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missas e Sumário" sheetId="1" r:id="rId4"/>
    <sheet state="visible" name="Dashboard -24-25" sheetId="2" r:id="rId5"/>
    <sheet state="visible" name="Tendência Semanal - 24-25" sheetId="3" r:id="rId6"/>
    <sheet state="visible" name="GR1" sheetId="4" r:id="rId7"/>
    <sheet state="visible" name="2025" sheetId="5" r:id="rId8"/>
    <sheet state="visible" name="2024 YTD" sheetId="6" r:id="rId9"/>
    <sheet state="hidden" name="2024 YTD | Divisão" sheetId="7" r:id="rId10"/>
    <sheet state="visible" name="pulso_consulta_diaria" sheetId="8" r:id="rId11"/>
    <sheet state="visible" name="Análise Clusters" sheetId="9" r:id="rId12"/>
    <sheet state="visible" name="Análise Visão por Praça" sheetId="10" r:id="rId13"/>
    <sheet state="hidden" name="Tabela dinâmica 17" sheetId="11" r:id="rId14"/>
    <sheet state="hidden" name="23-25 - Potencial" sheetId="12" r:id="rId15"/>
    <sheet state="visible" name="23-25 - Potencial Clusters" sheetId="13" r:id="rId16"/>
    <sheet state="hidden" name="Dashboard -23-24" sheetId="14" r:id="rId17"/>
    <sheet state="hidden" name="Tendência Semanal - 23-24" sheetId="15" r:id="rId18"/>
    <sheet state="hidden" name="2025 YTD | Divisão" sheetId="16" r:id="rId19"/>
    <sheet state="hidden" name="Qtde de Lojas" sheetId="17" r:id="rId20"/>
    <sheet state="hidden" name="2024 FY" sheetId="18" r:id="rId21"/>
    <sheet state="hidden" name="2023" sheetId="19" r:id="rId22"/>
    <sheet state="hidden" name="Janeiro - Lacuna total" sheetId="20" r:id="rId23"/>
    <sheet state="visible" name="Janeiro - Gráficos" sheetId="21" r:id="rId24"/>
    <sheet state="visible" name="pulso_consulta_diaria_cluster_a" sheetId="22" r:id="rId25"/>
  </sheets>
  <definedNames>
    <definedName hidden="1" localSheetId="6" name="_xlnm._FilterDatabase">'2024 YTD | Divisão'!$A$1:$I$1891</definedName>
    <definedName hidden="1" localSheetId="13" name="_xlnm._FilterDatabase">'Dashboard -23-24'!$Q$39:$T$93</definedName>
    <definedName hidden="1" localSheetId="15" name="_xlnm._FilterDatabase">'2025 YTD | Divisão'!$A$1:$I$1877</definedName>
    <definedName hidden="1" localSheetId="16" name="_xlnm._FilterDatabase">'Qtde de Lojas'!$A$1:$I$392</definedName>
    <definedName hidden="1" localSheetId="17" name="_xlnm._FilterDatabase">'2024 FY'!$A$1:$U$56</definedName>
    <definedName hidden="1" localSheetId="18" name="_xlnm._FilterDatabase">'2023'!$A$1:$U$56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6">
      <text>
        <t xml:space="preserve">@andre.pinheiro@grupoboticario.com.br, gráfico de potencial de dispersão comercial atualizado.
_Atribuído a andre.pinheiro@grupoboticario.com.br_
	-Yasmin Romero Rodrigues</t>
      </text>
    </comment>
    <comment authorId="0" ref="A1">
      <text>
        <t xml:space="preserve">Uplift  @gustavo.anacleto@grupoboticario.com.br
	-Yasmin Romero Rodrigues
----
em conferência de datas
	-Yasmin Romero Rodrigues
----
@gustavo.anacleto@grupoboticario.com.br curva GR1 x Outras GRs normalizadas
_Atribuído a gustavo.anacleto@grupoboticario.com.br_
	-Yasmin Romero Rodrigues
----
@gustavo.anacleto@grupoboticario.com.br
	-Yasmin Romero Rodrigues
----
@gustavo.anacleto@grupoboticario.com.br
	-Yasmin Romero Rodrigues</t>
      </text>
    </comment>
  </commentList>
</comments>
</file>

<file path=xl/sharedStrings.xml><?xml version="1.0" encoding="utf-8"?>
<sst xmlns="http://schemas.openxmlformats.org/spreadsheetml/2006/main" count="24397" uniqueCount="976">
  <si>
    <t>PULSO</t>
  </si>
  <si>
    <t xml:space="preserve">O que é o Pulso e qual seu potencial? </t>
  </si>
  <si>
    <t xml:space="preserve">Potêncial de Dispersão Comercial </t>
  </si>
  <si>
    <r>
      <rPr>
        <rFont val="IBM Plex Sans"/>
        <b/>
        <color rgb="FF0000FF"/>
        <sz val="17.0"/>
      </rPr>
      <t xml:space="preserve">Contexto: </t>
    </r>
    <r>
      <rPr>
        <rFont val="IBM Plex Sans"/>
        <color theme="1"/>
        <sz val="17.0"/>
      </rPr>
      <t xml:space="preserve">
</t>
    </r>
    <r>
      <rPr>
        <rFont val="IBM Plex Sans"/>
        <color theme="1"/>
        <sz val="14.0"/>
      </rPr>
      <t xml:space="preserve">O Pulso foi desenvolvido com o objetivo de ser um novo modelo de gestão comercial para o Canal Loja e tem como foco a análise de lacunas de vendas entre lojas comparáveis para impulsionar o crescimento de vendas. </t>
    </r>
    <r>
      <rPr>
        <rFont val="IBM Plex Sans"/>
        <color theme="1"/>
        <sz val="17.0"/>
      </rPr>
      <t xml:space="preserve">
</t>
    </r>
    <r>
      <rPr>
        <rFont val="IBM Plex Sans"/>
        <b/>
        <color rgb="FF264FEC"/>
        <sz val="17.0"/>
      </rPr>
      <t xml:space="preserve">Metodologia: </t>
    </r>
    <r>
      <rPr>
        <rFont val="IBM Plex Sans"/>
        <color theme="1"/>
        <sz val="17.0"/>
      </rPr>
      <t xml:space="preserve">
</t>
    </r>
    <r>
      <rPr>
        <rFont val="IBM Plex Sans"/>
        <color theme="1"/>
        <sz val="14.0"/>
      </rPr>
      <t xml:space="preserve">A metodologia utilizada foi o conceito de Grupos Comparáveis (GC) analisando variáveis quantitativas, qualitativas e qualificação regional. A partir dessa divisão é possível calcular lacunas entre lojas de mesmo GC e avaliar elasticidade de indicadores entre eles. Inicialmente o modelo apresentou 9 clusters levando em consideração 21 variáveis de negócio sendo 11 com alta correlação, logo após identificamos as variáveis mais significativas para clusterização (Segmentação | Local | Tipo), chegando no número ideal de 21 Clusters.
</t>
    </r>
    <r>
      <rPr>
        <rFont val="IBM Plex Sans"/>
        <b/>
        <color rgb="FF264FEC"/>
        <sz val="17.0"/>
      </rPr>
      <t xml:space="preserve">Potencial:
</t>
    </r>
    <r>
      <rPr>
        <rFont val="IBM Plex Sans"/>
        <color theme="1"/>
        <sz val="14.0"/>
      </rPr>
      <t>Aumentar a RL a partir da evolução do BM reduzindo a dispersão entre lojas do grupos comparáveis.
Gerar melhores práticas, ações e direcionais mais assertivos para a força de vendas  de acordo com a necessidade de cada cluster.
Entre ‘25 e ‘28, estimamos capturar R$118M nessa alavanca.</t>
    </r>
  </si>
  <si>
    <t>Ano</t>
  </si>
  <si>
    <t>Racional</t>
  </si>
  <si>
    <t>Lacuna FP (Milhões)</t>
  </si>
  <si>
    <t>Diferença entre valor realizado pela loja versus a mediana do indicador realizado pelo grupo comparável respectivo.</t>
  </si>
  <si>
    <t>% Ajuste YoY</t>
  </si>
  <si>
    <t>Exemplo:</t>
  </si>
  <si>
    <t xml:space="preserve">Critérios: </t>
  </si>
  <si>
    <t>% Captura</t>
  </si>
  <si>
    <t>Perfomance Média GP</t>
  </si>
  <si>
    <t>Crescimento da loja vs AA</t>
  </si>
  <si>
    <t>VLR Captura (Milhões)</t>
  </si>
  <si>
    <t>Resultado Loja</t>
  </si>
  <si>
    <t>% Mediana Crescimento GC vs. AA</t>
  </si>
  <si>
    <t>RL Canal (Bilhões)</t>
  </si>
  <si>
    <t>Dif. entre cresc. loja vs GC</t>
  </si>
  <si>
    <t>% Cresc. Projetado RL Canal</t>
  </si>
  <si>
    <t>% s/ RL</t>
  </si>
  <si>
    <t>Lac de vendas: Projetar valor com a dif. calculada</t>
  </si>
  <si>
    <t>Pulso | Visão Consolidada - Todas as GRs</t>
  </si>
  <si>
    <t xml:space="preserve">Lacunas| Todas as GRs </t>
  </si>
  <si>
    <t>GR1</t>
  </si>
  <si>
    <t>GR2</t>
  </si>
  <si>
    <t>GR3</t>
  </si>
  <si>
    <t>GR4</t>
  </si>
  <si>
    <t>Em milhões</t>
  </si>
  <si>
    <t>YTD</t>
  </si>
  <si>
    <t>RL</t>
  </si>
  <si>
    <t>Lacuna</t>
  </si>
  <si>
    <t>% Lacuna/RL</t>
  </si>
  <si>
    <t xml:space="preserve">Lacunas Positivas | Todas as GRs </t>
  </si>
  <si>
    <t>Lacunas Positivas | GR1</t>
  </si>
  <si>
    <t>Lacunas Positivas | GR2</t>
  </si>
  <si>
    <t>Lacunas Positivas | GR3</t>
  </si>
  <si>
    <t>Lacunas Positivas | GR4</t>
  </si>
  <si>
    <t xml:space="preserve">Lacunas Negativas | Todas as GRs </t>
  </si>
  <si>
    <t>Lacunas Negativas | GR1</t>
  </si>
  <si>
    <t>Lacunas Negativas | GR2</t>
  </si>
  <si>
    <t>Lacunas Negativas | GR3</t>
  </si>
  <si>
    <t>Lacunas Negativas | GR4</t>
  </si>
  <si>
    <r>
      <rPr>
        <rFont val="Arial Black"/>
        <color rgb="FFFFFFFF"/>
        <sz val="8.0"/>
      </rPr>
      <t xml:space="preserve">Total 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</si>
  <si>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GR1 -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</si>
  <si>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GR2 -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</si>
  <si>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GR3 -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</si>
  <si>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GR4 - </t>
    </r>
    <r>
      <rPr>
        <rFont val="Arial"/>
        <color rgb="FFFFFFFF"/>
        <sz val="8.0"/>
      </rPr>
      <t>Análise de Lacunas Positivas e Negativas por semana</t>
    </r>
  </si>
  <si>
    <t>Positivas</t>
  </si>
  <si>
    <t>Negativas</t>
  </si>
  <si>
    <t>Lacunas | GR1</t>
  </si>
  <si>
    <t>Lacunas | GR2</t>
  </si>
  <si>
    <t>Lacunas | GR3</t>
  </si>
  <si>
    <t>Lacunas | GR4</t>
  </si>
  <si>
    <t>Semana</t>
  </si>
  <si>
    <t>Total</t>
  </si>
  <si>
    <t>Pulso | Tendência Semanal  - Lacunas/Receita Liquida</t>
  </si>
  <si>
    <t xml:space="preserve">Total | Tendência Semanal </t>
  </si>
  <si>
    <t>Mínimo</t>
  </si>
  <si>
    <t>Máximo</t>
  </si>
  <si>
    <t>Desvio</t>
  </si>
  <si>
    <t>Amplitude</t>
  </si>
  <si>
    <t>Total | GR1</t>
  </si>
  <si>
    <t>Total | GR2</t>
  </si>
  <si>
    <t>Total | GR3</t>
  </si>
  <si>
    <t>Total | GR4</t>
  </si>
  <si>
    <t>Total | GR1 vs. Outras GRs</t>
  </si>
  <si>
    <t>Lacunas</t>
  </si>
  <si>
    <t>* Dados das outras GRs Harmonizados</t>
  </si>
  <si>
    <t>Outras GRs</t>
  </si>
  <si>
    <t xml:space="preserve">Semana </t>
  </si>
  <si>
    <t>Variação Lacuna
Semana</t>
  </si>
  <si>
    <t xml:space="preserve">Upsell </t>
  </si>
  <si>
    <t>Uplift</t>
  </si>
  <si>
    <t>vs</t>
  </si>
  <si>
    <t>%</t>
  </si>
  <si>
    <t>Pulso | GR1</t>
  </si>
  <si>
    <t>Lojas</t>
  </si>
  <si>
    <t>0-0</t>
  </si>
  <si>
    <t>0-1</t>
  </si>
  <si>
    <t>1-0</t>
  </si>
  <si>
    <t>1-1</t>
  </si>
  <si>
    <t>1-2</t>
  </si>
  <si>
    <t>1-3</t>
  </si>
  <si>
    <t>2-0</t>
  </si>
  <si>
    <t>2-1</t>
  </si>
  <si>
    <t>3-0</t>
  </si>
  <si>
    <t>3-1</t>
  </si>
  <si>
    <t>3-2</t>
  </si>
  <si>
    <t>3-3</t>
  </si>
  <si>
    <t>4-0</t>
  </si>
  <si>
    <t>5-0</t>
  </si>
  <si>
    <t>5-1</t>
  </si>
  <si>
    <t>5-2</t>
  </si>
  <si>
    <t>6-0</t>
  </si>
  <si>
    <t>6-1</t>
  </si>
  <si>
    <t>7-0</t>
  </si>
  <si>
    <t>8-0</t>
  </si>
  <si>
    <t>8-1</t>
  </si>
  <si>
    <t>2025 | GR1</t>
  </si>
  <si>
    <t>2025 | Outras GRs</t>
  </si>
  <si>
    <t xml:space="preserve"> </t>
  </si>
  <si>
    <t>2024 | GR1</t>
  </si>
  <si>
    <t>2024 | Outras GRs</t>
  </si>
  <si>
    <t>Total Normalizado</t>
  </si>
  <si>
    <t>Afogados</t>
  </si>
  <si>
    <t>Av Felinto Rego</t>
  </si>
  <si>
    <t>Água Fria</t>
  </si>
  <si>
    <t>Humaita</t>
  </si>
  <si>
    <t>G.Derby</t>
  </si>
  <si>
    <t>Av Dom Severino</t>
  </si>
  <si>
    <t>Pátio Altiplano</t>
  </si>
  <si>
    <t>Av Piaui</t>
  </si>
  <si>
    <t>North Shop. Jóquei</t>
  </si>
  <si>
    <t>Aquiraz</t>
  </si>
  <si>
    <t>Sh. Recife 1</t>
  </si>
  <si>
    <t>Djalma Dutra</t>
  </si>
  <si>
    <t>Hp Carvalho Dirceu</t>
  </si>
  <si>
    <t>Batista Campos</t>
  </si>
  <si>
    <t>Av Pres Medice</t>
  </si>
  <si>
    <t>Av Francisco Raulino</t>
  </si>
  <si>
    <t>Conde</t>
  </si>
  <si>
    <t>G.Espinheiro</t>
  </si>
  <si>
    <t>Casa Amarela</t>
  </si>
  <si>
    <t>Shop Aldeota</t>
  </si>
  <si>
    <t>Lagoa</t>
  </si>
  <si>
    <t>Sh. Guararapes</t>
  </si>
  <si>
    <t>G.Etc</t>
  </si>
  <si>
    <t>Sh. Rio Mar</t>
  </si>
  <si>
    <t>G.Conselheiro Aguiar</t>
  </si>
  <si>
    <t>Icoaraci</t>
  </si>
  <si>
    <t>Carvalho Mercadao</t>
  </si>
  <si>
    <t>Beberibe</t>
  </si>
  <si>
    <t>Guilherme Rocha</t>
  </si>
  <si>
    <t>Oliveira Paiva</t>
  </si>
  <si>
    <t>General</t>
  </si>
  <si>
    <t>MAG Shop.</t>
  </si>
  <si>
    <t>Sh. Tacaruna</t>
  </si>
  <si>
    <t>Maranguape Centro</t>
  </si>
  <si>
    <t>Shop Boulevard</t>
  </si>
  <si>
    <t>Hiper. Lider</t>
  </si>
  <si>
    <t>Líder Independência</t>
  </si>
  <si>
    <t>Ferreira Costa JPA</t>
  </si>
  <si>
    <t>Cavaleiro</t>
  </si>
  <si>
    <t>Jaboatão</t>
  </si>
  <si>
    <t>Park Shop Belém</t>
  </si>
  <si>
    <t>Shop Jardins</t>
  </si>
  <si>
    <t>North Shop Piso 1</t>
  </si>
  <si>
    <t>Shop Iguatemi Piso 1</t>
  </si>
  <si>
    <t>Marambaia</t>
  </si>
  <si>
    <t>Parque Piaui</t>
  </si>
  <si>
    <t>G.Candeias</t>
  </si>
  <si>
    <t>Duque</t>
  </si>
  <si>
    <t>Liberato Barroso</t>
  </si>
  <si>
    <t>Riverside R. Ininga</t>
  </si>
  <si>
    <t>Shop Parangaba</t>
  </si>
  <si>
    <t>Park Shopping Aracajú</t>
  </si>
  <si>
    <t>Shop Riomar - CE</t>
  </si>
  <si>
    <t>G.Ferreira Costa</t>
  </si>
  <si>
    <t>Encruzilhada</t>
  </si>
  <si>
    <t>Liberato Barroso Centro</t>
  </si>
  <si>
    <t>Sh. Boa Vista 2</t>
  </si>
  <si>
    <t>Shop. Manaíra</t>
  </si>
  <si>
    <t>Sh. Boa Vista 1</t>
  </si>
  <si>
    <t>Hiper Bom Preço</t>
  </si>
  <si>
    <t>João Alfredo</t>
  </si>
  <si>
    <t>Montese</t>
  </si>
  <si>
    <t>Sh. Plaza</t>
  </si>
  <si>
    <t>Shop. Mangabeira</t>
  </si>
  <si>
    <t>Shop Arvoredo</t>
  </si>
  <si>
    <t>Hiper Bom Preço Papicu</t>
  </si>
  <si>
    <t>João Pessoa</t>
  </si>
  <si>
    <t>Pedro Pereira</t>
  </si>
  <si>
    <t>Shop Bosque Grão Pará</t>
  </si>
  <si>
    <t>Teresina Shopping</t>
  </si>
  <si>
    <t>Shop Benfica</t>
  </si>
  <si>
    <t>Hiper Carrefour</t>
  </si>
  <si>
    <t>Josefa Taveira</t>
  </si>
  <si>
    <t>Rua Nova</t>
  </si>
  <si>
    <t>Shop Castanheira</t>
  </si>
  <si>
    <t>Shop Grand Messejana</t>
  </si>
  <si>
    <t>Hiper Cidade Nova</t>
  </si>
  <si>
    <t>Messejana</t>
  </si>
  <si>
    <t>Senador</t>
  </si>
  <si>
    <t>Shop Del Paseo</t>
  </si>
  <si>
    <t>Shop Iande Caucaia</t>
  </si>
  <si>
    <t>Hiper Coqueiro</t>
  </si>
  <si>
    <t>Prazeres</t>
  </si>
  <si>
    <t>Simplicio Mendes</t>
  </si>
  <si>
    <t>Shop Eusébio Mall</t>
  </si>
  <si>
    <t>Shop It Center</t>
  </si>
  <si>
    <t>Hiper Extra Aguanambi</t>
  </si>
  <si>
    <t>Presidente Vargas</t>
  </si>
  <si>
    <t>Shop Iguatemi Piso 2</t>
  </si>
  <si>
    <t>Shop Metro</t>
  </si>
  <si>
    <t>Hiper Farolândia</t>
  </si>
  <si>
    <t>Rua Das Calçadas</t>
  </si>
  <si>
    <t>Shop Maracanau</t>
  </si>
  <si>
    <t>Shop Patio Dom Luis</t>
  </si>
  <si>
    <t>Hiper G. Barbosa</t>
  </si>
  <si>
    <t>Rua Rui Barbosa</t>
  </si>
  <si>
    <t>Shop Pátio Belém - Lj 101</t>
  </si>
  <si>
    <t>Shop. Tambiá</t>
  </si>
  <si>
    <t>Hiper G. Barbosa Sul</t>
  </si>
  <si>
    <t>Shop Central</t>
  </si>
  <si>
    <t>Shop Pátio Belém 232</t>
  </si>
  <si>
    <t>Shopping Solares</t>
  </si>
  <si>
    <t>Hiper Marco</t>
  </si>
  <si>
    <t>Shop Riomar - SE</t>
  </si>
  <si>
    <t>Hiper Norte GB34</t>
  </si>
  <si>
    <t>Shop Riomar Presidente Kennedy</t>
  </si>
  <si>
    <t>Hiper Parque Verde</t>
  </si>
  <si>
    <t>Shop Via Sul</t>
  </si>
  <si>
    <t>Hiper São José</t>
  </si>
  <si>
    <t>Shop. Center Sul</t>
  </si>
  <si>
    <t>Hiper Umarizal</t>
  </si>
  <si>
    <t>Shop. Manaíra II</t>
  </si>
  <si>
    <t>Hp Carvalho Barao</t>
  </si>
  <si>
    <t>Shopping Rio Poty</t>
  </si>
  <si>
    <t>Hp Carvalho Homero</t>
  </si>
  <si>
    <t>Yamada CN</t>
  </si>
  <si>
    <t>Hp. Av. Recife</t>
  </si>
  <si>
    <t>Hp. Carrefour Boa Viagem</t>
  </si>
  <si>
    <t>Hp. Carrefour Torre</t>
  </si>
  <si>
    <t>Laranjeiras</t>
  </si>
  <si>
    <t>Pontes Vieira</t>
  </si>
  <si>
    <t>Rodoviaria Belem</t>
  </si>
  <si>
    <t xml:space="preserve">1º Quartil </t>
  </si>
  <si>
    <t xml:space="preserve">3º Quartil </t>
  </si>
  <si>
    <t>Mediana</t>
  </si>
  <si>
    <t>IQR</t>
  </si>
  <si>
    <t xml:space="preserve">Coef. de Dispersão </t>
  </si>
  <si>
    <t>Média Harmonica</t>
  </si>
  <si>
    <t>NumeroGR</t>
  </si>
  <si>
    <t>Valores</t>
  </si>
  <si>
    <t>GR2, GR3, GR4</t>
  </si>
  <si>
    <t>semana_sem_ano</t>
  </si>
  <si>
    <t>SUM de LacunaRL</t>
  </si>
  <si>
    <t>SUM de receita_liquida</t>
  </si>
  <si>
    <t>Total Lacuna</t>
  </si>
  <si>
    <t>Total RL</t>
  </si>
  <si>
    <t>Total Lacuna/RL</t>
  </si>
  <si>
    <t>Lacuna/RL</t>
  </si>
  <si>
    <t>Classificação Lacuna</t>
  </si>
  <si>
    <t xml:space="preserve">Lacuna Harmonizada </t>
  </si>
  <si>
    <t>RL Harmonizada</t>
  </si>
  <si>
    <t>grupo_comparavel</t>
  </si>
  <si>
    <t>OUTRAS GRs</t>
  </si>
  <si>
    <r>
      <rPr>
        <rFont val="Roboto"/>
        <b/>
        <color rgb="FF000000"/>
        <sz val="10.0"/>
      </rPr>
      <t>Custom query</t>
    </r>
    <r>
      <rPr>
        <rFont val="Roboto"/>
        <b val="0"/>
        <color rgb="FF000000"/>
        <sz val="10.0"/>
      </rPr>
      <t>: select * from `sandbox-aero.pulso_.pulso_consulta_diaria`</t>
    </r>
    <r>
      <rPr>
        <rFont val="Roboto"/>
        <b/>
        <color rgb="FF000000"/>
        <sz val="10.0"/>
      </rPr>
      <t xml:space="preserve"> Last updated</t>
    </r>
    <r>
      <rPr>
        <rFont val="Roboto"/>
        <b val="0"/>
        <color rgb="FF000000"/>
        <sz val="10.0"/>
      </rPr>
      <t>: Jun 07, 2025 3:50 AM</t>
    </r>
  </si>
  <si>
    <t>ds_hub</t>
  </si>
  <si>
    <t>NomeLoja</t>
  </si>
  <si>
    <t>GVO</t>
  </si>
  <si>
    <t>ds_lacuna</t>
  </si>
  <si>
    <t>ds_i360</t>
  </si>
  <si>
    <t>ds_demais_alavancas</t>
  </si>
  <si>
    <t>ds_categoria</t>
  </si>
  <si>
    <t>codigo_franquia</t>
  </si>
  <si>
    <t>divisao</t>
  </si>
  <si>
    <t>datavenda</t>
  </si>
  <si>
    <t>classificacao</t>
  </si>
  <si>
    <t>mes</t>
  </si>
  <si>
    <t>semana</t>
  </si>
  <si>
    <t>semana_depara</t>
  </si>
  <si>
    <t>receita_liquida</t>
  </si>
  <si>
    <t>receita_liquida_um_aa_com</t>
  </si>
  <si>
    <t>qtd_cupom</t>
  </si>
  <si>
    <t>qtd_cupom_um_aa_com</t>
  </si>
  <si>
    <t>qtd_item</t>
  </si>
  <si>
    <t>Qtd_item_um_aa_com</t>
  </si>
  <si>
    <t>Mediana_Semana_RL</t>
  </si>
  <si>
    <t>Mediana_Semana_cupom</t>
  </si>
  <si>
    <t>Mediana_semana_bm</t>
  </si>
  <si>
    <t>Mediana_semana_pm</t>
  </si>
  <si>
    <t>Mediana_semana_prod</t>
  </si>
  <si>
    <t>LacunaRL</t>
  </si>
  <si>
    <t>LacunaCupom</t>
  </si>
  <si>
    <t>LacunaBM</t>
  </si>
  <si>
    <t>LacunaPM</t>
  </si>
  <si>
    <t>LacunaProd</t>
  </si>
  <si>
    <t>TTLacuna</t>
  </si>
  <si>
    <t>oportunidade_Perfumaria</t>
  </si>
  <si>
    <t>conversao_perfumaria</t>
  </si>
  <si>
    <t>Oportunidade_cross</t>
  </si>
  <si>
    <t>Conversao_cross</t>
  </si>
  <si>
    <t>Oportunidade_Coringa</t>
  </si>
  <si>
    <t>Conversao_coringa</t>
  </si>
  <si>
    <t>Oportunidade_BT</t>
  </si>
  <si>
    <t>Conversao_BT</t>
  </si>
  <si>
    <t>oportunidade_BP</t>
  </si>
  <si>
    <t>Conversao_BP</t>
  </si>
  <si>
    <t>TT_OP_I360</t>
  </si>
  <si>
    <t>TT_CONV_I360</t>
  </si>
  <si>
    <t>Mediana_perf1</t>
  </si>
  <si>
    <t>Mediana_cat3</t>
  </si>
  <si>
    <t>Mediana_coringa</t>
  </si>
  <si>
    <t>Mediana_bt</t>
  </si>
  <si>
    <t>Mediana_bp</t>
  </si>
  <si>
    <t>Mediana_i360tt</t>
  </si>
  <si>
    <t>mediana_totali360</t>
  </si>
  <si>
    <t>max_i360perf1</t>
  </si>
  <si>
    <t>max_i360cat3</t>
  </si>
  <si>
    <t>max_i360coringa</t>
  </si>
  <si>
    <t>max_i360bt</t>
  </si>
  <si>
    <t>max_i360bp</t>
  </si>
  <si>
    <t>max_i360tt</t>
  </si>
  <si>
    <t>maxima_i360total</t>
  </si>
  <si>
    <t>LacunaPositiva_RL</t>
  </si>
  <si>
    <t>LacunaNegativa_RL</t>
  </si>
  <si>
    <t>LacunaPositiva_Cupom</t>
  </si>
  <si>
    <t>LacunaNegativa_Cupom</t>
  </si>
  <si>
    <t>LacunaPositiva_BM</t>
  </si>
  <si>
    <t>LacunaNegativa_BM</t>
  </si>
  <si>
    <t>LacunaPositiva_PM</t>
  </si>
  <si>
    <t>LacunaNegativa_PM</t>
  </si>
  <si>
    <t>LacunaPositiva_Prod</t>
  </si>
  <si>
    <t>LacunaNegativa_Prod</t>
  </si>
  <si>
    <t>rl_boleto_prm_fluxo</t>
  </si>
  <si>
    <t>qtd_resgates_prm_fluxo</t>
  </si>
  <si>
    <t>qtd_conversao_prm_fluxo</t>
  </si>
  <si>
    <t>QTD_RESPOSTAS</t>
  </si>
  <si>
    <t>QTD_DETRATORES</t>
  </si>
  <si>
    <t>QTD_PROMOTORES</t>
  </si>
  <si>
    <t>mediana_fluxo</t>
  </si>
  <si>
    <t>max_fluxo</t>
  </si>
  <si>
    <t>real_demais</t>
  </si>
  <si>
    <t>comp_demais</t>
  </si>
  <si>
    <t>mediana_share_rl_dig</t>
  </si>
  <si>
    <t>max_share_rl_dig</t>
  </si>
  <si>
    <t>real_cat_atual</t>
  </si>
  <si>
    <t>comp_cat_atual</t>
  </si>
  <si>
    <t>real_cat_1aa</t>
  </si>
  <si>
    <t>comp_cat_1aa</t>
  </si>
  <si>
    <t>mediana_categoria_rl</t>
  </si>
  <si>
    <t>mediana_categoria_pm</t>
  </si>
  <si>
    <t>maxima_categoria_rl</t>
  </si>
  <si>
    <t>maxima_categoria_pm</t>
  </si>
  <si>
    <t>Data_venda</t>
  </si>
  <si>
    <t>Regiao</t>
  </si>
  <si>
    <t>Estado</t>
  </si>
  <si>
    <t>Cidade</t>
  </si>
  <si>
    <t>receita_liquida_</t>
  </si>
  <si>
    <t>ano_semana</t>
  </si>
  <si>
    <t>Piloto 1</t>
  </si>
  <si>
    <t>Classificação Piloto 1</t>
  </si>
  <si>
    <t>Lacuna (Positiva/Negativa)</t>
  </si>
  <si>
    <t>data_comparativa</t>
  </si>
  <si>
    <t>Quarter</t>
  </si>
  <si>
    <t>HUB 3</t>
  </si>
  <si>
    <t>Kamila Santos Silva</t>
  </si>
  <si>
    <t>01 - Lacuna RL</t>
  </si>
  <si>
    <t>AJU</t>
  </si>
  <si>
    <t>SSS</t>
  </si>
  <si>
    <t>25-23</t>
  </si>
  <si>
    <t>25-23 - 02/06 a 04/06</t>
  </si>
  <si>
    <t>Regiao Nordeste</t>
  </si>
  <si>
    <t>SE</t>
  </si>
  <si>
    <t>ARACAJU</t>
  </si>
  <si>
    <t>Lacuna Positiva</t>
  </si>
  <si>
    <t>Q2</t>
  </si>
  <si>
    <t>HUB 9</t>
  </si>
  <si>
    <t>Marcos De Amorim Gueiros Filho</t>
  </si>
  <si>
    <t>BEL</t>
  </si>
  <si>
    <t>Regiao Norte</t>
  </si>
  <si>
    <t>PA</t>
  </si>
  <si>
    <t>BELEM</t>
  </si>
  <si>
    <t>HUB 85</t>
  </si>
  <si>
    <t>Shop Pátio Batel</t>
  </si>
  <si>
    <t>Francieli Tatsch dos Prazeres</t>
  </si>
  <si>
    <t>CWB1</t>
  </si>
  <si>
    <t>Regiao Sul</t>
  </si>
  <si>
    <t>PR</t>
  </si>
  <si>
    <t>CURITIBA</t>
  </si>
  <si>
    <t>Lacuna Negativa</t>
  </si>
  <si>
    <t>HUB 83</t>
  </si>
  <si>
    <t>Shop Água Verde</t>
  </si>
  <si>
    <t>HUB 18</t>
  </si>
  <si>
    <t>Alinor Sabo Franca Neto</t>
  </si>
  <si>
    <t>FOR1</t>
  </si>
  <si>
    <t>CE</t>
  </si>
  <si>
    <t>FORTALEZA</t>
  </si>
  <si>
    <t>HUB 38</t>
  </si>
  <si>
    <t>Shop Via Pampulha</t>
  </si>
  <si>
    <t>Carolina Batagin Folster</t>
  </si>
  <si>
    <t>BH</t>
  </si>
  <si>
    <t>Regiao Sudeste</t>
  </si>
  <si>
    <t>MG</t>
  </si>
  <si>
    <t>BELO HORIZONTE</t>
  </si>
  <si>
    <t>HUB 45</t>
  </si>
  <si>
    <t>Shop Via Parque</t>
  </si>
  <si>
    <t>Paulo Henrique De Souza Ferreira</t>
  </si>
  <si>
    <t>RJ1</t>
  </si>
  <si>
    <t>RJ</t>
  </si>
  <si>
    <t>RIO DE JANEIRO</t>
  </si>
  <si>
    <t>HUB 73</t>
  </si>
  <si>
    <t>Shop. Continental</t>
  </si>
  <si>
    <t>Guilherme Luis Da Silveira</t>
  </si>
  <si>
    <t>SP</t>
  </si>
  <si>
    <t>SAO PAULO</t>
  </si>
  <si>
    <t>HUB 53</t>
  </si>
  <si>
    <t>Shop Rio Sul</t>
  </si>
  <si>
    <t>Karina Cerqueira Meyer Suerdieck</t>
  </si>
  <si>
    <t>RJ2</t>
  </si>
  <si>
    <t>Shop Pinheirinho</t>
  </si>
  <si>
    <t>Shop Tijuca</t>
  </si>
  <si>
    <t>HUB 76</t>
  </si>
  <si>
    <t>Shop. ABC</t>
  </si>
  <si>
    <t>Cristiane Prado Silva</t>
  </si>
  <si>
    <t>STA</t>
  </si>
  <si>
    <t>SANTO ANDRE</t>
  </si>
  <si>
    <t>HUB 90</t>
  </si>
  <si>
    <t>Shop Total</t>
  </si>
  <si>
    <t>Claudyne Chimene Silva Gomes</t>
  </si>
  <si>
    <t>CWB2</t>
  </si>
  <si>
    <t>Shop Tijuca Off</t>
  </si>
  <si>
    <t>Maria Barbara Trindade da Silva</t>
  </si>
  <si>
    <t>FOR2</t>
  </si>
  <si>
    <t>Shop. Atrium</t>
  </si>
  <si>
    <t>HUB 20</t>
  </si>
  <si>
    <t>Sabrina Gonzalez Tavares</t>
  </si>
  <si>
    <t>JPA</t>
  </si>
  <si>
    <t>PB</t>
  </si>
  <si>
    <t>JOAO PESSOA</t>
  </si>
  <si>
    <t>HUB 17</t>
  </si>
  <si>
    <t>Shop Santa Cruz</t>
  </si>
  <si>
    <t>HUB 93</t>
  </si>
  <si>
    <t>Borges</t>
  </si>
  <si>
    <t>Cristina Rosa De Abreu</t>
  </si>
  <si>
    <t>POA</t>
  </si>
  <si>
    <t>NSSS</t>
  </si>
  <si>
    <t>RS</t>
  </si>
  <si>
    <t>PORTO ALEGRE</t>
  </si>
  <si>
    <t>HUB 91</t>
  </si>
  <si>
    <t>Barra Shopping Sul</t>
  </si>
  <si>
    <t>HUB 92</t>
  </si>
  <si>
    <t>Bb Teresopolis</t>
  </si>
  <si>
    <t>HUB 55</t>
  </si>
  <si>
    <t>Bom Preço São Rafael</t>
  </si>
  <si>
    <t>Amanda Lim Melo</t>
  </si>
  <si>
    <t>SSA</t>
  </si>
  <si>
    <t>HUB 33</t>
  </si>
  <si>
    <t>Barreiro de Baixo</t>
  </si>
  <si>
    <t>Bb Ipiranga 122</t>
  </si>
  <si>
    <t>HUB 47</t>
  </si>
  <si>
    <t>Belford Roxo Carrefour</t>
  </si>
  <si>
    <t>Ionara Caterine da Silva</t>
  </si>
  <si>
    <t>RJ3</t>
  </si>
  <si>
    <t>BELFORD ROXO</t>
  </si>
  <si>
    <t>HUB 40</t>
  </si>
  <si>
    <t>Bangu Calçadão</t>
  </si>
  <si>
    <t>HUB 41</t>
  </si>
  <si>
    <t>Bangu Shop. 2</t>
  </si>
  <si>
    <t>Barão de Mesquita</t>
  </si>
  <si>
    <t>Bangu Shop. 1</t>
  </si>
  <si>
    <t>Barra Shop.</t>
  </si>
  <si>
    <t>Bb Zaffari Higienópolis</t>
  </si>
  <si>
    <t>Belford Roxo Centro</t>
  </si>
  <si>
    <t>Bb Country 113</t>
  </si>
  <si>
    <t>HUB 64</t>
  </si>
  <si>
    <t>Bento Ferreira</t>
  </si>
  <si>
    <t>Adriana Santos Torres</t>
  </si>
  <si>
    <t>VIT</t>
  </si>
  <si>
    <t>ES</t>
  </si>
  <si>
    <t>VITORIA</t>
  </si>
  <si>
    <t>HUB 86</t>
  </si>
  <si>
    <t>Bairro Alto</t>
  </si>
  <si>
    <t>Boca Do Rio</t>
  </si>
  <si>
    <t>BA</t>
  </si>
  <si>
    <t>SALVADOR</t>
  </si>
  <si>
    <t>HUB 22</t>
  </si>
  <si>
    <t>Tullio Marques Martins</t>
  </si>
  <si>
    <t>REC</t>
  </si>
  <si>
    <t>PE</t>
  </si>
  <si>
    <t>RECIFE</t>
  </si>
  <si>
    <t>Bb Walling</t>
  </si>
  <si>
    <t>HUB 36</t>
  </si>
  <si>
    <t>Savassi</t>
  </si>
  <si>
    <t>HUB 28</t>
  </si>
  <si>
    <t>JABOATAO DOS GUARARAPES</t>
  </si>
  <si>
    <t>HUB 61</t>
  </si>
  <si>
    <t>Sh. Itaigara</t>
  </si>
  <si>
    <t>HUB 75</t>
  </si>
  <si>
    <t>Santa Terezinha</t>
  </si>
  <si>
    <t>Sh. Barra</t>
  </si>
  <si>
    <t>Santa Efigênia</t>
  </si>
  <si>
    <t>HUB 27</t>
  </si>
  <si>
    <t>HUB 52</t>
  </si>
  <si>
    <t>Santa Clara</t>
  </si>
  <si>
    <t>Sh. Bela Vista</t>
  </si>
  <si>
    <t>HUB 101</t>
  </si>
  <si>
    <t>Sh. Catuaí</t>
  </si>
  <si>
    <t>Aniandra Angelica Regioli Costeski</t>
  </si>
  <si>
    <t>PR2</t>
  </si>
  <si>
    <t>LONDRINA</t>
  </si>
  <si>
    <t>HUB 60</t>
  </si>
  <si>
    <t>Sh Brotas</t>
  </si>
  <si>
    <t>Santa Felicidade</t>
  </si>
  <si>
    <t>HUB 100</t>
  </si>
  <si>
    <t>Sh. Aurora</t>
  </si>
  <si>
    <t>Região Sul</t>
  </si>
  <si>
    <t>HUB 66</t>
  </si>
  <si>
    <t>Santa Leopoldina</t>
  </si>
  <si>
    <t>VILA VELHA</t>
  </si>
  <si>
    <t>Sh. Comtour</t>
  </si>
  <si>
    <t>Sh. Iguatemi 2</t>
  </si>
  <si>
    <t>Sh Lapa</t>
  </si>
  <si>
    <t>HUB 32</t>
  </si>
  <si>
    <t>Maxwilli Henrique Siqueira Batista</t>
  </si>
  <si>
    <t>THE</t>
  </si>
  <si>
    <t>PI</t>
  </si>
  <si>
    <t>TERESINA</t>
  </si>
  <si>
    <t>HUB 62</t>
  </si>
  <si>
    <t>Sh. Paralela</t>
  </si>
  <si>
    <t>Sh. Boulevard</t>
  </si>
  <si>
    <t>HUB 39</t>
  </si>
  <si>
    <t>Selim Sales</t>
  </si>
  <si>
    <t>Raquel Monteiro Rodrigues</t>
  </si>
  <si>
    <t>IPA</t>
  </si>
  <si>
    <t>IPATINGA</t>
  </si>
  <si>
    <t>Carioca</t>
  </si>
  <si>
    <t>HUB 69</t>
  </si>
  <si>
    <t>Carrefour São Bernardo</t>
  </si>
  <si>
    <t>SBC</t>
  </si>
  <si>
    <t>SAO BERNARDO DO CAMPO</t>
  </si>
  <si>
    <t>HUB 97</t>
  </si>
  <si>
    <t>Brasil</t>
  </si>
  <si>
    <t>MARINGA</t>
  </si>
  <si>
    <t>HUB 42</t>
  </si>
  <si>
    <t>Campo Grande Park Shop.</t>
  </si>
  <si>
    <t>HUB 74</t>
  </si>
  <si>
    <t>Carrefour Pedro Américo</t>
  </si>
  <si>
    <t>Bourguignon</t>
  </si>
  <si>
    <t>HUB 43</t>
  </si>
  <si>
    <t>Campo Grande West Shop.</t>
  </si>
  <si>
    <t>HUB 94</t>
  </si>
  <si>
    <t>Boulevard Assis</t>
  </si>
  <si>
    <t>Bretas_Supermercado</t>
  </si>
  <si>
    <t>CORONEL FABRICIANO</t>
  </si>
  <si>
    <t>Caminho do Mar</t>
  </si>
  <si>
    <t>SEROPEDICA</t>
  </si>
  <si>
    <t>Carrefour Taboão</t>
  </si>
  <si>
    <t>Boulevard Shop.</t>
  </si>
  <si>
    <t>Carijos</t>
  </si>
  <si>
    <t>HUB 34</t>
  </si>
  <si>
    <t>Caetés</t>
  </si>
  <si>
    <t>Carrefour Oratorio</t>
  </si>
  <si>
    <t>HUB 56</t>
  </si>
  <si>
    <t>Cajazeiras</t>
  </si>
  <si>
    <t>Carrefour Vergueiro</t>
  </si>
  <si>
    <t>HUB 71</t>
  </si>
  <si>
    <t>Carrefour Limão</t>
  </si>
  <si>
    <t>Carrefour Passos De Areia</t>
  </si>
  <si>
    <t>Campo Grande Passeio Shop.</t>
  </si>
  <si>
    <t>Carrefour Diadema</t>
  </si>
  <si>
    <t>DIA</t>
  </si>
  <si>
    <t>DIADEMA</t>
  </si>
  <si>
    <t>Buritis</t>
  </si>
  <si>
    <t>Campo Sales</t>
  </si>
  <si>
    <t>Shop Leblon</t>
  </si>
  <si>
    <t>Shop Patio Savassi</t>
  </si>
  <si>
    <t>HUB 84</t>
  </si>
  <si>
    <t>Shop Palladium</t>
  </si>
  <si>
    <t>HUB 16</t>
  </si>
  <si>
    <t>MARACANAU</t>
  </si>
  <si>
    <t>HUB 72</t>
  </si>
  <si>
    <t>Shop Ibirapuera</t>
  </si>
  <si>
    <t>HUB 15</t>
  </si>
  <si>
    <t>HUB 37</t>
  </si>
  <si>
    <t>Shop Del Rey</t>
  </si>
  <si>
    <t>Shop Jardim das Américas</t>
  </si>
  <si>
    <t>EUSEBIO</t>
  </si>
  <si>
    <t>Shop Diamond Mall</t>
  </si>
  <si>
    <t>HUB 78</t>
  </si>
  <si>
    <t>Shop Park Europeu</t>
  </si>
  <si>
    <t>Diego Alves Rodrigues</t>
  </si>
  <si>
    <t>BLU</t>
  </si>
  <si>
    <t>SC</t>
  </si>
  <si>
    <t>BLUMENAU</t>
  </si>
  <si>
    <t>Shop Mueller</t>
  </si>
  <si>
    <t>CAUCAIA</t>
  </si>
  <si>
    <t>Shop Neumarkt</t>
  </si>
  <si>
    <t>Shop Estação</t>
  </si>
  <si>
    <t>HUB 30</t>
  </si>
  <si>
    <t>HUB 79</t>
  </si>
  <si>
    <t>BDF - Loja Sh Pátio Brasil</t>
  </si>
  <si>
    <t>Vago BSB</t>
  </si>
  <si>
    <t>BSB</t>
  </si>
  <si>
    <t>Regiao Centro-Oeste</t>
  </si>
  <si>
    <t>DF</t>
  </si>
  <si>
    <t>BRASILIA</t>
  </si>
  <si>
    <t>Assaí</t>
  </si>
  <si>
    <t>Azenha</t>
  </si>
  <si>
    <t>Anita Garibaldi</t>
  </si>
  <si>
    <t>HUB 63</t>
  </si>
  <si>
    <t>Aurora</t>
  </si>
  <si>
    <t>403 Norte</t>
  </si>
  <si>
    <t>HUB 29</t>
  </si>
  <si>
    <t>HUB 21</t>
  </si>
  <si>
    <t>Américas Shop.</t>
  </si>
  <si>
    <t>BB Assis</t>
  </si>
  <si>
    <t>Andradas</t>
  </si>
  <si>
    <t>309 Norte</t>
  </si>
  <si>
    <t>28 de Abril 494</t>
  </si>
  <si>
    <t>Arthur Thomas</t>
  </si>
  <si>
    <t>HUB 10</t>
  </si>
  <si>
    <t>AQUIRAZ</t>
  </si>
  <si>
    <t>BH Shop.</t>
  </si>
  <si>
    <t>Avenida Center</t>
  </si>
  <si>
    <t>HUB 81</t>
  </si>
  <si>
    <t>Bacacheri</t>
  </si>
  <si>
    <t>Assaí Luzita</t>
  </si>
  <si>
    <t>HUB 67</t>
  </si>
  <si>
    <t>Assaí Carapicuíba</t>
  </si>
  <si>
    <t>OSA</t>
  </si>
  <si>
    <t>CARAPICUIBA</t>
  </si>
  <si>
    <t>307 Norte</t>
  </si>
  <si>
    <t>Alfandega</t>
  </si>
  <si>
    <t>HUB 95</t>
  </si>
  <si>
    <t>Shopping João Pessoa</t>
  </si>
  <si>
    <t>HUB 54</t>
  </si>
  <si>
    <t>Shopping Nova Iguaçu</t>
  </si>
  <si>
    <t>NOVA IGUACU</t>
  </si>
  <si>
    <t>Shop. Villa Lobos</t>
  </si>
  <si>
    <t>HUB 68</t>
  </si>
  <si>
    <t>Shop. União Osasco</t>
  </si>
  <si>
    <t>OSASCO</t>
  </si>
  <si>
    <t>Shopping Iguatemi Poa</t>
  </si>
  <si>
    <t>HUB 70</t>
  </si>
  <si>
    <t>Shop. São Bernardo Plaza</t>
  </si>
  <si>
    <t>HUB 46</t>
  </si>
  <si>
    <t>Shop. Downtown</t>
  </si>
  <si>
    <t>HUB 96</t>
  </si>
  <si>
    <t>Shopping Praia de Belas</t>
  </si>
  <si>
    <t>Shop. Golden</t>
  </si>
  <si>
    <t>Shop. Plaza Antigo</t>
  </si>
  <si>
    <t>Shop. Plaza Novo</t>
  </si>
  <si>
    <t>Shop. Nova América 535</t>
  </si>
  <si>
    <t>Shopping Moinhos</t>
  </si>
  <si>
    <t>Shop. Recreio</t>
  </si>
  <si>
    <t>Shop. Nova América 107</t>
  </si>
  <si>
    <t>HUB 77</t>
  </si>
  <si>
    <t>Cooper Vila Nova</t>
  </si>
  <si>
    <t>HUB 48</t>
  </si>
  <si>
    <t>Cyclamenes</t>
  </si>
  <si>
    <t>HUB 23</t>
  </si>
  <si>
    <t>HUB 98</t>
  </si>
  <si>
    <t>Catuaí Maringá</t>
  </si>
  <si>
    <t>Centro Lauro</t>
  </si>
  <si>
    <t>Cidade Nova</t>
  </si>
  <si>
    <t>Copacabana</t>
  </si>
  <si>
    <t>Center Minas</t>
  </si>
  <si>
    <t>Centro Ipatinga</t>
  </si>
  <si>
    <t>Champagnat</t>
  </si>
  <si>
    <t>Central do Brasil</t>
  </si>
  <si>
    <t>Conde do Bonfim</t>
  </si>
  <si>
    <t>Costa Azul</t>
  </si>
  <si>
    <t>HUB 65</t>
  </si>
  <si>
    <t>Coronel Pedro</t>
  </si>
  <si>
    <t>Coop Capuava</t>
  </si>
  <si>
    <t>Copacabana Lido</t>
  </si>
  <si>
    <t>HUB 35</t>
  </si>
  <si>
    <t>Curitiba</t>
  </si>
  <si>
    <t>Chapot</t>
  </si>
  <si>
    <t>Centerlar</t>
  </si>
  <si>
    <t>HUB 49</t>
  </si>
  <si>
    <t>Cymbalaria</t>
  </si>
  <si>
    <t>Castelo Branco Diadema</t>
  </si>
  <si>
    <t>HUB 99</t>
  </si>
  <si>
    <t>Muffato Duque</t>
  </si>
  <si>
    <t>Muffato Madre</t>
  </si>
  <si>
    <t>Mandacaru</t>
  </si>
  <si>
    <t>HUB 7</t>
  </si>
  <si>
    <t>HUB 19</t>
  </si>
  <si>
    <t>Muffato Quintino</t>
  </si>
  <si>
    <t>Minas Shop.</t>
  </si>
  <si>
    <t>Maria Matos</t>
  </si>
  <si>
    <t>HUB 44</t>
  </si>
  <si>
    <t>Méier</t>
  </si>
  <si>
    <t>Norte Shop</t>
  </si>
  <si>
    <t>Nagumo</t>
  </si>
  <si>
    <t>HUB 82</t>
  </si>
  <si>
    <t>Muricy</t>
  </si>
  <si>
    <t>HUB 12</t>
  </si>
  <si>
    <t>Moema</t>
  </si>
  <si>
    <t>HUB 58</t>
  </si>
  <si>
    <t>Mata_São_João</t>
  </si>
  <si>
    <t>MATA DE SAO JOAO</t>
  </si>
  <si>
    <t>HUB 51</t>
  </si>
  <si>
    <t>Nilópolis Shopping</t>
  </si>
  <si>
    <t>NILOPOLIS</t>
  </si>
  <si>
    <t>Norte Shopping</t>
  </si>
  <si>
    <t>HUB 13</t>
  </si>
  <si>
    <t>Muffato Tiradentes</t>
  </si>
  <si>
    <t>MARANGUAPE</t>
  </si>
  <si>
    <t>Maringá Park</t>
  </si>
  <si>
    <t>HUB 88</t>
  </si>
  <si>
    <t>João Negrão</t>
  </si>
  <si>
    <t>HUB 50</t>
  </si>
  <si>
    <t>Iguaçu Top Shopping</t>
  </si>
  <si>
    <t>Liberdade</t>
  </si>
  <si>
    <t>Londoia Shopping</t>
  </si>
  <si>
    <t>Jardim Carioca</t>
  </si>
  <si>
    <t>Londrina Calçadão</t>
  </si>
  <si>
    <t>HUB 89</t>
  </si>
  <si>
    <t>Loja Westphalen</t>
  </si>
  <si>
    <t>Jockey Plaza</t>
  </si>
  <si>
    <t>Juvevê</t>
  </si>
  <si>
    <t>Ipanema Metrô (Gal Osorio)</t>
  </si>
  <si>
    <t>HUB 2</t>
  </si>
  <si>
    <t>Luciano Das Neves</t>
  </si>
  <si>
    <t>HUB 26</t>
  </si>
  <si>
    <t>Loja Rudge</t>
  </si>
  <si>
    <t>HUB 6</t>
  </si>
  <si>
    <t>HUB 11</t>
  </si>
  <si>
    <t>Largo do Machado</t>
  </si>
  <si>
    <t>Loja Ouvidor</t>
  </si>
  <si>
    <t>Ilha Plaza Shop.</t>
  </si>
  <si>
    <t>Sobradinho III</t>
  </si>
  <si>
    <t>Sobradinho Q8</t>
  </si>
  <si>
    <t>Vitória Boulevard SSA</t>
  </si>
  <si>
    <t>São Caetano</t>
  </si>
  <si>
    <t>Walmart São Bernardo</t>
  </si>
  <si>
    <t>Shopping Praça da Moça</t>
  </si>
  <si>
    <t>Vale do Aço</t>
  </si>
  <si>
    <t>Voluntarios</t>
  </si>
  <si>
    <t>São Cristovão</t>
  </si>
  <si>
    <t>Walmart Osasco</t>
  </si>
  <si>
    <t>Tijuca 45</t>
  </si>
  <si>
    <t>ANANINDEUA</t>
  </si>
  <si>
    <t>Supermercado Sonda</t>
  </si>
  <si>
    <t>Super Shop Osasco</t>
  </si>
  <si>
    <t>Via Illuminata</t>
  </si>
  <si>
    <t>Voluntários da Pátria</t>
  </si>
  <si>
    <t>São Paulo</t>
  </si>
  <si>
    <t>São José Diadema</t>
  </si>
  <si>
    <t>Visconde de Inhauma</t>
  </si>
  <si>
    <t>Shopping Salvador Norte</t>
  </si>
  <si>
    <t>Sudoeste</t>
  </si>
  <si>
    <t>Shopping Total</t>
  </si>
  <si>
    <t>Voluntários</t>
  </si>
  <si>
    <t>Vila Hauer</t>
  </si>
  <si>
    <t>Sitio Cercado</t>
  </si>
  <si>
    <t>Hiper Angeloni - BLU</t>
  </si>
  <si>
    <t>Hiper Carrefour Osasco</t>
  </si>
  <si>
    <t>Hiper Giassi</t>
  </si>
  <si>
    <t>HUB 1</t>
  </si>
  <si>
    <t>HUB 87</t>
  </si>
  <si>
    <t>Hiper Condor Champagnat</t>
  </si>
  <si>
    <t>Hiper Guanabara</t>
  </si>
  <si>
    <t>HUB 80</t>
  </si>
  <si>
    <t>Hiper Extra Sul</t>
  </si>
  <si>
    <t>Hiper Angeloni</t>
  </si>
  <si>
    <t>HUB 4</t>
  </si>
  <si>
    <t>Hiper Big Xaxim</t>
  </si>
  <si>
    <t>Hiper Garcia</t>
  </si>
  <si>
    <t>Haddock Lobo</t>
  </si>
  <si>
    <t>Hiper Boa Vista</t>
  </si>
  <si>
    <t>Park Shop Barigui</t>
  </si>
  <si>
    <t>Oliveira Lima</t>
  </si>
  <si>
    <t>HUB 59</t>
  </si>
  <si>
    <t>Paripe</t>
  </si>
  <si>
    <t>Nova Lima</t>
  </si>
  <si>
    <t>NOVA LIMA</t>
  </si>
  <si>
    <t>Passos</t>
  </si>
  <si>
    <t>Penha II</t>
  </si>
  <si>
    <t>Oratorio</t>
  </si>
  <si>
    <t>Periperi</t>
  </si>
  <si>
    <t>Park Shopping Bahia</t>
  </si>
  <si>
    <t>LAURO DE FREITAS</t>
  </si>
  <si>
    <t>Pedro Caetano</t>
  </si>
  <si>
    <t>GUARAPARI</t>
  </si>
  <si>
    <t>Novo Mundo</t>
  </si>
  <si>
    <t>Nossa Senhora da Paz</t>
  </si>
  <si>
    <t>Park Shopping Boulevard</t>
  </si>
  <si>
    <t>HUB 31</t>
  </si>
  <si>
    <t>Quiosque Av Center</t>
  </si>
  <si>
    <t>Rodoviária RJ</t>
  </si>
  <si>
    <t>Quiosque Muffato Portao</t>
  </si>
  <si>
    <t>HUB 8</t>
  </si>
  <si>
    <t>HUB 14</t>
  </si>
  <si>
    <t>Realengo</t>
  </si>
  <si>
    <t>Rua XV Casarão</t>
  </si>
  <si>
    <t>Riachuelo</t>
  </si>
  <si>
    <t>Rodoviaria Ssa</t>
  </si>
  <si>
    <t>Quiosque Catete</t>
  </si>
  <si>
    <t>Rodovia Do Sol</t>
  </si>
  <si>
    <t>Ribeira</t>
  </si>
  <si>
    <t>Renanthera</t>
  </si>
  <si>
    <t>Rio de Janeiro</t>
  </si>
  <si>
    <t>Plaza Shop. Carapicuíba</t>
  </si>
  <si>
    <t>Rua Da Praia</t>
  </si>
  <si>
    <t>HUB 5</t>
  </si>
  <si>
    <t>Hiper Prezunic Sta Cruz</t>
  </si>
  <si>
    <t>HUB 25</t>
  </si>
  <si>
    <t>Hiper Muffato Linha Verde</t>
  </si>
  <si>
    <t>Hp Portão</t>
  </si>
  <si>
    <t>HUB 57</t>
  </si>
  <si>
    <t>Hp Cabula</t>
  </si>
  <si>
    <t>Hiper Nilo Peçanha</t>
  </si>
  <si>
    <t>Hiper Walmart</t>
  </si>
  <si>
    <t>Hiper Muffato</t>
  </si>
  <si>
    <t>Floresta</t>
  </si>
  <si>
    <t>HUB 24</t>
  </si>
  <si>
    <t>Fazendinha</t>
  </si>
  <si>
    <t>Doutor Olivo</t>
  </si>
  <si>
    <t>G Outlet</t>
  </si>
  <si>
    <t>Flag Morumbi</t>
  </si>
  <si>
    <t>G Imbuí</t>
  </si>
  <si>
    <t>Flores</t>
  </si>
  <si>
    <t>Guanabara Tijuca</t>
  </si>
  <si>
    <t>Gonçalves Dias</t>
  </si>
  <si>
    <t>Dr. Flores</t>
  </si>
  <si>
    <t>G Madison</t>
  </si>
  <si>
    <t>Freguesia 123</t>
  </si>
  <si>
    <t>Flagship Pinheiros</t>
  </si>
  <si>
    <t>Shop Cidade Maringa</t>
  </si>
  <si>
    <t>Shop CNB 1</t>
  </si>
  <si>
    <t>Shop Brasília</t>
  </si>
  <si>
    <t>Shop Botafogo</t>
  </si>
  <si>
    <t>Shop Barreiro</t>
  </si>
  <si>
    <t>Sh. SSA1</t>
  </si>
  <si>
    <t>Shop Alto da XV</t>
  </si>
  <si>
    <t>Sh. SSA2</t>
  </si>
  <si>
    <t>Sh. Sec</t>
  </si>
  <si>
    <t>Shop Anália Franco</t>
  </si>
  <si>
    <t>Shop Boulevard BSB</t>
  </si>
  <si>
    <t>Shop Bourbon</t>
  </si>
  <si>
    <t>Shop Boulevard BH</t>
  </si>
  <si>
    <t>Sh. Royal</t>
  </si>
  <si>
    <t>Shop Cidade BH</t>
  </si>
  <si>
    <t>Shop Cidade</t>
  </si>
  <si>
    <t>Shop Curitiba</t>
  </si>
  <si>
    <t>Diferença Custer Novo x Antigo</t>
  </si>
  <si>
    <t>C-3-POP-NNE</t>
  </si>
  <si>
    <t>Bom Preço Arruda</t>
  </si>
  <si>
    <t>C-3-N/A-NNE</t>
  </si>
  <si>
    <t>C-3-AB-NNE</t>
  </si>
  <si>
    <t>G.Candeias Total</t>
  </si>
  <si>
    <t>C-4-AB-NNE</t>
  </si>
  <si>
    <t>C-1-AB-NNE</t>
  </si>
  <si>
    <t>C-1-VU-NNE</t>
  </si>
  <si>
    <t>C-0-POP-NNE</t>
  </si>
  <si>
    <t>Hp. Extra Benfica</t>
  </si>
  <si>
    <t>C-2-POP-NNE</t>
  </si>
  <si>
    <t>C-0-AB-NNE</t>
  </si>
  <si>
    <t>C-2-VU-NNE</t>
  </si>
  <si>
    <t>C-2-AB-NNE</t>
  </si>
  <si>
    <t>Real</t>
  </si>
  <si>
    <t>Meta</t>
  </si>
  <si>
    <t>Realizado</t>
  </si>
  <si>
    <t>Novo</t>
  </si>
  <si>
    <t>Antigo</t>
  </si>
  <si>
    <t xml:space="preserve">de </t>
  </si>
  <si>
    <t>Cluster Novo</t>
  </si>
  <si>
    <t>Cluster Antigo</t>
  </si>
  <si>
    <t>Boca Do Rio Total</t>
  </si>
  <si>
    <t>Hiper Bom Preço Bezerra</t>
  </si>
  <si>
    <t>Hp Acm</t>
  </si>
  <si>
    <t>Walmart Bessa</t>
  </si>
  <si>
    <t>C-0-N/A-NNE</t>
  </si>
  <si>
    <t>C-0-VU-NNE</t>
  </si>
  <si>
    <t>C-2-N/A-NNE</t>
  </si>
  <si>
    <t>C-3-VU-NNE</t>
  </si>
  <si>
    <t>C-4-N/A-NNE</t>
  </si>
  <si>
    <t>C-4-POP-NNE</t>
  </si>
  <si>
    <t>C-4-VU-NNE</t>
  </si>
  <si>
    <t>C-0-AB-DEM</t>
  </si>
  <si>
    <t>C-0-ASP-DEM</t>
  </si>
  <si>
    <t>C-0-N/A-DEM</t>
  </si>
  <si>
    <t>C-0-VU-DEM</t>
  </si>
  <si>
    <t>C-1-AB-DEMAIS</t>
  </si>
  <si>
    <t>C-1-N/A-DEM</t>
  </si>
  <si>
    <t>C-1-VU-DEM</t>
  </si>
  <si>
    <t>C-2-AB-DEM</t>
  </si>
  <si>
    <t>C-2-N/A-DEM</t>
  </si>
  <si>
    <t>C-2-VU-DEM</t>
  </si>
  <si>
    <t>C-3-AB-DEM</t>
  </si>
  <si>
    <t>C-3-N/A-DEM</t>
  </si>
  <si>
    <t>C-3-VU-DEM</t>
  </si>
  <si>
    <t>C-4-AB-DEM</t>
  </si>
  <si>
    <t>C-4-ASP-DEM</t>
  </si>
  <si>
    <t>C-4-N/A-DEM</t>
  </si>
  <si>
    <t>C-4-VU-DEM</t>
  </si>
  <si>
    <t>FP</t>
  </si>
  <si>
    <t>Captura de 60%</t>
  </si>
  <si>
    <t>24' Quartil 1</t>
  </si>
  <si>
    <t>24' Quartil 2</t>
  </si>
  <si>
    <t>24' Quartil 3</t>
  </si>
  <si>
    <t xml:space="preserve"> 24' Quartil 4</t>
  </si>
  <si>
    <t>25' Quartil 1</t>
  </si>
  <si>
    <t>25' Quartil 2</t>
  </si>
  <si>
    <t xml:space="preserve"> 25' Quartil 3</t>
  </si>
  <si>
    <t>25' Quartil 4</t>
  </si>
  <si>
    <t>FP (Full Potencial)</t>
  </si>
  <si>
    <t>YoY</t>
  </si>
  <si>
    <t>Lacunas Positivas</t>
  </si>
  <si>
    <t>Lacunas Negativas</t>
  </si>
  <si>
    <r>
      <rPr>
        <rFont val="Arial Black"/>
        <color rgb="FFFFFFFF"/>
        <sz val="8.0"/>
      </rPr>
      <t xml:space="preserve">Total 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</si>
  <si>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GR1 -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</si>
  <si>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GR2 -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</si>
  <si>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GR3 - </t>
    </r>
    <r>
      <rPr>
        <rFont val="Arial"/>
        <color rgb="FFFFFFFF"/>
        <sz val="8.0"/>
      </rPr>
      <t>Análise de Lacunas Positivas e Negativas por semana</t>
    </r>
  </si>
  <si>
    <r>
      <rPr>
        <rFont val="Arial Black"/>
        <color rgb="FFFFFFFF"/>
        <sz val="8.0"/>
      </rPr>
      <t xml:space="preserve">GR4 - </t>
    </r>
    <r>
      <rPr>
        <rFont val="Arial"/>
        <color rgb="FFFFFFFF"/>
        <sz val="8.0"/>
      </rPr>
      <t>Análise de Lacunas Positivas e Negativas por semana</t>
    </r>
  </si>
  <si>
    <t xml:space="preserve"> GR1 '24</t>
  </si>
  <si>
    <t>GR2 '24</t>
  </si>
  <si>
    <t>GR3 '24</t>
  </si>
  <si>
    <t>GR4 '24</t>
  </si>
  <si>
    <t>COUNTUNIQUE de NomeLoja</t>
  </si>
  <si>
    <t>Normalização</t>
  </si>
  <si>
    <t>https://docs.google.com/spreadsheets/d/1RTdzqt6c656kqWFX5dnAGOSrHodC46oOKB-sHTO0gBk/edit?gid=1371403766#gid=1371403766</t>
  </si>
  <si>
    <t>Cluster antigo</t>
  </si>
  <si>
    <t>https://docs.google.com/spreadsheets/d/1aTrnWPw3aMx8SnMkKMPl_WtppdNWra4-hxBvk8tbtlA/edit?gid=1652398872#gid=1652398872</t>
  </si>
  <si>
    <t>Novo Cluster</t>
  </si>
  <si>
    <t xml:space="preserve"> Captura</t>
  </si>
  <si>
    <t xml:space="preserve">Outras GRs </t>
  </si>
  <si>
    <t>Q1</t>
  </si>
  <si>
    <t>Q3</t>
  </si>
  <si>
    <t>Q4</t>
  </si>
  <si>
    <t>Q1 (Trimestre 1):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</si>
  <si>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</si>
  <si>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</si>
  <si>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</si>
  <si>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</si>
  <si>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</si>
  <si>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</si>
  <si>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</si>
  <si>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</si>
  <si>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</si>
  <si>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</si>
  <si>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</si>
  <si>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</si>
  <si>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</si>
  <si>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Q2 (Trimestre 2):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</si>
  <si>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</si>
  <si>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</si>
  <si>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</si>
  <si>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</si>
  <si>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</si>
  <si>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</si>
  <si>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</si>
  <si>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</si>
  <si>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</si>
  <si>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</si>
  <si>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</si>
  <si>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</si>
  <si>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</si>
  <si>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Q3 (Trimestre 3):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</si>
  <si>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</si>
  <si>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</si>
  <si>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</si>
  <si>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</si>
  <si>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</si>
  <si>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</si>
  <si>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</si>
  <si>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</si>
  <si>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</si>
  <si>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</si>
  <si>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</si>
  <si>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</si>
  <si>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</si>
  <si>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Q4 (Trimestre 4):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</si>
  <si>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</si>
  <si>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</si>
  <si>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</si>
  <si>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</si>
  <si>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</si>
  <si>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</si>
  <si>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</si>
  <si>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</si>
  <si>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</si>
  <si>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</si>
  <si>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</si>
  <si>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</si>
  <si>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</si>
  <si>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r>
      <rPr>
        <rFont val="Roboto"/>
        <b/>
        <color rgb="FF000000"/>
        <sz val="10.0"/>
      </rPr>
      <t>Table name</t>
    </r>
    <r>
      <rPr>
        <rFont val="Roboto"/>
        <b val="0"/>
        <color rgb="FF000000"/>
        <sz val="10.0"/>
      </rPr>
      <t>: pulso_consulta_diaria_cluster_antigo</t>
    </r>
    <r>
      <rPr>
        <rFont val="Roboto"/>
        <b/>
        <color rgb="FF000000"/>
        <sz val="10.0"/>
      </rPr>
      <t xml:space="preserve"> Last updated</t>
    </r>
    <r>
      <rPr>
        <rFont val="Roboto"/>
        <b val="0"/>
        <color rgb="FF000000"/>
        <sz val="10.0"/>
      </rPr>
      <t>: Jun 07, 2025 3:50 AM</t>
    </r>
  </si>
  <si>
    <t>Classificação</t>
  </si>
  <si>
    <t>Lacuna Positiva/Negativa</t>
  </si>
  <si>
    <t>25-23 - 02/06 a 05/06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</si>
</sst>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0,00;[red]-0,00"/>
  </numFmts>
  <fonts count="40">
    <font>
      <sz val="10.0"/>
      <color rgb="FF000000"/>
      <name val="Arial"/>
      <scheme val="minor"/>
    </font>
    <font>
      <sz val="13.0"/>
      <color rgb="FFFFFFFF"/>
      <name val="Arial Black"/>
    </font>
    <font/>
    <font>
      <color theme="1"/>
      <name val="Arial"/>
      <scheme val="minor"/>
    </font>
    <font>
      <b/>
      <sz val="15.0"/>
      <color theme="1"/>
      <name val="IBM Plex Sans"/>
    </font>
    <font>
      <color rgb="FFFFFFFF"/>
      <name val="Arial Black"/>
    </font>
    <font>
      <sz val="17.0"/>
      <color theme="1"/>
      <name val="Arial"/>
    </font>
    <font>
      <b/>
      <sz val="8.0"/>
      <color rgb="FFFFFFFF"/>
      <name val="&quot;IBM Plex Sans&quot;"/>
    </font>
    <font>
      <b/>
      <i/>
      <sz val="9.0"/>
      <color rgb="FF434343"/>
      <name val="Arial"/>
    </font>
    <font>
      <b/>
      <sz val="9.0"/>
      <color rgb="FF000000"/>
      <name val="Arial"/>
    </font>
    <font>
      <b/>
      <sz val="9.0"/>
      <color rgb="FF6E6E6E"/>
      <name val="Arial"/>
    </font>
    <font>
      <b/>
      <color theme="1"/>
      <name val="Arial"/>
      <scheme val="minor"/>
    </font>
    <font>
      <sz val="8.0"/>
      <color rgb="FFFFFFFF"/>
      <name val="Arial Black"/>
    </font>
    <font>
      <b/>
      <sz val="9.0"/>
      <color rgb="FF011E38"/>
      <name val="Arial"/>
    </font>
    <font>
      <b/>
      <sz val="9.0"/>
      <color rgb="FF264FEC"/>
      <name val="Arial"/>
    </font>
    <font>
      <b/>
      <sz val="9.0"/>
      <color theme="1"/>
      <name val="Arial"/>
    </font>
    <font>
      <b/>
      <sz val="8.0"/>
      <color rgb="FFFFFFFF"/>
      <name val="Arial"/>
    </font>
    <font>
      <sz val="8.0"/>
      <color theme="1"/>
      <name val="Arial"/>
      <scheme val="minor"/>
    </font>
    <font>
      <b/>
      <sz val="8.0"/>
      <color rgb="FF000000"/>
      <name val="Arial"/>
    </font>
    <font>
      <sz val="11.0"/>
      <color rgb="FFFFFFFF"/>
      <name val="Arial Black"/>
    </font>
    <font>
      <b/>
      <sz val="9.0"/>
      <color theme="1"/>
      <name val="Arial"/>
      <scheme val="minor"/>
    </font>
    <font>
      <sz val="9.0"/>
      <color theme="1"/>
      <name val="Arial"/>
      <scheme val="minor"/>
    </font>
    <font>
      <b/>
      <sz val="9.0"/>
      <color rgb="FFFFFFFF"/>
      <name val="Arial"/>
    </font>
    <font>
      <sz val="7.0"/>
      <color theme="1"/>
      <name val="Arial"/>
      <scheme val="minor"/>
    </font>
    <font>
      <color rgb="FFFFFFFF"/>
      <name val="Arial"/>
      <scheme val="minor"/>
    </font>
    <font>
      <sz val="10.0"/>
      <color rgb="FF000000"/>
      <name val="Roboto"/>
    </font>
    <font>
      <b/>
      <sz val="11.0"/>
      <color rgb="FF202124"/>
      <name val="Roboto Medium"/>
    </font>
    <font>
      <sz val="10.0"/>
      <color rgb="FF3C4043"/>
      <name val="Roboto"/>
    </font>
    <font>
      <color rgb="FF000000"/>
      <name val="Arial"/>
      <scheme val="minor"/>
    </font>
    <font>
      <b/>
      <sz val="14.0"/>
      <color theme="1"/>
      <name val="Arial"/>
      <scheme val="minor"/>
    </font>
    <font>
      <b/>
      <sz val="9.0"/>
      <color rgb="FF48B460"/>
      <name val="Arial"/>
    </font>
    <font>
      <b/>
      <sz val="9.0"/>
      <color rgb="FFE15360"/>
      <name val="Arial"/>
    </font>
    <font>
      <b/>
      <sz val="8.0"/>
      <color theme="1"/>
      <name val="Arial"/>
    </font>
    <font>
      <b/>
      <sz val="8.0"/>
      <color rgb="FFFF0000"/>
      <name val="&quot;IBM Plex Sans&quot;"/>
    </font>
    <font>
      <b/>
      <sz val="8.0"/>
      <color rgb="FF38761D"/>
      <name val="&quot;IBM Plex Sans&quot;"/>
    </font>
    <font>
      <u/>
      <color rgb="FF0000FF"/>
    </font>
    <font>
      <b/>
      <sz val="8.0"/>
      <color rgb="FF000000"/>
      <name val="&quot;IBM Plex Sans&quot;"/>
    </font>
    <font>
      <sz val="8.0"/>
      <color rgb="FF000000"/>
      <name val="&quot;IBM Plex Sans&quot;"/>
    </font>
    <font>
      <b/>
      <sz val="9.0"/>
      <color rgb="FFFF0000"/>
      <name val="Arial"/>
    </font>
    <font>
      <color rgb="FFF4CCCC"/>
      <name val="Arial"/>
      <scheme val="minor"/>
    </font>
  </fonts>
  <fills count="13">
    <fill>
      <patternFill patternType="none"/>
    </fill>
    <fill>
      <patternFill patternType="lightGray"/>
    </fill>
    <fill>
      <patternFill patternType="solid">
        <fgColor rgb="FF011E38"/>
        <bgColor rgb="FF011E38"/>
      </patternFill>
    </fill>
    <fill>
      <patternFill patternType="solid">
        <fgColor rgb="FFF5F1EB"/>
        <bgColor rgb="FFF5F1EB"/>
      </patternFill>
    </fill>
    <fill>
      <patternFill patternType="solid">
        <fgColor rgb="FFFFFFFF"/>
        <bgColor rgb="FFFFFFFF"/>
      </patternFill>
    </fill>
    <fill>
      <patternFill patternType="solid">
        <fgColor rgb="FF264FEC"/>
        <bgColor rgb="FF264FEC"/>
      </patternFill>
    </fill>
    <fill>
      <patternFill patternType="solid">
        <fgColor rgb="FFFAD4B1"/>
        <bgColor rgb="FFFAD4B1"/>
      </patternFill>
    </fill>
    <fill>
      <patternFill patternType="solid">
        <fgColor rgb="FF8093B3"/>
        <bgColor rgb="FF8093B3"/>
      </patternFill>
    </fill>
    <fill>
      <patternFill patternType="solid">
        <fgColor rgb="FFF8F9FA"/>
        <bgColor rgb="FFF8F9FA"/>
      </patternFill>
    </fill>
    <fill>
      <patternFill patternType="solid">
        <fgColor rgb="FFF1F3F4"/>
        <bgColor rgb="FFF1F3F4"/>
      </patternFill>
    </fill>
    <fill>
      <patternFill patternType="solid">
        <fgColor rgb="FFFFFF00"/>
        <bgColor rgb="FFFFFF00"/>
      </patternFill>
    </fill>
    <fill>
      <patternFill patternType="solid">
        <fgColor rgb="FFDFE4EC"/>
        <bgColor rgb="FFDFE4EC"/>
      </patternFill>
    </fill>
    <fill>
      <patternFill patternType="solid">
        <fgColor rgb="FF0000FF"/>
        <bgColor rgb="FF0000FF"/>
      </patternFill>
    </fill>
  </fills>
  <borders count="49">
    <border/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5F1EB"/>
      </left>
      <right style="thin">
        <color rgb="FFF5F1EB"/>
      </right>
      <top style="thin">
        <color rgb="FFF5F1EB"/>
      </top>
      <bottom style="thin">
        <color rgb="FFF5F1EB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5F1EB"/>
      </left>
      <top style="thin">
        <color rgb="FFF5F1EB"/>
      </top>
      <bottom style="thin">
        <color rgb="FFF5F1EB"/>
      </bottom>
    </border>
    <border>
      <top style="thin">
        <color rgb="FFF5F1EB"/>
      </top>
      <bottom style="thin">
        <color rgb="FFF5F1EB"/>
      </bottom>
    </border>
    <border>
      <right style="thin">
        <color rgb="FFF5F1EB"/>
      </right>
      <top style="thin">
        <color rgb="FFF5F1EB"/>
      </top>
      <bottom style="thin">
        <color rgb="FFF5F1EB"/>
      </bottom>
    </border>
    <border>
      <left style="thin">
        <color rgb="FFF5F1EB"/>
      </left>
      <right style="thin">
        <color rgb="FFF5F1EB"/>
      </right>
      <top style="thin">
        <color rgb="FFF5F1EB"/>
      </top>
    </border>
    <border>
      <left style="thin">
        <color rgb="FF264FEC"/>
      </left>
      <top style="thin">
        <color rgb="FF264FEC"/>
      </top>
      <bottom style="thin">
        <color rgb="FFF5F1EB"/>
      </bottom>
    </border>
    <border>
      <top style="thin">
        <color rgb="FF264FEC"/>
      </top>
      <bottom style="thin">
        <color rgb="FFF5F1EB"/>
      </bottom>
    </border>
    <border>
      <right style="thin">
        <color rgb="FFF5F1EB"/>
      </right>
      <top style="thin">
        <color rgb="FF264FEC"/>
      </top>
      <bottom style="thin">
        <color rgb="FFF5F1EB"/>
      </bottom>
    </border>
    <border>
      <left style="thin">
        <color rgb="FFF5F1EB"/>
      </left>
      <top style="thin">
        <color rgb="FFF5F1EB"/>
      </top>
    </border>
    <border>
      <top style="thin">
        <color rgb="FFF5F1EB"/>
      </top>
    </border>
    <border>
      <right style="thin">
        <color rgb="FFF5F1EB"/>
      </right>
      <top style="thin">
        <color rgb="FFF5F1EB"/>
      </top>
    </border>
    <border>
      <left style="thin">
        <color rgb="FFF5F1EB"/>
      </left>
    </border>
    <border>
      <right style="thin">
        <color rgb="FFF5F1EB"/>
      </right>
    </border>
    <border>
      <left style="thin">
        <color rgb="FFF5F1EB"/>
      </left>
      <bottom style="thin">
        <color rgb="FFF5F1EB"/>
      </bottom>
    </border>
    <border>
      <bottom style="thin">
        <color rgb="FFF5F1EB"/>
      </bottom>
    </border>
    <border>
      <right style="thin">
        <color rgb="FFF5F1EB"/>
      </right>
      <bottom style="thin">
        <color rgb="FFF5F1EB"/>
      </bottom>
    </border>
    <border>
      <bottom style="dotted">
        <color rgb="FFFFFFFF"/>
      </bottom>
    </border>
    <border>
      <left style="thin">
        <color rgb="FFFAD4B1"/>
      </left>
      <right style="thin">
        <color rgb="FFFAD4B1"/>
      </right>
      <bottom style="thin">
        <color rgb="FFFAD4B1"/>
      </bottom>
    </border>
    <border>
      <left style="thin">
        <color rgb="FFFAD4B1"/>
      </left>
      <bottom style="thin">
        <color rgb="FFF5F1EB"/>
      </bottom>
    </border>
    <border>
      <left style="thin">
        <color rgb="FFFAD4B1"/>
      </left>
      <bottom style="thin">
        <color rgb="FFFAD4B1"/>
      </bottom>
    </border>
    <border>
      <right style="thin">
        <color rgb="FFFAD4B1"/>
      </right>
      <bottom style="thin">
        <color rgb="FFFAD4B1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F5F1EB"/>
      </left>
      <right style="thin">
        <color rgb="FFF5F1EB"/>
      </right>
      <bottom style="thin">
        <color rgb="FFF5F1EB"/>
      </bottom>
    </border>
    <border>
      <left style="thin">
        <color rgb="FF264FEC"/>
      </left>
      <top style="thin">
        <color rgb="FF264FEC"/>
      </top>
      <bottom style="thin">
        <color rgb="FF264FEC"/>
      </bottom>
    </border>
    <border>
      <top style="thin">
        <color rgb="FF264FEC"/>
      </top>
      <bottom style="thin">
        <color rgb="FF264FEC"/>
      </bottom>
    </border>
    <border>
      <right style="thin">
        <color rgb="FF264FEC"/>
      </right>
      <top style="thin">
        <color rgb="FF264FEC"/>
      </top>
      <bottom style="thin">
        <color rgb="FF264FEC"/>
      </bottom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AD4B1"/>
      </left>
    </border>
    <border>
      <left style="thin">
        <color rgb="FFFAD4B1"/>
      </left>
      <right style="thin">
        <color rgb="FFFAD4B1"/>
      </right>
      <top style="thin">
        <color rgb="FFFAD4B1"/>
      </top>
      <bottom style="thin">
        <color rgb="FFFAD4B1"/>
      </bottom>
    </border>
    <border>
      <left style="thin">
        <color rgb="FFFAD4B1"/>
      </left>
      <top style="thin">
        <color rgb="FFFAD4B1"/>
      </top>
      <bottom style="thin">
        <color rgb="FFFAD4B1"/>
      </bottom>
    </border>
    <border>
      <top style="thin">
        <color rgb="FFFAD4B1"/>
      </top>
      <bottom style="thin">
        <color rgb="FFFAD4B1"/>
      </bottom>
    </border>
    <border>
      <right style="thin">
        <color rgb="FFFAD4B1"/>
      </right>
      <top style="thin">
        <color rgb="FFFAD4B1"/>
      </top>
      <bottom style="thin">
        <color rgb="FFFAD4B1"/>
      </bottom>
    </border>
    <border>
      <left style="thin">
        <color rgb="FFFAD4B1"/>
      </left>
      <top style="thin">
        <color rgb="FFFAD4B1"/>
      </top>
    </border>
    <border>
      <right style="thin">
        <color rgb="FFF5F1EB"/>
      </right>
      <top style="thin">
        <color rgb="FFFAD4B1"/>
      </top>
    </border>
    <border>
      <left style="thin">
        <color rgb="FFDADCE0"/>
      </left>
      <right style="thin">
        <color rgb="FFDADCE0"/>
      </right>
      <bottom style="thin">
        <color rgb="FFDADCE0"/>
      </bottom>
    </border>
    <border>
      <left style="thin">
        <color rgb="FF8093B3"/>
      </left>
      <right style="thin">
        <color rgb="FF8093B3"/>
      </right>
      <top style="thin">
        <color rgb="FF8093B3"/>
      </top>
      <bottom style="thin">
        <color rgb="FF8093B3"/>
      </bottom>
    </border>
    <border>
      <left style="dotted">
        <color rgb="FFFFFFFF"/>
      </left>
      <right style="dotted">
        <color rgb="FFFFFFFF"/>
      </right>
      <top style="dotted">
        <color rgb="FFFFFFFF"/>
      </top>
      <bottom style="dotted">
        <color rgb="FFFFFFFF"/>
      </bottom>
    </border>
    <border>
      <left style="dotted">
        <color rgb="FFFFFFFF"/>
      </left>
      <right style="medium">
        <color rgb="FF000000"/>
      </right>
      <top style="dotted">
        <color rgb="FFFFFFFF"/>
      </top>
      <bottom style="dotted">
        <color rgb="FFFFFFF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3" fontId="3" numFmtId="0" xfId="0" applyBorder="1" applyFill="1" applyFont="1"/>
    <xf borderId="9" fillId="0" fontId="3" numFmtId="0" xfId="0" applyBorder="1" applyFont="1"/>
    <xf borderId="10" fillId="4" fontId="4" numFmtId="0" xfId="0" applyAlignment="1" applyBorder="1" applyFill="1" applyFont="1">
      <alignment horizontal="center" readingOrder="0" vertical="center"/>
    </xf>
    <xf borderId="11" fillId="0" fontId="2" numFmtId="0" xfId="0" applyBorder="1" applyFont="1"/>
    <xf borderId="12" fillId="0" fontId="2" numFmtId="0" xfId="0" applyBorder="1" applyFont="1"/>
    <xf borderId="13" fillId="3" fontId="3" numFmtId="0" xfId="0" applyBorder="1" applyFont="1"/>
    <xf borderId="10" fillId="3" fontId="3" numFmtId="0" xfId="0" applyBorder="1" applyFont="1"/>
    <xf borderId="14" fillId="5" fontId="5" numFmtId="0" xfId="0" applyAlignment="1" applyBorder="1" applyFill="1" applyFont="1">
      <alignment horizontal="center" readingOrder="0"/>
    </xf>
    <xf borderId="15" fillId="0" fontId="2" numFmtId="0" xfId="0" applyBorder="1" applyFont="1"/>
    <xf borderId="16" fillId="0" fontId="2" numFmtId="0" xfId="0" applyBorder="1" applyFont="1"/>
    <xf borderId="17" fillId="4" fontId="6" numFmtId="0" xfId="0" applyAlignment="1" applyBorder="1" applyFont="1">
      <alignment horizontal="center" readingOrder="0" shrinkToFit="0" vertical="center" wrapText="1"/>
    </xf>
    <xf borderId="18" fillId="0" fontId="2" numFmtId="0" xfId="0" applyBorder="1" applyFont="1"/>
    <xf borderId="19" fillId="0" fontId="2" numFmtId="0" xfId="0" applyBorder="1" applyFont="1"/>
    <xf borderId="20" fillId="0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5" fontId="7" numFmtId="0" xfId="0" applyAlignment="1" applyBorder="1" applyFont="1">
      <alignment horizontal="center" readingOrder="0"/>
    </xf>
    <xf borderId="25" fillId="0" fontId="2" numFmtId="0" xfId="0" applyBorder="1" applyFont="1"/>
    <xf borderId="26" fillId="6" fontId="8" numFmtId="0" xfId="0" applyAlignment="1" applyBorder="1" applyFill="1" applyFont="1">
      <alignment horizontal="left" readingOrder="0"/>
    </xf>
    <xf borderId="4" fillId="4" fontId="9" numFmtId="3" xfId="0" applyAlignment="1" applyBorder="1" applyFont="1" applyNumberFormat="1">
      <alignment horizontal="center" readingOrder="0"/>
    </xf>
    <xf borderId="27" fillId="6" fontId="8" numFmtId="0" xfId="0" applyAlignment="1" applyBorder="1" applyFont="1">
      <alignment horizontal="left" readingOrder="0"/>
    </xf>
    <xf borderId="4" fillId="4" fontId="9" numFmtId="9" xfId="0" applyAlignment="1" applyBorder="1" applyFont="1" applyNumberFormat="1">
      <alignment horizontal="center" readingOrder="0"/>
    </xf>
    <xf borderId="28" fillId="6" fontId="8" numFmtId="0" xfId="0" applyAlignment="1" applyBorder="1" applyFont="1">
      <alignment horizontal="left" readingOrder="0"/>
    </xf>
    <xf borderId="29" fillId="0" fontId="2" numFmtId="0" xfId="0" applyBorder="1" applyFont="1"/>
    <xf borderId="30" fillId="4" fontId="9" numFmtId="3" xfId="0" applyAlignment="1" applyBorder="1" applyFont="1" applyNumberFormat="1">
      <alignment horizontal="center" readingOrder="0"/>
    </xf>
    <xf borderId="10" fillId="4" fontId="8" numFmtId="0" xfId="0" applyAlignment="1" applyBorder="1" applyFont="1">
      <alignment horizontal="center" readingOrder="0"/>
    </xf>
    <xf borderId="12" fillId="3" fontId="3" numFmtId="0" xfId="0" applyBorder="1" applyFont="1"/>
    <xf borderId="8" fillId="3" fontId="3" numFmtId="10" xfId="0" applyBorder="1" applyFont="1" applyNumberFormat="1"/>
    <xf borderId="4" fillId="4" fontId="9" numFmtId="0" xfId="0" applyAlignment="1" applyBorder="1" applyFont="1">
      <alignment horizontal="center" readingOrder="0"/>
    </xf>
    <xf borderId="4" fillId="4" fontId="9" numFmtId="164" xfId="0" applyAlignment="1" applyBorder="1" applyFont="1" applyNumberFormat="1">
      <alignment horizontal="center" readingOrder="0"/>
    </xf>
    <xf borderId="8" fillId="4" fontId="8" numFmtId="0" xfId="0" applyAlignment="1" applyBorder="1" applyFont="1">
      <alignment horizontal="center" readingOrder="0"/>
    </xf>
    <xf borderId="8" fillId="3" fontId="3" numFmtId="0" xfId="0" applyAlignment="1" applyBorder="1" applyFont="1">
      <alignment readingOrder="0"/>
    </xf>
    <xf borderId="31" fillId="3" fontId="3" numFmtId="0" xfId="0" applyBorder="1" applyFont="1"/>
    <xf borderId="24" fillId="3" fontId="3" numFmtId="0" xfId="0" applyBorder="1" applyFont="1"/>
    <xf borderId="32" fillId="5" fontId="5" numFmtId="0" xfId="0" applyAlignment="1" applyBorder="1" applyFont="1">
      <alignment horizontal="center" readingOrder="0"/>
    </xf>
    <xf borderId="33" fillId="0" fontId="2" numFmtId="0" xfId="0" applyBorder="1" applyFont="1"/>
    <xf borderId="34" fillId="0" fontId="2" numFmtId="0" xfId="0" applyBorder="1" applyFont="1"/>
    <xf borderId="30" fillId="5" fontId="5" numFmtId="0" xfId="0" applyAlignment="1" applyBorder="1" applyFont="1">
      <alignment horizontal="center" readingOrder="0"/>
    </xf>
    <xf borderId="35" fillId="0" fontId="2" numFmtId="0" xfId="0" applyBorder="1" applyFont="1"/>
    <xf borderId="9" fillId="0" fontId="2" numFmtId="0" xfId="0" applyBorder="1" applyFont="1"/>
    <xf borderId="11" fillId="3" fontId="3" numFmtId="0" xfId="0" applyBorder="1" applyFont="1"/>
    <xf borderId="26" fillId="6" fontId="9" numFmtId="0" xfId="0" applyAlignment="1" applyBorder="1" applyFont="1">
      <alignment horizontal="right" readingOrder="0"/>
    </xf>
    <xf borderId="36" fillId="4" fontId="9" numFmtId="0" xfId="0" applyAlignment="1" applyBorder="1" applyFont="1">
      <alignment horizontal="left" readingOrder="0"/>
    </xf>
    <xf borderId="4" fillId="4" fontId="9" numFmtId="3" xfId="0" applyAlignment="1" applyBorder="1" applyFont="1" applyNumberFormat="1">
      <alignment horizontal="right" readingOrder="0"/>
    </xf>
    <xf borderId="4" fillId="4" fontId="9" numFmtId="10" xfId="0" applyAlignment="1" applyBorder="1" applyFont="1" applyNumberFormat="1">
      <alignment horizontal="right" readingOrder="0"/>
    </xf>
    <xf borderId="4" fillId="4" fontId="9" numFmtId="0" xfId="0" applyAlignment="1" applyBorder="1" applyFont="1">
      <alignment horizontal="left" readingOrder="0"/>
    </xf>
    <xf borderId="31" fillId="3" fontId="3" numFmtId="10" xfId="0" applyAlignment="1" applyBorder="1" applyFont="1" applyNumberFormat="1">
      <alignment readingOrder="0"/>
    </xf>
    <xf borderId="4" fillId="4" fontId="10" numFmtId="0" xfId="0" applyAlignment="1" applyBorder="1" applyFont="1">
      <alignment horizontal="left" readingOrder="0"/>
    </xf>
    <xf borderId="8" fillId="3" fontId="11" numFmtId="0" xfId="0" applyBorder="1" applyFont="1"/>
    <xf borderId="32" fillId="5" fontId="12" numFmtId="0" xfId="0" applyAlignment="1" applyBorder="1" applyFont="1">
      <alignment horizontal="center" readingOrder="0"/>
    </xf>
    <xf borderId="8" fillId="3" fontId="13" numFmtId="0" xfId="0" applyAlignment="1" applyBorder="1" applyFont="1">
      <alignment horizontal="left" readingOrder="0"/>
    </xf>
    <xf borderId="8" fillId="3" fontId="14" numFmtId="0" xfId="0" applyAlignment="1" applyBorder="1" applyFont="1">
      <alignment horizontal="left" readingOrder="0"/>
    </xf>
    <xf borderId="8" fillId="3" fontId="15" numFmtId="0" xfId="0" applyAlignment="1" applyBorder="1" applyFont="1">
      <alignment horizontal="center" readingOrder="0"/>
    </xf>
    <xf borderId="8" fillId="3" fontId="3" numFmtId="0" xfId="0" applyAlignment="1" applyBorder="1" applyFont="1">
      <alignment shrinkToFit="0" vertical="top" wrapText="1"/>
    </xf>
    <xf borderId="10" fillId="5" fontId="16" numFmtId="0" xfId="0" applyAlignment="1" applyBorder="1" applyFont="1">
      <alignment horizontal="center" readingOrder="0"/>
    </xf>
    <xf borderId="8" fillId="3" fontId="17" numFmtId="0" xfId="0" applyBorder="1" applyFont="1"/>
    <xf borderId="26" fillId="6" fontId="9" numFmtId="0" xfId="0" applyAlignment="1" applyBorder="1" applyFont="1">
      <alignment horizontal="center" readingOrder="0"/>
    </xf>
    <xf borderId="30" fillId="4" fontId="9" numFmtId="10" xfId="0" applyAlignment="1" applyBorder="1" applyFont="1" applyNumberFormat="1">
      <alignment horizontal="center" readingOrder="0"/>
    </xf>
    <xf borderId="26" fillId="6" fontId="18" numFmtId="0" xfId="0" applyAlignment="1" applyBorder="1" applyFont="1">
      <alignment horizontal="right" readingOrder="0"/>
    </xf>
    <xf borderId="26" fillId="6" fontId="18" numFmtId="0" xfId="0" applyAlignment="1" applyBorder="1" applyFont="1">
      <alignment horizontal="center" readingOrder="0"/>
    </xf>
    <xf borderId="4" fillId="4" fontId="9" numFmtId="3" xfId="0" applyAlignment="1" applyBorder="1" applyFont="1" applyNumberFormat="1">
      <alignment horizontal="left" readingOrder="0"/>
    </xf>
    <xf borderId="4" fillId="4" fontId="9" numFmtId="165" xfId="0" applyAlignment="1" applyBorder="1" applyFont="1" applyNumberFormat="1">
      <alignment horizontal="right" readingOrder="0"/>
    </xf>
    <xf borderId="9" fillId="0" fontId="11" numFmtId="0" xfId="0" applyBorder="1" applyFont="1"/>
    <xf borderId="4" fillId="0" fontId="11" numFmtId="0" xfId="0" applyBorder="1" applyFont="1"/>
    <xf borderId="1" fillId="2" fontId="19" numFmtId="0" xfId="0" applyAlignment="1" applyBorder="1" applyFont="1">
      <alignment horizontal="center" readingOrder="0" vertical="center"/>
    </xf>
    <xf borderId="8" fillId="3" fontId="11" numFmtId="0" xfId="0" applyAlignment="1" applyBorder="1" applyFont="1">
      <alignment horizontal="center" readingOrder="0"/>
    </xf>
    <xf borderId="8" fillId="3" fontId="3" numFmtId="0" xfId="0" applyAlignment="1" applyBorder="1" applyFont="1">
      <alignment horizontal="center"/>
    </xf>
    <xf borderId="8" fillId="3" fontId="3" numFmtId="0" xfId="0" applyBorder="1" applyFont="1"/>
    <xf borderId="8" fillId="3" fontId="3" numFmtId="0" xfId="0" applyAlignment="1" applyBorder="1" applyFont="1">
      <alignment horizontal="left"/>
    </xf>
    <xf borderId="8" fillId="3" fontId="3" numFmtId="0" xfId="0" applyAlignment="1" applyBorder="1" applyFont="1">
      <alignment vertical="top"/>
    </xf>
    <xf borderId="17" fillId="3" fontId="20" numFmtId="0" xfId="0" applyAlignment="1" applyBorder="1" applyFont="1">
      <alignment horizontal="center" readingOrder="0" shrinkToFit="0" vertical="center" wrapText="1"/>
    </xf>
    <xf borderId="8" fillId="3" fontId="21" numFmtId="0" xfId="0" applyBorder="1" applyFont="1"/>
    <xf borderId="30" fillId="5" fontId="22" numFmtId="0" xfId="0" applyAlignment="1" applyBorder="1" applyFont="1">
      <alignment horizontal="center" readingOrder="0" vertical="center"/>
    </xf>
    <xf borderId="4" fillId="5" fontId="22" numFmtId="0" xfId="0" applyAlignment="1" applyBorder="1" applyFont="1">
      <alignment horizontal="center" readingOrder="0" vertical="center"/>
    </xf>
    <xf borderId="0" fillId="2" fontId="22" numFmtId="0" xfId="0" applyAlignment="1" applyFont="1">
      <alignment horizontal="center" readingOrder="0"/>
    </xf>
    <xf borderId="26" fillId="6" fontId="15" numFmtId="3" xfId="0" applyAlignment="1" applyBorder="1" applyFont="1" applyNumberFormat="1">
      <alignment horizontal="center" readingOrder="0"/>
    </xf>
    <xf borderId="26" fillId="6" fontId="15" numFmtId="165" xfId="0" applyAlignment="1" applyBorder="1" applyFont="1" applyNumberFormat="1">
      <alignment horizontal="center" readingOrder="0"/>
    </xf>
    <xf borderId="28" fillId="6" fontId="15" numFmtId="0" xfId="0" applyAlignment="1" applyBorder="1" applyFont="1">
      <alignment horizontal="center" readingOrder="0"/>
    </xf>
    <xf borderId="37" fillId="6" fontId="15" numFmtId="0" xfId="0" applyAlignment="1" applyBorder="1" applyFont="1">
      <alignment horizontal="center" readingOrder="0" vertical="center"/>
    </xf>
    <xf borderId="38" fillId="4" fontId="9" numFmtId="165" xfId="0" applyAlignment="1" applyBorder="1" applyFont="1" applyNumberFormat="1">
      <alignment horizontal="center" readingOrder="0"/>
    </xf>
    <xf borderId="39" fillId="4" fontId="9" numFmtId="165" xfId="0" applyAlignment="1" applyBorder="1" applyFont="1" applyNumberFormat="1">
      <alignment horizontal="center" readingOrder="0"/>
    </xf>
    <xf borderId="40" fillId="0" fontId="2" numFmtId="0" xfId="0" applyBorder="1" applyFont="1"/>
    <xf borderId="41" fillId="0" fontId="2" numFmtId="0" xfId="0" applyBorder="1" applyFont="1"/>
    <xf borderId="38" fillId="4" fontId="9" numFmtId="10" xfId="0" applyAlignment="1" applyBorder="1" applyFont="1" applyNumberFormat="1">
      <alignment horizontal="center" readingOrder="0"/>
    </xf>
    <xf borderId="42" fillId="4" fontId="9" numFmtId="10" xfId="0" applyAlignment="1" applyBorder="1" applyFont="1" applyNumberFormat="1">
      <alignment horizontal="center" readingOrder="0" vertical="center"/>
    </xf>
    <xf borderId="43" fillId="0" fontId="2" numFmtId="0" xfId="0" applyBorder="1" applyFont="1"/>
    <xf borderId="27" fillId="0" fontId="2" numFmtId="0" xfId="0" applyBorder="1" applyFont="1"/>
    <xf borderId="8" fillId="3" fontId="23" numFmtId="0" xfId="0" applyBorder="1" applyFont="1"/>
    <xf borderId="0" fillId="4" fontId="9" numFmtId="3" xfId="0" applyAlignment="1" applyFont="1" applyNumberFormat="1">
      <alignment horizontal="center" readingOrder="0"/>
    </xf>
    <xf borderId="4" fillId="4" fontId="18" numFmtId="3" xfId="0" applyAlignment="1" applyBorder="1" applyFont="1" applyNumberFormat="1">
      <alignment horizontal="center" readingOrder="0"/>
    </xf>
    <xf borderId="8" fillId="3" fontId="17" numFmtId="0" xfId="0" applyAlignment="1" applyBorder="1" applyFont="1">
      <alignment horizontal="center" readingOrder="0"/>
    </xf>
    <xf borderId="4" fillId="4" fontId="9" numFmtId="3" xfId="0" applyAlignment="1" applyBorder="1" applyFont="1" applyNumberFormat="1">
      <alignment horizontal="center"/>
    </xf>
    <xf borderId="4" fillId="4" fontId="9" numFmtId="10" xfId="0" applyAlignment="1" applyBorder="1" applyFont="1" applyNumberFormat="1">
      <alignment horizontal="center" readingOrder="0"/>
    </xf>
    <xf borderId="4" fillId="4" fontId="9" numFmtId="10" xfId="0" applyAlignment="1" applyBorder="1" applyFont="1" applyNumberFormat="1">
      <alignment horizontal="center"/>
    </xf>
    <xf borderId="0" fillId="0" fontId="3" numFmtId="0" xfId="0" applyFont="1"/>
    <xf borderId="4" fillId="7" fontId="24" numFmtId="0" xfId="0" applyBorder="1" applyFill="1" applyFont="1"/>
    <xf borderId="4" fillId="7" fontId="24" numFmtId="0" xfId="0" applyAlignment="1" applyBorder="1" applyFont="1">
      <alignment readingOrder="0"/>
    </xf>
    <xf borderId="0" fillId="7" fontId="24" numFmtId="0" xfId="0" applyAlignment="1" applyFont="1">
      <alignment readingOrder="0"/>
    </xf>
    <xf borderId="0" fillId="0" fontId="3" numFmtId="0" xfId="0" applyFont="1"/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0" fontId="3" numFmtId="3" xfId="0" applyFont="1" applyNumberFormat="1"/>
    <xf borderId="0" fillId="4" fontId="25" numFmtId="0" xfId="0" applyAlignment="1" applyFill="1" applyFont="1">
      <alignment horizontal="left" readingOrder="0" shrinkToFit="0" vertical="center" wrapText="0"/>
    </xf>
    <xf borderId="44" fillId="8" fontId="26" numFmtId="0" xfId="0" applyAlignment="1" applyBorder="1" applyFill="1" applyFont="1">
      <alignment horizontal="left" readingOrder="0" shrinkToFit="0" vertical="center" wrapText="0"/>
    </xf>
    <xf borderId="0" fillId="4" fontId="27" numFmtId="49" xfId="0" applyAlignment="1" applyFont="1" applyNumberFormat="1">
      <alignment horizontal="left" readingOrder="0" shrinkToFit="0" vertical="top" wrapText="0"/>
    </xf>
    <xf borderId="0" fillId="4" fontId="27" numFmtId="0" xfId="0" applyAlignment="1" applyFont="1">
      <alignment horizontal="right" readingOrder="0" shrinkToFit="0" vertical="top" wrapText="0"/>
    </xf>
    <xf borderId="0" fillId="4" fontId="27" numFmtId="14" xfId="0" applyAlignment="1" applyFont="1" applyNumberFormat="1">
      <alignment horizontal="right" readingOrder="0" shrinkToFit="0" vertical="top" wrapText="0"/>
    </xf>
    <xf borderId="0" fillId="9" fontId="27" numFmtId="49" xfId="0" applyAlignment="1" applyFill="1" applyFont="1" applyNumberFormat="1">
      <alignment horizontal="left" readingOrder="0" shrinkToFit="0" vertical="top" wrapText="0"/>
    </xf>
    <xf borderId="0" fillId="9" fontId="27" numFmtId="0" xfId="0" applyAlignment="1" applyFont="1">
      <alignment horizontal="right" readingOrder="0" shrinkToFit="0" vertical="top" wrapText="0"/>
    </xf>
    <xf borderId="0" fillId="9" fontId="27" numFmtId="14" xfId="0" applyAlignment="1" applyFont="1" applyNumberFormat="1">
      <alignment horizontal="right" readingOrder="0" shrinkToFit="0" vertical="top" wrapText="0"/>
    </xf>
    <xf borderId="0" fillId="0" fontId="3" numFmtId="0" xfId="0" applyAlignment="1" applyFont="1">
      <alignment horizontal="left"/>
    </xf>
    <xf borderId="0" fillId="0" fontId="3" numFmtId="0" xfId="0" applyAlignment="1" applyFont="1">
      <alignment readingOrder="0"/>
    </xf>
    <xf borderId="0" fillId="0" fontId="3" numFmtId="4" xfId="0" applyFont="1" applyNumberFormat="1"/>
    <xf borderId="0" fillId="0" fontId="3" numFmtId="165" xfId="0" applyFont="1" applyNumberFormat="1"/>
    <xf borderId="0" fillId="10" fontId="28" numFmtId="0" xfId="0" applyAlignment="1" applyFill="1" applyFont="1">
      <alignment horizontal="center" readingOrder="0"/>
    </xf>
    <xf borderId="4" fillId="10" fontId="9" numFmtId="3" xfId="0" applyAlignment="1" applyBorder="1" applyFont="1" applyNumberFormat="1">
      <alignment horizontal="center" readingOrder="0"/>
    </xf>
    <xf borderId="0" fillId="10" fontId="28" numFmtId="10" xfId="0" applyAlignment="1" applyFont="1" applyNumberFormat="1">
      <alignment horizontal="center"/>
    </xf>
    <xf borderId="0" fillId="10" fontId="28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10" fontId="28" numFmtId="0" xfId="0" applyFont="1"/>
    <xf borderId="0" fillId="0" fontId="29" numFmtId="0" xfId="0" applyAlignment="1" applyFont="1">
      <alignment readingOrder="0"/>
    </xf>
    <xf borderId="4" fillId="10" fontId="9" numFmtId="3" xfId="0" applyAlignment="1" applyBorder="1" applyFont="1" applyNumberFormat="1">
      <alignment horizontal="left" readingOrder="0"/>
    </xf>
    <xf borderId="0" fillId="0" fontId="29" numFmtId="0" xfId="0" applyAlignment="1" applyFont="1">
      <alignment horizontal="center" readingOrder="0"/>
    </xf>
    <xf borderId="0" fillId="0" fontId="3" numFmtId="10" xfId="0" applyFont="1" applyNumberFormat="1"/>
    <xf borderId="0" fillId="11" fontId="3" numFmtId="0" xfId="0" applyFill="1" applyFont="1"/>
    <xf borderId="0" fillId="7" fontId="24" numFmtId="0" xfId="0" applyFont="1"/>
    <xf borderId="45" fillId="7" fontId="24" numFmtId="0" xfId="0" applyBorder="1" applyFont="1"/>
    <xf borderId="0" fillId="12" fontId="24" numFmtId="0" xfId="0" applyAlignment="1" applyFill="1" applyFont="1">
      <alignment horizontal="center" readingOrder="0"/>
    </xf>
    <xf borderId="36" fillId="4" fontId="9" numFmtId="3" xfId="0" applyAlignment="1" applyBorder="1" applyFont="1" applyNumberFormat="1">
      <alignment horizontal="right" readingOrder="0"/>
    </xf>
    <xf borderId="4" fillId="4" fontId="30" numFmtId="3" xfId="0" applyAlignment="1" applyBorder="1" applyFont="1" applyNumberFormat="1">
      <alignment horizontal="right" readingOrder="0"/>
    </xf>
    <xf borderId="4" fillId="4" fontId="31" numFmtId="3" xfId="0" applyAlignment="1" applyBorder="1" applyFont="1" applyNumberFormat="1">
      <alignment horizontal="right" readingOrder="0"/>
    </xf>
    <xf borderId="10" fillId="6" fontId="32" numFmtId="0" xfId="0" applyAlignment="1" applyBorder="1" applyFont="1">
      <alignment horizontal="center" readingOrder="0"/>
    </xf>
    <xf borderId="8" fillId="4" fontId="32" numFmtId="0" xfId="0" applyAlignment="1" applyBorder="1" applyFont="1">
      <alignment horizontal="center" readingOrder="0"/>
    </xf>
    <xf borderId="8" fillId="4" fontId="32" numFmtId="0" xfId="0" applyAlignment="1" applyBorder="1" applyFont="1">
      <alignment horizontal="center"/>
    </xf>
    <xf borderId="8" fillId="4" fontId="32" numFmtId="9" xfId="0" applyAlignment="1" applyBorder="1" applyFont="1" applyNumberFormat="1">
      <alignment horizontal="center"/>
    </xf>
    <xf borderId="8" fillId="3" fontId="3" numFmtId="10" xfId="0" applyAlignment="1" applyBorder="1" applyFont="1" applyNumberFormat="1">
      <alignment horizontal="center"/>
    </xf>
    <xf borderId="8" fillId="3" fontId="3" numFmtId="10" xfId="0" applyAlignment="1" applyBorder="1" applyFont="1" applyNumberFormat="1">
      <alignment horizontal="center" readingOrder="0"/>
    </xf>
    <xf borderId="0" fillId="4" fontId="9" numFmtId="3" xfId="0" applyAlignment="1" applyFont="1" applyNumberFormat="1">
      <alignment horizontal="right" readingOrder="0"/>
    </xf>
    <xf borderId="4" fillId="7" fontId="22" numFmtId="0" xfId="0" applyAlignment="1" applyBorder="1" applyFont="1">
      <alignment horizontal="right" readingOrder="0"/>
    </xf>
    <xf borderId="4" fillId="0" fontId="3" numFmtId="3" xfId="0" applyBorder="1" applyFont="1" applyNumberFormat="1"/>
    <xf borderId="4" fillId="7" fontId="22" numFmtId="10" xfId="0" applyAlignment="1" applyBorder="1" applyFont="1" applyNumberFormat="1">
      <alignment horizontal="right" readingOrder="0"/>
    </xf>
    <xf borderId="4" fillId="0" fontId="3" numFmtId="0" xfId="0" applyAlignment="1" applyBorder="1" applyFont="1">
      <alignment readingOrder="0"/>
    </xf>
    <xf borderId="4" fillId="0" fontId="3" numFmtId="165" xfId="0" applyAlignment="1" applyBorder="1" applyFont="1" applyNumberFormat="1">
      <alignment readingOrder="0"/>
    </xf>
    <xf borderId="4" fillId="4" fontId="3" numFmtId="0" xfId="0" applyBorder="1" applyFont="1"/>
    <xf borderId="4" fillId="4" fontId="3" numFmtId="165" xfId="0" applyAlignment="1" applyBorder="1" applyFont="1" applyNumberFormat="1">
      <alignment readingOrder="0"/>
    </xf>
    <xf borderId="4" fillId="4" fontId="33" numFmtId="0" xfId="0" applyAlignment="1" applyBorder="1" applyFont="1">
      <alignment horizontal="center" readingOrder="0"/>
    </xf>
    <xf borderId="4" fillId="4" fontId="34" numFmtId="0" xfId="0" applyAlignment="1" applyBorder="1" applyFont="1">
      <alignment horizontal="center" readingOrder="0"/>
    </xf>
    <xf borderId="4" fillId="4" fontId="3" numFmtId="10" xfId="0" applyBorder="1" applyFont="1" applyNumberFormat="1"/>
    <xf borderId="4" fillId="4" fontId="33" numFmtId="3" xfId="0" applyAlignment="1" applyBorder="1" applyFont="1" applyNumberFormat="1">
      <alignment horizontal="center" readingOrder="0"/>
    </xf>
    <xf borderId="4" fillId="4" fontId="34" numFmtId="3" xfId="0" applyAlignment="1" applyBorder="1" applyFont="1" applyNumberFormat="1">
      <alignment horizontal="center" readingOrder="0"/>
    </xf>
    <xf borderId="4" fillId="4" fontId="34" numFmtId="9" xfId="0" applyAlignment="1" applyBorder="1" applyFont="1" applyNumberFormat="1">
      <alignment horizontal="center" readingOrder="0"/>
    </xf>
    <xf borderId="0" fillId="7" fontId="24" numFmtId="0" xfId="0" applyFont="1"/>
    <xf borderId="0" fillId="0" fontId="3" numFmtId="0" xfId="0" applyAlignment="1" applyFont="1">
      <alignment readingOrder="0"/>
    </xf>
    <xf borderId="2" fillId="7" fontId="24" numFmtId="0" xfId="0" applyBorder="1" applyFont="1"/>
    <xf borderId="0" fillId="0" fontId="35" numFmtId="0" xfId="0" applyAlignment="1" applyFont="1">
      <alignment readingOrder="0"/>
    </xf>
    <xf borderId="25" fillId="0" fontId="28" numFmtId="0" xfId="0" applyAlignment="1" applyBorder="1" applyFont="1">
      <alignment readingOrder="0"/>
    </xf>
    <xf borderId="25" fillId="0" fontId="36" numFmtId="0" xfId="0" applyAlignment="1" applyBorder="1" applyFont="1">
      <alignment horizontal="center" readingOrder="0"/>
    </xf>
    <xf borderId="46" fillId="0" fontId="37" numFmtId="0" xfId="0" applyAlignment="1" applyBorder="1" applyFont="1">
      <alignment horizontal="center" readingOrder="0"/>
    </xf>
    <xf borderId="47" fillId="0" fontId="37" numFmtId="0" xfId="0" applyAlignment="1" applyBorder="1" applyFont="1">
      <alignment horizontal="center" readingOrder="0"/>
    </xf>
    <xf borderId="48" fillId="0" fontId="37" numFmtId="0" xfId="0" applyAlignment="1" applyBorder="1" applyFont="1">
      <alignment horizontal="center" readingOrder="0"/>
    </xf>
    <xf borderId="4" fillId="4" fontId="38" numFmtId="3" xfId="0" applyAlignment="1" applyBorder="1" applyFont="1" applyNumberFormat="1">
      <alignment horizontal="right" readingOrder="0"/>
    </xf>
    <xf borderId="0" fillId="0" fontId="39" numFmtId="0" xfId="0" applyFont="1"/>
    <xf borderId="0" fillId="0" fontId="24" numFmtId="0" xfId="0" applyFont="1"/>
  </cellXfs>
  <cellStyles count="1">
    <cellStyle xfId="0" name="Normal" builtinId="0"/>
  </cellStyles>
  <dxfs count="5">
    <dxf>
      <font/>
      <fill>
        <patternFill patternType="solid">
          <fgColor rgb="FFFFFFFF"/>
          <bgColor rgb="FFFFFFFF"/>
        </patternFill>
      </fill>
      <border/>
    </dxf>
    <dxf>
      <font>
        <color theme="7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CC0000"/>
      </font>
      <fill>
        <patternFill patternType="none"/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14"/>
          <c:y val="0.1318508535489668"/>
          <c:w val="0.968"/>
          <c:h val="0.8019766397124887"/>
        </c:manualLayout>
      </c:layout>
      <c:areaChart>
        <c:ser>
          <c:idx val="0"/>
          <c:order val="0"/>
          <c:tx>
            <c:strRef>
              <c:f>'Premissas e Sumário'!$B$3</c:f>
            </c:strRef>
          </c:tx>
          <c:spPr>
            <a:solidFill>
              <a:srgbClr val="283956">
                <a:alpha val="30000"/>
              </a:srgbClr>
            </a:solidFill>
            <a:ln cmpd="sng">
              <a:solidFill>
                <a:srgbClr val="283956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'Premissas e Sumário'!$C$3:$H$3</c:f>
            </c:strRef>
          </c:cat>
          <c:val>
            <c:numRef>
              <c:f>'Premissas e Sumário'!$C$3:$H$3</c:f>
              <c:numCache/>
            </c:numRef>
          </c:val>
        </c:ser>
        <c:ser>
          <c:idx val="1"/>
          <c:order val="1"/>
          <c:tx>
            <c:strRef>
              <c:f>'Premissas e Sumário'!$B$4</c:f>
            </c:strRef>
          </c:tx>
          <c:spPr>
            <a:solidFill>
              <a:srgbClr val="6896E1">
                <a:alpha val="30000"/>
              </a:srgbClr>
            </a:solidFill>
            <a:ln cmpd="sng">
              <a:solidFill>
                <a:srgbClr val="6896E1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sz="10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'Premissas e Sumário'!$C$3:$H$3</c:f>
            </c:strRef>
          </c:cat>
          <c:val>
            <c:numRef>
              <c:f>'Premissas e Sumário'!$C$4:$H$4</c:f>
              <c:numCache/>
            </c:numRef>
          </c:val>
        </c:ser>
        <c:axId val="944721762"/>
        <c:axId val="898139858"/>
      </c:areaChart>
      <c:catAx>
        <c:axId val="944721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F5F1EB"/>
                </a:solidFill>
                <a:latin typeface="+mn-lt"/>
              </a:defRPr>
            </a:pPr>
          </a:p>
        </c:txPr>
        <c:crossAx val="898139858"/>
      </c:catAx>
      <c:valAx>
        <c:axId val="89813985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5F1EB"/>
                </a:solidFill>
                <a:latin typeface="+mn-lt"/>
              </a:defRPr>
            </a:pPr>
          </a:p>
        </c:txPr>
        <c:crossAx val="9447217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10405405405405403"/>
          <c:w val="0.9913009404388715"/>
          <c:h val="0.895945945945946"/>
        </c:manualLayout>
      </c:layout>
      <c:barChart>
        <c:barDir val="col"/>
        <c:ser>
          <c:idx val="0"/>
          <c:order val="0"/>
          <c:tx>
            <c:strRef>
              <c:f>'Premissas e Sumário'!$K$6:$K$27</c:f>
            </c:strRef>
          </c:tx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cat>
            <c:strRef>
              <c:f>'Premissas e Sumário'!$J$28:$J$50</c:f>
            </c:strRef>
          </c:cat>
          <c:val>
            <c:numRef>
              <c:f>'Premissas e Sumário'!$K$28:$K$50</c:f>
              <c:numCache/>
            </c:numRef>
          </c:val>
        </c:ser>
        <c:ser>
          <c:idx val="1"/>
          <c:order val="1"/>
          <c:tx>
            <c:strRef>
              <c:f>'Premissas e Sumário'!$L$6:$L$27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Sumário'!$L$28:$L$50</c:f>
              <c:numCache/>
            </c:numRef>
          </c:val>
        </c:ser>
        <c:ser>
          <c:idx val="2"/>
          <c:order val="2"/>
          <c:tx>
            <c:strRef>
              <c:f>'Premissas e Sumário'!$M$6:$M$27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Sumário'!$M$28:$M$50</c:f>
              <c:numCache/>
            </c:numRef>
          </c:val>
        </c:ser>
        <c:ser>
          <c:idx val="3"/>
          <c:order val="3"/>
          <c:tx>
            <c:strRef>
              <c:f>'Premissas e Sumário'!$N$6:$N$27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Sumário'!$N$28:$N$50</c:f>
              <c:numCache/>
            </c:numRef>
          </c:val>
        </c:ser>
        <c:ser>
          <c:idx val="4"/>
          <c:order val="4"/>
          <c:tx>
            <c:strRef>
              <c:f>'Premissas e Sumário'!$O$6:$O$27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Sumário'!$O$28:$O$50</c:f>
              <c:numCache/>
            </c:numRef>
          </c:val>
        </c:ser>
        <c:ser>
          <c:idx val="5"/>
          <c:order val="5"/>
          <c:tx>
            <c:strRef>
              <c:f>'Premissas e Sumário'!$P$6:$P$27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Sumário'!$P$28:$P$50</c:f>
              <c:numCache/>
            </c:numRef>
          </c:val>
        </c:ser>
        <c:ser>
          <c:idx val="6"/>
          <c:order val="6"/>
          <c:tx>
            <c:strRef>
              <c:f>'Premissas e Sumário'!$Q$6:$Q$27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Sumário'!$Q$28:$Q$50</c:f>
              <c:numCache/>
            </c:numRef>
          </c:val>
        </c:ser>
        <c:ser>
          <c:idx val="7"/>
          <c:order val="7"/>
          <c:tx>
            <c:strRef>
              <c:f>'Premissas e Sumário'!$R$6:$R$27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Sumário'!$R$28:$R$50</c:f>
              <c:numCache/>
            </c:numRef>
          </c:val>
        </c:ser>
        <c:ser>
          <c:idx val="8"/>
          <c:order val="8"/>
          <c:tx>
            <c:strRef>
              <c:f>'Premissas e Sumário'!$S$6:$S$27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Sumário'!$S$28:$S$50</c:f>
              <c:numCache/>
            </c:numRef>
          </c:val>
        </c:ser>
        <c:ser>
          <c:idx val="9"/>
          <c:order val="9"/>
          <c:tx>
            <c:strRef>
              <c:f>'Premissas e Sumário'!$T$6:$T$27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Sumário'!$T$28:$T$50</c:f>
              <c:numCache/>
            </c:numRef>
          </c:val>
        </c:ser>
        <c:ser>
          <c:idx val="10"/>
          <c:order val="10"/>
          <c:tx>
            <c:strRef>
              <c:f>'Premissas e Sumário'!$U$6:$U$27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Sumário'!$U$28:$U$50</c:f>
              <c:numCache/>
            </c:numRef>
          </c:val>
        </c:ser>
        <c:ser>
          <c:idx val="11"/>
          <c:order val="11"/>
          <c:tx>
            <c:strRef>
              <c:f>'Premissas e Sumário'!$V$6:$V$27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Sumário'!$V$28:$V$50</c:f>
              <c:numCache/>
            </c:numRef>
          </c:val>
        </c:ser>
        <c:ser>
          <c:idx val="12"/>
          <c:order val="12"/>
          <c:tx>
            <c:strRef>
              <c:f>'Premissas e Sumário'!$W$6:$W$27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Sumário'!$W$28:$W$50</c:f>
              <c:numCache/>
            </c:numRef>
          </c:val>
        </c:ser>
        <c:ser>
          <c:idx val="13"/>
          <c:order val="13"/>
          <c:tx>
            <c:strRef>
              <c:f>'Premissas e Sumário'!$X$6:$X$27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Sumário'!$X$28:$X$50</c:f>
              <c:numCache/>
            </c:numRef>
          </c:val>
        </c:ser>
        <c:ser>
          <c:idx val="14"/>
          <c:order val="14"/>
          <c:tx>
            <c:strRef>
              <c:f>'Premissas e Sumário'!$Y$6:$Y$27</c:f>
            </c:strRef>
          </c:tx>
          <c:cat>
            <c:strRef>
              <c:f>'Premissas e Sumário'!$J$28:$J$50</c:f>
            </c:strRef>
          </c:cat>
          <c:val>
            <c:numRef>
              <c:f>'Premissas e Sumário'!$Y$28:$Y$50</c:f>
              <c:numCache/>
            </c:numRef>
          </c:val>
        </c:ser>
        <c:axId val="2119779576"/>
        <c:axId val="523492117"/>
      </c:barChart>
      <c:catAx>
        <c:axId val="211977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3492117"/>
      </c:catAx>
      <c:valAx>
        <c:axId val="52349211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1197795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0.9953703703703703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264FE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-24-25'!$B$38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-24-25'!$C$38</c:f>
              <c:numCache/>
            </c:numRef>
          </c:val>
        </c:ser>
        <c:axId val="1603695601"/>
        <c:axId val="1022879501"/>
      </c:barChart>
      <c:catAx>
        <c:axId val="1603695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2879501"/>
      </c:catAx>
      <c:valAx>
        <c:axId val="102287950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603695601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04629629629629629"/>
          <c:y val="0.08351955307262571"/>
          <c:w val="0.9953703703703703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264FE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-24-25'!$G$38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-24-25'!$H$38</c:f>
              <c:numCache/>
            </c:numRef>
          </c:val>
        </c:ser>
        <c:axId val="1434259831"/>
        <c:axId val="1867351408"/>
      </c:barChart>
      <c:catAx>
        <c:axId val="1434259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7351408"/>
      </c:catAx>
      <c:valAx>
        <c:axId val="186735140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434259831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0.9984567901234568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264FE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-24-25'!$L$38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-24-25'!$M$38</c:f>
              <c:numCache/>
            </c:numRef>
          </c:val>
        </c:ser>
        <c:axId val="456391760"/>
        <c:axId val="506186178"/>
      </c:barChart>
      <c:catAx>
        <c:axId val="45639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6186178"/>
      </c:catAx>
      <c:valAx>
        <c:axId val="50618617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456391760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1.0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264FE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-24-25'!$Q$38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-24-25'!$R$38</c:f>
              <c:numCache/>
            </c:numRef>
          </c:val>
        </c:ser>
        <c:axId val="202519620"/>
        <c:axId val="374004188"/>
      </c:barChart>
      <c:catAx>
        <c:axId val="202519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004188"/>
      </c:catAx>
      <c:valAx>
        <c:axId val="37400418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02519620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1.0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264FE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-24-25'!$V$38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-24-25'!$W$38</c:f>
              <c:numCache/>
            </c:numRef>
          </c:val>
        </c:ser>
        <c:axId val="1701450956"/>
        <c:axId val="428680794"/>
      </c:barChart>
      <c:catAx>
        <c:axId val="1701450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8680794"/>
      </c:catAx>
      <c:valAx>
        <c:axId val="42868079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701450956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0.9953703703703703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-24-25'!$D$38</c:f>
              <c:numCache/>
            </c:numRef>
          </c:val>
        </c:ser>
        <c:ser>
          <c:idx val="1"/>
          <c:order val="1"/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-24-25'!$E$38</c:f>
              <c:numCache/>
            </c:numRef>
          </c:val>
        </c:ser>
        <c:axId val="833792023"/>
        <c:axId val="1063310629"/>
      </c:barChart>
      <c:catAx>
        <c:axId val="833792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3310629"/>
      </c:catAx>
      <c:valAx>
        <c:axId val="106331062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833792023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04629629629629629"/>
          <c:y val="0.08351955307262571"/>
          <c:w val="0.9953703703703703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-24-25'!$I$38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-24-25'!$J$38</c:f>
              <c:numCache/>
            </c:numRef>
          </c:val>
        </c:ser>
        <c:axId val="1230008843"/>
        <c:axId val="1384006039"/>
      </c:barChart>
      <c:catAx>
        <c:axId val="1230008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4006039"/>
      </c:catAx>
      <c:valAx>
        <c:axId val="138400603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230008843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0.9984567901234568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-24-25'!$N$38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-24-25'!$O$38</c:f>
              <c:numCache/>
            </c:numRef>
          </c:val>
        </c:ser>
        <c:axId val="580254279"/>
        <c:axId val="1140737366"/>
      </c:barChart>
      <c:catAx>
        <c:axId val="580254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0737366"/>
      </c:catAx>
      <c:valAx>
        <c:axId val="114073736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580254279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1.0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-24-25'!$S$38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-24-25'!$T$38</c:f>
              <c:numCache/>
            </c:numRef>
          </c:val>
        </c:ser>
        <c:axId val="255701601"/>
        <c:axId val="585125817"/>
      </c:barChart>
      <c:catAx>
        <c:axId val="255701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5125817"/>
      </c:catAx>
      <c:valAx>
        <c:axId val="58512581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55701601"/>
      </c:valAx>
    </c:plotArea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8351955307262571"/>
          <c:w val="1.0"/>
          <c:h val="0.8329608938547487"/>
        </c:manualLayout>
      </c:layout>
      <c:barChart>
        <c:barDir val="col"/>
        <c:ser>
          <c:idx val="0"/>
          <c:order val="0"/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-24-25'!$X$38</c:f>
              <c:numCache/>
            </c:numRef>
          </c:val>
        </c:ser>
        <c:ser>
          <c:idx val="1"/>
          <c:order val="1"/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'Dashboard -24-25'!$Y$38</c:f>
              <c:numCache/>
            </c:numRef>
          </c:val>
        </c:ser>
        <c:axId val="1753306546"/>
        <c:axId val="9624019"/>
      </c:barChart>
      <c:catAx>
        <c:axId val="17533065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4019"/>
      </c:catAx>
      <c:valAx>
        <c:axId val="962401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753306546"/>
      </c:valAx>
    </c:plotArea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YTD'!$L$1:$L$3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YTD'!$A$4:$A$1000</c:f>
            </c:strRef>
          </c:cat>
          <c:val>
            <c:numRef>
              <c:f>'2024 YTD'!$L$4:$L$1000</c:f>
              <c:numCache/>
            </c:numRef>
          </c:val>
        </c:ser>
        <c:axId val="2069151039"/>
        <c:axId val="2117019279"/>
      </c:areaChart>
      <c:catAx>
        <c:axId val="2069151039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7019279"/>
      </c:catAx>
      <c:valAx>
        <c:axId val="211701927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91510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'2025'!$L$1:$L$3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'2025'!$A$4:$A$1000</c:f>
            </c:strRef>
          </c:cat>
          <c:val>
            <c:numRef>
              <c:f>'2025'!$L$4:$L$1000</c:f>
              <c:numCache/>
            </c:numRef>
          </c:val>
        </c:ser>
        <c:axId val="1474151270"/>
        <c:axId val="688227218"/>
      </c:areaChart>
      <c:catAx>
        <c:axId val="1474151270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8227218"/>
      </c:catAx>
      <c:valAx>
        <c:axId val="68822721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41512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YTD'!$M$1:$M$3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YTD'!$A$4:$A$1000</c:f>
            </c:strRef>
          </c:cat>
          <c:val>
            <c:numRef>
              <c:f>'2024 YTD'!$M$4:$M$1000</c:f>
              <c:numCache/>
            </c:numRef>
          </c:val>
        </c:ser>
        <c:axId val="1660094203"/>
        <c:axId val="2012215007"/>
      </c:areaChart>
      <c:catAx>
        <c:axId val="1660094203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2215007"/>
      </c:catAx>
      <c:valAx>
        <c:axId val="201221500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094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'2025'!$M$1:$M$3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'2025'!$A$4:$A$1000</c:f>
            </c:strRef>
          </c:cat>
          <c:val>
            <c:numRef>
              <c:f>'2025'!$M$4:$M$1000</c:f>
              <c:numCache/>
            </c:numRef>
          </c:val>
        </c:ser>
        <c:axId val="2084578777"/>
        <c:axId val="210317283"/>
      </c:areaChart>
      <c:catAx>
        <c:axId val="2084578777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317283"/>
      </c:catAx>
      <c:valAx>
        <c:axId val="21031728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45787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YTD'!$N$1:$N$3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YTD'!$A$4:$A$1000</c:f>
            </c:strRef>
          </c:cat>
          <c:val>
            <c:numRef>
              <c:f>'2024 YTD'!$N$4:$N$1000</c:f>
              <c:numCache/>
            </c:numRef>
          </c:val>
        </c:ser>
        <c:axId val="1207579706"/>
        <c:axId val="313131716"/>
      </c:areaChart>
      <c:catAx>
        <c:axId val="1207579706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3131716"/>
      </c:catAx>
      <c:valAx>
        <c:axId val="31313171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7579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'2025'!$N$1:$N$3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'2025'!$A$4:$A$1000</c:f>
            </c:strRef>
          </c:cat>
          <c:val>
            <c:numRef>
              <c:f>'2025'!$N$4:$N$1000</c:f>
              <c:numCache/>
            </c:numRef>
          </c:val>
        </c:ser>
        <c:axId val="24411983"/>
        <c:axId val="666053807"/>
      </c:areaChart>
      <c:catAx>
        <c:axId val="24411983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6053807"/>
      </c:catAx>
      <c:valAx>
        <c:axId val="66605380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4119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YTD'!$O$1:$O$3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YTD'!$A$4:$A$1000</c:f>
            </c:strRef>
          </c:cat>
          <c:val>
            <c:numRef>
              <c:f>'2024 YTD'!$O$4:$O$1000</c:f>
              <c:numCache/>
            </c:numRef>
          </c:val>
        </c:ser>
        <c:axId val="360140823"/>
        <c:axId val="1126977647"/>
      </c:areaChart>
      <c:catAx>
        <c:axId val="360140823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977647"/>
      </c:catAx>
      <c:valAx>
        <c:axId val="112697764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01408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'2025'!$O$1:$O$3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'2025'!$A$4:$A$1000</c:f>
            </c:strRef>
          </c:cat>
          <c:val>
            <c:numRef>
              <c:f>'2025'!$O$4:$O$1000</c:f>
              <c:numCache/>
            </c:numRef>
          </c:val>
        </c:ser>
        <c:axId val="1068434653"/>
        <c:axId val="234527622"/>
      </c:areaChart>
      <c:catAx>
        <c:axId val="1068434653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4527622"/>
      </c:catAx>
      <c:valAx>
        <c:axId val="23452762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4346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YTD'!$P$1:$P$3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YTD'!$A$4:$A$1000</c:f>
            </c:strRef>
          </c:cat>
          <c:val>
            <c:numRef>
              <c:f>'2024 YTD'!$P$4:$P$1000</c:f>
              <c:numCache/>
            </c:numRef>
          </c:val>
        </c:ser>
        <c:axId val="744923578"/>
        <c:axId val="1366025595"/>
      </c:areaChart>
      <c:catAx>
        <c:axId val="744923578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6025595"/>
      </c:catAx>
      <c:valAx>
        <c:axId val="136602559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4923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'2025'!$P$1:$P$3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'2025'!$A$4:$A$1000</c:f>
            </c:strRef>
          </c:cat>
          <c:val>
            <c:numRef>
              <c:f>'2025'!$P$4:$P$1000</c:f>
              <c:numCache/>
            </c:numRef>
          </c:val>
        </c:ser>
        <c:axId val="842763785"/>
        <c:axId val="2085645951"/>
      </c:areaChart>
      <c:catAx>
        <c:axId val="842763785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5645951"/>
      </c:catAx>
      <c:valAx>
        <c:axId val="208564595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27637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GR1</c:v>
          </c:tx>
          <c:spPr>
            <a:ln cmpd="sng">
              <a:solidFill>
                <a:srgbClr val="011E38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'2025'!$A$4:$A$24</c:f>
            </c:strRef>
          </c:cat>
          <c:val>
            <c:numRef>
              <c:f>'2025'!$B$4:$B$24</c:f>
              <c:numCache/>
            </c:numRef>
          </c:val>
          <c:smooth val="1"/>
        </c:ser>
        <c:ser>
          <c:idx val="1"/>
          <c:order val="1"/>
          <c:tx>
            <c:v>Outras GRs </c:v>
          </c:tx>
          <c:spPr>
            <a:ln cmpd="sng">
              <a:solidFill>
                <a:srgbClr val="FAD4B1">
                  <a:alpha val="100000"/>
                </a:srgbClr>
              </a:solidFill>
            </a:ln>
          </c:spPr>
          <c:marker>
            <c:symbol val="none"/>
          </c:marker>
          <c:dPt>
            <c:idx val="15"/>
            <c:marker>
              <c:symbol val="none"/>
            </c:marker>
          </c:dPt>
          <c:cat>
            <c:strRef>
              <c:f>'2025'!$A$4:$A$24</c:f>
            </c:strRef>
          </c:cat>
          <c:val>
            <c:numRef>
              <c:f>'2025'!$V$4:$V$24</c:f>
              <c:numCache/>
            </c:numRef>
          </c:val>
          <c:smooth val="1"/>
        </c:ser>
        <c:axId val="1091079927"/>
        <c:axId val="1353871123"/>
      </c:lineChart>
      <c:catAx>
        <c:axId val="1091079927"/>
        <c:scaling>
          <c:orientation val="minMax"/>
          <c:max val="21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3871123"/>
      </c:catAx>
      <c:valAx>
        <c:axId val="135387112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10799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GR1</c:v>
          </c:tx>
          <c:spPr>
            <a:ln cmpd="sng">
              <a:solidFill>
                <a:srgbClr val="011E38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 YTD'!$A$4:$A$1000</c:f>
            </c:strRef>
          </c:cat>
          <c:val>
            <c:numRef>
              <c:f>'2024 YTD'!$B$4:$B$1000</c:f>
              <c:numCache/>
            </c:numRef>
          </c:val>
          <c:smooth val="1"/>
        </c:ser>
        <c:ser>
          <c:idx val="1"/>
          <c:order val="1"/>
          <c:tx>
            <c:v>Outras GRs </c:v>
          </c:tx>
          <c:spPr>
            <a:ln cmpd="sng">
              <a:solidFill>
                <a:srgbClr val="FAD4B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 YTD'!$A$4:$A$1000</c:f>
            </c:strRef>
          </c:cat>
          <c:val>
            <c:numRef>
              <c:f>'2024 YTD'!$V$4:$V$1000</c:f>
              <c:numCache/>
            </c:numRef>
          </c:val>
          <c:smooth val="1"/>
        </c:ser>
        <c:axId val="1650462051"/>
        <c:axId val="1966955119"/>
      </c:lineChart>
      <c:catAx>
        <c:axId val="1650462051"/>
        <c:scaling>
          <c:orientation val="minMax"/>
          <c:max val="21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6955119"/>
      </c:catAx>
      <c:valAx>
        <c:axId val="196695511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4620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GR1</c:v>
          </c:tx>
          <c:spPr>
            <a:ln cmpd="sng">
              <a:solidFill>
                <a:srgbClr val="011E38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 YTD'!$A$4:$A$1000</c:f>
            </c:strRef>
          </c:cat>
          <c:val>
            <c:numRef>
              <c:f>'2024 YTD'!$X$4:$X$1000</c:f>
              <c:numCache/>
            </c:numRef>
          </c:val>
          <c:smooth val="1"/>
        </c:ser>
        <c:ser>
          <c:idx val="1"/>
          <c:order val="1"/>
          <c:tx>
            <c:v>Outras GRs </c:v>
          </c:tx>
          <c:spPr>
            <a:ln cmpd="sng">
              <a:solidFill>
                <a:srgbClr val="FAD4B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 YTD'!$A$4:$A$1000</c:f>
            </c:strRef>
          </c:cat>
          <c:val>
            <c:numRef>
              <c:f>'2024 YTD'!$M$4:$M$1000</c:f>
              <c:numCache/>
            </c:numRef>
          </c:val>
          <c:smooth val="1"/>
        </c:ser>
        <c:axId val="1937688571"/>
        <c:axId val="825901062"/>
      </c:lineChart>
      <c:catAx>
        <c:axId val="1937688571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5901062"/>
      </c:catAx>
      <c:valAx>
        <c:axId val="82590106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6885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GR1</c:v>
          </c:tx>
          <c:spPr>
            <a:ln cmpd="sng">
              <a:solidFill>
                <a:srgbClr val="011E38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'2025'!$A$4:$A$23</c:f>
            </c:strRef>
          </c:cat>
          <c:val>
            <c:numRef>
              <c:f>'2025'!$M$4:$M$23</c:f>
              <c:numCache/>
            </c:numRef>
          </c:val>
          <c:smooth val="1"/>
        </c:ser>
        <c:ser>
          <c:idx val="1"/>
          <c:order val="1"/>
          <c:tx>
            <c:v>Outras GRs </c:v>
          </c:tx>
          <c:spPr>
            <a:ln cmpd="sng">
              <a:solidFill>
                <a:srgbClr val="FAD4B1">
                  <a:alpha val="100000"/>
                </a:srgbClr>
              </a:solidFill>
            </a:ln>
          </c:spPr>
          <c:marker>
            <c:symbol val="none"/>
          </c:marker>
          <c:dPt>
            <c:idx val="15"/>
            <c:marker>
              <c:symbol val="none"/>
            </c:marker>
          </c:dPt>
          <c:cat>
            <c:strRef>
              <c:f>'2025'!$A$4:$A$23</c:f>
            </c:strRef>
          </c:cat>
          <c:val>
            <c:numRef>
              <c:f>'2025'!$X$4:$X$23</c:f>
              <c:numCache/>
            </c:numRef>
          </c:val>
          <c:smooth val="1"/>
        </c:ser>
        <c:axId val="1777656304"/>
        <c:axId val="1781883288"/>
      </c:lineChart>
      <c:catAx>
        <c:axId val="1777656304"/>
        <c:scaling>
          <c:orientation val="minMax"/>
          <c:max val="2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1883288"/>
      </c:catAx>
      <c:valAx>
        <c:axId val="178188328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76563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'GR1'!$J$276</c:f>
            </c:strRef>
          </c:tx>
          <c:spPr>
            <a:solidFill>
              <a:srgbClr val="011E38"/>
            </a:solidFill>
            <a:ln cmpd="sng">
              <a:solidFill>
                <a:srgbClr val="000000"/>
              </a:solidFill>
            </a:ln>
          </c:spPr>
          <c:dPt>
            <c:idx val="21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'GR1'!$B$277:$B$298</c:f>
            </c:strRef>
          </c:cat>
          <c:val>
            <c:numRef>
              <c:f>'GR1'!$J$277:$J$298</c:f>
              <c:numCache/>
            </c:numRef>
          </c:val>
        </c:ser>
        <c:axId val="417443937"/>
        <c:axId val="384372903"/>
      </c:barChart>
      <c:catAx>
        <c:axId val="4174439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2025 | GR1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384372903"/>
      </c:catAx>
      <c:valAx>
        <c:axId val="38437290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Mediana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74439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'2023'!$L$3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'2023'!$A$4:$A$60</c:f>
            </c:strRef>
          </c:cat>
          <c:val>
            <c:numRef>
              <c:f>'2023'!$L$4:$L$60</c:f>
              <c:numCache/>
            </c:numRef>
          </c:val>
        </c:ser>
        <c:axId val="2109174410"/>
        <c:axId val="69169613"/>
      </c:areaChart>
      <c:catAx>
        <c:axId val="21091744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169613"/>
      </c:catAx>
      <c:valAx>
        <c:axId val="6916961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91744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FY'!$D$3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FY'!$A$4:$A$54</c:f>
            </c:strRef>
          </c:cat>
          <c:val>
            <c:numRef>
              <c:f>'2024 FY'!$D$4:$D$54</c:f>
              <c:numCache/>
            </c:numRef>
          </c:val>
        </c:ser>
        <c:axId val="1776099159"/>
        <c:axId val="613862404"/>
      </c:areaChart>
      <c:catAx>
        <c:axId val="1776099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3862404"/>
      </c:catAx>
      <c:valAx>
        <c:axId val="61386240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60991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'2023'!$M$3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'2023'!$A$4:$A$60</c:f>
            </c:strRef>
          </c:cat>
          <c:val>
            <c:numRef>
              <c:f>'2023'!$M$4:$M$60</c:f>
              <c:numCache/>
            </c:numRef>
          </c:val>
        </c:ser>
        <c:axId val="955957827"/>
        <c:axId val="1674607860"/>
      </c:areaChart>
      <c:catAx>
        <c:axId val="955957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4607860"/>
      </c:catAx>
      <c:valAx>
        <c:axId val="167460786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59578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FY'!$M$3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FY'!$A$4:$A$54</c:f>
            </c:strRef>
          </c:cat>
          <c:val>
            <c:numRef>
              <c:f>'2024 FY'!$M$4:$M$54</c:f>
              <c:numCache/>
            </c:numRef>
          </c:val>
        </c:ser>
        <c:axId val="47294510"/>
        <c:axId val="426401571"/>
      </c:areaChart>
      <c:catAx>
        <c:axId val="47294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6401571"/>
      </c:catAx>
      <c:valAx>
        <c:axId val="42640157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2945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'2023'!$N$3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'2023'!$A$4:$A$60</c:f>
            </c:strRef>
          </c:cat>
          <c:val>
            <c:numRef>
              <c:f>'2023'!$N$4:$N$60</c:f>
              <c:numCache/>
            </c:numRef>
          </c:val>
        </c:ser>
        <c:axId val="644784969"/>
        <c:axId val="630409363"/>
      </c:areaChart>
      <c:catAx>
        <c:axId val="644784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0409363"/>
      </c:catAx>
      <c:valAx>
        <c:axId val="63040936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4784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FY'!$N$3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FY'!$A$4:$A$54</c:f>
            </c:strRef>
          </c:cat>
          <c:val>
            <c:numRef>
              <c:f>'2024 FY'!$N$4:$N$54</c:f>
              <c:numCache/>
            </c:numRef>
          </c:val>
        </c:ser>
        <c:axId val="326130868"/>
        <c:axId val="358389334"/>
      </c:areaChart>
      <c:catAx>
        <c:axId val="326130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8389334"/>
      </c:catAx>
      <c:valAx>
        <c:axId val="35838933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1308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'2023'!$O$3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'2023'!$A$4:$A$60</c:f>
            </c:strRef>
          </c:cat>
          <c:val>
            <c:numRef>
              <c:f>'2023'!$O$4:$O$60</c:f>
              <c:numCache/>
            </c:numRef>
          </c:val>
        </c:ser>
        <c:axId val="1823908470"/>
        <c:axId val="1692410176"/>
      </c:areaChart>
      <c:catAx>
        <c:axId val="1823908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2410176"/>
      </c:catAx>
      <c:valAx>
        <c:axId val="169241017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39084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FY'!$O$3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FY'!$A$4:$A$54</c:f>
            </c:strRef>
          </c:cat>
          <c:val>
            <c:numRef>
              <c:f>'2024 FY'!$O$4:$O$54</c:f>
              <c:numCache/>
            </c:numRef>
          </c:val>
        </c:ser>
        <c:axId val="1738936216"/>
        <c:axId val="293924379"/>
      </c:areaChart>
      <c:catAx>
        <c:axId val="1738936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3924379"/>
      </c:catAx>
      <c:valAx>
        <c:axId val="29392437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89362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'2023'!$P$3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'2023'!$A$4:$A$60</c:f>
            </c:strRef>
          </c:cat>
          <c:val>
            <c:numRef>
              <c:f>'2023'!$P$4:$P$60</c:f>
              <c:numCache/>
            </c:numRef>
          </c:val>
        </c:ser>
        <c:axId val="158815466"/>
        <c:axId val="1609587218"/>
      </c:areaChart>
      <c:catAx>
        <c:axId val="1588154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9587218"/>
      </c:catAx>
      <c:valAx>
        <c:axId val="160958721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8154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'2024 FY'!$P$3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'2024 FY'!$A$4:$A$54</c:f>
            </c:strRef>
          </c:cat>
          <c:val>
            <c:numRef>
              <c:f>'2024 FY'!$P$4:$P$54</c:f>
              <c:numCache/>
            </c:numRef>
          </c:val>
        </c:ser>
        <c:axId val="1281446990"/>
        <c:axId val="1663353052"/>
      </c:areaChart>
      <c:catAx>
        <c:axId val="1281446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3353052"/>
      </c:catAx>
      <c:valAx>
        <c:axId val="166335305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1446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strRef>
              <c:f>'Janeiro - Gráficos'!$A$2</c:f>
            </c:strRef>
          </c:tx>
          <c:spPr>
            <a:solidFill>
              <a:srgbClr val="283956">
                <a:alpha val="30000"/>
              </a:srgbClr>
            </a:solidFill>
            <a:ln cmpd="sng">
              <a:solidFill>
                <a:srgbClr val="283956">
                  <a:alpha val="100000"/>
                </a:srgbClr>
              </a:solidFill>
            </a:ln>
          </c:spPr>
          <c:cat>
            <c:strRef>
              <c:f>'Janeiro - Gráficos'!$B$1:$G$1</c:f>
            </c:strRef>
          </c:cat>
          <c:val>
            <c:numRef>
              <c:f>'Janeiro - Gráficos'!$B$2:$G$2</c:f>
              <c:numCache/>
            </c:numRef>
          </c:val>
        </c:ser>
        <c:ser>
          <c:idx val="1"/>
          <c:order val="1"/>
          <c:tx>
            <c:strRef>
              <c:f>'Janeiro - Gráficos'!$A$3</c:f>
            </c:strRef>
          </c:tx>
          <c:spPr>
            <a:solidFill>
              <a:srgbClr val="6896E1">
                <a:alpha val="30000"/>
              </a:srgbClr>
            </a:solidFill>
            <a:ln cmpd="sng">
              <a:solidFill>
                <a:srgbClr val="6896E1">
                  <a:alpha val="100000"/>
                </a:srgbClr>
              </a:solidFill>
            </a:ln>
          </c:spPr>
          <c:cat>
            <c:strRef>
              <c:f>'Janeiro - Gráficos'!$B$1:$G$1</c:f>
            </c:strRef>
          </c:cat>
          <c:val>
            <c:numRef>
              <c:f>'Janeiro - Gráficos'!$B$3:$G$3</c:f>
              <c:numCache/>
            </c:numRef>
          </c:val>
        </c:ser>
        <c:axId val="568404006"/>
        <c:axId val="840328076"/>
      </c:areaChart>
      <c:catAx>
        <c:axId val="568404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0328076"/>
      </c:catAx>
      <c:valAx>
        <c:axId val="84032807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5684040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11" Type="http://schemas.openxmlformats.org/officeDocument/2006/relationships/image" Target="../media/image1.png"/><Relationship Id="rId10" Type="http://schemas.openxmlformats.org/officeDocument/2006/relationships/chart" Target="../charts/chart12.xml"/><Relationship Id="rId9" Type="http://schemas.openxmlformats.org/officeDocument/2006/relationships/chart" Target="../charts/chart11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chart" Target="../charts/chart23.xml"/><Relationship Id="rId10" Type="http://schemas.openxmlformats.org/officeDocument/2006/relationships/chart" Target="../charts/chart22.xml"/><Relationship Id="rId13" Type="http://schemas.openxmlformats.org/officeDocument/2006/relationships/chart" Target="../charts/chart25.xml"/><Relationship Id="rId12" Type="http://schemas.openxmlformats.org/officeDocument/2006/relationships/chart" Target="../charts/chart24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5" Type="http://schemas.openxmlformats.org/officeDocument/2006/relationships/image" Target="../media/image1.png"/><Relationship Id="rId14" Type="http://schemas.openxmlformats.org/officeDocument/2006/relationships/chart" Target="../charts/chart2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chart" Target="../charts/chart37.xml"/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5" Type="http://schemas.openxmlformats.org/officeDocument/2006/relationships/chart" Target="../charts/chart32.xml"/><Relationship Id="rId6" Type="http://schemas.openxmlformats.org/officeDocument/2006/relationships/chart" Target="../charts/chart33.xml"/><Relationship Id="rId7" Type="http://schemas.openxmlformats.org/officeDocument/2006/relationships/chart" Target="../charts/chart34.xml"/><Relationship Id="rId8" Type="http://schemas.openxmlformats.org/officeDocument/2006/relationships/chart" Target="../charts/chart35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6</xdr:row>
      <xdr:rowOff>57150</xdr:rowOff>
    </xdr:from>
    <xdr:ext cx="7229475" cy="32289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657225</xdr:colOff>
      <xdr:row>26</xdr:row>
      <xdr:rowOff>28575</xdr:rowOff>
    </xdr:from>
    <xdr:ext cx="6076950" cy="10572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504825</xdr:colOff>
      <xdr:row>26</xdr:row>
      <xdr:rowOff>142875</xdr:rowOff>
    </xdr:from>
    <xdr:ext cx="190500" cy="457200"/>
    <xdr:sp>
      <xdr:nvSpPr>
        <xdr:cNvPr id="3" name="Shape 3"/>
        <xdr:cNvSpPr/>
      </xdr:nvSpPr>
      <xdr:spPr>
        <a:xfrm>
          <a:off x="4135175" y="2352325"/>
          <a:ext cx="233100" cy="553200"/>
        </a:xfrm>
        <a:prstGeom prst="upDownArrow">
          <a:avLst>
            <a:gd fmla="val 50000" name="adj1"/>
            <a:gd fmla="val 50000" name="adj2"/>
          </a:avLst>
        </a:prstGeom>
        <a:solidFill>
          <a:srgbClr val="0000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190500</xdr:colOff>
      <xdr:row>26</xdr:row>
      <xdr:rowOff>142875</xdr:rowOff>
    </xdr:from>
    <xdr:ext cx="2038350" cy="19050"/>
    <xdr:grpSp>
      <xdr:nvGrpSpPr>
        <xdr:cNvPr id="2" name="Shape 2" title="Desenho"/>
        <xdr:cNvGrpSpPr/>
      </xdr:nvGrpSpPr>
      <xdr:grpSpPr>
        <a:xfrm>
          <a:off x="3145075" y="2197025"/>
          <a:ext cx="2019000" cy="0"/>
          <a:chOff x="3145075" y="2197025"/>
          <a:chExt cx="2019000" cy="0"/>
        </a:xfrm>
      </xdr:grpSpPr>
      <xdr:cxnSp>
        <xdr:nvCxnSpPr>
          <xdr:cNvPr id="4" name="Shape 4"/>
          <xdr:cNvCxnSpPr/>
        </xdr:nvCxnSpPr>
        <xdr:spPr>
          <a:xfrm>
            <a:off x="3145075" y="2197025"/>
            <a:ext cx="2019000" cy="0"/>
          </a:xfrm>
          <a:prstGeom prst="straightConnector1">
            <a:avLst/>
          </a:prstGeom>
          <a:noFill/>
          <a:ln cap="flat" cmpd="sng" w="28575">
            <a:solidFill>
              <a:srgbClr val="0000FF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190500</xdr:colOff>
      <xdr:row>28</xdr:row>
      <xdr:rowOff>190500</xdr:rowOff>
    </xdr:from>
    <xdr:ext cx="2038350" cy="19050"/>
    <xdr:grpSp>
      <xdr:nvGrpSpPr>
        <xdr:cNvPr id="2" name="Shape 2" title="Desenho"/>
        <xdr:cNvGrpSpPr/>
      </xdr:nvGrpSpPr>
      <xdr:grpSpPr>
        <a:xfrm>
          <a:off x="3145075" y="2197025"/>
          <a:ext cx="2019000" cy="0"/>
          <a:chOff x="3145075" y="2197025"/>
          <a:chExt cx="2019000" cy="0"/>
        </a:xfrm>
      </xdr:grpSpPr>
      <xdr:cxnSp>
        <xdr:nvCxnSpPr>
          <xdr:cNvPr id="5" name="Shape 5"/>
          <xdr:cNvCxnSpPr/>
        </xdr:nvCxnSpPr>
        <xdr:spPr>
          <a:xfrm>
            <a:off x="3145075" y="2197025"/>
            <a:ext cx="2019000" cy="0"/>
          </a:xfrm>
          <a:prstGeom prst="straightConnector1">
            <a:avLst/>
          </a:prstGeom>
          <a:noFill/>
          <a:ln cap="flat" cmpd="sng" w="28575">
            <a:solidFill>
              <a:srgbClr val="0000FF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10</xdr:col>
      <xdr:colOff>590550</xdr:colOff>
      <xdr:row>26</xdr:row>
      <xdr:rowOff>180975</xdr:rowOff>
    </xdr:from>
    <xdr:ext cx="676275" cy="400050"/>
    <xdr:sp>
      <xdr:nvSpPr>
        <xdr:cNvPr id="6" name="Shape 6"/>
        <xdr:cNvSpPr txBox="1"/>
      </xdr:nvSpPr>
      <xdr:spPr>
        <a:xfrm>
          <a:off x="3154775" y="1692250"/>
          <a:ext cx="1058100" cy="615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0000FF"/>
              </a:solidFill>
              <a:latin typeface="IBM Plex Sans"/>
              <a:ea typeface="IBM Plex Sans"/>
              <a:cs typeface="IBM Plex Sans"/>
              <a:sym typeface="IBM Plex Sans"/>
            </a:rPr>
            <a:t>Lacuna </a:t>
          </a:r>
          <a:endParaRPr b="1" sz="1400">
            <a:solidFill>
              <a:srgbClr val="0000FF"/>
            </a:solidFill>
            <a:latin typeface="IBM Plex Sans"/>
            <a:ea typeface="IBM Plex Sans"/>
            <a:cs typeface="IBM Plex Sans"/>
            <a:sym typeface="IBM Plex San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0000FF"/>
              </a:solidFill>
              <a:latin typeface="IBM Plex Sans"/>
              <a:ea typeface="IBM Plex Sans"/>
              <a:cs typeface="IBM Plex Sans"/>
              <a:sym typeface="IBM Plex Sans"/>
            </a:rPr>
            <a:t>de Vendas</a:t>
          </a:r>
          <a:endParaRPr b="1" sz="1400">
            <a:solidFill>
              <a:srgbClr val="0000FF"/>
            </a:solidFill>
            <a:latin typeface="IBM Plex Sans"/>
            <a:ea typeface="IBM Plex Sans"/>
            <a:cs typeface="IBM Plex Sans"/>
            <a:sym typeface="IBM Plex Sans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26</xdr:row>
      <xdr:rowOff>9525</xdr:rowOff>
    </xdr:from>
    <xdr:ext cx="1581150" cy="180022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828675</xdr:colOff>
      <xdr:row>26</xdr:row>
      <xdr:rowOff>9525</xdr:rowOff>
    </xdr:from>
    <xdr:ext cx="1638300" cy="180022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828675</xdr:colOff>
      <xdr:row>26</xdr:row>
      <xdr:rowOff>9525</xdr:rowOff>
    </xdr:from>
    <xdr:ext cx="1638300" cy="180022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866775</xdr:colOff>
      <xdr:row>26</xdr:row>
      <xdr:rowOff>9525</xdr:rowOff>
    </xdr:from>
    <xdr:ext cx="1638300" cy="180022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21</xdr:col>
      <xdr:colOff>0</xdr:colOff>
      <xdr:row>26</xdr:row>
      <xdr:rowOff>9525</xdr:rowOff>
    </xdr:from>
    <xdr:ext cx="1581150" cy="180022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0</xdr:colOff>
      <xdr:row>26</xdr:row>
      <xdr:rowOff>9525</xdr:rowOff>
    </xdr:from>
    <xdr:ext cx="1428750" cy="180022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714375</xdr:colOff>
      <xdr:row>26</xdr:row>
      <xdr:rowOff>9525</xdr:rowOff>
    </xdr:from>
    <xdr:ext cx="1476375" cy="18002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12</xdr:col>
      <xdr:colOff>714375</xdr:colOff>
      <xdr:row>26</xdr:row>
      <xdr:rowOff>9525</xdr:rowOff>
    </xdr:from>
    <xdr:ext cx="1428750" cy="180022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9525</xdr:colOff>
      <xdr:row>26</xdr:row>
      <xdr:rowOff>9525</xdr:rowOff>
    </xdr:from>
    <xdr:ext cx="1428750" cy="180022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22</xdr:col>
      <xdr:colOff>695325</xdr:colOff>
      <xdr:row>26</xdr:row>
      <xdr:rowOff>9525</xdr:rowOff>
    </xdr:from>
    <xdr:ext cx="1476375" cy="180022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7</xdr:row>
      <xdr:rowOff>19050</xdr:rowOff>
    </xdr:from>
    <xdr:ext cx="90297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723900</xdr:colOff>
      <xdr:row>7</xdr:row>
      <xdr:rowOff>19050</xdr:rowOff>
    </xdr:from>
    <xdr:ext cx="90297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219075</xdr:colOff>
      <xdr:row>30</xdr:row>
      <xdr:rowOff>28575</xdr:rowOff>
    </xdr:from>
    <xdr:ext cx="90297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723900</xdr:colOff>
      <xdr:row>30</xdr:row>
      <xdr:rowOff>28575</xdr:rowOff>
    </xdr:from>
    <xdr:ext cx="90297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219075</xdr:colOff>
      <xdr:row>53</xdr:row>
      <xdr:rowOff>38100</xdr:rowOff>
    </xdr:from>
    <xdr:ext cx="90297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723900</xdr:colOff>
      <xdr:row>53</xdr:row>
      <xdr:rowOff>38100</xdr:rowOff>
    </xdr:from>
    <xdr:ext cx="90297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219075</xdr:colOff>
      <xdr:row>75</xdr:row>
      <xdr:rowOff>190500</xdr:rowOff>
    </xdr:from>
    <xdr:ext cx="90297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12</xdr:col>
      <xdr:colOff>723900</xdr:colOff>
      <xdr:row>75</xdr:row>
      <xdr:rowOff>190500</xdr:rowOff>
    </xdr:from>
    <xdr:ext cx="90297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219075</xdr:colOff>
      <xdr:row>99</xdr:row>
      <xdr:rowOff>0</xdr:rowOff>
    </xdr:from>
    <xdr:ext cx="90297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12</xdr:col>
      <xdr:colOff>723900</xdr:colOff>
      <xdr:row>98</xdr:row>
      <xdr:rowOff>200025</xdr:rowOff>
    </xdr:from>
    <xdr:ext cx="90297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12</xdr:col>
      <xdr:colOff>723900</xdr:colOff>
      <xdr:row>130</xdr:row>
      <xdr:rowOff>95250</xdr:rowOff>
    </xdr:from>
    <xdr:ext cx="90297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219075</xdr:colOff>
      <xdr:row>130</xdr:row>
      <xdr:rowOff>95250</xdr:rowOff>
    </xdr:from>
    <xdr:ext cx="90297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0</xdr:col>
      <xdr:colOff>219075</xdr:colOff>
      <xdr:row>151</xdr:row>
      <xdr:rowOff>47625</xdr:rowOff>
    </xdr:from>
    <xdr:ext cx="9029700" cy="3600450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12</xdr:col>
      <xdr:colOff>723900</xdr:colOff>
      <xdr:row>151</xdr:row>
      <xdr:rowOff>85725</xdr:rowOff>
    </xdr:from>
    <xdr:ext cx="90297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2</xdr:row>
      <xdr:rowOff>38100</xdr:rowOff>
    </xdr:from>
    <xdr:ext cx="21212175" cy="370522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7</xdr:row>
      <xdr:rowOff>19050</xdr:rowOff>
    </xdr:from>
    <xdr:ext cx="90297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723900</xdr:colOff>
      <xdr:row>7</xdr:row>
      <xdr:rowOff>19050</xdr:rowOff>
    </xdr:from>
    <xdr:ext cx="90297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219075</xdr:colOff>
      <xdr:row>30</xdr:row>
      <xdr:rowOff>28575</xdr:rowOff>
    </xdr:from>
    <xdr:ext cx="90297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723900</xdr:colOff>
      <xdr:row>30</xdr:row>
      <xdr:rowOff>28575</xdr:rowOff>
    </xdr:from>
    <xdr:ext cx="90297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219075</xdr:colOff>
      <xdr:row>53</xdr:row>
      <xdr:rowOff>38100</xdr:rowOff>
    </xdr:from>
    <xdr:ext cx="90297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723900</xdr:colOff>
      <xdr:row>53</xdr:row>
      <xdr:rowOff>38100</xdr:rowOff>
    </xdr:from>
    <xdr:ext cx="90297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219075</xdr:colOff>
      <xdr:row>75</xdr:row>
      <xdr:rowOff>190500</xdr:rowOff>
    </xdr:from>
    <xdr:ext cx="90297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12</xdr:col>
      <xdr:colOff>723900</xdr:colOff>
      <xdr:row>75</xdr:row>
      <xdr:rowOff>190500</xdr:rowOff>
    </xdr:from>
    <xdr:ext cx="90297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219075</xdr:colOff>
      <xdr:row>99</xdr:row>
      <xdr:rowOff>0</xdr:rowOff>
    </xdr:from>
    <xdr:ext cx="90297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12</xdr:col>
      <xdr:colOff>723900</xdr:colOff>
      <xdr:row>98</xdr:row>
      <xdr:rowOff>200025</xdr:rowOff>
    </xdr:from>
    <xdr:ext cx="9029700" cy="3533775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323975" cy="552450"/>
    <xdr:pic>
      <xdr:nvPicPr>
        <xdr:cNvPr id="0" name="image1.png" title="Imagem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542925</xdr:colOff>
      <xdr:row>0</xdr:row>
      <xdr:rowOff>0</xdr:rowOff>
    </xdr:from>
    <xdr:ext cx="7896225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RTdzqt6c656kqWFX5dnAGOSrHodC46oOKB-sHTO0gBk/edit?gid=1371403766" TargetMode="External"/><Relationship Id="rId2" Type="http://schemas.openxmlformats.org/officeDocument/2006/relationships/hyperlink" Target="https://docs.google.com/spreadsheets/d/1aTrnWPw3aMx8SnMkKMPl_WtppdNWra4-hxBvk8tbtlA/edit?gid=1652398872" TargetMode="External"/><Relationship Id="rId3" Type="http://schemas.openxmlformats.org/officeDocument/2006/relationships/drawing" Target="../drawings/drawing19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32.38"/>
    <col customWidth="1" hidden="1" min="3" max="3" width="9.63"/>
    <col customWidth="1" min="4" max="4" width="9.63"/>
    <col customWidth="1" min="5" max="6" width="11.5"/>
    <col customWidth="1" min="7" max="10" width="9.63"/>
    <col customWidth="1" min="11" max="12" width="11.5"/>
    <col customWidth="1" min="13" max="15" width="9.63"/>
    <col customWidth="1" min="16" max="17" width="11.5"/>
    <col customWidth="1" min="18" max="20" width="9.63"/>
    <col customWidth="1" min="21" max="22" width="11.5"/>
    <col customWidth="1" min="23" max="25" width="9.63"/>
    <col customWidth="1" min="26" max="26" width="3.25"/>
    <col hidden="1" min="27" max="37" width="12.6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4"/>
      <c r="AB2" s="4"/>
      <c r="AC2" s="4"/>
      <c r="AD2" s="4"/>
      <c r="AE2" s="4"/>
      <c r="AF2" s="4"/>
      <c r="AG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  <c r="AB3" s="4"/>
      <c r="AC3" s="4"/>
      <c r="AD3" s="4"/>
      <c r="AE3" s="4"/>
      <c r="AF3" s="4"/>
      <c r="AG3" s="4"/>
    </row>
    <row r="4">
      <c r="A4" s="8"/>
      <c r="B4" s="10" t="s">
        <v>1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  <c r="Z4" s="8"/>
      <c r="AA4" s="9"/>
      <c r="AB4" s="4"/>
      <c r="AC4" s="4"/>
      <c r="AD4" s="4"/>
      <c r="AE4" s="4"/>
      <c r="AF4" s="4"/>
      <c r="AG4" s="4"/>
    </row>
    <row r="5">
      <c r="A5" s="8"/>
      <c r="B5" s="13"/>
      <c r="C5" s="13"/>
      <c r="D5" s="13"/>
      <c r="E5" s="13"/>
      <c r="F5" s="13"/>
      <c r="G5" s="13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4"/>
      <c r="AC5" s="4"/>
      <c r="AD5" s="4"/>
      <c r="AE5" s="4"/>
      <c r="AF5" s="4"/>
      <c r="AG5" s="4"/>
    </row>
    <row r="6">
      <c r="A6" s="14"/>
      <c r="B6" s="15" t="s">
        <v>2</v>
      </c>
      <c r="C6" s="16"/>
      <c r="D6" s="16"/>
      <c r="E6" s="16"/>
      <c r="F6" s="16"/>
      <c r="G6" s="16"/>
      <c r="H6" s="17"/>
      <c r="I6" s="8"/>
      <c r="J6" s="18" t="s">
        <v>3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20"/>
      <c r="Z6" s="8"/>
      <c r="AA6" s="9"/>
      <c r="AB6" s="4"/>
      <c r="AC6" s="4"/>
      <c r="AD6" s="4"/>
      <c r="AE6" s="4"/>
      <c r="AF6" s="4"/>
      <c r="AG6" s="4"/>
    </row>
    <row r="7">
      <c r="A7" s="8"/>
      <c r="B7" s="8"/>
      <c r="C7" s="8"/>
      <c r="D7" s="8"/>
      <c r="E7" s="8"/>
      <c r="F7" s="8"/>
      <c r="G7" s="8"/>
      <c r="H7" s="8"/>
      <c r="I7" s="8"/>
      <c r="J7" s="21"/>
      <c r="Y7" s="22"/>
      <c r="Z7" s="8"/>
      <c r="AA7" s="9"/>
      <c r="AB7" s="4"/>
      <c r="AC7" s="4"/>
      <c r="AD7" s="4"/>
      <c r="AE7" s="4"/>
      <c r="AF7" s="4"/>
      <c r="AG7" s="4"/>
    </row>
    <row r="8">
      <c r="A8" s="8"/>
      <c r="B8" s="8"/>
      <c r="C8" s="8"/>
      <c r="D8" s="8"/>
      <c r="E8" s="8"/>
      <c r="F8" s="8"/>
      <c r="G8" s="8"/>
      <c r="H8" s="8"/>
      <c r="I8" s="8"/>
      <c r="J8" s="21"/>
      <c r="Y8" s="22"/>
      <c r="Z8" s="8"/>
      <c r="AA8" s="9"/>
      <c r="AB8" s="4"/>
      <c r="AC8" s="4"/>
      <c r="AD8" s="4"/>
      <c r="AE8" s="4"/>
      <c r="AF8" s="4"/>
      <c r="AG8" s="4"/>
    </row>
    <row r="9">
      <c r="A9" s="8"/>
      <c r="B9" s="8"/>
      <c r="C9" s="8"/>
      <c r="D9" s="8"/>
      <c r="E9" s="8"/>
      <c r="F9" s="8"/>
      <c r="G9" s="8"/>
      <c r="H9" s="8"/>
      <c r="I9" s="8"/>
      <c r="J9" s="21"/>
      <c r="Y9" s="22"/>
      <c r="Z9" s="8"/>
      <c r="AA9" s="9"/>
      <c r="AB9" s="4"/>
      <c r="AC9" s="4"/>
      <c r="AD9" s="4"/>
      <c r="AE9" s="4"/>
      <c r="AF9" s="4"/>
      <c r="AG9" s="4"/>
    </row>
    <row r="10">
      <c r="A10" s="8"/>
      <c r="B10" s="8"/>
      <c r="C10" s="8"/>
      <c r="D10" s="8"/>
      <c r="E10" s="8"/>
      <c r="F10" s="8"/>
      <c r="G10" s="8"/>
      <c r="H10" s="8"/>
      <c r="I10" s="8"/>
      <c r="J10" s="21"/>
      <c r="Y10" s="22"/>
      <c r="Z10" s="8"/>
      <c r="AA10" s="9"/>
      <c r="AB10" s="4"/>
      <c r="AC10" s="4"/>
      <c r="AD10" s="4"/>
      <c r="AE10" s="4"/>
      <c r="AF10" s="4"/>
      <c r="AG10" s="4"/>
    </row>
    <row r="11">
      <c r="A11" s="8"/>
      <c r="B11" s="8"/>
      <c r="C11" s="8"/>
      <c r="D11" s="8"/>
      <c r="E11" s="8"/>
      <c r="F11" s="8"/>
      <c r="G11" s="8"/>
      <c r="H11" s="8"/>
      <c r="I11" s="8"/>
      <c r="J11" s="21"/>
      <c r="Y11" s="22"/>
      <c r="Z11" s="8"/>
      <c r="AA11" s="9"/>
      <c r="AB11" s="4"/>
      <c r="AC11" s="4"/>
      <c r="AD11" s="4"/>
      <c r="AE11" s="4"/>
      <c r="AF11" s="4"/>
      <c r="AG11" s="4"/>
    </row>
    <row r="12">
      <c r="A12" s="8"/>
      <c r="B12" s="8"/>
      <c r="C12" s="8"/>
      <c r="D12" s="8"/>
      <c r="E12" s="8"/>
      <c r="F12" s="8"/>
      <c r="G12" s="8"/>
      <c r="H12" s="8"/>
      <c r="I12" s="8"/>
      <c r="J12" s="21"/>
      <c r="Y12" s="22"/>
      <c r="Z12" s="8"/>
      <c r="AA12" s="9"/>
      <c r="AB12" s="4"/>
      <c r="AC12" s="4"/>
      <c r="AD12" s="4"/>
      <c r="AE12" s="4"/>
      <c r="AF12" s="4"/>
      <c r="AG12" s="4"/>
    </row>
    <row r="13">
      <c r="A13" s="8"/>
      <c r="B13" s="8"/>
      <c r="C13" s="8"/>
      <c r="D13" s="8"/>
      <c r="E13" s="8"/>
      <c r="F13" s="8"/>
      <c r="G13" s="8"/>
      <c r="H13" s="8"/>
      <c r="I13" s="8"/>
      <c r="J13" s="21"/>
      <c r="Y13" s="22"/>
      <c r="Z13" s="8"/>
      <c r="AA13" s="9"/>
      <c r="AB13" s="4"/>
      <c r="AC13" s="4"/>
      <c r="AD13" s="4"/>
      <c r="AE13" s="4"/>
      <c r="AF13" s="4"/>
      <c r="AG13" s="4"/>
    </row>
    <row r="14">
      <c r="A14" s="8"/>
      <c r="B14" s="8"/>
      <c r="C14" s="8"/>
      <c r="D14" s="8"/>
      <c r="E14" s="8"/>
      <c r="F14" s="8"/>
      <c r="G14" s="8"/>
      <c r="H14" s="8"/>
      <c r="I14" s="8"/>
      <c r="J14" s="21"/>
      <c r="Y14" s="22"/>
      <c r="Z14" s="8"/>
      <c r="AA14" s="9"/>
      <c r="AB14" s="4"/>
      <c r="AC14" s="4"/>
      <c r="AD14" s="4"/>
      <c r="AE14" s="4"/>
      <c r="AF14" s="4"/>
      <c r="AG14" s="4"/>
    </row>
    <row r="15">
      <c r="A15" s="8"/>
      <c r="B15" s="8"/>
      <c r="C15" s="8"/>
      <c r="D15" s="8"/>
      <c r="E15" s="8"/>
      <c r="F15" s="8"/>
      <c r="G15" s="8"/>
      <c r="H15" s="8"/>
      <c r="I15" s="8"/>
      <c r="J15" s="21"/>
      <c r="Y15" s="22"/>
      <c r="Z15" s="8"/>
      <c r="AA15" s="9"/>
      <c r="AB15" s="4"/>
      <c r="AC15" s="4"/>
      <c r="AD15" s="4"/>
      <c r="AE15" s="4"/>
      <c r="AF15" s="4"/>
      <c r="AG15" s="4"/>
    </row>
    <row r="16">
      <c r="A16" s="8"/>
      <c r="B16" s="8"/>
      <c r="C16" s="8"/>
      <c r="D16" s="8"/>
      <c r="E16" s="8"/>
      <c r="F16" s="8"/>
      <c r="G16" s="8"/>
      <c r="H16" s="8"/>
      <c r="I16" s="8"/>
      <c r="J16" s="21"/>
      <c r="Y16" s="22"/>
      <c r="Z16" s="8"/>
      <c r="AA16" s="9"/>
      <c r="AB16" s="4"/>
      <c r="AC16" s="4"/>
      <c r="AD16" s="4"/>
      <c r="AE16" s="4"/>
      <c r="AF16" s="4"/>
      <c r="AG16" s="4"/>
    </row>
    <row r="17">
      <c r="A17" s="8"/>
      <c r="B17" s="8"/>
      <c r="C17" s="8"/>
      <c r="D17" s="8"/>
      <c r="E17" s="8"/>
      <c r="F17" s="8"/>
      <c r="G17" s="8"/>
      <c r="H17" s="8"/>
      <c r="I17" s="8"/>
      <c r="J17" s="21"/>
      <c r="Y17" s="22"/>
      <c r="Z17" s="8"/>
      <c r="AA17" s="9"/>
      <c r="AB17" s="4"/>
      <c r="AC17" s="4"/>
      <c r="AD17" s="4"/>
      <c r="AE17" s="4"/>
      <c r="AF17" s="4"/>
      <c r="AG17" s="4"/>
    </row>
    <row r="18">
      <c r="A18" s="8"/>
      <c r="B18" s="8"/>
      <c r="C18" s="8"/>
      <c r="D18" s="8"/>
      <c r="E18" s="8"/>
      <c r="F18" s="8"/>
      <c r="G18" s="8"/>
      <c r="H18" s="8"/>
      <c r="I18" s="8"/>
      <c r="J18" s="21"/>
      <c r="Y18" s="22"/>
      <c r="Z18" s="8"/>
      <c r="AA18" s="9"/>
      <c r="AB18" s="4"/>
      <c r="AC18" s="4"/>
      <c r="AD18" s="4"/>
      <c r="AE18" s="4"/>
      <c r="AF18" s="4"/>
      <c r="AG18" s="4"/>
    </row>
    <row r="19">
      <c r="A19" s="8"/>
      <c r="B19" s="8"/>
      <c r="C19" s="8"/>
      <c r="D19" s="8"/>
      <c r="E19" s="8"/>
      <c r="F19" s="8"/>
      <c r="G19" s="8"/>
      <c r="H19" s="8"/>
      <c r="I19" s="8"/>
      <c r="J19" s="21"/>
      <c r="Y19" s="22"/>
      <c r="Z19" s="8"/>
      <c r="AA19" s="9"/>
      <c r="AB19" s="4"/>
      <c r="AC19" s="4"/>
      <c r="AD19" s="4"/>
      <c r="AE19" s="4"/>
      <c r="AF19" s="4"/>
      <c r="AG19" s="4"/>
    </row>
    <row r="20">
      <c r="A20" s="8"/>
      <c r="B20" s="8"/>
      <c r="C20" s="8"/>
      <c r="D20" s="8"/>
      <c r="E20" s="8"/>
      <c r="F20" s="8"/>
      <c r="G20" s="8"/>
      <c r="H20" s="8"/>
      <c r="I20" s="8"/>
      <c r="J20" s="21"/>
      <c r="Y20" s="22"/>
      <c r="Z20" s="8"/>
      <c r="AA20" s="9"/>
      <c r="AB20" s="4"/>
      <c r="AC20" s="4"/>
      <c r="AD20" s="4"/>
      <c r="AE20" s="4"/>
      <c r="AF20" s="4"/>
      <c r="AG20" s="4"/>
    </row>
    <row r="21">
      <c r="A21" s="8"/>
      <c r="B21" s="8"/>
      <c r="C21" s="8"/>
      <c r="D21" s="8"/>
      <c r="E21" s="8"/>
      <c r="F21" s="8"/>
      <c r="G21" s="8"/>
      <c r="H21" s="8"/>
      <c r="I21" s="8"/>
      <c r="J21" s="21"/>
      <c r="Y21" s="22"/>
      <c r="Z21" s="8"/>
      <c r="AA21" s="9"/>
      <c r="AB21" s="4"/>
      <c r="AC21" s="4"/>
      <c r="AD21" s="4"/>
      <c r="AE21" s="4"/>
      <c r="AF21" s="4"/>
      <c r="AG21" s="4"/>
    </row>
    <row r="22">
      <c r="A22" s="8"/>
      <c r="B22" s="8"/>
      <c r="C22" s="8"/>
      <c r="D22" s="8"/>
      <c r="E22" s="8"/>
      <c r="F22" s="8"/>
      <c r="G22" s="8"/>
      <c r="H22" s="8"/>
      <c r="I22" s="8"/>
      <c r="J22" s="21"/>
      <c r="Y22" s="22"/>
      <c r="Z22" s="8"/>
      <c r="AA22" s="9"/>
      <c r="AB22" s="4"/>
      <c r="AC22" s="4"/>
      <c r="AD22" s="4"/>
      <c r="AE22" s="4"/>
      <c r="AF22" s="4"/>
      <c r="AG22" s="4"/>
    </row>
    <row r="23">
      <c r="A23" s="8"/>
      <c r="B23" s="8"/>
      <c r="C23" s="8"/>
      <c r="D23" s="8"/>
      <c r="E23" s="8"/>
      <c r="F23" s="8"/>
      <c r="G23" s="8"/>
      <c r="H23" s="8"/>
      <c r="I23" s="8"/>
      <c r="J23" s="21"/>
      <c r="Y23" s="22"/>
      <c r="Z23" s="8"/>
      <c r="AA23" s="9"/>
      <c r="AB23" s="4"/>
      <c r="AC23" s="4"/>
      <c r="AD23" s="4"/>
      <c r="AE23" s="4"/>
      <c r="AF23" s="4"/>
      <c r="AG23" s="4"/>
    </row>
    <row r="24">
      <c r="A24" s="8"/>
      <c r="B24" s="8"/>
      <c r="C24" s="8"/>
      <c r="D24" s="8"/>
      <c r="E24" s="8"/>
      <c r="F24" s="8"/>
      <c r="G24" s="8"/>
      <c r="H24" s="8"/>
      <c r="I24" s="8"/>
      <c r="J24" s="23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5"/>
      <c r="Z24" s="8"/>
      <c r="AA24" s="9"/>
      <c r="AB24" s="4"/>
      <c r="AC24" s="4"/>
      <c r="AD24" s="4"/>
      <c r="AE24" s="4"/>
      <c r="AF24" s="4"/>
      <c r="AG24" s="4"/>
    </row>
    <row r="25">
      <c r="A25" s="8"/>
      <c r="B25" s="26" t="s">
        <v>4</v>
      </c>
      <c r="C25" s="26">
        <v>2023.0</v>
      </c>
      <c r="D25" s="26">
        <v>2024.0</v>
      </c>
      <c r="E25" s="26">
        <v>2025.0</v>
      </c>
      <c r="F25" s="26">
        <v>2026.0</v>
      </c>
      <c r="G25" s="26">
        <v>2027.0</v>
      </c>
      <c r="H25" s="26">
        <v>2028.0</v>
      </c>
      <c r="I25" s="8"/>
      <c r="J25" s="26" t="s">
        <v>5</v>
      </c>
      <c r="K25" s="27"/>
      <c r="L25" s="27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9"/>
      <c r="AB25" s="4"/>
      <c r="AC25" s="4"/>
      <c r="AD25" s="4"/>
      <c r="AE25" s="4"/>
      <c r="AF25" s="4"/>
      <c r="AG25" s="4"/>
    </row>
    <row r="26">
      <c r="A26" s="8"/>
      <c r="B26" s="28" t="s">
        <v>6</v>
      </c>
      <c r="C26" s="29">
        <f>ABS('23-25 - Potencial'!J4/1000000)</f>
        <v>167.6306085</v>
      </c>
      <c r="D26" s="29">
        <f>ABS('23-25 - Potencial'!K4/1000000)</f>
        <v>179.3664289</v>
      </c>
      <c r="E26" s="29">
        <f t="shared" ref="E26:G26" si="1">(D26*(100%+D27))-D29</f>
        <v>123.4343804</v>
      </c>
      <c r="F26" s="29">
        <f t="shared" si="1"/>
        <v>76.35151566</v>
      </c>
      <c r="G26" s="29">
        <f t="shared" si="1"/>
        <v>46.57442455</v>
      </c>
      <c r="H26" s="29">
        <f>(G26*(100%+G27+0.4))-G29</f>
        <v>43.77995908</v>
      </c>
      <c r="I26" s="8"/>
      <c r="J26" s="30" t="s">
        <v>7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5"/>
      <c r="Z26" s="8"/>
      <c r="AA26" s="9"/>
      <c r="AB26" s="4"/>
      <c r="AC26" s="4"/>
      <c r="AD26" s="4"/>
      <c r="AE26" s="4"/>
      <c r="AF26" s="4"/>
      <c r="AG26" s="4"/>
    </row>
    <row r="27">
      <c r="A27" s="8"/>
      <c r="B27" s="28" t="s">
        <v>8</v>
      </c>
      <c r="C27" s="29"/>
      <c r="D27" s="31">
        <f t="shared" ref="D27:H27" si="2">D30/C30-1</f>
        <v>0.08816880181</v>
      </c>
      <c r="E27" s="31">
        <f t="shared" si="2"/>
        <v>0.06855955679</v>
      </c>
      <c r="F27" s="31">
        <f t="shared" si="2"/>
        <v>0.11</v>
      </c>
      <c r="G27" s="31">
        <f t="shared" si="2"/>
        <v>0.09</v>
      </c>
      <c r="H27" s="31">
        <f t="shared" si="2"/>
        <v>0.1</v>
      </c>
      <c r="I27" s="8"/>
      <c r="J27" s="8"/>
      <c r="K27" s="8"/>
      <c r="L27" s="8"/>
      <c r="M27" s="8"/>
      <c r="N27" s="8"/>
      <c r="O27" s="8"/>
      <c r="P27" s="8"/>
      <c r="Q27" s="8"/>
      <c r="R27" s="26" t="s">
        <v>9</v>
      </c>
      <c r="S27" s="8"/>
      <c r="T27" s="8"/>
      <c r="U27" s="26" t="s">
        <v>10</v>
      </c>
      <c r="V27" s="13"/>
      <c r="W27" s="13"/>
      <c r="X27" s="13"/>
      <c r="Y27" s="13"/>
      <c r="Z27" s="8"/>
      <c r="AA27" s="9"/>
      <c r="AB27" s="4"/>
      <c r="AC27" s="4"/>
      <c r="AD27" s="4"/>
      <c r="AE27" s="4"/>
      <c r="AF27" s="4"/>
      <c r="AG27" s="4"/>
    </row>
    <row r="28">
      <c r="A28" s="8"/>
      <c r="B28" s="28" t="s">
        <v>11</v>
      </c>
      <c r="C28" s="29"/>
      <c r="D28" s="31">
        <v>0.4</v>
      </c>
      <c r="E28" s="31">
        <f t="shared" ref="E28:H28" si="3">D28+5%</f>
        <v>0.45</v>
      </c>
      <c r="F28" s="31">
        <f t="shared" si="3"/>
        <v>0.5</v>
      </c>
      <c r="G28" s="31">
        <f t="shared" si="3"/>
        <v>0.55</v>
      </c>
      <c r="H28" s="31">
        <f t="shared" si="3"/>
        <v>0.6</v>
      </c>
      <c r="I28" s="8"/>
      <c r="J28" s="8"/>
      <c r="K28" s="8"/>
      <c r="L28" s="8"/>
      <c r="M28" s="8"/>
      <c r="N28" s="8"/>
      <c r="O28" s="8"/>
      <c r="P28" s="8"/>
      <c r="Q28" s="8"/>
      <c r="R28" s="32" t="s">
        <v>12</v>
      </c>
      <c r="S28" s="33"/>
      <c r="T28" s="34">
        <v>60000.0</v>
      </c>
      <c r="U28" s="35" t="s">
        <v>13</v>
      </c>
      <c r="V28" s="11"/>
      <c r="W28" s="11"/>
      <c r="X28" s="11"/>
      <c r="Y28" s="12"/>
      <c r="Z28" s="36"/>
      <c r="AA28" s="9"/>
      <c r="AB28" s="4"/>
      <c r="AC28" s="4"/>
      <c r="AD28" s="4"/>
      <c r="AE28" s="4"/>
      <c r="AF28" s="4"/>
      <c r="AG28" s="4"/>
    </row>
    <row r="29">
      <c r="A29" s="8"/>
      <c r="B29" s="28" t="s">
        <v>14</v>
      </c>
      <c r="C29" s="29">
        <v>0.0</v>
      </c>
      <c r="D29" s="29">
        <f t="shared" ref="D29:H29" si="4">D26*D28</f>
        <v>71.74657155</v>
      </c>
      <c r="E29" s="29">
        <f t="shared" si="4"/>
        <v>55.5454712</v>
      </c>
      <c r="F29" s="29">
        <f t="shared" si="4"/>
        <v>38.17575783</v>
      </c>
      <c r="G29" s="29">
        <f t="shared" si="4"/>
        <v>25.6159335</v>
      </c>
      <c r="H29" s="29">
        <f t="shared" si="4"/>
        <v>26.26797545</v>
      </c>
      <c r="I29" s="8"/>
      <c r="J29" s="8"/>
      <c r="K29" s="8"/>
      <c r="L29" s="8"/>
      <c r="M29" s="8"/>
      <c r="N29" s="8"/>
      <c r="O29" s="8"/>
      <c r="P29" s="8"/>
      <c r="Q29" s="8"/>
      <c r="R29" s="32" t="s">
        <v>15</v>
      </c>
      <c r="S29" s="33"/>
      <c r="T29" s="34">
        <v>30000.0</v>
      </c>
      <c r="U29" s="35" t="s">
        <v>16</v>
      </c>
      <c r="V29" s="11"/>
      <c r="W29" s="11"/>
      <c r="X29" s="11"/>
      <c r="Y29" s="12"/>
      <c r="Z29" s="36"/>
      <c r="AA29" s="9"/>
      <c r="AB29" s="4"/>
      <c r="AC29" s="4"/>
      <c r="AD29" s="4"/>
      <c r="AE29" s="4"/>
      <c r="AF29" s="4"/>
      <c r="AG29" s="4"/>
    </row>
    <row r="30">
      <c r="A30" s="8"/>
      <c r="B30" s="28" t="s">
        <v>17</v>
      </c>
      <c r="C30" s="29">
        <v>1327.0</v>
      </c>
      <c r="D30" s="29">
        <v>1444.0</v>
      </c>
      <c r="E30" s="29">
        <v>1543.0</v>
      </c>
      <c r="F30" s="29">
        <f t="shared" ref="F30:H30" si="5">E30 * (1 + F31)</f>
        <v>1712.73</v>
      </c>
      <c r="G30" s="29">
        <f t="shared" si="5"/>
        <v>1866.8757</v>
      </c>
      <c r="H30" s="29">
        <f t="shared" si="5"/>
        <v>2053.56327</v>
      </c>
      <c r="I30" s="8"/>
      <c r="J30" s="37"/>
      <c r="K30" s="37"/>
      <c r="L30" s="8"/>
      <c r="M30" s="8"/>
      <c r="N30" s="8"/>
      <c r="O30" s="8"/>
      <c r="P30" s="8"/>
      <c r="Q30" s="8"/>
      <c r="R30" s="8"/>
      <c r="S30" s="8"/>
      <c r="T30" s="14"/>
      <c r="U30" s="35" t="s">
        <v>18</v>
      </c>
      <c r="V30" s="11"/>
      <c r="W30" s="11"/>
      <c r="X30" s="11"/>
      <c r="Y30" s="12"/>
      <c r="Z30" s="36"/>
      <c r="AA30" s="9"/>
      <c r="AB30" s="4"/>
      <c r="AC30" s="4"/>
      <c r="AD30" s="4"/>
      <c r="AE30" s="4"/>
      <c r="AF30" s="4"/>
      <c r="AG30" s="4"/>
    </row>
    <row r="31" hidden="1">
      <c r="A31" s="8"/>
      <c r="B31" s="28" t="s">
        <v>19</v>
      </c>
      <c r="C31" s="38"/>
      <c r="D31" s="39">
        <f t="shared" ref="D31:E31" si="6">D30/C30-1</f>
        <v>0.08816880181</v>
      </c>
      <c r="E31" s="39">
        <f t="shared" si="6"/>
        <v>0.06855955679</v>
      </c>
      <c r="F31" s="39">
        <v>0.11</v>
      </c>
      <c r="G31" s="39">
        <v>0.09</v>
      </c>
      <c r="H31" s="39">
        <v>0.1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14"/>
      <c r="U31" s="40"/>
      <c r="V31" s="40"/>
      <c r="W31" s="40"/>
      <c r="X31" s="40"/>
      <c r="Y31" s="40"/>
      <c r="Z31" s="36"/>
      <c r="AA31" s="9"/>
      <c r="AB31" s="4"/>
      <c r="AC31" s="4"/>
      <c r="AD31" s="4"/>
      <c r="AE31" s="4"/>
      <c r="AF31" s="4"/>
      <c r="AG31" s="4"/>
    </row>
    <row r="32">
      <c r="A32" s="8"/>
      <c r="B32" s="28" t="s">
        <v>20</v>
      </c>
      <c r="C32" s="39">
        <f t="shared" ref="C32:H32" si="7">C26/C30</f>
        <v>0.1263229905</v>
      </c>
      <c r="D32" s="39">
        <f t="shared" si="7"/>
        <v>0.1242149784</v>
      </c>
      <c r="E32" s="39">
        <f t="shared" si="7"/>
        <v>0.07999635803</v>
      </c>
      <c r="F32" s="39">
        <f t="shared" si="7"/>
        <v>0.04457883943</v>
      </c>
      <c r="G32" s="39">
        <f t="shared" si="7"/>
        <v>0.02494779087</v>
      </c>
      <c r="H32" s="39">
        <f t="shared" si="7"/>
        <v>0.02131902129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14"/>
      <c r="U32" s="35" t="s">
        <v>21</v>
      </c>
      <c r="V32" s="11"/>
      <c r="W32" s="11"/>
      <c r="X32" s="11"/>
      <c r="Y32" s="12"/>
      <c r="Z32" s="36"/>
      <c r="AA32" s="9"/>
      <c r="AB32" s="4"/>
      <c r="AC32" s="4"/>
      <c r="AD32" s="4"/>
      <c r="AE32" s="4"/>
      <c r="AF32" s="4"/>
      <c r="AG32" s="4"/>
    </row>
    <row r="33">
      <c r="A33" s="8"/>
      <c r="B33" s="8"/>
      <c r="C33" s="37"/>
      <c r="D33" s="37"/>
      <c r="E33" s="37"/>
      <c r="F33" s="37"/>
      <c r="G33" s="37"/>
      <c r="H33" s="41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14"/>
      <c r="U33" s="42"/>
      <c r="V33" s="42"/>
      <c r="W33" s="43"/>
      <c r="X33" s="42"/>
      <c r="Y33" s="42"/>
      <c r="Z33" s="8"/>
      <c r="AA33" s="9"/>
      <c r="AB33" s="4"/>
      <c r="AC33" s="4"/>
      <c r="AD33" s="4"/>
      <c r="AE33" s="4"/>
      <c r="AF33" s="4"/>
      <c r="AG33" s="4"/>
    </row>
    <row r="34">
      <c r="A34" s="8"/>
      <c r="B34" s="8"/>
      <c r="C34" s="8"/>
      <c r="D34" s="37"/>
      <c r="E34" s="37"/>
      <c r="F34" s="37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9"/>
      <c r="AB34" s="4"/>
      <c r="AC34" s="4"/>
      <c r="AD34" s="4"/>
      <c r="AE34" s="4"/>
      <c r="AF34" s="4"/>
      <c r="AG34" s="4"/>
    </row>
    <row r="35" ht="21.0" customHeight="1">
      <c r="A35" s="8"/>
      <c r="B35" s="8"/>
      <c r="C35" s="8"/>
      <c r="D35" s="37"/>
      <c r="E35" s="37"/>
      <c r="F35" s="37"/>
      <c r="G35" s="37"/>
      <c r="H35" s="37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9"/>
      <c r="AB35" s="4"/>
      <c r="AC35" s="4"/>
      <c r="AD35" s="4"/>
      <c r="AE35" s="4"/>
      <c r="AF35" s="4"/>
      <c r="AG35" s="4"/>
    </row>
    <row r="36">
      <c r="A36" s="8"/>
      <c r="B36" s="8"/>
      <c r="C36" s="8"/>
      <c r="D36" s="37"/>
      <c r="E36" s="29">
        <v>1505.0</v>
      </c>
      <c r="F36" s="37"/>
      <c r="G36" s="37"/>
      <c r="H36" s="37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9"/>
      <c r="AB36" s="4"/>
      <c r="AC36" s="4"/>
      <c r="AD36" s="4"/>
      <c r="AE36" s="4"/>
      <c r="AF36" s="4"/>
      <c r="AG36" s="4"/>
    </row>
    <row r="37">
      <c r="A37" s="8"/>
      <c r="B37" s="8"/>
      <c r="C37" s="8"/>
      <c r="D37" s="37"/>
      <c r="E37" s="37"/>
      <c r="F37" s="37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9"/>
      <c r="AB37" s="4"/>
      <c r="AC37" s="4"/>
      <c r="AD37" s="4"/>
      <c r="AE37" s="4"/>
      <c r="AF37" s="4"/>
      <c r="AG37" s="4"/>
    </row>
    <row r="38">
      <c r="A38" s="8"/>
      <c r="B38" s="8"/>
      <c r="C38" s="8"/>
      <c r="D38" s="37"/>
      <c r="E38" s="37"/>
      <c r="F38" s="37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37"/>
      <c r="E39" s="37"/>
      <c r="F39" s="37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9"/>
      <c r="AB49" s="4"/>
      <c r="AC49" s="4"/>
      <c r="AD49" s="4"/>
      <c r="AE49" s="4"/>
      <c r="AF49" s="4"/>
      <c r="AG49" s="4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9"/>
      <c r="AB50" s="4"/>
      <c r="AC50" s="4"/>
      <c r="AD50" s="4"/>
      <c r="AE50" s="4"/>
      <c r="AF50" s="4"/>
      <c r="AG50" s="4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9"/>
      <c r="AB51" s="4"/>
      <c r="AC51" s="4"/>
      <c r="AD51" s="4"/>
      <c r="AE51" s="4"/>
      <c r="AF51" s="4"/>
      <c r="AG51" s="4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9"/>
      <c r="AB52" s="4"/>
      <c r="AC52" s="4"/>
      <c r="AD52" s="4"/>
      <c r="AE52" s="4"/>
      <c r="AF52" s="4"/>
      <c r="AG52" s="4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9"/>
      <c r="AB53" s="4"/>
      <c r="AC53" s="4"/>
      <c r="AD53" s="4"/>
      <c r="AE53" s="4"/>
      <c r="AF53" s="4"/>
      <c r="AG53" s="4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9"/>
      <c r="AB54" s="4"/>
      <c r="AC54" s="4"/>
      <c r="AD54" s="4"/>
      <c r="AE54" s="4"/>
      <c r="AF54" s="4"/>
      <c r="AG54" s="4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9"/>
      <c r="AB55" s="4"/>
      <c r="AC55" s="4"/>
      <c r="AD55" s="4"/>
      <c r="AE55" s="4"/>
      <c r="AF55" s="4"/>
      <c r="AG55" s="4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9"/>
      <c r="AB56" s="4"/>
      <c r="AC56" s="4"/>
      <c r="AD56" s="4"/>
      <c r="AE56" s="4"/>
      <c r="AF56" s="4"/>
      <c r="AG56" s="4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9"/>
      <c r="AB57" s="4"/>
      <c r="AC57" s="4"/>
      <c r="AD57" s="4"/>
      <c r="AE57" s="4"/>
      <c r="AF57" s="4"/>
      <c r="AG57" s="4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9"/>
      <c r="AB58" s="4"/>
      <c r="AC58" s="4"/>
      <c r="AD58" s="4"/>
      <c r="AE58" s="4"/>
      <c r="AF58" s="4"/>
      <c r="AG58" s="4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9"/>
      <c r="AB59" s="4"/>
      <c r="AC59" s="4"/>
      <c r="AD59" s="4"/>
      <c r="AE59" s="4"/>
      <c r="AF59" s="4"/>
      <c r="AG59" s="4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9"/>
      <c r="AB60" s="4"/>
      <c r="AC60" s="4"/>
      <c r="AD60" s="4"/>
      <c r="AE60" s="4"/>
      <c r="AF60" s="4"/>
      <c r="AG60" s="4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9"/>
      <c r="AB61" s="4"/>
      <c r="AC61" s="4"/>
      <c r="AD61" s="4"/>
      <c r="AE61" s="4"/>
      <c r="AF61" s="4"/>
      <c r="AG61" s="4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9"/>
      <c r="AB62" s="4"/>
      <c r="AC62" s="4"/>
      <c r="AD62" s="4"/>
      <c r="AE62" s="4"/>
      <c r="AF62" s="4"/>
      <c r="AG62" s="4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9"/>
      <c r="AB63" s="4"/>
      <c r="AC63" s="4"/>
      <c r="AD63" s="4"/>
      <c r="AE63" s="4"/>
      <c r="AF63" s="4"/>
      <c r="AG63" s="4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9"/>
      <c r="AB64" s="4"/>
      <c r="AC64" s="4"/>
      <c r="AD64" s="4"/>
      <c r="AE64" s="4"/>
      <c r="AF64" s="4"/>
      <c r="AG64" s="4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9"/>
      <c r="AB65" s="4"/>
      <c r="AC65" s="4"/>
      <c r="AD65" s="4"/>
      <c r="AE65" s="4"/>
      <c r="AF65" s="4"/>
      <c r="AG65" s="4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9"/>
      <c r="AB66" s="4"/>
      <c r="AC66" s="4"/>
      <c r="AD66" s="4"/>
      <c r="AE66" s="4"/>
      <c r="AF66" s="4"/>
      <c r="AG66" s="4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9"/>
      <c r="AB67" s="4"/>
      <c r="AC67" s="4"/>
      <c r="AD67" s="4"/>
      <c r="AE67" s="4"/>
      <c r="AF67" s="4"/>
      <c r="AG67" s="4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9"/>
      <c r="AB68" s="4"/>
      <c r="AC68" s="4"/>
      <c r="AD68" s="4"/>
      <c r="AE68" s="4"/>
      <c r="AF68" s="4"/>
      <c r="AG68" s="4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9"/>
      <c r="AB69" s="4"/>
      <c r="AC69" s="4"/>
      <c r="AD69" s="4"/>
      <c r="AE69" s="4"/>
      <c r="AF69" s="4"/>
      <c r="AG69" s="4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9"/>
      <c r="AB70" s="4"/>
      <c r="AC70" s="4"/>
      <c r="AD70" s="4"/>
      <c r="AE70" s="4"/>
      <c r="AF70" s="4"/>
      <c r="AG70" s="4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9"/>
      <c r="AB71" s="4"/>
      <c r="AC71" s="4"/>
      <c r="AD71" s="4"/>
      <c r="AE71" s="4"/>
      <c r="AF71" s="4"/>
      <c r="AG71" s="4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9"/>
      <c r="AB72" s="4"/>
      <c r="AC72" s="4"/>
      <c r="AD72" s="4"/>
      <c r="AE72" s="4"/>
      <c r="AF72" s="4"/>
      <c r="AG72" s="4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9"/>
      <c r="AB73" s="4"/>
      <c r="AC73" s="4"/>
      <c r="AD73" s="4"/>
      <c r="AE73" s="4"/>
      <c r="AF73" s="4"/>
      <c r="AG73" s="4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9"/>
      <c r="AB74" s="4"/>
      <c r="AC74" s="4"/>
      <c r="AD74" s="4"/>
      <c r="AE74" s="4"/>
      <c r="AF74" s="4"/>
      <c r="AG74" s="4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9"/>
      <c r="AB75" s="4"/>
      <c r="AC75" s="4"/>
      <c r="AD75" s="4"/>
      <c r="AE75" s="4"/>
      <c r="AF75" s="4"/>
      <c r="AG75" s="4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9"/>
      <c r="AB76" s="4"/>
      <c r="AC76" s="4"/>
      <c r="AD76" s="4"/>
      <c r="AE76" s="4"/>
      <c r="AF76" s="4"/>
      <c r="AG76" s="4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9"/>
      <c r="AB77" s="4"/>
      <c r="AC77" s="4"/>
      <c r="AD77" s="4"/>
      <c r="AE77" s="4"/>
      <c r="AF77" s="4"/>
      <c r="AG77" s="4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9"/>
      <c r="AB78" s="4"/>
      <c r="AC78" s="4"/>
      <c r="AD78" s="4"/>
      <c r="AE78" s="4"/>
      <c r="AF78" s="4"/>
      <c r="AG78" s="4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9"/>
      <c r="AB79" s="4"/>
      <c r="AC79" s="4"/>
      <c r="AD79" s="4"/>
      <c r="AE79" s="4"/>
      <c r="AF79" s="4"/>
      <c r="AG79" s="4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9"/>
      <c r="AB80" s="4"/>
      <c r="AC80" s="4"/>
      <c r="AD80" s="4"/>
      <c r="AE80" s="4"/>
      <c r="AF80" s="4"/>
      <c r="AG80" s="4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9"/>
      <c r="AB81" s="4"/>
      <c r="AC81" s="4"/>
      <c r="AD81" s="4"/>
      <c r="AE81" s="4"/>
      <c r="AF81" s="4"/>
      <c r="AG81" s="4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9"/>
      <c r="AB82" s="4"/>
      <c r="AC82" s="4"/>
      <c r="AD82" s="4"/>
      <c r="AE82" s="4"/>
      <c r="AF82" s="4"/>
      <c r="AG82" s="4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9"/>
      <c r="AB83" s="4"/>
      <c r="AC83" s="4"/>
      <c r="AD83" s="4"/>
      <c r="AE83" s="4"/>
      <c r="AF83" s="4"/>
      <c r="AG83" s="4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9"/>
      <c r="AB84" s="4"/>
      <c r="AC84" s="4"/>
      <c r="AD84" s="4"/>
      <c r="AE84" s="4"/>
      <c r="AF84" s="4"/>
      <c r="AG84" s="4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9"/>
      <c r="AB85" s="4"/>
      <c r="AC85" s="4"/>
      <c r="AD85" s="4"/>
      <c r="AE85" s="4"/>
      <c r="AF85" s="4"/>
      <c r="AG85" s="4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9"/>
      <c r="AB86" s="4"/>
      <c r="AC86" s="4"/>
      <c r="AD86" s="4"/>
      <c r="AE86" s="4"/>
      <c r="AF86" s="4"/>
      <c r="AG86" s="4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9"/>
      <c r="AB87" s="4"/>
      <c r="AC87" s="4"/>
      <c r="AD87" s="4"/>
      <c r="AE87" s="4"/>
      <c r="AF87" s="4"/>
      <c r="AG87" s="4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9"/>
      <c r="AB88" s="4"/>
      <c r="AC88" s="4"/>
      <c r="AD88" s="4"/>
      <c r="AE88" s="4"/>
      <c r="AF88" s="4"/>
      <c r="AG88" s="4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9"/>
      <c r="AB89" s="4"/>
      <c r="AC89" s="4"/>
      <c r="AD89" s="4"/>
      <c r="AE89" s="4"/>
      <c r="AF89" s="4"/>
      <c r="AG89" s="4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9"/>
      <c r="AB90" s="4"/>
      <c r="AC90" s="4"/>
      <c r="AD90" s="4"/>
      <c r="AE90" s="4"/>
      <c r="AF90" s="4"/>
      <c r="AG90" s="4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9"/>
      <c r="AB91" s="4"/>
      <c r="AC91" s="4"/>
      <c r="AD91" s="4"/>
      <c r="AE91" s="4"/>
      <c r="AF91" s="4"/>
      <c r="AG91" s="4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9"/>
      <c r="AB92" s="4"/>
      <c r="AC92" s="4"/>
      <c r="AD92" s="4"/>
      <c r="AE92" s="4"/>
      <c r="AF92" s="4"/>
      <c r="AG92" s="4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9"/>
      <c r="AB93" s="4"/>
      <c r="AC93" s="4"/>
      <c r="AD93" s="4"/>
      <c r="AE93" s="4"/>
      <c r="AF93" s="4"/>
      <c r="AG93" s="4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9"/>
      <c r="AB94" s="4"/>
      <c r="AC94" s="4"/>
      <c r="AD94" s="4"/>
      <c r="AE94" s="4"/>
      <c r="AF94" s="4"/>
      <c r="AG94" s="4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9"/>
      <c r="AB95" s="4"/>
      <c r="AC95" s="4"/>
      <c r="AD95" s="4"/>
      <c r="AE95" s="4"/>
      <c r="AF95" s="4"/>
      <c r="AG95" s="4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9"/>
      <c r="AB96" s="4"/>
      <c r="AC96" s="4"/>
      <c r="AD96" s="4"/>
      <c r="AE96" s="4"/>
      <c r="AF96" s="4"/>
      <c r="AG96" s="4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9"/>
      <c r="AB97" s="4"/>
      <c r="AC97" s="4"/>
      <c r="AD97" s="4"/>
      <c r="AE97" s="4"/>
      <c r="AF97" s="4"/>
      <c r="AG97" s="4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9"/>
      <c r="AB98" s="4"/>
      <c r="AC98" s="4"/>
      <c r="AD98" s="4"/>
      <c r="AE98" s="4"/>
      <c r="AF98" s="4"/>
      <c r="AG98" s="4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9"/>
      <c r="AB99" s="4"/>
      <c r="AC99" s="4"/>
      <c r="AD99" s="4"/>
      <c r="AE99" s="4"/>
      <c r="AF99" s="4"/>
      <c r="AG99" s="4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9"/>
      <c r="AB100" s="4"/>
      <c r="AC100" s="4"/>
      <c r="AD100" s="4"/>
      <c r="AE100" s="4"/>
      <c r="AF100" s="4"/>
      <c r="AG100" s="4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9"/>
      <c r="AB101" s="4"/>
      <c r="AC101" s="4"/>
      <c r="AD101" s="4"/>
      <c r="AE101" s="4"/>
      <c r="AF101" s="4"/>
      <c r="AG101" s="4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9"/>
      <c r="AB102" s="4"/>
      <c r="AC102" s="4"/>
      <c r="AD102" s="4"/>
      <c r="AE102" s="4"/>
      <c r="AF102" s="4"/>
      <c r="AG102" s="4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9"/>
      <c r="AB103" s="4"/>
      <c r="AC103" s="4"/>
      <c r="AD103" s="4"/>
      <c r="AE103" s="4"/>
      <c r="AF103" s="4"/>
      <c r="AG103" s="4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9"/>
      <c r="AB104" s="4"/>
      <c r="AC104" s="4"/>
      <c r="AD104" s="4"/>
      <c r="AE104" s="4"/>
      <c r="AF104" s="4"/>
      <c r="AG104" s="4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9"/>
      <c r="AB105" s="4"/>
      <c r="AC105" s="4"/>
      <c r="AD105" s="4"/>
      <c r="AE105" s="4"/>
      <c r="AF105" s="4"/>
      <c r="AG105" s="4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9"/>
      <c r="AB106" s="4"/>
      <c r="AC106" s="4"/>
      <c r="AD106" s="4"/>
      <c r="AE106" s="4"/>
      <c r="AF106" s="4"/>
      <c r="AG106" s="4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9"/>
      <c r="AB107" s="4"/>
      <c r="AC107" s="4"/>
      <c r="AD107" s="4"/>
      <c r="AE107" s="4"/>
      <c r="AF107" s="4"/>
      <c r="AG107" s="4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9"/>
      <c r="AB108" s="4"/>
      <c r="AC108" s="4"/>
      <c r="AD108" s="4"/>
      <c r="AE108" s="4"/>
      <c r="AF108" s="4"/>
      <c r="AG108" s="4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9"/>
      <c r="AB109" s="4"/>
      <c r="AC109" s="4"/>
      <c r="AD109" s="4"/>
      <c r="AE109" s="4"/>
      <c r="AF109" s="4"/>
      <c r="AG109" s="4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/>
      <c r="AB110" s="4"/>
      <c r="AC110" s="4"/>
      <c r="AD110" s="4"/>
      <c r="AE110" s="4"/>
      <c r="AF110" s="4"/>
      <c r="AG110" s="4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9"/>
      <c r="AB111" s="4"/>
      <c r="AC111" s="4"/>
      <c r="AD111" s="4"/>
      <c r="AE111" s="4"/>
      <c r="AF111" s="4"/>
      <c r="AG111" s="4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9"/>
      <c r="AB112" s="4"/>
      <c r="AC112" s="4"/>
      <c r="AD112" s="4"/>
      <c r="AE112" s="4"/>
      <c r="AF112" s="4"/>
      <c r="AG112" s="4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9"/>
      <c r="AB113" s="4"/>
      <c r="AC113" s="4"/>
      <c r="AD113" s="4"/>
      <c r="AE113" s="4"/>
      <c r="AF113" s="4"/>
      <c r="AG113" s="4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9"/>
      <c r="AB114" s="4"/>
      <c r="AC114" s="4"/>
      <c r="AD114" s="4"/>
      <c r="AE114" s="4"/>
      <c r="AF114" s="4"/>
      <c r="AG114" s="4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9"/>
      <c r="AB115" s="4"/>
      <c r="AC115" s="4"/>
      <c r="AD115" s="4"/>
      <c r="AE115" s="4"/>
      <c r="AF115" s="4"/>
      <c r="AG115" s="4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9"/>
      <c r="AB116" s="4"/>
      <c r="AC116" s="4"/>
      <c r="AD116" s="4"/>
      <c r="AE116" s="4"/>
      <c r="AF116" s="4"/>
      <c r="AG116" s="4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9"/>
      <c r="AB117" s="4"/>
      <c r="AC117" s="4"/>
      <c r="AD117" s="4"/>
      <c r="AE117" s="4"/>
      <c r="AF117" s="4"/>
      <c r="AG117" s="4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9"/>
      <c r="AB118" s="4"/>
      <c r="AC118" s="4"/>
      <c r="AD118" s="4"/>
      <c r="AE118" s="4"/>
      <c r="AF118" s="4"/>
      <c r="AG118" s="4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9"/>
      <c r="AB119" s="4"/>
      <c r="AC119" s="4"/>
      <c r="AD119" s="4"/>
      <c r="AE119" s="4"/>
      <c r="AF119" s="4"/>
      <c r="AG119" s="4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9"/>
      <c r="AB120" s="4"/>
      <c r="AC120" s="4"/>
      <c r="AD120" s="4"/>
      <c r="AE120" s="4"/>
      <c r="AF120" s="4"/>
      <c r="AG120" s="4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9"/>
      <c r="AB121" s="4"/>
      <c r="AC121" s="4"/>
      <c r="AD121" s="4"/>
      <c r="AE121" s="4"/>
      <c r="AF121" s="4"/>
      <c r="AG121" s="4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9"/>
      <c r="AB122" s="4"/>
      <c r="AC122" s="4"/>
      <c r="AD122" s="4"/>
      <c r="AE122" s="4"/>
      <c r="AF122" s="4"/>
      <c r="AG122" s="4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9"/>
      <c r="AB123" s="4"/>
      <c r="AC123" s="4"/>
      <c r="AD123" s="4"/>
      <c r="AE123" s="4"/>
      <c r="AF123" s="4"/>
      <c r="AG123" s="4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9"/>
      <c r="AB124" s="4"/>
      <c r="AC124" s="4"/>
      <c r="AD124" s="4"/>
      <c r="AE124" s="4"/>
      <c r="AF124" s="4"/>
      <c r="AG124" s="4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9"/>
      <c r="AB125" s="4"/>
      <c r="AC125" s="4"/>
      <c r="AD125" s="4"/>
      <c r="AE125" s="4"/>
      <c r="AF125" s="4"/>
      <c r="AG125" s="4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9"/>
      <c r="AB126" s="4"/>
      <c r="AC126" s="4"/>
      <c r="AD126" s="4"/>
      <c r="AE126" s="4"/>
      <c r="AF126" s="4"/>
      <c r="AG126" s="4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9"/>
      <c r="AB127" s="4"/>
      <c r="AC127" s="4"/>
      <c r="AD127" s="4"/>
      <c r="AE127" s="4"/>
      <c r="AF127" s="4"/>
      <c r="AG127" s="4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9"/>
      <c r="AB128" s="4"/>
      <c r="AC128" s="4"/>
      <c r="AD128" s="4"/>
      <c r="AE128" s="4"/>
      <c r="AF128" s="4"/>
      <c r="AG128" s="4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9"/>
      <c r="AB129" s="4"/>
      <c r="AC129" s="4"/>
      <c r="AD129" s="4"/>
      <c r="AE129" s="4"/>
      <c r="AF129" s="4"/>
      <c r="AG129" s="4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9"/>
      <c r="AB130" s="4"/>
      <c r="AC130" s="4"/>
      <c r="AD130" s="4"/>
      <c r="AE130" s="4"/>
      <c r="AF130" s="4"/>
      <c r="AG130" s="4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9"/>
      <c r="AB131" s="4"/>
      <c r="AC131" s="4"/>
      <c r="AD131" s="4"/>
      <c r="AE131" s="4"/>
      <c r="AF131" s="4"/>
      <c r="AG131" s="4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9"/>
      <c r="AB132" s="4"/>
      <c r="AC132" s="4"/>
      <c r="AD132" s="4"/>
      <c r="AE132" s="4"/>
      <c r="AF132" s="4"/>
      <c r="AG132" s="4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9"/>
      <c r="AB133" s="4"/>
      <c r="AC133" s="4"/>
      <c r="AD133" s="4"/>
      <c r="AE133" s="4"/>
      <c r="AF133" s="4"/>
      <c r="AG133" s="4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9"/>
      <c r="AB134" s="4"/>
      <c r="AC134" s="4"/>
      <c r="AD134" s="4"/>
      <c r="AE134" s="4"/>
      <c r="AF134" s="4"/>
      <c r="AG134" s="4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9"/>
      <c r="AB135" s="4"/>
      <c r="AC135" s="4"/>
      <c r="AD135" s="4"/>
      <c r="AE135" s="4"/>
      <c r="AF135" s="4"/>
      <c r="AG135" s="4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9"/>
      <c r="AB136" s="4"/>
      <c r="AC136" s="4"/>
      <c r="AD136" s="4"/>
      <c r="AE136" s="4"/>
      <c r="AF136" s="4"/>
      <c r="AG136" s="4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9"/>
      <c r="AB137" s="4"/>
      <c r="AC137" s="4"/>
      <c r="AD137" s="4"/>
      <c r="AE137" s="4"/>
      <c r="AF137" s="4"/>
      <c r="AG137" s="4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9"/>
      <c r="AB138" s="4"/>
      <c r="AC138" s="4"/>
      <c r="AD138" s="4"/>
      <c r="AE138" s="4"/>
      <c r="AF138" s="4"/>
      <c r="AG138" s="4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9"/>
      <c r="AB139" s="4"/>
      <c r="AC139" s="4"/>
      <c r="AD139" s="4"/>
      <c r="AE139" s="4"/>
      <c r="AF139" s="4"/>
      <c r="AG139" s="4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9"/>
      <c r="AB140" s="4"/>
      <c r="AC140" s="4"/>
      <c r="AD140" s="4"/>
      <c r="AE140" s="4"/>
      <c r="AF140" s="4"/>
      <c r="AG140" s="4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9"/>
      <c r="AB141" s="4"/>
      <c r="AC141" s="4"/>
      <c r="AD141" s="4"/>
      <c r="AE141" s="4"/>
      <c r="AF141" s="4"/>
      <c r="AG141" s="4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9"/>
      <c r="AB142" s="4"/>
      <c r="AC142" s="4"/>
      <c r="AD142" s="4"/>
      <c r="AE142" s="4"/>
      <c r="AF142" s="4"/>
      <c r="AG142" s="4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9"/>
      <c r="AB143" s="4"/>
      <c r="AC143" s="4"/>
      <c r="AD143" s="4"/>
      <c r="AE143" s="4"/>
      <c r="AF143" s="4"/>
      <c r="AG143" s="4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9"/>
      <c r="AB144" s="4"/>
      <c r="AC144" s="4"/>
      <c r="AD144" s="4"/>
      <c r="AE144" s="4"/>
      <c r="AF144" s="4"/>
      <c r="AG144" s="4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9"/>
      <c r="AB145" s="4"/>
      <c r="AC145" s="4"/>
      <c r="AD145" s="4"/>
      <c r="AE145" s="4"/>
      <c r="AF145" s="4"/>
      <c r="AG145" s="4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9"/>
      <c r="AB146" s="4"/>
      <c r="AC146" s="4"/>
      <c r="AD146" s="4"/>
      <c r="AE146" s="4"/>
      <c r="AF146" s="4"/>
      <c r="AG146" s="4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9"/>
      <c r="AB147" s="4"/>
      <c r="AC147" s="4"/>
      <c r="AD147" s="4"/>
      <c r="AE147" s="4"/>
      <c r="AF147" s="4"/>
      <c r="AG147" s="4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9"/>
      <c r="AB148" s="4"/>
      <c r="AC148" s="4"/>
      <c r="AD148" s="4"/>
      <c r="AE148" s="4"/>
      <c r="AF148" s="4"/>
      <c r="AG148" s="4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9"/>
      <c r="AB149" s="4"/>
      <c r="AC149" s="4"/>
      <c r="AD149" s="4"/>
      <c r="AE149" s="4"/>
      <c r="AF149" s="4"/>
      <c r="AG149" s="4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9"/>
      <c r="AB150" s="4"/>
      <c r="AC150" s="4"/>
      <c r="AD150" s="4"/>
      <c r="AE150" s="4"/>
      <c r="AF150" s="4"/>
      <c r="AG150" s="4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9"/>
      <c r="AB151" s="4"/>
      <c r="AC151" s="4"/>
      <c r="AD151" s="4"/>
      <c r="AE151" s="4"/>
      <c r="AF151" s="4"/>
      <c r="AG151" s="4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9"/>
      <c r="AB152" s="4"/>
      <c r="AC152" s="4"/>
      <c r="AD152" s="4"/>
      <c r="AE152" s="4"/>
      <c r="AF152" s="4"/>
      <c r="AG152" s="4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9"/>
      <c r="AB153" s="4"/>
      <c r="AC153" s="4"/>
      <c r="AD153" s="4"/>
      <c r="AE153" s="4"/>
      <c r="AF153" s="4"/>
      <c r="AG153" s="4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9"/>
      <c r="AB154" s="4"/>
      <c r="AC154" s="4"/>
      <c r="AD154" s="4"/>
      <c r="AE154" s="4"/>
      <c r="AF154" s="4"/>
      <c r="AG154" s="4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9"/>
      <c r="AB155" s="4"/>
      <c r="AC155" s="4"/>
      <c r="AD155" s="4"/>
      <c r="AE155" s="4"/>
      <c r="AF155" s="4"/>
      <c r="AG155" s="4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9"/>
      <c r="AB156" s="4"/>
      <c r="AC156" s="4"/>
      <c r="AD156" s="4"/>
      <c r="AE156" s="4"/>
      <c r="AF156" s="4"/>
      <c r="AG156" s="4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9"/>
      <c r="AB157" s="4"/>
      <c r="AC157" s="4"/>
      <c r="AD157" s="4"/>
      <c r="AE157" s="4"/>
      <c r="AF157" s="4"/>
      <c r="AG157" s="4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9"/>
      <c r="AB158" s="4"/>
      <c r="AC158" s="4"/>
      <c r="AD158" s="4"/>
      <c r="AE158" s="4"/>
      <c r="AF158" s="4"/>
      <c r="AG158" s="4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9"/>
      <c r="AB159" s="4"/>
      <c r="AC159" s="4"/>
      <c r="AD159" s="4"/>
      <c r="AE159" s="4"/>
      <c r="AF159" s="4"/>
      <c r="AG159" s="4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9"/>
      <c r="AB160" s="4"/>
      <c r="AC160" s="4"/>
      <c r="AD160" s="4"/>
      <c r="AE160" s="4"/>
      <c r="AF160" s="4"/>
      <c r="AG160" s="4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9"/>
      <c r="AB161" s="4"/>
      <c r="AC161" s="4"/>
      <c r="AD161" s="4"/>
      <c r="AE161" s="4"/>
      <c r="AF161" s="4"/>
      <c r="AG161" s="4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9"/>
      <c r="AB162" s="4"/>
      <c r="AC162" s="4"/>
      <c r="AD162" s="4"/>
      <c r="AE162" s="4"/>
      <c r="AF162" s="4"/>
      <c r="AG162" s="4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9"/>
      <c r="AB163" s="4"/>
      <c r="AC163" s="4"/>
      <c r="AD163" s="4"/>
      <c r="AE163" s="4"/>
      <c r="AF163" s="4"/>
      <c r="AG163" s="4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9"/>
      <c r="AB164" s="4"/>
      <c r="AC164" s="4"/>
      <c r="AD164" s="4"/>
      <c r="AE164" s="4"/>
      <c r="AF164" s="4"/>
      <c r="AG164" s="4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9"/>
      <c r="AB165" s="4"/>
      <c r="AC165" s="4"/>
      <c r="AD165" s="4"/>
      <c r="AE165" s="4"/>
      <c r="AF165" s="4"/>
      <c r="AG165" s="4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9"/>
      <c r="AB166" s="4"/>
      <c r="AC166" s="4"/>
      <c r="AD166" s="4"/>
      <c r="AE166" s="4"/>
      <c r="AF166" s="4"/>
      <c r="AG166" s="4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9"/>
      <c r="AB167" s="4"/>
      <c r="AC167" s="4"/>
      <c r="AD167" s="4"/>
      <c r="AE167" s="4"/>
      <c r="AF167" s="4"/>
      <c r="AG167" s="4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9"/>
      <c r="AB168" s="4"/>
      <c r="AC168" s="4"/>
      <c r="AD168" s="4"/>
      <c r="AE168" s="4"/>
      <c r="AF168" s="4"/>
      <c r="AG168" s="4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9"/>
      <c r="AB169" s="4"/>
      <c r="AC169" s="4"/>
      <c r="AD169" s="4"/>
      <c r="AE169" s="4"/>
      <c r="AF169" s="4"/>
      <c r="AG169" s="4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9"/>
      <c r="AB170" s="4"/>
      <c r="AC170" s="4"/>
      <c r="AD170" s="4"/>
      <c r="AE170" s="4"/>
      <c r="AF170" s="4"/>
      <c r="AG170" s="4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9"/>
      <c r="AB171" s="4"/>
      <c r="AC171" s="4"/>
      <c r="AD171" s="4"/>
      <c r="AE171" s="4"/>
      <c r="AF171" s="4"/>
      <c r="AG171" s="4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9"/>
      <c r="AB172" s="4"/>
      <c r="AC172" s="4"/>
      <c r="AD172" s="4"/>
      <c r="AE172" s="4"/>
      <c r="AF172" s="4"/>
      <c r="AG172" s="4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9"/>
      <c r="AB173" s="4"/>
      <c r="AC173" s="4"/>
      <c r="AD173" s="4"/>
      <c r="AE173" s="4"/>
      <c r="AF173" s="4"/>
      <c r="AG173" s="4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9"/>
      <c r="AB174" s="4"/>
      <c r="AC174" s="4"/>
      <c r="AD174" s="4"/>
      <c r="AE174" s="4"/>
      <c r="AF174" s="4"/>
      <c r="AG174" s="4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9"/>
      <c r="AB175" s="4"/>
      <c r="AC175" s="4"/>
      <c r="AD175" s="4"/>
      <c r="AE175" s="4"/>
      <c r="AF175" s="4"/>
      <c r="AG175" s="4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9"/>
      <c r="AB176" s="4"/>
      <c r="AC176" s="4"/>
      <c r="AD176" s="4"/>
      <c r="AE176" s="4"/>
      <c r="AF176" s="4"/>
      <c r="AG176" s="4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9"/>
      <c r="AB177" s="4"/>
      <c r="AC177" s="4"/>
      <c r="AD177" s="4"/>
      <c r="AE177" s="4"/>
      <c r="AF177" s="4"/>
      <c r="AG177" s="4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  <c r="AB178" s="4"/>
      <c r="AC178" s="4"/>
      <c r="AD178" s="4"/>
      <c r="AE178" s="4"/>
      <c r="AF178" s="4"/>
      <c r="AG178" s="4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9"/>
      <c r="AB179" s="4"/>
      <c r="AC179" s="4"/>
      <c r="AD179" s="4"/>
      <c r="AE179" s="4"/>
      <c r="AF179" s="4"/>
      <c r="AG179" s="4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9"/>
      <c r="AB180" s="4"/>
      <c r="AC180" s="4"/>
      <c r="AD180" s="4"/>
      <c r="AE180" s="4"/>
      <c r="AF180" s="4"/>
      <c r="AG180" s="4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9"/>
      <c r="AB181" s="4"/>
      <c r="AC181" s="4"/>
      <c r="AD181" s="4"/>
      <c r="AE181" s="4"/>
      <c r="AF181" s="4"/>
      <c r="AG181" s="4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9"/>
      <c r="AB182" s="4"/>
      <c r="AC182" s="4"/>
      <c r="AD182" s="4"/>
      <c r="AE182" s="4"/>
      <c r="AF182" s="4"/>
      <c r="AG182" s="4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9"/>
      <c r="AB183" s="4"/>
      <c r="AC183" s="4"/>
      <c r="AD183" s="4"/>
      <c r="AE183" s="4"/>
      <c r="AF183" s="4"/>
      <c r="AG183" s="4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9"/>
      <c r="AB184" s="4"/>
      <c r="AC184" s="4"/>
      <c r="AD184" s="4"/>
      <c r="AE184" s="4"/>
      <c r="AF184" s="4"/>
      <c r="AG184" s="4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9"/>
      <c r="AB185" s="4"/>
      <c r="AC185" s="4"/>
      <c r="AD185" s="4"/>
      <c r="AE185" s="4"/>
      <c r="AF185" s="4"/>
      <c r="AG185" s="4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9"/>
      <c r="AB186" s="4"/>
      <c r="AC186" s="4"/>
      <c r="AD186" s="4"/>
      <c r="AE186" s="4"/>
      <c r="AF186" s="4"/>
      <c r="AG186" s="4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  <c r="AB187" s="4"/>
      <c r="AC187" s="4"/>
      <c r="AD187" s="4"/>
      <c r="AE187" s="4"/>
      <c r="AF187" s="4"/>
      <c r="AG187" s="4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9"/>
      <c r="AB188" s="4"/>
      <c r="AC188" s="4"/>
      <c r="AD188" s="4"/>
      <c r="AE188" s="4"/>
      <c r="AF188" s="4"/>
      <c r="AG188" s="4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9"/>
      <c r="AB189" s="4"/>
      <c r="AC189" s="4"/>
      <c r="AD189" s="4"/>
      <c r="AE189" s="4"/>
      <c r="AF189" s="4"/>
      <c r="AG189" s="4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9"/>
      <c r="AB190" s="4"/>
      <c r="AC190" s="4"/>
      <c r="AD190" s="4"/>
      <c r="AE190" s="4"/>
      <c r="AF190" s="4"/>
      <c r="AG190" s="4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9"/>
      <c r="AB191" s="4"/>
      <c r="AC191" s="4"/>
      <c r="AD191" s="4"/>
      <c r="AE191" s="4"/>
      <c r="AF191" s="4"/>
      <c r="AG191" s="4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9"/>
      <c r="AB192" s="4"/>
      <c r="AC192" s="4"/>
      <c r="AD192" s="4"/>
      <c r="AE192" s="4"/>
      <c r="AF192" s="4"/>
      <c r="AG192" s="4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9"/>
      <c r="AB193" s="4"/>
      <c r="AC193" s="4"/>
      <c r="AD193" s="4"/>
      <c r="AE193" s="4"/>
      <c r="AF193" s="4"/>
      <c r="AG193" s="4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9"/>
      <c r="AB194" s="4"/>
      <c r="AC194" s="4"/>
      <c r="AD194" s="4"/>
      <c r="AE194" s="4"/>
      <c r="AF194" s="4"/>
      <c r="AG194" s="4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9"/>
      <c r="AB195" s="4"/>
      <c r="AC195" s="4"/>
      <c r="AD195" s="4"/>
      <c r="AE195" s="4"/>
      <c r="AF195" s="4"/>
      <c r="AG195" s="4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9"/>
      <c r="AB196" s="4"/>
      <c r="AC196" s="4"/>
      <c r="AD196" s="4"/>
      <c r="AE196" s="4"/>
      <c r="AF196" s="4"/>
      <c r="AG196" s="4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9"/>
      <c r="AB197" s="4"/>
      <c r="AC197" s="4"/>
      <c r="AD197" s="4"/>
      <c r="AE197" s="4"/>
      <c r="AF197" s="4"/>
      <c r="AG197" s="4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9"/>
      <c r="AB198" s="4"/>
      <c r="AC198" s="4"/>
      <c r="AD198" s="4"/>
      <c r="AE198" s="4"/>
      <c r="AF198" s="4"/>
      <c r="AG198" s="4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9"/>
      <c r="AB199" s="4"/>
      <c r="AC199" s="4"/>
      <c r="AD199" s="4"/>
      <c r="AE199" s="4"/>
      <c r="AF199" s="4"/>
      <c r="AG199" s="4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9"/>
      <c r="AB200" s="4"/>
      <c r="AC200" s="4"/>
      <c r="AD200" s="4"/>
      <c r="AE200" s="4"/>
      <c r="AF200" s="4"/>
      <c r="AG200" s="4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9"/>
      <c r="AB201" s="4"/>
      <c r="AC201" s="4"/>
      <c r="AD201" s="4"/>
      <c r="AE201" s="4"/>
      <c r="AF201" s="4"/>
      <c r="AG201" s="4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9"/>
      <c r="AB202" s="4"/>
      <c r="AC202" s="4"/>
      <c r="AD202" s="4"/>
      <c r="AE202" s="4"/>
      <c r="AF202" s="4"/>
      <c r="AG202" s="4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9"/>
      <c r="AB203" s="4"/>
      <c r="AC203" s="4"/>
      <c r="AD203" s="4"/>
      <c r="AE203" s="4"/>
      <c r="AF203" s="4"/>
      <c r="AG203" s="4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9"/>
      <c r="AB204" s="4"/>
      <c r="AC204" s="4"/>
      <c r="AD204" s="4"/>
      <c r="AE204" s="4"/>
      <c r="AF204" s="4"/>
      <c r="AG204" s="4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9"/>
      <c r="AB205" s="4"/>
      <c r="AC205" s="4"/>
      <c r="AD205" s="4"/>
      <c r="AE205" s="4"/>
      <c r="AF205" s="4"/>
      <c r="AG205" s="4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9"/>
      <c r="AB206" s="4"/>
      <c r="AC206" s="4"/>
      <c r="AD206" s="4"/>
      <c r="AE206" s="4"/>
      <c r="AF206" s="4"/>
      <c r="AG206" s="4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9"/>
      <c r="AB207" s="4"/>
      <c r="AC207" s="4"/>
      <c r="AD207" s="4"/>
      <c r="AE207" s="4"/>
      <c r="AF207" s="4"/>
      <c r="AG207" s="4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9"/>
      <c r="AB208" s="4"/>
      <c r="AC208" s="4"/>
      <c r="AD208" s="4"/>
      <c r="AE208" s="4"/>
      <c r="AF208" s="4"/>
      <c r="AG208" s="4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9"/>
      <c r="AB209" s="4"/>
      <c r="AC209" s="4"/>
      <c r="AD209" s="4"/>
      <c r="AE209" s="4"/>
      <c r="AF209" s="4"/>
      <c r="AG209" s="4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9"/>
      <c r="AB210" s="4"/>
      <c r="AC210" s="4"/>
      <c r="AD210" s="4"/>
      <c r="AE210" s="4"/>
      <c r="AF210" s="4"/>
      <c r="AG210" s="4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9"/>
      <c r="AB211" s="4"/>
      <c r="AC211" s="4"/>
      <c r="AD211" s="4"/>
      <c r="AE211" s="4"/>
      <c r="AF211" s="4"/>
      <c r="AG211" s="4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9"/>
      <c r="AB212" s="4"/>
      <c r="AC212" s="4"/>
      <c r="AD212" s="4"/>
      <c r="AE212" s="4"/>
      <c r="AF212" s="4"/>
      <c r="AG212" s="4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9"/>
      <c r="AB213" s="4"/>
      <c r="AC213" s="4"/>
      <c r="AD213" s="4"/>
      <c r="AE213" s="4"/>
      <c r="AF213" s="4"/>
      <c r="AG213" s="4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9"/>
      <c r="AB214" s="4"/>
      <c r="AC214" s="4"/>
      <c r="AD214" s="4"/>
      <c r="AE214" s="4"/>
      <c r="AF214" s="4"/>
      <c r="AG214" s="4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9"/>
      <c r="AB215" s="4"/>
      <c r="AC215" s="4"/>
      <c r="AD215" s="4"/>
      <c r="AE215" s="4"/>
      <c r="AF215" s="4"/>
      <c r="AG215" s="4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9"/>
      <c r="AB216" s="4"/>
      <c r="AC216" s="4"/>
      <c r="AD216" s="4"/>
      <c r="AE216" s="4"/>
      <c r="AF216" s="4"/>
      <c r="AG216" s="4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9"/>
      <c r="AB217" s="4"/>
      <c r="AC217" s="4"/>
      <c r="AD217" s="4"/>
      <c r="AE217" s="4"/>
      <c r="AF217" s="4"/>
      <c r="AG217" s="4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9"/>
      <c r="AB218" s="4"/>
      <c r="AC218" s="4"/>
      <c r="AD218" s="4"/>
      <c r="AE218" s="4"/>
      <c r="AF218" s="4"/>
      <c r="AG218" s="4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9"/>
      <c r="AB219" s="4"/>
      <c r="AC219" s="4"/>
      <c r="AD219" s="4"/>
      <c r="AE219" s="4"/>
      <c r="AF219" s="4"/>
      <c r="AG219" s="4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9"/>
      <c r="AB220" s="4"/>
      <c r="AC220" s="4"/>
      <c r="AD220" s="4"/>
      <c r="AE220" s="4"/>
      <c r="AF220" s="4"/>
      <c r="AG220" s="4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9"/>
      <c r="AB221" s="4"/>
      <c r="AC221" s="4"/>
      <c r="AD221" s="4"/>
      <c r="AE221" s="4"/>
      <c r="AF221" s="4"/>
      <c r="AG221" s="4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9"/>
      <c r="AB222" s="4"/>
      <c r="AC222" s="4"/>
      <c r="AD222" s="4"/>
      <c r="AE222" s="4"/>
      <c r="AF222" s="4"/>
      <c r="AG222" s="4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9"/>
      <c r="AB223" s="4"/>
      <c r="AC223" s="4"/>
      <c r="AD223" s="4"/>
      <c r="AE223" s="4"/>
      <c r="AF223" s="4"/>
      <c r="AG223" s="4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9"/>
      <c r="AB224" s="4"/>
      <c r="AC224" s="4"/>
      <c r="AD224" s="4"/>
      <c r="AE224" s="4"/>
      <c r="AF224" s="4"/>
      <c r="AG224" s="4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9"/>
      <c r="AB225" s="4"/>
      <c r="AC225" s="4"/>
      <c r="AD225" s="4"/>
      <c r="AE225" s="4"/>
      <c r="AF225" s="4"/>
      <c r="AG225" s="4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9"/>
      <c r="AB226" s="4"/>
      <c r="AC226" s="4"/>
      <c r="AD226" s="4"/>
      <c r="AE226" s="4"/>
      <c r="AF226" s="4"/>
      <c r="AG226" s="4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9"/>
      <c r="AB227" s="4"/>
      <c r="AC227" s="4"/>
      <c r="AD227" s="4"/>
      <c r="AE227" s="4"/>
      <c r="AF227" s="4"/>
      <c r="AG227" s="4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9"/>
      <c r="AB228" s="4"/>
      <c r="AC228" s="4"/>
      <c r="AD228" s="4"/>
      <c r="AE228" s="4"/>
      <c r="AF228" s="4"/>
      <c r="AG228" s="4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9"/>
      <c r="AB229" s="4"/>
      <c r="AC229" s="4"/>
      <c r="AD229" s="4"/>
      <c r="AE229" s="4"/>
      <c r="AF229" s="4"/>
      <c r="AG229" s="4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9"/>
      <c r="AB230" s="4"/>
      <c r="AC230" s="4"/>
      <c r="AD230" s="4"/>
      <c r="AE230" s="4"/>
      <c r="AF230" s="4"/>
      <c r="AG230" s="4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9"/>
      <c r="AB231" s="4"/>
      <c r="AC231" s="4"/>
      <c r="AD231" s="4"/>
      <c r="AE231" s="4"/>
      <c r="AF231" s="4"/>
      <c r="AG231" s="4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9"/>
      <c r="AB232" s="4"/>
      <c r="AC232" s="4"/>
      <c r="AD232" s="4"/>
      <c r="AE232" s="4"/>
      <c r="AF232" s="4"/>
      <c r="AG232" s="4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9"/>
      <c r="AB233" s="4"/>
      <c r="AC233" s="4"/>
      <c r="AD233" s="4"/>
      <c r="AE233" s="4"/>
      <c r="AF233" s="4"/>
      <c r="AG233" s="4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9"/>
      <c r="AB234" s="4"/>
      <c r="AC234" s="4"/>
      <c r="AD234" s="4"/>
      <c r="AE234" s="4"/>
      <c r="AF234" s="4"/>
      <c r="AG234" s="4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9"/>
      <c r="AB235" s="4"/>
      <c r="AC235" s="4"/>
      <c r="AD235" s="4"/>
      <c r="AE235" s="4"/>
      <c r="AF235" s="4"/>
      <c r="AG235" s="4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9"/>
      <c r="AB236" s="4"/>
      <c r="AC236" s="4"/>
      <c r="AD236" s="4"/>
      <c r="AE236" s="4"/>
      <c r="AF236" s="4"/>
      <c r="AG236" s="4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9"/>
      <c r="AB237" s="4"/>
      <c r="AC237" s="4"/>
      <c r="AD237" s="4"/>
      <c r="AE237" s="4"/>
      <c r="AF237" s="4"/>
      <c r="AG237" s="4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9"/>
      <c r="AB238" s="4"/>
      <c r="AC238" s="4"/>
      <c r="AD238" s="4"/>
      <c r="AE238" s="4"/>
      <c r="AF238" s="4"/>
      <c r="AG238" s="4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9"/>
      <c r="AB239" s="4"/>
      <c r="AC239" s="4"/>
      <c r="AD239" s="4"/>
      <c r="AE239" s="4"/>
      <c r="AF239" s="4"/>
      <c r="AG239" s="4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9"/>
      <c r="AB240" s="4"/>
      <c r="AC240" s="4"/>
      <c r="AD240" s="4"/>
      <c r="AE240" s="4"/>
      <c r="AF240" s="4"/>
      <c r="AG240" s="4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9"/>
      <c r="AB241" s="4"/>
      <c r="AC241" s="4"/>
      <c r="AD241" s="4"/>
      <c r="AE241" s="4"/>
      <c r="AF241" s="4"/>
      <c r="AG241" s="4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9"/>
      <c r="AB242" s="4"/>
      <c r="AC242" s="4"/>
      <c r="AD242" s="4"/>
      <c r="AE242" s="4"/>
      <c r="AF242" s="4"/>
      <c r="AG242" s="4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9"/>
      <c r="AB243" s="4"/>
      <c r="AC243" s="4"/>
      <c r="AD243" s="4"/>
      <c r="AE243" s="4"/>
      <c r="AF243" s="4"/>
      <c r="AG243" s="4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9"/>
      <c r="AB244" s="4"/>
      <c r="AC244" s="4"/>
      <c r="AD244" s="4"/>
      <c r="AE244" s="4"/>
      <c r="AF244" s="4"/>
      <c r="AG244" s="4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9"/>
      <c r="AB245" s="4"/>
      <c r="AC245" s="4"/>
      <c r="AD245" s="4"/>
      <c r="AE245" s="4"/>
      <c r="AF245" s="4"/>
      <c r="AG245" s="4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9"/>
      <c r="AB246" s="4"/>
      <c r="AC246" s="4"/>
      <c r="AD246" s="4"/>
      <c r="AE246" s="4"/>
      <c r="AF246" s="4"/>
      <c r="AG246" s="4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9"/>
      <c r="AB247" s="4"/>
      <c r="AC247" s="4"/>
      <c r="AD247" s="4"/>
      <c r="AE247" s="4"/>
      <c r="AF247" s="4"/>
      <c r="AG247" s="4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9"/>
      <c r="AB248" s="4"/>
      <c r="AC248" s="4"/>
      <c r="AD248" s="4"/>
      <c r="AE248" s="4"/>
      <c r="AF248" s="4"/>
      <c r="AG248" s="4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9"/>
      <c r="AB249" s="4"/>
      <c r="AC249" s="4"/>
      <c r="AD249" s="4"/>
      <c r="AE249" s="4"/>
      <c r="AF249" s="4"/>
      <c r="AG249" s="4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9"/>
      <c r="AB250" s="4"/>
      <c r="AC250" s="4"/>
      <c r="AD250" s="4"/>
      <c r="AE250" s="4"/>
      <c r="AF250" s="4"/>
      <c r="AG250" s="4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9"/>
      <c r="AB251" s="4"/>
      <c r="AC251" s="4"/>
      <c r="AD251" s="4"/>
      <c r="AE251" s="4"/>
      <c r="AF251" s="4"/>
      <c r="AG251" s="4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9"/>
      <c r="AB252" s="4"/>
      <c r="AC252" s="4"/>
      <c r="AD252" s="4"/>
      <c r="AE252" s="4"/>
      <c r="AF252" s="4"/>
      <c r="AG252" s="4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9"/>
      <c r="AB253" s="4"/>
      <c r="AC253" s="4"/>
      <c r="AD253" s="4"/>
      <c r="AE253" s="4"/>
      <c r="AF253" s="4"/>
      <c r="AG253" s="4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9"/>
      <c r="AB254" s="4"/>
      <c r="AC254" s="4"/>
      <c r="AD254" s="4"/>
      <c r="AE254" s="4"/>
      <c r="AF254" s="4"/>
      <c r="AG254" s="4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9"/>
      <c r="AB255" s="4"/>
      <c r="AC255" s="4"/>
      <c r="AD255" s="4"/>
      <c r="AE255" s="4"/>
      <c r="AF255" s="4"/>
      <c r="AG255" s="4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9"/>
      <c r="AB256" s="4"/>
      <c r="AC256" s="4"/>
      <c r="AD256" s="4"/>
      <c r="AE256" s="4"/>
      <c r="AF256" s="4"/>
      <c r="AG256" s="4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9"/>
      <c r="AB257" s="4"/>
      <c r="AC257" s="4"/>
      <c r="AD257" s="4"/>
      <c r="AE257" s="4"/>
      <c r="AF257" s="4"/>
      <c r="AG257" s="4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9"/>
      <c r="AB258" s="4"/>
      <c r="AC258" s="4"/>
      <c r="AD258" s="4"/>
      <c r="AE258" s="4"/>
      <c r="AF258" s="4"/>
      <c r="AG258" s="4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9"/>
      <c r="AB259" s="4"/>
      <c r="AC259" s="4"/>
      <c r="AD259" s="4"/>
      <c r="AE259" s="4"/>
      <c r="AF259" s="4"/>
      <c r="AG259" s="4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9"/>
      <c r="AB260" s="4"/>
      <c r="AC260" s="4"/>
      <c r="AD260" s="4"/>
      <c r="AE260" s="4"/>
      <c r="AF260" s="4"/>
      <c r="AG260" s="4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9"/>
      <c r="AB261" s="4"/>
      <c r="AC261" s="4"/>
      <c r="AD261" s="4"/>
      <c r="AE261" s="4"/>
      <c r="AF261" s="4"/>
      <c r="AG261" s="4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9"/>
      <c r="AB262" s="4"/>
      <c r="AC262" s="4"/>
      <c r="AD262" s="4"/>
      <c r="AE262" s="4"/>
      <c r="AF262" s="4"/>
      <c r="AG262" s="4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9"/>
      <c r="AB263" s="4"/>
      <c r="AC263" s="4"/>
      <c r="AD263" s="4"/>
      <c r="AE263" s="4"/>
      <c r="AF263" s="4"/>
      <c r="AG263" s="4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9"/>
      <c r="AB264" s="4"/>
      <c r="AC264" s="4"/>
      <c r="AD264" s="4"/>
      <c r="AE264" s="4"/>
      <c r="AF264" s="4"/>
      <c r="AG264" s="4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9"/>
      <c r="AB265" s="4"/>
      <c r="AC265" s="4"/>
      <c r="AD265" s="4"/>
      <c r="AE265" s="4"/>
      <c r="AF265" s="4"/>
      <c r="AG265" s="4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9"/>
      <c r="AB266" s="4"/>
      <c r="AC266" s="4"/>
      <c r="AD266" s="4"/>
      <c r="AE266" s="4"/>
      <c r="AF266" s="4"/>
      <c r="AG266" s="4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9"/>
      <c r="AB267" s="4"/>
      <c r="AC267" s="4"/>
      <c r="AD267" s="4"/>
      <c r="AE267" s="4"/>
      <c r="AF267" s="4"/>
      <c r="AG267" s="4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9"/>
      <c r="AB268" s="4"/>
      <c r="AC268" s="4"/>
      <c r="AD268" s="4"/>
      <c r="AE268" s="4"/>
      <c r="AF268" s="4"/>
      <c r="AG268" s="4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9"/>
      <c r="AB269" s="4"/>
      <c r="AC269" s="4"/>
      <c r="AD269" s="4"/>
      <c r="AE269" s="4"/>
      <c r="AF269" s="4"/>
      <c r="AG269" s="4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9"/>
      <c r="AB270" s="4"/>
      <c r="AC270" s="4"/>
      <c r="AD270" s="4"/>
      <c r="AE270" s="4"/>
      <c r="AF270" s="4"/>
      <c r="AG270" s="4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9"/>
      <c r="AB271" s="4"/>
      <c r="AC271" s="4"/>
      <c r="AD271" s="4"/>
      <c r="AE271" s="4"/>
      <c r="AF271" s="4"/>
      <c r="AG271" s="4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9"/>
      <c r="AB272" s="4"/>
      <c r="AC272" s="4"/>
      <c r="AD272" s="4"/>
      <c r="AE272" s="4"/>
      <c r="AF272" s="4"/>
      <c r="AG272" s="4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9"/>
      <c r="AB273" s="4"/>
      <c r="AC273" s="4"/>
      <c r="AD273" s="4"/>
      <c r="AE273" s="4"/>
      <c r="AF273" s="4"/>
      <c r="AG273" s="4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9"/>
      <c r="AB274" s="4"/>
      <c r="AC274" s="4"/>
      <c r="AD274" s="4"/>
      <c r="AE274" s="4"/>
      <c r="AF274" s="4"/>
      <c r="AG274" s="4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9"/>
      <c r="AB275" s="4"/>
      <c r="AC275" s="4"/>
      <c r="AD275" s="4"/>
      <c r="AE275" s="4"/>
      <c r="AF275" s="4"/>
      <c r="AG275" s="4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9"/>
      <c r="AB276" s="4"/>
      <c r="AC276" s="4"/>
      <c r="AD276" s="4"/>
      <c r="AE276" s="4"/>
      <c r="AF276" s="4"/>
      <c r="AG276" s="4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9"/>
      <c r="AB277" s="4"/>
      <c r="AC277" s="4"/>
      <c r="AD277" s="4"/>
      <c r="AE277" s="4"/>
      <c r="AF277" s="4"/>
      <c r="AG277" s="4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9"/>
      <c r="AB278" s="4"/>
      <c r="AC278" s="4"/>
      <c r="AD278" s="4"/>
      <c r="AE278" s="4"/>
      <c r="AF278" s="4"/>
      <c r="AG278" s="4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9"/>
      <c r="AB279" s="4"/>
      <c r="AC279" s="4"/>
      <c r="AD279" s="4"/>
      <c r="AE279" s="4"/>
      <c r="AF279" s="4"/>
      <c r="AG279" s="4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9"/>
      <c r="AB280" s="4"/>
      <c r="AC280" s="4"/>
      <c r="AD280" s="4"/>
      <c r="AE280" s="4"/>
      <c r="AF280" s="4"/>
      <c r="AG280" s="4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9"/>
      <c r="AB281" s="4"/>
      <c r="AC281" s="4"/>
      <c r="AD281" s="4"/>
      <c r="AE281" s="4"/>
      <c r="AF281" s="4"/>
      <c r="AG281" s="4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9"/>
      <c r="AB282" s="4"/>
      <c r="AC282" s="4"/>
      <c r="AD282" s="4"/>
      <c r="AE282" s="4"/>
      <c r="AF282" s="4"/>
      <c r="AG282" s="4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9"/>
      <c r="AB283" s="4"/>
      <c r="AC283" s="4"/>
      <c r="AD283" s="4"/>
      <c r="AE283" s="4"/>
      <c r="AF283" s="4"/>
      <c r="AG283" s="4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9"/>
      <c r="AB284" s="4"/>
      <c r="AC284" s="4"/>
      <c r="AD284" s="4"/>
      <c r="AE284" s="4"/>
      <c r="AF284" s="4"/>
      <c r="AG284" s="4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9"/>
      <c r="AB285" s="4"/>
      <c r="AC285" s="4"/>
      <c r="AD285" s="4"/>
      <c r="AE285" s="4"/>
      <c r="AF285" s="4"/>
      <c r="AG285" s="4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9"/>
      <c r="AB286" s="4"/>
      <c r="AC286" s="4"/>
      <c r="AD286" s="4"/>
      <c r="AE286" s="4"/>
      <c r="AF286" s="4"/>
      <c r="AG286" s="4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9"/>
      <c r="AB287" s="4"/>
      <c r="AC287" s="4"/>
      <c r="AD287" s="4"/>
      <c r="AE287" s="4"/>
      <c r="AF287" s="4"/>
      <c r="AG287" s="4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9"/>
      <c r="AB288" s="4"/>
      <c r="AC288" s="4"/>
      <c r="AD288" s="4"/>
      <c r="AE288" s="4"/>
      <c r="AF288" s="4"/>
      <c r="AG288" s="4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9"/>
      <c r="AB289" s="4"/>
      <c r="AC289" s="4"/>
      <c r="AD289" s="4"/>
      <c r="AE289" s="4"/>
      <c r="AF289" s="4"/>
      <c r="AG289" s="4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9"/>
      <c r="AB290" s="4"/>
      <c r="AC290" s="4"/>
      <c r="AD290" s="4"/>
      <c r="AE290" s="4"/>
      <c r="AF290" s="4"/>
      <c r="AG290" s="4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9"/>
      <c r="AB291" s="4"/>
      <c r="AC291" s="4"/>
      <c r="AD291" s="4"/>
      <c r="AE291" s="4"/>
      <c r="AF291" s="4"/>
      <c r="AG291" s="4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9"/>
      <c r="AB292" s="4"/>
      <c r="AC292" s="4"/>
      <c r="AD292" s="4"/>
      <c r="AE292" s="4"/>
      <c r="AF292" s="4"/>
      <c r="AG292" s="4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9"/>
      <c r="AB293" s="4"/>
      <c r="AC293" s="4"/>
      <c r="AD293" s="4"/>
      <c r="AE293" s="4"/>
      <c r="AF293" s="4"/>
      <c r="AG293" s="4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9"/>
      <c r="AB294" s="4"/>
      <c r="AC294" s="4"/>
      <c r="AD294" s="4"/>
      <c r="AE294" s="4"/>
      <c r="AF294" s="4"/>
      <c r="AG294" s="4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9"/>
      <c r="AB295" s="4"/>
      <c r="AC295" s="4"/>
      <c r="AD295" s="4"/>
      <c r="AE295" s="4"/>
      <c r="AF295" s="4"/>
      <c r="AG295" s="4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9"/>
      <c r="AB296" s="4"/>
      <c r="AC296" s="4"/>
      <c r="AD296" s="4"/>
      <c r="AE296" s="4"/>
      <c r="AF296" s="4"/>
      <c r="AG296" s="4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9"/>
      <c r="AB297" s="4"/>
      <c r="AC297" s="4"/>
      <c r="AD297" s="4"/>
      <c r="AE297" s="4"/>
      <c r="AF297" s="4"/>
      <c r="AG297" s="4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9"/>
      <c r="AB298" s="4"/>
      <c r="AC298" s="4"/>
      <c r="AD298" s="4"/>
      <c r="AE298" s="4"/>
      <c r="AF298" s="4"/>
      <c r="AG298" s="4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9"/>
      <c r="AB299" s="4"/>
      <c r="AC299" s="4"/>
      <c r="AD299" s="4"/>
      <c r="AE299" s="4"/>
      <c r="AF299" s="4"/>
      <c r="AG299" s="4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9"/>
      <c r="AB300" s="4"/>
      <c r="AC300" s="4"/>
      <c r="AD300" s="4"/>
      <c r="AE300" s="4"/>
      <c r="AF300" s="4"/>
      <c r="AG300" s="4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9"/>
      <c r="AB301" s="4"/>
      <c r="AC301" s="4"/>
      <c r="AD301" s="4"/>
      <c r="AE301" s="4"/>
      <c r="AF301" s="4"/>
      <c r="AG301" s="4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9"/>
      <c r="AB302" s="4"/>
      <c r="AC302" s="4"/>
      <c r="AD302" s="4"/>
      <c r="AE302" s="4"/>
      <c r="AF302" s="4"/>
      <c r="AG302" s="4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9"/>
      <c r="AB303" s="4"/>
      <c r="AC303" s="4"/>
      <c r="AD303" s="4"/>
      <c r="AE303" s="4"/>
      <c r="AF303" s="4"/>
      <c r="AG303" s="4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9"/>
      <c r="AB304" s="4"/>
      <c r="AC304" s="4"/>
      <c r="AD304" s="4"/>
      <c r="AE304" s="4"/>
      <c r="AF304" s="4"/>
      <c r="AG304" s="4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9"/>
      <c r="AB305" s="4"/>
      <c r="AC305" s="4"/>
      <c r="AD305" s="4"/>
      <c r="AE305" s="4"/>
      <c r="AF305" s="4"/>
      <c r="AG305" s="4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9"/>
      <c r="AB306" s="4"/>
      <c r="AC306" s="4"/>
      <c r="AD306" s="4"/>
      <c r="AE306" s="4"/>
      <c r="AF306" s="4"/>
      <c r="AG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9"/>
      <c r="AB307" s="4"/>
      <c r="AC307" s="4"/>
      <c r="AD307" s="4"/>
      <c r="AE307" s="4"/>
      <c r="AF307" s="4"/>
      <c r="AG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9"/>
      <c r="AB308" s="4"/>
      <c r="AC308" s="4"/>
      <c r="AD308" s="4"/>
      <c r="AE308" s="4"/>
      <c r="AF308" s="4"/>
      <c r="AG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9"/>
      <c r="AB309" s="4"/>
      <c r="AC309" s="4"/>
      <c r="AD309" s="4"/>
      <c r="AE309" s="4"/>
      <c r="AF309" s="4"/>
      <c r="AG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9"/>
      <c r="AB310" s="4"/>
      <c r="AC310" s="4"/>
      <c r="AD310" s="4"/>
      <c r="AE310" s="4"/>
      <c r="AF310" s="4"/>
      <c r="AG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9"/>
      <c r="AB311" s="4"/>
      <c r="AC311" s="4"/>
      <c r="AD311" s="4"/>
      <c r="AE311" s="4"/>
      <c r="AF311" s="4"/>
      <c r="AG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9"/>
      <c r="AB312" s="4"/>
      <c r="AC312" s="4"/>
      <c r="AD312" s="4"/>
      <c r="AE312" s="4"/>
      <c r="AF312" s="4"/>
      <c r="AG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9"/>
      <c r="AB313" s="4"/>
      <c r="AC313" s="4"/>
      <c r="AD313" s="4"/>
      <c r="AE313" s="4"/>
      <c r="AF313" s="4"/>
      <c r="AG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9"/>
      <c r="AB314" s="4"/>
      <c r="AC314" s="4"/>
      <c r="AD314" s="4"/>
      <c r="AE314" s="4"/>
      <c r="AF314" s="4"/>
      <c r="AG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9"/>
      <c r="AB315" s="4"/>
      <c r="AC315" s="4"/>
      <c r="AD315" s="4"/>
      <c r="AE315" s="4"/>
      <c r="AF315" s="4"/>
      <c r="AG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9"/>
      <c r="AB316" s="4"/>
      <c r="AC316" s="4"/>
      <c r="AD316" s="4"/>
      <c r="AE316" s="4"/>
      <c r="AF316" s="4"/>
      <c r="AG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9"/>
      <c r="AB317" s="4"/>
      <c r="AC317" s="4"/>
      <c r="AD317" s="4"/>
      <c r="AE317" s="4"/>
      <c r="AF317" s="4"/>
      <c r="AG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9"/>
      <c r="AB318" s="4"/>
      <c r="AC318" s="4"/>
      <c r="AD318" s="4"/>
      <c r="AE318" s="4"/>
      <c r="AF318" s="4"/>
      <c r="AG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9"/>
      <c r="AB319" s="4"/>
      <c r="AC319" s="4"/>
      <c r="AD319" s="4"/>
      <c r="AE319" s="4"/>
      <c r="AF319" s="4"/>
      <c r="AG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9"/>
      <c r="AB320" s="4"/>
      <c r="AC320" s="4"/>
      <c r="AD320" s="4"/>
      <c r="AE320" s="4"/>
      <c r="AF320" s="4"/>
      <c r="AG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9"/>
      <c r="AB321" s="4"/>
      <c r="AC321" s="4"/>
      <c r="AD321" s="4"/>
      <c r="AE321" s="4"/>
      <c r="AF321" s="4"/>
      <c r="AG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9"/>
      <c r="AB322" s="4"/>
      <c r="AC322" s="4"/>
      <c r="AD322" s="4"/>
      <c r="AE322" s="4"/>
      <c r="AF322" s="4"/>
      <c r="AG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9"/>
      <c r="AB323" s="4"/>
      <c r="AC323" s="4"/>
      <c r="AD323" s="4"/>
      <c r="AE323" s="4"/>
      <c r="AF323" s="4"/>
      <c r="AG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9"/>
      <c r="AB324" s="4"/>
      <c r="AC324" s="4"/>
      <c r="AD324" s="4"/>
      <c r="AE324" s="4"/>
      <c r="AF324" s="4"/>
      <c r="AG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9"/>
      <c r="AB325" s="4"/>
      <c r="AC325" s="4"/>
      <c r="AD325" s="4"/>
      <c r="AE325" s="4"/>
      <c r="AF325" s="4"/>
      <c r="AG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9"/>
      <c r="AB326" s="4"/>
      <c r="AC326" s="4"/>
      <c r="AD326" s="4"/>
      <c r="AE326" s="4"/>
      <c r="AF326" s="4"/>
      <c r="AG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9"/>
      <c r="AB327" s="4"/>
      <c r="AC327" s="4"/>
      <c r="AD327" s="4"/>
      <c r="AE327" s="4"/>
      <c r="AF327" s="4"/>
      <c r="AG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9"/>
      <c r="AB328" s="4"/>
      <c r="AC328" s="4"/>
      <c r="AD328" s="4"/>
      <c r="AE328" s="4"/>
      <c r="AF328" s="4"/>
      <c r="AG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9"/>
      <c r="AB329" s="4"/>
      <c r="AC329" s="4"/>
      <c r="AD329" s="4"/>
      <c r="AE329" s="4"/>
      <c r="AF329" s="4"/>
      <c r="AG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9"/>
      <c r="AB330" s="4"/>
      <c r="AC330" s="4"/>
      <c r="AD330" s="4"/>
      <c r="AE330" s="4"/>
      <c r="AF330" s="4"/>
      <c r="AG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9"/>
      <c r="AB331" s="4"/>
      <c r="AC331" s="4"/>
      <c r="AD331" s="4"/>
      <c r="AE331" s="4"/>
      <c r="AF331" s="4"/>
      <c r="AG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9"/>
      <c r="AB332" s="4"/>
      <c r="AC332" s="4"/>
      <c r="AD332" s="4"/>
      <c r="AE332" s="4"/>
      <c r="AF332" s="4"/>
      <c r="AG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9"/>
      <c r="AB333" s="4"/>
      <c r="AC333" s="4"/>
      <c r="AD333" s="4"/>
      <c r="AE333" s="4"/>
      <c r="AF333" s="4"/>
      <c r="AG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9"/>
      <c r="AB334" s="4"/>
      <c r="AC334" s="4"/>
      <c r="AD334" s="4"/>
      <c r="AE334" s="4"/>
      <c r="AF334" s="4"/>
      <c r="AG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9"/>
      <c r="AB335" s="4"/>
      <c r="AC335" s="4"/>
      <c r="AD335" s="4"/>
      <c r="AE335" s="4"/>
      <c r="AF335" s="4"/>
      <c r="AG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9"/>
      <c r="AB336" s="4"/>
      <c r="AC336" s="4"/>
      <c r="AD336" s="4"/>
      <c r="AE336" s="4"/>
      <c r="AF336" s="4"/>
      <c r="AG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9"/>
      <c r="AB337" s="4"/>
      <c r="AC337" s="4"/>
      <c r="AD337" s="4"/>
      <c r="AE337" s="4"/>
      <c r="AF337" s="4"/>
      <c r="AG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9"/>
      <c r="AB338" s="4"/>
      <c r="AC338" s="4"/>
      <c r="AD338" s="4"/>
      <c r="AE338" s="4"/>
      <c r="AF338" s="4"/>
      <c r="AG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9"/>
      <c r="AB339" s="4"/>
      <c r="AC339" s="4"/>
      <c r="AD339" s="4"/>
      <c r="AE339" s="4"/>
      <c r="AF339" s="4"/>
      <c r="AG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9"/>
      <c r="AB340" s="4"/>
      <c r="AC340" s="4"/>
      <c r="AD340" s="4"/>
      <c r="AE340" s="4"/>
      <c r="AF340" s="4"/>
      <c r="AG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9"/>
      <c r="AB341" s="4"/>
      <c r="AC341" s="4"/>
      <c r="AD341" s="4"/>
      <c r="AE341" s="4"/>
      <c r="AF341" s="4"/>
      <c r="AG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9"/>
      <c r="AB342" s="4"/>
      <c r="AC342" s="4"/>
      <c r="AD342" s="4"/>
      <c r="AE342" s="4"/>
      <c r="AF342" s="4"/>
      <c r="AG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9"/>
      <c r="AB343" s="4"/>
      <c r="AC343" s="4"/>
      <c r="AD343" s="4"/>
      <c r="AE343" s="4"/>
      <c r="AF343" s="4"/>
      <c r="AG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9"/>
      <c r="AB344" s="4"/>
      <c r="AC344" s="4"/>
      <c r="AD344" s="4"/>
      <c r="AE344" s="4"/>
      <c r="AF344" s="4"/>
      <c r="AG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9"/>
      <c r="AB345" s="4"/>
      <c r="AC345" s="4"/>
      <c r="AD345" s="4"/>
      <c r="AE345" s="4"/>
      <c r="AF345" s="4"/>
      <c r="AG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9"/>
      <c r="AB346" s="4"/>
      <c r="AC346" s="4"/>
      <c r="AD346" s="4"/>
      <c r="AE346" s="4"/>
      <c r="AF346" s="4"/>
      <c r="AG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9"/>
      <c r="AB347" s="4"/>
      <c r="AC347" s="4"/>
      <c r="AD347" s="4"/>
      <c r="AE347" s="4"/>
      <c r="AF347" s="4"/>
      <c r="AG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9"/>
      <c r="AB348" s="4"/>
      <c r="AC348" s="4"/>
      <c r="AD348" s="4"/>
      <c r="AE348" s="4"/>
      <c r="AF348" s="4"/>
      <c r="AG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9"/>
      <c r="AB349" s="4"/>
      <c r="AC349" s="4"/>
      <c r="AD349" s="4"/>
      <c r="AE349" s="4"/>
      <c r="AF349" s="4"/>
      <c r="AG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9"/>
      <c r="AB350" s="4"/>
      <c r="AC350" s="4"/>
      <c r="AD350" s="4"/>
      <c r="AE350" s="4"/>
      <c r="AF350" s="4"/>
      <c r="AG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9"/>
      <c r="AB351" s="4"/>
      <c r="AC351" s="4"/>
      <c r="AD351" s="4"/>
      <c r="AE351" s="4"/>
      <c r="AF351" s="4"/>
      <c r="AG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9"/>
      <c r="AB352" s="4"/>
      <c r="AC352" s="4"/>
      <c r="AD352" s="4"/>
      <c r="AE352" s="4"/>
      <c r="AF352" s="4"/>
      <c r="AG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9"/>
      <c r="AB353" s="4"/>
      <c r="AC353" s="4"/>
      <c r="AD353" s="4"/>
      <c r="AE353" s="4"/>
      <c r="AF353" s="4"/>
      <c r="AG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9"/>
      <c r="AB354" s="4"/>
      <c r="AC354" s="4"/>
      <c r="AD354" s="4"/>
      <c r="AE354" s="4"/>
      <c r="AF354" s="4"/>
      <c r="AG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9"/>
      <c r="AB355" s="4"/>
      <c r="AC355" s="4"/>
      <c r="AD355" s="4"/>
      <c r="AE355" s="4"/>
      <c r="AF355" s="4"/>
      <c r="AG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9"/>
      <c r="AB356" s="4"/>
      <c r="AC356" s="4"/>
      <c r="AD356" s="4"/>
      <c r="AE356" s="4"/>
      <c r="AF356" s="4"/>
      <c r="AG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9"/>
      <c r="AB357" s="4"/>
      <c r="AC357" s="4"/>
      <c r="AD357" s="4"/>
      <c r="AE357" s="4"/>
      <c r="AF357" s="4"/>
      <c r="AG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9"/>
      <c r="AB358" s="4"/>
      <c r="AC358" s="4"/>
      <c r="AD358" s="4"/>
      <c r="AE358" s="4"/>
      <c r="AF358" s="4"/>
      <c r="AG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9"/>
      <c r="AB359" s="4"/>
      <c r="AC359" s="4"/>
      <c r="AD359" s="4"/>
      <c r="AE359" s="4"/>
      <c r="AF359" s="4"/>
      <c r="AG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9"/>
      <c r="AB360" s="4"/>
      <c r="AC360" s="4"/>
      <c r="AD360" s="4"/>
      <c r="AE360" s="4"/>
      <c r="AF360" s="4"/>
      <c r="AG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9"/>
      <c r="AB361" s="4"/>
      <c r="AC361" s="4"/>
      <c r="AD361" s="4"/>
      <c r="AE361" s="4"/>
      <c r="AF361" s="4"/>
      <c r="AG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9"/>
      <c r="AB362" s="4"/>
      <c r="AC362" s="4"/>
      <c r="AD362" s="4"/>
      <c r="AE362" s="4"/>
      <c r="AF362" s="4"/>
      <c r="AG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9"/>
      <c r="AB363" s="4"/>
      <c r="AC363" s="4"/>
      <c r="AD363" s="4"/>
      <c r="AE363" s="4"/>
      <c r="AF363" s="4"/>
      <c r="AG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9"/>
      <c r="AB364" s="4"/>
      <c r="AC364" s="4"/>
      <c r="AD364" s="4"/>
      <c r="AE364" s="4"/>
      <c r="AF364" s="4"/>
      <c r="AG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9"/>
      <c r="AB365" s="4"/>
      <c r="AC365" s="4"/>
      <c r="AD365" s="4"/>
      <c r="AE365" s="4"/>
      <c r="AF365" s="4"/>
      <c r="AG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9"/>
      <c r="AB366" s="4"/>
      <c r="AC366" s="4"/>
      <c r="AD366" s="4"/>
      <c r="AE366" s="4"/>
      <c r="AF366" s="4"/>
      <c r="AG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9"/>
      <c r="AB367" s="4"/>
      <c r="AC367" s="4"/>
      <c r="AD367" s="4"/>
      <c r="AE367" s="4"/>
      <c r="AF367" s="4"/>
      <c r="AG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9"/>
      <c r="AB368" s="4"/>
      <c r="AC368" s="4"/>
      <c r="AD368" s="4"/>
      <c r="AE368" s="4"/>
      <c r="AF368" s="4"/>
      <c r="AG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9"/>
      <c r="AB369" s="4"/>
      <c r="AC369" s="4"/>
      <c r="AD369" s="4"/>
      <c r="AE369" s="4"/>
      <c r="AF369" s="4"/>
      <c r="AG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9"/>
      <c r="AB370" s="4"/>
      <c r="AC370" s="4"/>
      <c r="AD370" s="4"/>
      <c r="AE370" s="4"/>
      <c r="AF370" s="4"/>
      <c r="AG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9"/>
      <c r="AB371" s="4"/>
      <c r="AC371" s="4"/>
      <c r="AD371" s="4"/>
      <c r="AE371" s="4"/>
      <c r="AF371" s="4"/>
      <c r="AG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9"/>
      <c r="AB372" s="4"/>
      <c r="AC372" s="4"/>
      <c r="AD372" s="4"/>
      <c r="AE372" s="4"/>
      <c r="AF372" s="4"/>
      <c r="AG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9"/>
      <c r="AB373" s="4"/>
      <c r="AC373" s="4"/>
      <c r="AD373" s="4"/>
      <c r="AE373" s="4"/>
      <c r="AF373" s="4"/>
      <c r="AG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9"/>
      <c r="AB374" s="4"/>
      <c r="AC374" s="4"/>
      <c r="AD374" s="4"/>
      <c r="AE374" s="4"/>
      <c r="AF374" s="4"/>
      <c r="AG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9"/>
      <c r="AB375" s="4"/>
      <c r="AC375" s="4"/>
      <c r="AD375" s="4"/>
      <c r="AE375" s="4"/>
      <c r="AF375" s="4"/>
      <c r="AG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9"/>
      <c r="AB376" s="4"/>
      <c r="AC376" s="4"/>
      <c r="AD376" s="4"/>
      <c r="AE376" s="4"/>
      <c r="AF376" s="4"/>
      <c r="AG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9"/>
      <c r="AB377" s="4"/>
      <c r="AC377" s="4"/>
      <c r="AD377" s="4"/>
      <c r="AE377" s="4"/>
      <c r="AF377" s="4"/>
      <c r="AG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9"/>
      <c r="AB378" s="4"/>
      <c r="AC378" s="4"/>
      <c r="AD378" s="4"/>
      <c r="AE378" s="4"/>
      <c r="AF378" s="4"/>
      <c r="AG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9"/>
      <c r="AB379" s="4"/>
      <c r="AC379" s="4"/>
      <c r="AD379" s="4"/>
      <c r="AE379" s="4"/>
      <c r="AF379" s="4"/>
      <c r="AG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9"/>
      <c r="AB380" s="4"/>
      <c r="AC380" s="4"/>
      <c r="AD380" s="4"/>
      <c r="AE380" s="4"/>
      <c r="AF380" s="4"/>
      <c r="AG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9"/>
      <c r="AB381" s="4"/>
      <c r="AC381" s="4"/>
      <c r="AD381" s="4"/>
      <c r="AE381" s="4"/>
      <c r="AF381" s="4"/>
      <c r="AG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9"/>
      <c r="AB382" s="4"/>
      <c r="AC382" s="4"/>
      <c r="AD382" s="4"/>
      <c r="AE382" s="4"/>
      <c r="AF382" s="4"/>
      <c r="AG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9"/>
      <c r="AB383" s="4"/>
      <c r="AC383" s="4"/>
      <c r="AD383" s="4"/>
      <c r="AE383" s="4"/>
      <c r="AF383" s="4"/>
      <c r="AG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9"/>
      <c r="AB384" s="4"/>
      <c r="AC384" s="4"/>
      <c r="AD384" s="4"/>
      <c r="AE384" s="4"/>
      <c r="AF384" s="4"/>
      <c r="AG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9"/>
      <c r="AB385" s="4"/>
      <c r="AC385" s="4"/>
      <c r="AD385" s="4"/>
      <c r="AE385" s="4"/>
      <c r="AF385" s="4"/>
      <c r="AG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9"/>
      <c r="AB386" s="4"/>
      <c r="AC386" s="4"/>
      <c r="AD386" s="4"/>
      <c r="AE386" s="4"/>
      <c r="AF386" s="4"/>
      <c r="AG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9"/>
      <c r="AB387" s="4"/>
      <c r="AC387" s="4"/>
      <c r="AD387" s="4"/>
      <c r="AE387" s="4"/>
      <c r="AF387" s="4"/>
      <c r="AG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9"/>
      <c r="AB388" s="4"/>
      <c r="AC388" s="4"/>
      <c r="AD388" s="4"/>
      <c r="AE388" s="4"/>
      <c r="AF388" s="4"/>
      <c r="AG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9"/>
      <c r="AB389" s="4"/>
      <c r="AC389" s="4"/>
      <c r="AD389" s="4"/>
      <c r="AE389" s="4"/>
      <c r="AF389" s="4"/>
      <c r="AG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9"/>
      <c r="AB390" s="4"/>
      <c r="AC390" s="4"/>
      <c r="AD390" s="4"/>
      <c r="AE390" s="4"/>
      <c r="AF390" s="4"/>
      <c r="AG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9"/>
      <c r="AB391" s="4"/>
      <c r="AC391" s="4"/>
      <c r="AD391" s="4"/>
      <c r="AE391" s="4"/>
      <c r="AF391" s="4"/>
      <c r="AG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9"/>
      <c r="AB392" s="4"/>
      <c r="AC392" s="4"/>
      <c r="AD392" s="4"/>
      <c r="AE392" s="4"/>
      <c r="AF392" s="4"/>
      <c r="AG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9"/>
      <c r="AB393" s="4"/>
      <c r="AC393" s="4"/>
      <c r="AD393" s="4"/>
      <c r="AE393" s="4"/>
      <c r="AF393" s="4"/>
      <c r="AG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9"/>
      <c r="AB394" s="4"/>
      <c r="AC394" s="4"/>
      <c r="AD394" s="4"/>
      <c r="AE394" s="4"/>
      <c r="AF394" s="4"/>
      <c r="AG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9"/>
      <c r="AB395" s="4"/>
      <c r="AC395" s="4"/>
      <c r="AD395" s="4"/>
      <c r="AE395" s="4"/>
      <c r="AF395" s="4"/>
      <c r="AG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9"/>
      <c r="AB396" s="4"/>
      <c r="AC396" s="4"/>
      <c r="AD396" s="4"/>
      <c r="AE396" s="4"/>
      <c r="AF396" s="4"/>
      <c r="AG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9"/>
      <c r="AB397" s="4"/>
      <c r="AC397" s="4"/>
      <c r="AD397" s="4"/>
      <c r="AE397" s="4"/>
      <c r="AF397" s="4"/>
      <c r="AG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9"/>
      <c r="AB398" s="4"/>
      <c r="AC398" s="4"/>
      <c r="AD398" s="4"/>
      <c r="AE398" s="4"/>
      <c r="AF398" s="4"/>
      <c r="AG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9"/>
      <c r="AB399" s="4"/>
      <c r="AC399" s="4"/>
      <c r="AD399" s="4"/>
      <c r="AE399" s="4"/>
      <c r="AF399" s="4"/>
      <c r="AG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9"/>
      <c r="AB400" s="4"/>
      <c r="AC400" s="4"/>
      <c r="AD400" s="4"/>
      <c r="AE400" s="4"/>
      <c r="AF400" s="4"/>
      <c r="AG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9"/>
      <c r="AB401" s="4"/>
      <c r="AC401" s="4"/>
      <c r="AD401" s="4"/>
      <c r="AE401" s="4"/>
      <c r="AF401" s="4"/>
      <c r="AG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9"/>
      <c r="AB402" s="4"/>
      <c r="AC402" s="4"/>
      <c r="AD402" s="4"/>
      <c r="AE402" s="4"/>
      <c r="AF402" s="4"/>
      <c r="AG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9"/>
      <c r="AB403" s="4"/>
      <c r="AC403" s="4"/>
      <c r="AD403" s="4"/>
      <c r="AE403" s="4"/>
      <c r="AF403" s="4"/>
      <c r="AG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9"/>
      <c r="AB404" s="4"/>
      <c r="AC404" s="4"/>
      <c r="AD404" s="4"/>
      <c r="AE404" s="4"/>
      <c r="AF404" s="4"/>
      <c r="AG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9"/>
      <c r="AB405" s="4"/>
      <c r="AC405" s="4"/>
      <c r="AD405" s="4"/>
      <c r="AE405" s="4"/>
      <c r="AF405" s="4"/>
      <c r="AG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9"/>
      <c r="AB406" s="4"/>
      <c r="AC406" s="4"/>
      <c r="AD406" s="4"/>
      <c r="AE406" s="4"/>
      <c r="AF406" s="4"/>
      <c r="AG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9"/>
      <c r="AB407" s="4"/>
      <c r="AC407" s="4"/>
      <c r="AD407" s="4"/>
      <c r="AE407" s="4"/>
      <c r="AF407" s="4"/>
      <c r="AG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9"/>
      <c r="AB408" s="4"/>
      <c r="AC408" s="4"/>
      <c r="AD408" s="4"/>
      <c r="AE408" s="4"/>
      <c r="AF408" s="4"/>
      <c r="AG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9"/>
      <c r="AB409" s="4"/>
      <c r="AC409" s="4"/>
      <c r="AD409" s="4"/>
      <c r="AE409" s="4"/>
      <c r="AF409" s="4"/>
      <c r="AG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9"/>
      <c r="AB410" s="4"/>
      <c r="AC410" s="4"/>
      <c r="AD410" s="4"/>
      <c r="AE410" s="4"/>
      <c r="AF410" s="4"/>
      <c r="AG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9"/>
      <c r="AB411" s="4"/>
      <c r="AC411" s="4"/>
      <c r="AD411" s="4"/>
      <c r="AE411" s="4"/>
      <c r="AF411" s="4"/>
      <c r="AG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9"/>
      <c r="AB412" s="4"/>
      <c r="AC412" s="4"/>
      <c r="AD412" s="4"/>
      <c r="AE412" s="4"/>
      <c r="AF412" s="4"/>
      <c r="AG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9"/>
      <c r="AB413" s="4"/>
      <c r="AC413" s="4"/>
      <c r="AD413" s="4"/>
      <c r="AE413" s="4"/>
      <c r="AF413" s="4"/>
      <c r="AG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9"/>
      <c r="AB414" s="4"/>
      <c r="AC414" s="4"/>
      <c r="AD414" s="4"/>
      <c r="AE414" s="4"/>
      <c r="AF414" s="4"/>
      <c r="AG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9"/>
      <c r="AB415" s="4"/>
      <c r="AC415" s="4"/>
      <c r="AD415" s="4"/>
      <c r="AE415" s="4"/>
      <c r="AF415" s="4"/>
      <c r="AG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9"/>
      <c r="AB416" s="4"/>
      <c r="AC416" s="4"/>
      <c r="AD416" s="4"/>
      <c r="AE416" s="4"/>
      <c r="AF416" s="4"/>
      <c r="AG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9"/>
      <c r="AB417" s="4"/>
      <c r="AC417" s="4"/>
      <c r="AD417" s="4"/>
      <c r="AE417" s="4"/>
      <c r="AF417" s="4"/>
      <c r="AG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9"/>
      <c r="AB418" s="4"/>
      <c r="AC418" s="4"/>
      <c r="AD418" s="4"/>
      <c r="AE418" s="4"/>
      <c r="AF418" s="4"/>
      <c r="AG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9"/>
      <c r="AB419" s="4"/>
      <c r="AC419" s="4"/>
      <c r="AD419" s="4"/>
      <c r="AE419" s="4"/>
      <c r="AF419" s="4"/>
      <c r="AG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9"/>
      <c r="AB420" s="4"/>
      <c r="AC420" s="4"/>
      <c r="AD420" s="4"/>
      <c r="AE420" s="4"/>
      <c r="AF420" s="4"/>
      <c r="AG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9"/>
      <c r="AB421" s="4"/>
      <c r="AC421" s="4"/>
      <c r="AD421" s="4"/>
      <c r="AE421" s="4"/>
      <c r="AF421" s="4"/>
      <c r="AG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9"/>
      <c r="AB422" s="4"/>
      <c r="AC422" s="4"/>
      <c r="AD422" s="4"/>
      <c r="AE422" s="4"/>
      <c r="AF422" s="4"/>
      <c r="AG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9"/>
      <c r="AB423" s="4"/>
      <c r="AC423" s="4"/>
      <c r="AD423" s="4"/>
      <c r="AE423" s="4"/>
      <c r="AF423" s="4"/>
      <c r="AG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9"/>
      <c r="AB424" s="4"/>
      <c r="AC424" s="4"/>
      <c r="AD424" s="4"/>
      <c r="AE424" s="4"/>
      <c r="AF424" s="4"/>
      <c r="AG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9"/>
      <c r="AB425" s="4"/>
      <c r="AC425" s="4"/>
      <c r="AD425" s="4"/>
      <c r="AE425" s="4"/>
      <c r="AF425" s="4"/>
      <c r="AG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9"/>
      <c r="AB426" s="4"/>
      <c r="AC426" s="4"/>
      <c r="AD426" s="4"/>
      <c r="AE426" s="4"/>
      <c r="AF426" s="4"/>
      <c r="AG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9"/>
      <c r="AB427" s="4"/>
      <c r="AC427" s="4"/>
      <c r="AD427" s="4"/>
      <c r="AE427" s="4"/>
      <c r="AF427" s="4"/>
      <c r="AG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9"/>
      <c r="AB428" s="4"/>
      <c r="AC428" s="4"/>
      <c r="AD428" s="4"/>
      <c r="AE428" s="4"/>
      <c r="AF428" s="4"/>
      <c r="AG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9"/>
      <c r="AB429" s="4"/>
      <c r="AC429" s="4"/>
      <c r="AD429" s="4"/>
      <c r="AE429" s="4"/>
      <c r="AF429" s="4"/>
      <c r="AG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9"/>
      <c r="AB430" s="4"/>
      <c r="AC430" s="4"/>
      <c r="AD430" s="4"/>
      <c r="AE430" s="4"/>
      <c r="AF430" s="4"/>
      <c r="AG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9"/>
      <c r="AB431" s="4"/>
      <c r="AC431" s="4"/>
      <c r="AD431" s="4"/>
      <c r="AE431" s="4"/>
      <c r="AF431" s="4"/>
      <c r="AG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9"/>
      <c r="AB432" s="4"/>
      <c r="AC432" s="4"/>
      <c r="AD432" s="4"/>
      <c r="AE432" s="4"/>
      <c r="AF432" s="4"/>
      <c r="AG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9"/>
      <c r="AB433" s="4"/>
      <c r="AC433" s="4"/>
      <c r="AD433" s="4"/>
      <c r="AE433" s="4"/>
      <c r="AF433" s="4"/>
      <c r="AG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9"/>
      <c r="AB434" s="4"/>
      <c r="AC434" s="4"/>
      <c r="AD434" s="4"/>
      <c r="AE434" s="4"/>
      <c r="AF434" s="4"/>
      <c r="AG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9"/>
      <c r="AB435" s="4"/>
      <c r="AC435" s="4"/>
      <c r="AD435" s="4"/>
      <c r="AE435" s="4"/>
      <c r="AF435" s="4"/>
      <c r="AG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9"/>
      <c r="AB436" s="4"/>
      <c r="AC436" s="4"/>
      <c r="AD436" s="4"/>
      <c r="AE436" s="4"/>
      <c r="AF436" s="4"/>
      <c r="AG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9"/>
      <c r="AB437" s="4"/>
      <c r="AC437" s="4"/>
      <c r="AD437" s="4"/>
      <c r="AE437" s="4"/>
      <c r="AF437" s="4"/>
      <c r="AG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9"/>
      <c r="AB438" s="4"/>
      <c r="AC438" s="4"/>
      <c r="AD438" s="4"/>
      <c r="AE438" s="4"/>
      <c r="AF438" s="4"/>
      <c r="AG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9"/>
      <c r="AB439" s="4"/>
      <c r="AC439" s="4"/>
      <c r="AD439" s="4"/>
      <c r="AE439" s="4"/>
      <c r="AF439" s="4"/>
      <c r="AG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9"/>
      <c r="AB440" s="4"/>
      <c r="AC440" s="4"/>
      <c r="AD440" s="4"/>
      <c r="AE440" s="4"/>
      <c r="AF440" s="4"/>
      <c r="AG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9"/>
      <c r="AB441" s="4"/>
      <c r="AC441" s="4"/>
      <c r="AD441" s="4"/>
      <c r="AE441" s="4"/>
      <c r="AF441" s="4"/>
      <c r="AG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9"/>
      <c r="AB442" s="4"/>
      <c r="AC442" s="4"/>
      <c r="AD442" s="4"/>
      <c r="AE442" s="4"/>
      <c r="AF442" s="4"/>
      <c r="AG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9"/>
      <c r="AB443" s="4"/>
      <c r="AC443" s="4"/>
      <c r="AD443" s="4"/>
      <c r="AE443" s="4"/>
      <c r="AF443" s="4"/>
      <c r="AG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9"/>
      <c r="AB444" s="4"/>
      <c r="AC444" s="4"/>
      <c r="AD444" s="4"/>
      <c r="AE444" s="4"/>
      <c r="AF444" s="4"/>
      <c r="AG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9"/>
      <c r="AB445" s="4"/>
      <c r="AC445" s="4"/>
      <c r="AD445" s="4"/>
      <c r="AE445" s="4"/>
      <c r="AF445" s="4"/>
      <c r="AG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9"/>
      <c r="AB446" s="4"/>
      <c r="AC446" s="4"/>
      <c r="AD446" s="4"/>
      <c r="AE446" s="4"/>
      <c r="AF446" s="4"/>
      <c r="AG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9"/>
      <c r="AB447" s="4"/>
      <c r="AC447" s="4"/>
      <c r="AD447" s="4"/>
      <c r="AE447" s="4"/>
      <c r="AF447" s="4"/>
      <c r="AG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9"/>
      <c r="AB448" s="4"/>
      <c r="AC448" s="4"/>
      <c r="AD448" s="4"/>
      <c r="AE448" s="4"/>
      <c r="AF448" s="4"/>
      <c r="AG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9"/>
      <c r="AB449" s="4"/>
      <c r="AC449" s="4"/>
      <c r="AD449" s="4"/>
      <c r="AE449" s="4"/>
      <c r="AF449" s="4"/>
      <c r="AG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9"/>
      <c r="AB450" s="4"/>
      <c r="AC450" s="4"/>
      <c r="AD450" s="4"/>
      <c r="AE450" s="4"/>
      <c r="AF450" s="4"/>
      <c r="AG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9"/>
      <c r="AB451" s="4"/>
      <c r="AC451" s="4"/>
      <c r="AD451" s="4"/>
      <c r="AE451" s="4"/>
      <c r="AF451" s="4"/>
      <c r="AG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9"/>
      <c r="AB452" s="4"/>
      <c r="AC452" s="4"/>
      <c r="AD452" s="4"/>
      <c r="AE452" s="4"/>
      <c r="AF452" s="4"/>
      <c r="AG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9"/>
      <c r="AB453" s="4"/>
      <c r="AC453" s="4"/>
      <c r="AD453" s="4"/>
      <c r="AE453" s="4"/>
      <c r="AF453" s="4"/>
      <c r="AG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9"/>
      <c r="AB454" s="4"/>
      <c r="AC454" s="4"/>
      <c r="AD454" s="4"/>
      <c r="AE454" s="4"/>
      <c r="AF454" s="4"/>
      <c r="AG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9"/>
      <c r="AB455" s="4"/>
      <c r="AC455" s="4"/>
      <c r="AD455" s="4"/>
      <c r="AE455" s="4"/>
      <c r="AF455" s="4"/>
      <c r="AG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9"/>
      <c r="AB456" s="4"/>
      <c r="AC456" s="4"/>
      <c r="AD456" s="4"/>
      <c r="AE456" s="4"/>
      <c r="AF456" s="4"/>
      <c r="AG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9"/>
      <c r="AB457" s="4"/>
      <c r="AC457" s="4"/>
      <c r="AD457" s="4"/>
      <c r="AE457" s="4"/>
      <c r="AF457" s="4"/>
      <c r="AG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9"/>
      <c r="AB458" s="4"/>
      <c r="AC458" s="4"/>
      <c r="AD458" s="4"/>
      <c r="AE458" s="4"/>
      <c r="AF458" s="4"/>
      <c r="AG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9"/>
      <c r="AB459" s="4"/>
      <c r="AC459" s="4"/>
      <c r="AD459" s="4"/>
      <c r="AE459" s="4"/>
      <c r="AF459" s="4"/>
      <c r="AG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9"/>
      <c r="AB460" s="4"/>
      <c r="AC460" s="4"/>
      <c r="AD460" s="4"/>
      <c r="AE460" s="4"/>
      <c r="AF460" s="4"/>
      <c r="AG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9"/>
      <c r="AB461" s="4"/>
      <c r="AC461" s="4"/>
      <c r="AD461" s="4"/>
      <c r="AE461" s="4"/>
      <c r="AF461" s="4"/>
      <c r="AG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9"/>
      <c r="AB462" s="4"/>
      <c r="AC462" s="4"/>
      <c r="AD462" s="4"/>
      <c r="AE462" s="4"/>
      <c r="AF462" s="4"/>
      <c r="AG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9"/>
      <c r="AB463" s="4"/>
      <c r="AC463" s="4"/>
      <c r="AD463" s="4"/>
      <c r="AE463" s="4"/>
      <c r="AF463" s="4"/>
      <c r="AG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9"/>
      <c r="AB464" s="4"/>
      <c r="AC464" s="4"/>
      <c r="AD464" s="4"/>
      <c r="AE464" s="4"/>
      <c r="AF464" s="4"/>
      <c r="AG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9"/>
      <c r="AB465" s="4"/>
      <c r="AC465" s="4"/>
      <c r="AD465" s="4"/>
      <c r="AE465" s="4"/>
      <c r="AF465" s="4"/>
      <c r="AG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9"/>
      <c r="AB466" s="4"/>
      <c r="AC466" s="4"/>
      <c r="AD466" s="4"/>
      <c r="AE466" s="4"/>
      <c r="AF466" s="4"/>
      <c r="AG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9"/>
      <c r="AB467" s="4"/>
      <c r="AC467" s="4"/>
      <c r="AD467" s="4"/>
      <c r="AE467" s="4"/>
      <c r="AF467" s="4"/>
      <c r="AG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9"/>
      <c r="AB468" s="4"/>
      <c r="AC468" s="4"/>
      <c r="AD468" s="4"/>
      <c r="AE468" s="4"/>
      <c r="AF468" s="4"/>
      <c r="AG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9"/>
      <c r="AB469" s="4"/>
      <c r="AC469" s="4"/>
      <c r="AD469" s="4"/>
      <c r="AE469" s="4"/>
      <c r="AF469" s="4"/>
      <c r="AG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9"/>
      <c r="AB470" s="4"/>
      <c r="AC470" s="4"/>
      <c r="AD470" s="4"/>
      <c r="AE470" s="4"/>
      <c r="AF470" s="4"/>
      <c r="AG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9"/>
      <c r="AB471" s="4"/>
      <c r="AC471" s="4"/>
      <c r="AD471" s="4"/>
      <c r="AE471" s="4"/>
      <c r="AF471" s="4"/>
      <c r="AG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9"/>
      <c r="AB472" s="4"/>
      <c r="AC472" s="4"/>
      <c r="AD472" s="4"/>
      <c r="AE472" s="4"/>
      <c r="AF472" s="4"/>
      <c r="AG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9"/>
      <c r="AB473" s="4"/>
      <c r="AC473" s="4"/>
      <c r="AD473" s="4"/>
      <c r="AE473" s="4"/>
      <c r="AF473" s="4"/>
      <c r="AG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/>
      <c r="AB474" s="4"/>
      <c r="AC474" s="4"/>
      <c r="AD474" s="4"/>
      <c r="AE474" s="4"/>
      <c r="AF474" s="4"/>
      <c r="AG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9"/>
      <c r="AB475" s="4"/>
      <c r="AC475" s="4"/>
      <c r="AD475" s="4"/>
      <c r="AE475" s="4"/>
      <c r="AF475" s="4"/>
      <c r="AG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9"/>
      <c r="AB476" s="4"/>
      <c r="AC476" s="4"/>
      <c r="AD476" s="4"/>
      <c r="AE476" s="4"/>
      <c r="AF476" s="4"/>
      <c r="AG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9"/>
      <c r="AB477" s="4"/>
      <c r="AC477" s="4"/>
      <c r="AD477" s="4"/>
      <c r="AE477" s="4"/>
      <c r="AF477" s="4"/>
      <c r="AG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9"/>
      <c r="AB478" s="4"/>
      <c r="AC478" s="4"/>
      <c r="AD478" s="4"/>
      <c r="AE478" s="4"/>
      <c r="AF478" s="4"/>
      <c r="AG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9"/>
      <c r="AB479" s="4"/>
      <c r="AC479" s="4"/>
      <c r="AD479" s="4"/>
      <c r="AE479" s="4"/>
      <c r="AF479" s="4"/>
      <c r="AG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9"/>
      <c r="AB480" s="4"/>
      <c r="AC480" s="4"/>
      <c r="AD480" s="4"/>
      <c r="AE480" s="4"/>
      <c r="AF480" s="4"/>
      <c r="AG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9"/>
      <c r="AB481" s="4"/>
      <c r="AC481" s="4"/>
      <c r="AD481" s="4"/>
      <c r="AE481" s="4"/>
      <c r="AF481" s="4"/>
      <c r="AG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9"/>
      <c r="AB482" s="4"/>
      <c r="AC482" s="4"/>
      <c r="AD482" s="4"/>
      <c r="AE482" s="4"/>
      <c r="AF482" s="4"/>
      <c r="AG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9"/>
      <c r="AB483" s="4"/>
      <c r="AC483" s="4"/>
      <c r="AD483" s="4"/>
      <c r="AE483" s="4"/>
      <c r="AF483" s="4"/>
      <c r="AG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9"/>
      <c r="AB484" s="4"/>
      <c r="AC484" s="4"/>
      <c r="AD484" s="4"/>
      <c r="AE484" s="4"/>
      <c r="AF484" s="4"/>
      <c r="AG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9"/>
      <c r="AB485" s="4"/>
      <c r="AC485" s="4"/>
      <c r="AD485" s="4"/>
      <c r="AE485" s="4"/>
      <c r="AF485" s="4"/>
      <c r="AG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9"/>
      <c r="AB486" s="4"/>
      <c r="AC486" s="4"/>
      <c r="AD486" s="4"/>
      <c r="AE486" s="4"/>
      <c r="AF486" s="4"/>
      <c r="AG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9"/>
      <c r="AB487" s="4"/>
      <c r="AC487" s="4"/>
      <c r="AD487" s="4"/>
      <c r="AE487" s="4"/>
      <c r="AF487" s="4"/>
      <c r="AG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9"/>
      <c r="AB488" s="4"/>
      <c r="AC488" s="4"/>
      <c r="AD488" s="4"/>
      <c r="AE488" s="4"/>
      <c r="AF488" s="4"/>
      <c r="AG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9"/>
      <c r="AB489" s="4"/>
      <c r="AC489" s="4"/>
      <c r="AD489" s="4"/>
      <c r="AE489" s="4"/>
      <c r="AF489" s="4"/>
      <c r="AG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9"/>
      <c r="AB490" s="4"/>
      <c r="AC490" s="4"/>
      <c r="AD490" s="4"/>
      <c r="AE490" s="4"/>
      <c r="AF490" s="4"/>
      <c r="AG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9"/>
      <c r="AB491" s="4"/>
      <c r="AC491" s="4"/>
      <c r="AD491" s="4"/>
      <c r="AE491" s="4"/>
      <c r="AF491" s="4"/>
      <c r="AG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9"/>
      <c r="AB492" s="4"/>
      <c r="AC492" s="4"/>
      <c r="AD492" s="4"/>
      <c r="AE492" s="4"/>
      <c r="AF492" s="4"/>
      <c r="AG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9"/>
      <c r="AB493" s="4"/>
      <c r="AC493" s="4"/>
      <c r="AD493" s="4"/>
      <c r="AE493" s="4"/>
      <c r="AF493" s="4"/>
      <c r="AG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9"/>
      <c r="AB494" s="4"/>
      <c r="AC494" s="4"/>
      <c r="AD494" s="4"/>
      <c r="AE494" s="4"/>
      <c r="AF494" s="4"/>
      <c r="AG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9"/>
      <c r="AB495" s="4"/>
      <c r="AC495" s="4"/>
      <c r="AD495" s="4"/>
      <c r="AE495" s="4"/>
      <c r="AF495" s="4"/>
      <c r="AG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9"/>
      <c r="AB496" s="4"/>
      <c r="AC496" s="4"/>
      <c r="AD496" s="4"/>
      <c r="AE496" s="4"/>
      <c r="AF496" s="4"/>
      <c r="AG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9"/>
      <c r="AB497" s="4"/>
      <c r="AC497" s="4"/>
      <c r="AD497" s="4"/>
      <c r="AE497" s="4"/>
      <c r="AF497" s="4"/>
      <c r="AG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9"/>
      <c r="AB498" s="4"/>
      <c r="AC498" s="4"/>
      <c r="AD498" s="4"/>
      <c r="AE498" s="4"/>
      <c r="AF498" s="4"/>
      <c r="AG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9"/>
      <c r="AB499" s="4"/>
      <c r="AC499" s="4"/>
      <c r="AD499" s="4"/>
      <c r="AE499" s="4"/>
      <c r="AF499" s="4"/>
      <c r="AG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9"/>
      <c r="AB500" s="4"/>
      <c r="AC500" s="4"/>
      <c r="AD500" s="4"/>
      <c r="AE500" s="4"/>
      <c r="AF500" s="4"/>
      <c r="AG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9"/>
      <c r="AB501" s="4"/>
      <c r="AC501" s="4"/>
      <c r="AD501" s="4"/>
      <c r="AE501" s="4"/>
      <c r="AF501" s="4"/>
      <c r="AG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9"/>
      <c r="AB502" s="4"/>
      <c r="AC502" s="4"/>
      <c r="AD502" s="4"/>
      <c r="AE502" s="4"/>
      <c r="AF502" s="4"/>
      <c r="AG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9"/>
      <c r="AB503" s="4"/>
      <c r="AC503" s="4"/>
      <c r="AD503" s="4"/>
      <c r="AE503" s="4"/>
      <c r="AF503" s="4"/>
      <c r="AG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9"/>
      <c r="AB504" s="4"/>
      <c r="AC504" s="4"/>
      <c r="AD504" s="4"/>
      <c r="AE504" s="4"/>
      <c r="AF504" s="4"/>
      <c r="AG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9"/>
      <c r="AB505" s="4"/>
      <c r="AC505" s="4"/>
      <c r="AD505" s="4"/>
      <c r="AE505" s="4"/>
      <c r="AF505" s="4"/>
      <c r="AG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9"/>
      <c r="AB506" s="4"/>
      <c r="AC506" s="4"/>
      <c r="AD506" s="4"/>
      <c r="AE506" s="4"/>
      <c r="AF506" s="4"/>
      <c r="AG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9"/>
      <c r="AB507" s="4"/>
      <c r="AC507" s="4"/>
      <c r="AD507" s="4"/>
      <c r="AE507" s="4"/>
      <c r="AF507" s="4"/>
      <c r="AG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9"/>
      <c r="AB508" s="4"/>
      <c r="AC508" s="4"/>
      <c r="AD508" s="4"/>
      <c r="AE508" s="4"/>
      <c r="AF508" s="4"/>
      <c r="AG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9"/>
      <c r="AB509" s="4"/>
      <c r="AC509" s="4"/>
      <c r="AD509" s="4"/>
      <c r="AE509" s="4"/>
      <c r="AF509" s="4"/>
      <c r="AG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/>
      <c r="AB510" s="4"/>
      <c r="AC510" s="4"/>
      <c r="AD510" s="4"/>
      <c r="AE510" s="4"/>
      <c r="AF510" s="4"/>
      <c r="AG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9"/>
      <c r="AB511" s="4"/>
      <c r="AC511" s="4"/>
      <c r="AD511" s="4"/>
      <c r="AE511" s="4"/>
      <c r="AF511" s="4"/>
      <c r="AG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9"/>
      <c r="AB512" s="4"/>
      <c r="AC512" s="4"/>
      <c r="AD512" s="4"/>
      <c r="AE512" s="4"/>
      <c r="AF512" s="4"/>
      <c r="AG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9"/>
      <c r="AB513" s="4"/>
      <c r="AC513" s="4"/>
      <c r="AD513" s="4"/>
      <c r="AE513" s="4"/>
      <c r="AF513" s="4"/>
      <c r="AG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9"/>
      <c r="AB514" s="4"/>
      <c r="AC514" s="4"/>
      <c r="AD514" s="4"/>
      <c r="AE514" s="4"/>
      <c r="AF514" s="4"/>
      <c r="AG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9"/>
      <c r="AB515" s="4"/>
      <c r="AC515" s="4"/>
      <c r="AD515" s="4"/>
      <c r="AE515" s="4"/>
      <c r="AF515" s="4"/>
      <c r="AG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9"/>
      <c r="AB516" s="4"/>
      <c r="AC516" s="4"/>
      <c r="AD516" s="4"/>
      <c r="AE516" s="4"/>
      <c r="AF516" s="4"/>
      <c r="AG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9"/>
      <c r="AB517" s="4"/>
      <c r="AC517" s="4"/>
      <c r="AD517" s="4"/>
      <c r="AE517" s="4"/>
      <c r="AF517" s="4"/>
      <c r="AG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9"/>
      <c r="AB518" s="4"/>
      <c r="AC518" s="4"/>
      <c r="AD518" s="4"/>
      <c r="AE518" s="4"/>
      <c r="AF518" s="4"/>
      <c r="AG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9"/>
      <c r="AB519" s="4"/>
      <c r="AC519" s="4"/>
      <c r="AD519" s="4"/>
      <c r="AE519" s="4"/>
      <c r="AF519" s="4"/>
      <c r="AG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9"/>
      <c r="AB520" s="4"/>
      <c r="AC520" s="4"/>
      <c r="AD520" s="4"/>
      <c r="AE520" s="4"/>
      <c r="AF520" s="4"/>
      <c r="AG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9"/>
      <c r="AB521" s="4"/>
      <c r="AC521" s="4"/>
      <c r="AD521" s="4"/>
      <c r="AE521" s="4"/>
      <c r="AF521" s="4"/>
      <c r="AG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9"/>
      <c r="AB522" s="4"/>
      <c r="AC522" s="4"/>
      <c r="AD522" s="4"/>
      <c r="AE522" s="4"/>
      <c r="AF522" s="4"/>
      <c r="AG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9"/>
      <c r="AB523" s="4"/>
      <c r="AC523" s="4"/>
      <c r="AD523" s="4"/>
      <c r="AE523" s="4"/>
      <c r="AF523" s="4"/>
      <c r="AG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9"/>
      <c r="AB524" s="4"/>
      <c r="AC524" s="4"/>
      <c r="AD524" s="4"/>
      <c r="AE524" s="4"/>
      <c r="AF524" s="4"/>
      <c r="AG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9"/>
      <c r="AB525" s="4"/>
      <c r="AC525" s="4"/>
      <c r="AD525" s="4"/>
      <c r="AE525" s="4"/>
      <c r="AF525" s="4"/>
      <c r="AG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9"/>
      <c r="AB526" s="4"/>
      <c r="AC526" s="4"/>
      <c r="AD526" s="4"/>
      <c r="AE526" s="4"/>
      <c r="AF526" s="4"/>
      <c r="AG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9"/>
      <c r="AB527" s="4"/>
      <c r="AC527" s="4"/>
      <c r="AD527" s="4"/>
      <c r="AE527" s="4"/>
      <c r="AF527" s="4"/>
      <c r="AG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9"/>
      <c r="AB528" s="4"/>
      <c r="AC528" s="4"/>
      <c r="AD528" s="4"/>
      <c r="AE528" s="4"/>
      <c r="AF528" s="4"/>
      <c r="AG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9"/>
      <c r="AB529" s="4"/>
      <c r="AC529" s="4"/>
      <c r="AD529" s="4"/>
      <c r="AE529" s="4"/>
      <c r="AF529" s="4"/>
      <c r="AG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9"/>
      <c r="AB530" s="4"/>
      <c r="AC530" s="4"/>
      <c r="AD530" s="4"/>
      <c r="AE530" s="4"/>
      <c r="AF530" s="4"/>
      <c r="AG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/>
      <c r="AB531" s="4"/>
      <c r="AC531" s="4"/>
      <c r="AD531" s="4"/>
      <c r="AE531" s="4"/>
      <c r="AF531" s="4"/>
      <c r="AG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9"/>
      <c r="AB532" s="4"/>
      <c r="AC532" s="4"/>
      <c r="AD532" s="4"/>
      <c r="AE532" s="4"/>
      <c r="AF532" s="4"/>
      <c r="AG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9"/>
      <c r="AB533" s="4"/>
      <c r="AC533" s="4"/>
      <c r="AD533" s="4"/>
      <c r="AE533" s="4"/>
      <c r="AF533" s="4"/>
      <c r="AG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9"/>
      <c r="AB534" s="4"/>
      <c r="AC534" s="4"/>
      <c r="AD534" s="4"/>
      <c r="AE534" s="4"/>
      <c r="AF534" s="4"/>
      <c r="AG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9"/>
      <c r="AB535" s="4"/>
      <c r="AC535" s="4"/>
      <c r="AD535" s="4"/>
      <c r="AE535" s="4"/>
      <c r="AF535" s="4"/>
      <c r="AG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9"/>
      <c r="AB536" s="4"/>
      <c r="AC536" s="4"/>
      <c r="AD536" s="4"/>
      <c r="AE536" s="4"/>
      <c r="AF536" s="4"/>
      <c r="AG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9"/>
      <c r="AB537" s="4"/>
      <c r="AC537" s="4"/>
      <c r="AD537" s="4"/>
      <c r="AE537" s="4"/>
      <c r="AF537" s="4"/>
      <c r="AG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9"/>
      <c r="AB538" s="4"/>
      <c r="AC538" s="4"/>
      <c r="AD538" s="4"/>
      <c r="AE538" s="4"/>
      <c r="AF538" s="4"/>
      <c r="AG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9"/>
      <c r="AB539" s="4"/>
      <c r="AC539" s="4"/>
      <c r="AD539" s="4"/>
      <c r="AE539" s="4"/>
      <c r="AF539" s="4"/>
      <c r="AG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9"/>
      <c r="AB540" s="4"/>
      <c r="AC540" s="4"/>
      <c r="AD540" s="4"/>
      <c r="AE540" s="4"/>
      <c r="AF540" s="4"/>
      <c r="AG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9"/>
      <c r="AB541" s="4"/>
      <c r="AC541" s="4"/>
      <c r="AD541" s="4"/>
      <c r="AE541" s="4"/>
      <c r="AF541" s="4"/>
      <c r="AG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9"/>
      <c r="AB542" s="4"/>
      <c r="AC542" s="4"/>
      <c r="AD542" s="4"/>
      <c r="AE542" s="4"/>
      <c r="AF542" s="4"/>
      <c r="AG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9"/>
      <c r="AB543" s="4"/>
      <c r="AC543" s="4"/>
      <c r="AD543" s="4"/>
      <c r="AE543" s="4"/>
      <c r="AF543" s="4"/>
      <c r="AG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9"/>
      <c r="AB544" s="4"/>
      <c r="AC544" s="4"/>
      <c r="AD544" s="4"/>
      <c r="AE544" s="4"/>
      <c r="AF544" s="4"/>
      <c r="AG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9"/>
      <c r="AB545" s="4"/>
      <c r="AC545" s="4"/>
      <c r="AD545" s="4"/>
      <c r="AE545" s="4"/>
      <c r="AF545" s="4"/>
      <c r="AG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9"/>
      <c r="AB546" s="4"/>
      <c r="AC546" s="4"/>
      <c r="AD546" s="4"/>
      <c r="AE546" s="4"/>
      <c r="AF546" s="4"/>
      <c r="AG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9"/>
      <c r="AB547" s="4"/>
      <c r="AC547" s="4"/>
      <c r="AD547" s="4"/>
      <c r="AE547" s="4"/>
      <c r="AF547" s="4"/>
      <c r="AG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9"/>
      <c r="AB548" s="4"/>
      <c r="AC548" s="4"/>
      <c r="AD548" s="4"/>
      <c r="AE548" s="4"/>
      <c r="AF548" s="4"/>
      <c r="AG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9"/>
      <c r="AB549" s="4"/>
      <c r="AC549" s="4"/>
      <c r="AD549" s="4"/>
      <c r="AE549" s="4"/>
      <c r="AF549" s="4"/>
      <c r="AG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9"/>
      <c r="AB550" s="4"/>
      <c r="AC550" s="4"/>
      <c r="AD550" s="4"/>
      <c r="AE550" s="4"/>
      <c r="AF550" s="4"/>
      <c r="AG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9"/>
      <c r="AB551" s="4"/>
      <c r="AC551" s="4"/>
      <c r="AD551" s="4"/>
      <c r="AE551" s="4"/>
      <c r="AF551" s="4"/>
      <c r="AG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9"/>
      <c r="AB552" s="4"/>
      <c r="AC552" s="4"/>
      <c r="AD552" s="4"/>
      <c r="AE552" s="4"/>
      <c r="AF552" s="4"/>
      <c r="AG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/>
      <c r="AB553" s="4"/>
      <c r="AC553" s="4"/>
      <c r="AD553" s="4"/>
      <c r="AE553" s="4"/>
      <c r="AF553" s="4"/>
      <c r="AG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9"/>
      <c r="AB554" s="4"/>
      <c r="AC554" s="4"/>
      <c r="AD554" s="4"/>
      <c r="AE554" s="4"/>
      <c r="AF554" s="4"/>
      <c r="AG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9"/>
      <c r="AB555" s="4"/>
      <c r="AC555" s="4"/>
      <c r="AD555" s="4"/>
      <c r="AE555" s="4"/>
      <c r="AF555" s="4"/>
      <c r="AG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9"/>
      <c r="AB556" s="4"/>
      <c r="AC556" s="4"/>
      <c r="AD556" s="4"/>
      <c r="AE556" s="4"/>
      <c r="AF556" s="4"/>
      <c r="AG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9"/>
      <c r="AB557" s="4"/>
      <c r="AC557" s="4"/>
      <c r="AD557" s="4"/>
      <c r="AE557" s="4"/>
      <c r="AF557" s="4"/>
      <c r="AG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9"/>
      <c r="AB558" s="4"/>
      <c r="AC558" s="4"/>
      <c r="AD558" s="4"/>
      <c r="AE558" s="4"/>
      <c r="AF558" s="4"/>
      <c r="AG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9"/>
      <c r="AB559" s="4"/>
      <c r="AC559" s="4"/>
      <c r="AD559" s="4"/>
      <c r="AE559" s="4"/>
      <c r="AF559" s="4"/>
      <c r="AG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9"/>
      <c r="AB560" s="4"/>
      <c r="AC560" s="4"/>
      <c r="AD560" s="4"/>
      <c r="AE560" s="4"/>
      <c r="AF560" s="4"/>
      <c r="AG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/>
      <c r="AB561" s="4"/>
      <c r="AC561" s="4"/>
      <c r="AD561" s="4"/>
      <c r="AE561" s="4"/>
      <c r="AF561" s="4"/>
      <c r="AG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9"/>
      <c r="AB562" s="4"/>
      <c r="AC562" s="4"/>
      <c r="AD562" s="4"/>
      <c r="AE562" s="4"/>
      <c r="AF562" s="4"/>
      <c r="AG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/>
      <c r="AB563" s="4"/>
      <c r="AC563" s="4"/>
      <c r="AD563" s="4"/>
      <c r="AE563" s="4"/>
      <c r="AF563" s="4"/>
      <c r="AG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9"/>
      <c r="AB564" s="4"/>
      <c r="AC564" s="4"/>
      <c r="AD564" s="4"/>
      <c r="AE564" s="4"/>
      <c r="AF564" s="4"/>
      <c r="AG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9"/>
      <c r="AB565" s="4"/>
      <c r="AC565" s="4"/>
      <c r="AD565" s="4"/>
      <c r="AE565" s="4"/>
      <c r="AF565" s="4"/>
      <c r="AG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9"/>
      <c r="AB566" s="4"/>
      <c r="AC566" s="4"/>
      <c r="AD566" s="4"/>
      <c r="AE566" s="4"/>
      <c r="AF566" s="4"/>
      <c r="AG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9"/>
      <c r="AB567" s="4"/>
      <c r="AC567" s="4"/>
      <c r="AD567" s="4"/>
      <c r="AE567" s="4"/>
      <c r="AF567" s="4"/>
      <c r="AG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9"/>
      <c r="AB568" s="4"/>
      <c r="AC568" s="4"/>
      <c r="AD568" s="4"/>
      <c r="AE568" s="4"/>
      <c r="AF568" s="4"/>
      <c r="AG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9"/>
      <c r="AB569" s="4"/>
      <c r="AC569" s="4"/>
      <c r="AD569" s="4"/>
      <c r="AE569" s="4"/>
      <c r="AF569" s="4"/>
      <c r="AG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9"/>
      <c r="AB570" s="4"/>
      <c r="AC570" s="4"/>
      <c r="AD570" s="4"/>
      <c r="AE570" s="4"/>
      <c r="AF570" s="4"/>
      <c r="AG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9"/>
      <c r="AB571" s="4"/>
      <c r="AC571" s="4"/>
      <c r="AD571" s="4"/>
      <c r="AE571" s="4"/>
      <c r="AF571" s="4"/>
      <c r="AG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9"/>
      <c r="AB572" s="4"/>
      <c r="AC572" s="4"/>
      <c r="AD572" s="4"/>
      <c r="AE572" s="4"/>
      <c r="AF572" s="4"/>
      <c r="AG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9"/>
      <c r="AB573" s="4"/>
      <c r="AC573" s="4"/>
      <c r="AD573" s="4"/>
      <c r="AE573" s="4"/>
      <c r="AF573" s="4"/>
      <c r="AG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9"/>
      <c r="AB574" s="4"/>
      <c r="AC574" s="4"/>
      <c r="AD574" s="4"/>
      <c r="AE574" s="4"/>
      <c r="AF574" s="4"/>
      <c r="AG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9"/>
      <c r="AB575" s="4"/>
      <c r="AC575" s="4"/>
      <c r="AD575" s="4"/>
      <c r="AE575" s="4"/>
      <c r="AF575" s="4"/>
      <c r="AG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9"/>
      <c r="AB576" s="4"/>
      <c r="AC576" s="4"/>
      <c r="AD576" s="4"/>
      <c r="AE576" s="4"/>
      <c r="AF576" s="4"/>
      <c r="AG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9"/>
      <c r="AB577" s="4"/>
      <c r="AC577" s="4"/>
      <c r="AD577" s="4"/>
      <c r="AE577" s="4"/>
      <c r="AF577" s="4"/>
      <c r="AG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9"/>
      <c r="AB578" s="4"/>
      <c r="AC578" s="4"/>
      <c r="AD578" s="4"/>
      <c r="AE578" s="4"/>
      <c r="AF578" s="4"/>
      <c r="AG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9"/>
      <c r="AB579" s="4"/>
      <c r="AC579" s="4"/>
      <c r="AD579" s="4"/>
      <c r="AE579" s="4"/>
      <c r="AF579" s="4"/>
      <c r="AG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9"/>
      <c r="AB580" s="4"/>
      <c r="AC580" s="4"/>
      <c r="AD580" s="4"/>
      <c r="AE580" s="4"/>
      <c r="AF580" s="4"/>
      <c r="AG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9"/>
      <c r="AB581" s="4"/>
      <c r="AC581" s="4"/>
      <c r="AD581" s="4"/>
      <c r="AE581" s="4"/>
      <c r="AF581" s="4"/>
      <c r="AG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9"/>
      <c r="AB582" s="4"/>
      <c r="AC582" s="4"/>
      <c r="AD582" s="4"/>
      <c r="AE582" s="4"/>
      <c r="AF582" s="4"/>
      <c r="AG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9"/>
      <c r="AB583" s="4"/>
      <c r="AC583" s="4"/>
      <c r="AD583" s="4"/>
      <c r="AE583" s="4"/>
      <c r="AF583" s="4"/>
      <c r="AG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9"/>
      <c r="AB584" s="4"/>
      <c r="AC584" s="4"/>
      <c r="AD584" s="4"/>
      <c r="AE584" s="4"/>
      <c r="AF584" s="4"/>
      <c r="AG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9"/>
      <c r="AB585" s="4"/>
      <c r="AC585" s="4"/>
      <c r="AD585" s="4"/>
      <c r="AE585" s="4"/>
      <c r="AF585" s="4"/>
      <c r="AG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9"/>
      <c r="AB586" s="4"/>
      <c r="AC586" s="4"/>
      <c r="AD586" s="4"/>
      <c r="AE586" s="4"/>
      <c r="AF586" s="4"/>
      <c r="AG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9"/>
      <c r="AB587" s="4"/>
      <c r="AC587" s="4"/>
      <c r="AD587" s="4"/>
      <c r="AE587" s="4"/>
      <c r="AF587" s="4"/>
      <c r="AG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9"/>
      <c r="AB588" s="4"/>
      <c r="AC588" s="4"/>
      <c r="AD588" s="4"/>
      <c r="AE588" s="4"/>
      <c r="AF588" s="4"/>
      <c r="AG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9"/>
      <c r="AB589" s="4"/>
      <c r="AC589" s="4"/>
      <c r="AD589" s="4"/>
      <c r="AE589" s="4"/>
      <c r="AF589" s="4"/>
      <c r="AG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9"/>
      <c r="AB590" s="4"/>
      <c r="AC590" s="4"/>
      <c r="AD590" s="4"/>
      <c r="AE590" s="4"/>
      <c r="AF590" s="4"/>
      <c r="AG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/>
      <c r="AB591" s="4"/>
      <c r="AC591" s="4"/>
      <c r="AD591" s="4"/>
      <c r="AE591" s="4"/>
      <c r="AF591" s="4"/>
      <c r="AG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9"/>
      <c r="AB592" s="4"/>
      <c r="AC592" s="4"/>
      <c r="AD592" s="4"/>
      <c r="AE592" s="4"/>
      <c r="AF592" s="4"/>
      <c r="AG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9"/>
      <c r="AB593" s="4"/>
      <c r="AC593" s="4"/>
      <c r="AD593" s="4"/>
      <c r="AE593" s="4"/>
      <c r="AF593" s="4"/>
      <c r="AG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9"/>
      <c r="AB594" s="4"/>
      <c r="AC594" s="4"/>
      <c r="AD594" s="4"/>
      <c r="AE594" s="4"/>
      <c r="AF594" s="4"/>
      <c r="AG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/>
      <c r="AB595" s="4"/>
      <c r="AC595" s="4"/>
      <c r="AD595" s="4"/>
      <c r="AE595" s="4"/>
      <c r="AF595" s="4"/>
      <c r="AG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/>
      <c r="AB596" s="4"/>
      <c r="AC596" s="4"/>
      <c r="AD596" s="4"/>
      <c r="AE596" s="4"/>
      <c r="AF596" s="4"/>
      <c r="AG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9"/>
      <c r="AB597" s="4"/>
      <c r="AC597" s="4"/>
      <c r="AD597" s="4"/>
      <c r="AE597" s="4"/>
      <c r="AF597" s="4"/>
      <c r="AG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/>
      <c r="AB598" s="4"/>
      <c r="AC598" s="4"/>
      <c r="AD598" s="4"/>
      <c r="AE598" s="4"/>
      <c r="AF598" s="4"/>
      <c r="AG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/>
      <c r="AB599" s="4"/>
      <c r="AC599" s="4"/>
      <c r="AD599" s="4"/>
      <c r="AE599" s="4"/>
      <c r="AF599" s="4"/>
      <c r="AG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9"/>
      <c r="AB600" s="4"/>
      <c r="AC600" s="4"/>
      <c r="AD600" s="4"/>
      <c r="AE600" s="4"/>
      <c r="AF600" s="4"/>
      <c r="AG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9"/>
      <c r="AB601" s="4"/>
      <c r="AC601" s="4"/>
      <c r="AD601" s="4"/>
      <c r="AE601" s="4"/>
      <c r="AF601" s="4"/>
      <c r="AG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9"/>
      <c r="AB602" s="4"/>
      <c r="AC602" s="4"/>
      <c r="AD602" s="4"/>
      <c r="AE602" s="4"/>
      <c r="AF602" s="4"/>
      <c r="AG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/>
      <c r="AB603" s="4"/>
      <c r="AC603" s="4"/>
      <c r="AD603" s="4"/>
      <c r="AE603" s="4"/>
      <c r="AF603" s="4"/>
      <c r="AG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9"/>
      <c r="AB604" s="4"/>
      <c r="AC604" s="4"/>
      <c r="AD604" s="4"/>
      <c r="AE604" s="4"/>
      <c r="AF604" s="4"/>
      <c r="AG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9"/>
      <c r="AB605" s="4"/>
      <c r="AC605" s="4"/>
      <c r="AD605" s="4"/>
      <c r="AE605" s="4"/>
      <c r="AF605" s="4"/>
      <c r="AG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9"/>
      <c r="AB606" s="4"/>
      <c r="AC606" s="4"/>
      <c r="AD606" s="4"/>
      <c r="AE606" s="4"/>
      <c r="AF606" s="4"/>
      <c r="AG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9"/>
      <c r="AB607" s="4"/>
      <c r="AC607" s="4"/>
      <c r="AD607" s="4"/>
      <c r="AE607" s="4"/>
      <c r="AF607" s="4"/>
      <c r="AG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9"/>
      <c r="AB608" s="4"/>
      <c r="AC608" s="4"/>
      <c r="AD608" s="4"/>
      <c r="AE608" s="4"/>
      <c r="AF608" s="4"/>
      <c r="AG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/>
      <c r="AB609" s="4"/>
      <c r="AC609" s="4"/>
      <c r="AD609" s="4"/>
      <c r="AE609" s="4"/>
      <c r="AF609" s="4"/>
      <c r="AG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/>
      <c r="AB610" s="4"/>
      <c r="AC610" s="4"/>
      <c r="AD610" s="4"/>
      <c r="AE610" s="4"/>
      <c r="AF610" s="4"/>
      <c r="AG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9"/>
      <c r="AB611" s="4"/>
      <c r="AC611" s="4"/>
      <c r="AD611" s="4"/>
      <c r="AE611" s="4"/>
      <c r="AF611" s="4"/>
      <c r="AG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/>
      <c r="AB612" s="4"/>
      <c r="AC612" s="4"/>
      <c r="AD612" s="4"/>
      <c r="AE612" s="4"/>
      <c r="AF612" s="4"/>
      <c r="AG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9"/>
      <c r="AB613" s="4"/>
      <c r="AC613" s="4"/>
      <c r="AD613" s="4"/>
      <c r="AE613" s="4"/>
      <c r="AF613" s="4"/>
      <c r="AG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/>
      <c r="AB614" s="4"/>
      <c r="AC614" s="4"/>
      <c r="AD614" s="4"/>
      <c r="AE614" s="4"/>
      <c r="AF614" s="4"/>
      <c r="AG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9"/>
      <c r="AB615" s="4"/>
      <c r="AC615" s="4"/>
      <c r="AD615" s="4"/>
      <c r="AE615" s="4"/>
      <c r="AF615" s="4"/>
      <c r="AG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9"/>
      <c r="AB616" s="4"/>
      <c r="AC616" s="4"/>
      <c r="AD616" s="4"/>
      <c r="AE616" s="4"/>
      <c r="AF616" s="4"/>
      <c r="AG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9"/>
      <c r="AB617" s="4"/>
      <c r="AC617" s="4"/>
      <c r="AD617" s="4"/>
      <c r="AE617" s="4"/>
      <c r="AF617" s="4"/>
      <c r="AG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9"/>
      <c r="AB618" s="4"/>
      <c r="AC618" s="4"/>
      <c r="AD618" s="4"/>
      <c r="AE618" s="4"/>
      <c r="AF618" s="4"/>
      <c r="AG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9"/>
      <c r="AB619" s="4"/>
      <c r="AC619" s="4"/>
      <c r="AD619" s="4"/>
      <c r="AE619" s="4"/>
      <c r="AF619" s="4"/>
      <c r="AG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9"/>
      <c r="AB620" s="4"/>
      <c r="AC620" s="4"/>
      <c r="AD620" s="4"/>
      <c r="AE620" s="4"/>
      <c r="AF620" s="4"/>
      <c r="AG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9"/>
      <c r="AB621" s="4"/>
      <c r="AC621" s="4"/>
      <c r="AD621" s="4"/>
      <c r="AE621" s="4"/>
      <c r="AF621" s="4"/>
      <c r="AG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9"/>
      <c r="AB622" s="4"/>
      <c r="AC622" s="4"/>
      <c r="AD622" s="4"/>
      <c r="AE622" s="4"/>
      <c r="AF622" s="4"/>
      <c r="AG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9"/>
      <c r="AB623" s="4"/>
      <c r="AC623" s="4"/>
      <c r="AD623" s="4"/>
      <c r="AE623" s="4"/>
      <c r="AF623" s="4"/>
      <c r="AG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9"/>
      <c r="AB624" s="4"/>
      <c r="AC624" s="4"/>
      <c r="AD624" s="4"/>
      <c r="AE624" s="4"/>
      <c r="AF624" s="4"/>
      <c r="AG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9"/>
      <c r="AB625" s="4"/>
      <c r="AC625" s="4"/>
      <c r="AD625" s="4"/>
      <c r="AE625" s="4"/>
      <c r="AF625" s="4"/>
      <c r="AG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9"/>
      <c r="AB626" s="4"/>
      <c r="AC626" s="4"/>
      <c r="AD626" s="4"/>
      <c r="AE626" s="4"/>
      <c r="AF626" s="4"/>
      <c r="AG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9"/>
      <c r="AB627" s="4"/>
      <c r="AC627" s="4"/>
      <c r="AD627" s="4"/>
      <c r="AE627" s="4"/>
      <c r="AF627" s="4"/>
      <c r="AG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9"/>
      <c r="AB628" s="4"/>
      <c r="AC628" s="4"/>
      <c r="AD628" s="4"/>
      <c r="AE628" s="4"/>
      <c r="AF628" s="4"/>
      <c r="AG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/>
      <c r="AB629" s="4"/>
      <c r="AC629" s="4"/>
      <c r="AD629" s="4"/>
      <c r="AE629" s="4"/>
      <c r="AF629" s="4"/>
      <c r="AG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9"/>
      <c r="AB630" s="4"/>
      <c r="AC630" s="4"/>
      <c r="AD630" s="4"/>
      <c r="AE630" s="4"/>
      <c r="AF630" s="4"/>
      <c r="AG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/>
      <c r="AB631" s="4"/>
      <c r="AC631" s="4"/>
      <c r="AD631" s="4"/>
      <c r="AE631" s="4"/>
      <c r="AF631" s="4"/>
      <c r="AG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9"/>
      <c r="AB632" s="4"/>
      <c r="AC632" s="4"/>
      <c r="AD632" s="4"/>
      <c r="AE632" s="4"/>
      <c r="AF632" s="4"/>
      <c r="AG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9"/>
      <c r="AB633" s="4"/>
      <c r="AC633" s="4"/>
      <c r="AD633" s="4"/>
      <c r="AE633" s="4"/>
      <c r="AF633" s="4"/>
      <c r="AG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9"/>
      <c r="AB634" s="4"/>
      <c r="AC634" s="4"/>
      <c r="AD634" s="4"/>
      <c r="AE634" s="4"/>
      <c r="AF634" s="4"/>
      <c r="AG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/>
      <c r="AB635" s="4"/>
      <c r="AC635" s="4"/>
      <c r="AD635" s="4"/>
      <c r="AE635" s="4"/>
      <c r="AF635" s="4"/>
      <c r="AG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/>
      <c r="AB636" s="4"/>
      <c r="AC636" s="4"/>
      <c r="AD636" s="4"/>
      <c r="AE636" s="4"/>
      <c r="AF636" s="4"/>
      <c r="AG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/>
      <c r="AB637" s="4"/>
      <c r="AC637" s="4"/>
      <c r="AD637" s="4"/>
      <c r="AE637" s="4"/>
      <c r="AF637" s="4"/>
      <c r="AG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/>
      <c r="AB638" s="4"/>
      <c r="AC638" s="4"/>
      <c r="AD638" s="4"/>
      <c r="AE638" s="4"/>
      <c r="AF638" s="4"/>
      <c r="AG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9"/>
      <c r="AB639" s="4"/>
      <c r="AC639" s="4"/>
      <c r="AD639" s="4"/>
      <c r="AE639" s="4"/>
      <c r="AF639" s="4"/>
      <c r="AG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9"/>
      <c r="AB640" s="4"/>
      <c r="AC640" s="4"/>
      <c r="AD640" s="4"/>
      <c r="AE640" s="4"/>
      <c r="AF640" s="4"/>
      <c r="AG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9"/>
      <c r="AB641" s="4"/>
      <c r="AC641" s="4"/>
      <c r="AD641" s="4"/>
      <c r="AE641" s="4"/>
      <c r="AF641" s="4"/>
      <c r="AG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9"/>
      <c r="AB642" s="4"/>
      <c r="AC642" s="4"/>
      <c r="AD642" s="4"/>
      <c r="AE642" s="4"/>
      <c r="AF642" s="4"/>
      <c r="AG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9"/>
      <c r="AB643" s="4"/>
      <c r="AC643" s="4"/>
      <c r="AD643" s="4"/>
      <c r="AE643" s="4"/>
      <c r="AF643" s="4"/>
      <c r="AG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9"/>
      <c r="AB644" s="4"/>
      <c r="AC644" s="4"/>
      <c r="AD644" s="4"/>
      <c r="AE644" s="4"/>
      <c r="AF644" s="4"/>
      <c r="AG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9"/>
      <c r="AB645" s="4"/>
      <c r="AC645" s="4"/>
      <c r="AD645" s="4"/>
      <c r="AE645" s="4"/>
      <c r="AF645" s="4"/>
      <c r="AG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9"/>
      <c r="AB646" s="4"/>
      <c r="AC646" s="4"/>
      <c r="AD646" s="4"/>
      <c r="AE646" s="4"/>
      <c r="AF646" s="4"/>
      <c r="AG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9"/>
      <c r="AB647" s="4"/>
      <c r="AC647" s="4"/>
      <c r="AD647" s="4"/>
      <c r="AE647" s="4"/>
      <c r="AF647" s="4"/>
      <c r="AG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9"/>
      <c r="AB648" s="4"/>
      <c r="AC648" s="4"/>
      <c r="AD648" s="4"/>
      <c r="AE648" s="4"/>
      <c r="AF648" s="4"/>
      <c r="AG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9"/>
      <c r="AB649" s="4"/>
      <c r="AC649" s="4"/>
      <c r="AD649" s="4"/>
      <c r="AE649" s="4"/>
      <c r="AF649" s="4"/>
      <c r="AG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9"/>
      <c r="AB650" s="4"/>
      <c r="AC650" s="4"/>
      <c r="AD650" s="4"/>
      <c r="AE650" s="4"/>
      <c r="AF650" s="4"/>
      <c r="AG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9"/>
      <c r="AB651" s="4"/>
      <c r="AC651" s="4"/>
      <c r="AD651" s="4"/>
      <c r="AE651" s="4"/>
      <c r="AF651" s="4"/>
      <c r="AG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9"/>
      <c r="AB652" s="4"/>
      <c r="AC652" s="4"/>
      <c r="AD652" s="4"/>
      <c r="AE652" s="4"/>
      <c r="AF652" s="4"/>
      <c r="AG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9"/>
      <c r="AB653" s="4"/>
      <c r="AC653" s="4"/>
      <c r="AD653" s="4"/>
      <c r="AE653" s="4"/>
      <c r="AF653" s="4"/>
      <c r="AG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9"/>
      <c r="AB654" s="4"/>
      <c r="AC654" s="4"/>
      <c r="AD654" s="4"/>
      <c r="AE654" s="4"/>
      <c r="AF654" s="4"/>
      <c r="AG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9"/>
      <c r="AB655" s="4"/>
      <c r="AC655" s="4"/>
      <c r="AD655" s="4"/>
      <c r="AE655" s="4"/>
      <c r="AF655" s="4"/>
      <c r="AG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9"/>
      <c r="AB656" s="4"/>
      <c r="AC656" s="4"/>
      <c r="AD656" s="4"/>
      <c r="AE656" s="4"/>
      <c r="AF656" s="4"/>
      <c r="AG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9"/>
      <c r="AB657" s="4"/>
      <c r="AC657" s="4"/>
      <c r="AD657" s="4"/>
      <c r="AE657" s="4"/>
      <c r="AF657" s="4"/>
      <c r="AG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9"/>
      <c r="AB658" s="4"/>
      <c r="AC658" s="4"/>
      <c r="AD658" s="4"/>
      <c r="AE658" s="4"/>
      <c r="AF658" s="4"/>
      <c r="AG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9"/>
      <c r="AB659" s="4"/>
      <c r="AC659" s="4"/>
      <c r="AD659" s="4"/>
      <c r="AE659" s="4"/>
      <c r="AF659" s="4"/>
      <c r="AG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9"/>
      <c r="AB660" s="4"/>
      <c r="AC660" s="4"/>
      <c r="AD660" s="4"/>
      <c r="AE660" s="4"/>
      <c r="AF660" s="4"/>
      <c r="AG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9"/>
      <c r="AB661" s="4"/>
      <c r="AC661" s="4"/>
      <c r="AD661" s="4"/>
      <c r="AE661" s="4"/>
      <c r="AF661" s="4"/>
      <c r="AG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9"/>
      <c r="AB662" s="4"/>
      <c r="AC662" s="4"/>
      <c r="AD662" s="4"/>
      <c r="AE662" s="4"/>
      <c r="AF662" s="4"/>
      <c r="AG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9"/>
      <c r="AB663" s="4"/>
      <c r="AC663" s="4"/>
      <c r="AD663" s="4"/>
      <c r="AE663" s="4"/>
      <c r="AF663" s="4"/>
      <c r="AG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9"/>
      <c r="AB664" s="4"/>
      <c r="AC664" s="4"/>
      <c r="AD664" s="4"/>
      <c r="AE664" s="4"/>
      <c r="AF664" s="4"/>
      <c r="AG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9"/>
      <c r="AB665" s="4"/>
      <c r="AC665" s="4"/>
      <c r="AD665" s="4"/>
      <c r="AE665" s="4"/>
      <c r="AF665" s="4"/>
      <c r="AG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9"/>
      <c r="AB666" s="4"/>
      <c r="AC666" s="4"/>
      <c r="AD666" s="4"/>
      <c r="AE666" s="4"/>
      <c r="AF666" s="4"/>
      <c r="AG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9"/>
      <c r="AB667" s="4"/>
      <c r="AC667" s="4"/>
      <c r="AD667" s="4"/>
      <c r="AE667" s="4"/>
      <c r="AF667" s="4"/>
      <c r="AG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9"/>
      <c r="AB668" s="4"/>
      <c r="AC668" s="4"/>
      <c r="AD668" s="4"/>
      <c r="AE668" s="4"/>
      <c r="AF668" s="4"/>
      <c r="AG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9"/>
      <c r="AB669" s="4"/>
      <c r="AC669" s="4"/>
      <c r="AD669" s="4"/>
      <c r="AE669" s="4"/>
      <c r="AF669" s="4"/>
      <c r="AG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9"/>
      <c r="AB670" s="4"/>
      <c r="AC670" s="4"/>
      <c r="AD670" s="4"/>
      <c r="AE670" s="4"/>
      <c r="AF670" s="4"/>
      <c r="AG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9"/>
      <c r="AB671" s="4"/>
      <c r="AC671" s="4"/>
      <c r="AD671" s="4"/>
      <c r="AE671" s="4"/>
      <c r="AF671" s="4"/>
      <c r="AG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9"/>
      <c r="AB672" s="4"/>
      <c r="AC672" s="4"/>
      <c r="AD672" s="4"/>
      <c r="AE672" s="4"/>
      <c r="AF672" s="4"/>
      <c r="AG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9"/>
      <c r="AB673" s="4"/>
      <c r="AC673" s="4"/>
      <c r="AD673" s="4"/>
      <c r="AE673" s="4"/>
      <c r="AF673" s="4"/>
      <c r="AG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9"/>
      <c r="AB674" s="4"/>
      <c r="AC674" s="4"/>
      <c r="AD674" s="4"/>
      <c r="AE674" s="4"/>
      <c r="AF674" s="4"/>
      <c r="AG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9"/>
      <c r="AB675" s="4"/>
      <c r="AC675" s="4"/>
      <c r="AD675" s="4"/>
      <c r="AE675" s="4"/>
      <c r="AF675" s="4"/>
      <c r="AG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9"/>
      <c r="AB676" s="4"/>
      <c r="AC676" s="4"/>
      <c r="AD676" s="4"/>
      <c r="AE676" s="4"/>
      <c r="AF676" s="4"/>
      <c r="AG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9"/>
      <c r="AB677" s="4"/>
      <c r="AC677" s="4"/>
      <c r="AD677" s="4"/>
      <c r="AE677" s="4"/>
      <c r="AF677" s="4"/>
      <c r="AG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9"/>
      <c r="AB678" s="4"/>
      <c r="AC678" s="4"/>
      <c r="AD678" s="4"/>
      <c r="AE678" s="4"/>
      <c r="AF678" s="4"/>
      <c r="AG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9"/>
      <c r="AB679" s="4"/>
      <c r="AC679" s="4"/>
      <c r="AD679" s="4"/>
      <c r="AE679" s="4"/>
      <c r="AF679" s="4"/>
      <c r="AG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9"/>
      <c r="AB680" s="4"/>
      <c r="AC680" s="4"/>
      <c r="AD680" s="4"/>
      <c r="AE680" s="4"/>
      <c r="AF680" s="4"/>
      <c r="AG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9"/>
      <c r="AB681" s="4"/>
      <c r="AC681" s="4"/>
      <c r="AD681" s="4"/>
      <c r="AE681" s="4"/>
      <c r="AF681" s="4"/>
      <c r="AG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9"/>
      <c r="AB682" s="4"/>
      <c r="AC682" s="4"/>
      <c r="AD682" s="4"/>
      <c r="AE682" s="4"/>
      <c r="AF682" s="4"/>
      <c r="AG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9"/>
      <c r="AB683" s="4"/>
      <c r="AC683" s="4"/>
      <c r="AD683" s="4"/>
      <c r="AE683" s="4"/>
      <c r="AF683" s="4"/>
      <c r="AG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9"/>
      <c r="AB684" s="4"/>
      <c r="AC684" s="4"/>
      <c r="AD684" s="4"/>
      <c r="AE684" s="4"/>
      <c r="AF684" s="4"/>
      <c r="AG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9"/>
      <c r="AB685" s="4"/>
      <c r="AC685" s="4"/>
      <c r="AD685" s="4"/>
      <c r="AE685" s="4"/>
      <c r="AF685" s="4"/>
      <c r="AG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/>
      <c r="AB686" s="4"/>
      <c r="AC686" s="4"/>
      <c r="AD686" s="4"/>
      <c r="AE686" s="4"/>
      <c r="AF686" s="4"/>
      <c r="AG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/>
      <c r="AB687" s="4"/>
      <c r="AC687" s="4"/>
      <c r="AD687" s="4"/>
      <c r="AE687" s="4"/>
      <c r="AF687" s="4"/>
      <c r="AG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/>
      <c r="AB688" s="4"/>
      <c r="AC688" s="4"/>
      <c r="AD688" s="4"/>
      <c r="AE688" s="4"/>
      <c r="AF688" s="4"/>
      <c r="AG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9"/>
      <c r="AB689" s="4"/>
      <c r="AC689" s="4"/>
      <c r="AD689" s="4"/>
      <c r="AE689" s="4"/>
      <c r="AF689" s="4"/>
      <c r="AG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/>
      <c r="AB690" s="4"/>
      <c r="AC690" s="4"/>
      <c r="AD690" s="4"/>
      <c r="AE690" s="4"/>
      <c r="AF690" s="4"/>
      <c r="AG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/>
      <c r="AB691" s="4"/>
      <c r="AC691" s="4"/>
      <c r="AD691" s="4"/>
      <c r="AE691" s="4"/>
      <c r="AF691" s="4"/>
      <c r="AG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/>
      <c r="AB692" s="4"/>
      <c r="AC692" s="4"/>
      <c r="AD692" s="4"/>
      <c r="AE692" s="4"/>
      <c r="AF692" s="4"/>
      <c r="AG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9"/>
      <c r="AB693" s="4"/>
      <c r="AC693" s="4"/>
      <c r="AD693" s="4"/>
      <c r="AE693" s="4"/>
      <c r="AF693" s="4"/>
      <c r="AG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9"/>
      <c r="AB694" s="4"/>
      <c r="AC694" s="4"/>
      <c r="AD694" s="4"/>
      <c r="AE694" s="4"/>
      <c r="AF694" s="4"/>
      <c r="AG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9"/>
      <c r="AB695" s="4"/>
      <c r="AC695" s="4"/>
      <c r="AD695" s="4"/>
      <c r="AE695" s="4"/>
      <c r="AF695" s="4"/>
      <c r="AG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9"/>
      <c r="AB696" s="4"/>
      <c r="AC696" s="4"/>
      <c r="AD696" s="4"/>
      <c r="AE696" s="4"/>
      <c r="AF696" s="4"/>
      <c r="AG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9"/>
      <c r="AB697" s="4"/>
      <c r="AC697" s="4"/>
      <c r="AD697" s="4"/>
      <c r="AE697" s="4"/>
      <c r="AF697" s="4"/>
      <c r="AG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9"/>
      <c r="AB698" s="4"/>
      <c r="AC698" s="4"/>
      <c r="AD698" s="4"/>
      <c r="AE698" s="4"/>
      <c r="AF698" s="4"/>
      <c r="AG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9"/>
      <c r="AB699" s="4"/>
      <c r="AC699" s="4"/>
      <c r="AD699" s="4"/>
      <c r="AE699" s="4"/>
      <c r="AF699" s="4"/>
      <c r="AG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9"/>
      <c r="AB700" s="4"/>
      <c r="AC700" s="4"/>
      <c r="AD700" s="4"/>
      <c r="AE700" s="4"/>
      <c r="AF700" s="4"/>
      <c r="AG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9"/>
      <c r="AB701" s="4"/>
      <c r="AC701" s="4"/>
      <c r="AD701" s="4"/>
      <c r="AE701" s="4"/>
      <c r="AF701" s="4"/>
      <c r="AG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9"/>
      <c r="AB702" s="4"/>
      <c r="AC702" s="4"/>
      <c r="AD702" s="4"/>
      <c r="AE702" s="4"/>
      <c r="AF702" s="4"/>
      <c r="AG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9"/>
      <c r="AB703" s="4"/>
      <c r="AC703" s="4"/>
      <c r="AD703" s="4"/>
      <c r="AE703" s="4"/>
      <c r="AF703" s="4"/>
      <c r="AG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9"/>
      <c r="AB704" s="4"/>
      <c r="AC704" s="4"/>
      <c r="AD704" s="4"/>
      <c r="AE704" s="4"/>
      <c r="AF704" s="4"/>
      <c r="AG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9"/>
      <c r="AB705" s="4"/>
      <c r="AC705" s="4"/>
      <c r="AD705" s="4"/>
      <c r="AE705" s="4"/>
      <c r="AF705" s="4"/>
      <c r="AG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/>
      <c r="AB706" s="4"/>
      <c r="AC706" s="4"/>
      <c r="AD706" s="4"/>
      <c r="AE706" s="4"/>
      <c r="AF706" s="4"/>
      <c r="AG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9"/>
      <c r="AB707" s="4"/>
      <c r="AC707" s="4"/>
      <c r="AD707" s="4"/>
      <c r="AE707" s="4"/>
      <c r="AF707" s="4"/>
      <c r="AG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9"/>
      <c r="AB708" s="4"/>
      <c r="AC708" s="4"/>
      <c r="AD708" s="4"/>
      <c r="AE708" s="4"/>
      <c r="AF708" s="4"/>
      <c r="AG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9"/>
      <c r="AB709" s="4"/>
      <c r="AC709" s="4"/>
      <c r="AD709" s="4"/>
      <c r="AE709" s="4"/>
      <c r="AF709" s="4"/>
      <c r="AG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9"/>
      <c r="AB710" s="4"/>
      <c r="AC710" s="4"/>
      <c r="AD710" s="4"/>
      <c r="AE710" s="4"/>
      <c r="AF710" s="4"/>
      <c r="AG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9"/>
      <c r="AB711" s="4"/>
      <c r="AC711" s="4"/>
      <c r="AD711" s="4"/>
      <c r="AE711" s="4"/>
      <c r="AF711" s="4"/>
      <c r="AG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9"/>
      <c r="AB712" s="4"/>
      <c r="AC712" s="4"/>
      <c r="AD712" s="4"/>
      <c r="AE712" s="4"/>
      <c r="AF712" s="4"/>
      <c r="AG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9"/>
      <c r="AB713" s="4"/>
      <c r="AC713" s="4"/>
      <c r="AD713" s="4"/>
      <c r="AE713" s="4"/>
      <c r="AF713" s="4"/>
      <c r="AG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9"/>
      <c r="AB714" s="4"/>
      <c r="AC714" s="4"/>
      <c r="AD714" s="4"/>
      <c r="AE714" s="4"/>
      <c r="AF714" s="4"/>
      <c r="AG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9"/>
      <c r="AB715" s="4"/>
      <c r="AC715" s="4"/>
      <c r="AD715" s="4"/>
      <c r="AE715" s="4"/>
      <c r="AF715" s="4"/>
      <c r="AG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9"/>
      <c r="AB716" s="4"/>
      <c r="AC716" s="4"/>
      <c r="AD716" s="4"/>
      <c r="AE716" s="4"/>
      <c r="AF716" s="4"/>
      <c r="AG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9"/>
      <c r="AB717" s="4"/>
      <c r="AC717" s="4"/>
      <c r="AD717" s="4"/>
      <c r="AE717" s="4"/>
      <c r="AF717" s="4"/>
      <c r="AG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9"/>
      <c r="AB718" s="4"/>
      <c r="AC718" s="4"/>
      <c r="AD718" s="4"/>
      <c r="AE718" s="4"/>
      <c r="AF718" s="4"/>
      <c r="AG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9"/>
      <c r="AB719" s="4"/>
      <c r="AC719" s="4"/>
      <c r="AD719" s="4"/>
      <c r="AE719" s="4"/>
      <c r="AF719" s="4"/>
      <c r="AG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9"/>
      <c r="AB720" s="4"/>
      <c r="AC720" s="4"/>
      <c r="AD720" s="4"/>
      <c r="AE720" s="4"/>
      <c r="AF720" s="4"/>
      <c r="AG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9"/>
      <c r="AB721" s="4"/>
      <c r="AC721" s="4"/>
      <c r="AD721" s="4"/>
      <c r="AE721" s="4"/>
      <c r="AF721" s="4"/>
      <c r="AG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9"/>
      <c r="AB722" s="4"/>
      <c r="AC722" s="4"/>
      <c r="AD722" s="4"/>
      <c r="AE722" s="4"/>
      <c r="AF722" s="4"/>
      <c r="AG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9"/>
      <c r="AB723" s="4"/>
      <c r="AC723" s="4"/>
      <c r="AD723" s="4"/>
      <c r="AE723" s="4"/>
      <c r="AF723" s="4"/>
      <c r="AG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9"/>
      <c r="AB724" s="4"/>
      <c r="AC724" s="4"/>
      <c r="AD724" s="4"/>
      <c r="AE724" s="4"/>
      <c r="AF724" s="4"/>
      <c r="AG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9"/>
      <c r="AB725" s="4"/>
      <c r="AC725" s="4"/>
      <c r="AD725" s="4"/>
      <c r="AE725" s="4"/>
      <c r="AF725" s="4"/>
      <c r="AG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9"/>
      <c r="AB726" s="4"/>
      <c r="AC726" s="4"/>
      <c r="AD726" s="4"/>
      <c r="AE726" s="4"/>
      <c r="AF726" s="4"/>
      <c r="AG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9"/>
      <c r="AB727" s="4"/>
      <c r="AC727" s="4"/>
      <c r="AD727" s="4"/>
      <c r="AE727" s="4"/>
      <c r="AF727" s="4"/>
      <c r="AG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9"/>
      <c r="AB728" s="4"/>
      <c r="AC728" s="4"/>
      <c r="AD728" s="4"/>
      <c r="AE728" s="4"/>
      <c r="AF728" s="4"/>
      <c r="AG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9"/>
      <c r="AB729" s="4"/>
      <c r="AC729" s="4"/>
      <c r="AD729" s="4"/>
      <c r="AE729" s="4"/>
      <c r="AF729" s="4"/>
      <c r="AG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9"/>
      <c r="AB730" s="4"/>
      <c r="AC730" s="4"/>
      <c r="AD730" s="4"/>
      <c r="AE730" s="4"/>
      <c r="AF730" s="4"/>
      <c r="AG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9"/>
      <c r="AB731" s="4"/>
      <c r="AC731" s="4"/>
      <c r="AD731" s="4"/>
      <c r="AE731" s="4"/>
      <c r="AF731" s="4"/>
      <c r="AG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9"/>
      <c r="AB732" s="4"/>
      <c r="AC732" s="4"/>
      <c r="AD732" s="4"/>
      <c r="AE732" s="4"/>
      <c r="AF732" s="4"/>
      <c r="AG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9"/>
      <c r="AB733" s="4"/>
      <c r="AC733" s="4"/>
      <c r="AD733" s="4"/>
      <c r="AE733" s="4"/>
      <c r="AF733" s="4"/>
      <c r="AG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9"/>
      <c r="AB734" s="4"/>
      <c r="AC734" s="4"/>
      <c r="AD734" s="4"/>
      <c r="AE734" s="4"/>
      <c r="AF734" s="4"/>
      <c r="AG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9"/>
      <c r="AB735" s="4"/>
      <c r="AC735" s="4"/>
      <c r="AD735" s="4"/>
      <c r="AE735" s="4"/>
      <c r="AF735" s="4"/>
      <c r="AG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9"/>
      <c r="AB736" s="4"/>
      <c r="AC736" s="4"/>
      <c r="AD736" s="4"/>
      <c r="AE736" s="4"/>
      <c r="AF736" s="4"/>
      <c r="AG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9"/>
      <c r="AB737" s="4"/>
      <c r="AC737" s="4"/>
      <c r="AD737" s="4"/>
      <c r="AE737" s="4"/>
      <c r="AF737" s="4"/>
      <c r="AG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9"/>
      <c r="AB738" s="4"/>
      <c r="AC738" s="4"/>
      <c r="AD738" s="4"/>
      <c r="AE738" s="4"/>
      <c r="AF738" s="4"/>
      <c r="AG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9"/>
      <c r="AB739" s="4"/>
      <c r="AC739" s="4"/>
      <c r="AD739" s="4"/>
      <c r="AE739" s="4"/>
      <c r="AF739" s="4"/>
      <c r="AG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9"/>
      <c r="AB740" s="4"/>
      <c r="AC740" s="4"/>
      <c r="AD740" s="4"/>
      <c r="AE740" s="4"/>
      <c r="AF740" s="4"/>
      <c r="AG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9"/>
      <c r="AB741" s="4"/>
      <c r="AC741" s="4"/>
      <c r="AD741" s="4"/>
      <c r="AE741" s="4"/>
      <c r="AF741" s="4"/>
      <c r="AG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9"/>
      <c r="AB742" s="4"/>
      <c r="AC742" s="4"/>
      <c r="AD742" s="4"/>
      <c r="AE742" s="4"/>
      <c r="AF742" s="4"/>
      <c r="AG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9"/>
      <c r="AB743" s="4"/>
      <c r="AC743" s="4"/>
      <c r="AD743" s="4"/>
      <c r="AE743" s="4"/>
      <c r="AF743" s="4"/>
      <c r="AG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9"/>
      <c r="AB744" s="4"/>
      <c r="AC744" s="4"/>
      <c r="AD744" s="4"/>
      <c r="AE744" s="4"/>
      <c r="AF744" s="4"/>
      <c r="AG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9"/>
      <c r="AB745" s="4"/>
      <c r="AC745" s="4"/>
      <c r="AD745" s="4"/>
      <c r="AE745" s="4"/>
      <c r="AF745" s="4"/>
      <c r="AG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9"/>
      <c r="AB746" s="4"/>
      <c r="AC746" s="4"/>
      <c r="AD746" s="4"/>
      <c r="AE746" s="4"/>
      <c r="AF746" s="4"/>
      <c r="AG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9"/>
      <c r="AB747" s="4"/>
      <c r="AC747" s="4"/>
      <c r="AD747" s="4"/>
      <c r="AE747" s="4"/>
      <c r="AF747" s="4"/>
      <c r="AG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9"/>
      <c r="AB748" s="4"/>
      <c r="AC748" s="4"/>
      <c r="AD748" s="4"/>
      <c r="AE748" s="4"/>
      <c r="AF748" s="4"/>
      <c r="AG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9"/>
      <c r="AB749" s="4"/>
      <c r="AC749" s="4"/>
      <c r="AD749" s="4"/>
      <c r="AE749" s="4"/>
      <c r="AF749" s="4"/>
      <c r="AG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9"/>
      <c r="AB750" s="4"/>
      <c r="AC750" s="4"/>
      <c r="AD750" s="4"/>
      <c r="AE750" s="4"/>
      <c r="AF750" s="4"/>
      <c r="AG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9"/>
      <c r="AB751" s="4"/>
      <c r="AC751" s="4"/>
      <c r="AD751" s="4"/>
      <c r="AE751" s="4"/>
      <c r="AF751" s="4"/>
      <c r="AG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9"/>
      <c r="AB752" s="4"/>
      <c r="AC752" s="4"/>
      <c r="AD752" s="4"/>
      <c r="AE752" s="4"/>
      <c r="AF752" s="4"/>
      <c r="AG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9"/>
      <c r="AB753" s="4"/>
      <c r="AC753" s="4"/>
      <c r="AD753" s="4"/>
      <c r="AE753" s="4"/>
      <c r="AF753" s="4"/>
      <c r="AG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9"/>
      <c r="AB754" s="4"/>
      <c r="AC754" s="4"/>
      <c r="AD754" s="4"/>
      <c r="AE754" s="4"/>
      <c r="AF754" s="4"/>
      <c r="AG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9"/>
      <c r="AB755" s="4"/>
      <c r="AC755" s="4"/>
      <c r="AD755" s="4"/>
      <c r="AE755" s="4"/>
      <c r="AF755" s="4"/>
      <c r="AG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9"/>
      <c r="AB756" s="4"/>
      <c r="AC756" s="4"/>
      <c r="AD756" s="4"/>
      <c r="AE756" s="4"/>
      <c r="AF756" s="4"/>
      <c r="AG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9"/>
      <c r="AB757" s="4"/>
      <c r="AC757" s="4"/>
      <c r="AD757" s="4"/>
      <c r="AE757" s="4"/>
      <c r="AF757" s="4"/>
      <c r="AG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9"/>
      <c r="AB758" s="4"/>
      <c r="AC758" s="4"/>
      <c r="AD758" s="4"/>
      <c r="AE758" s="4"/>
      <c r="AF758" s="4"/>
      <c r="AG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9"/>
      <c r="AB759" s="4"/>
      <c r="AC759" s="4"/>
      <c r="AD759" s="4"/>
      <c r="AE759" s="4"/>
      <c r="AF759" s="4"/>
      <c r="AG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9"/>
      <c r="AB760" s="4"/>
      <c r="AC760" s="4"/>
      <c r="AD760" s="4"/>
      <c r="AE760" s="4"/>
      <c r="AF760" s="4"/>
      <c r="AG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9"/>
      <c r="AB761" s="4"/>
      <c r="AC761" s="4"/>
      <c r="AD761" s="4"/>
      <c r="AE761" s="4"/>
      <c r="AF761" s="4"/>
      <c r="AG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9"/>
      <c r="AB762" s="4"/>
      <c r="AC762" s="4"/>
      <c r="AD762" s="4"/>
      <c r="AE762" s="4"/>
      <c r="AF762" s="4"/>
      <c r="AG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9"/>
      <c r="AB763" s="4"/>
      <c r="AC763" s="4"/>
      <c r="AD763" s="4"/>
      <c r="AE763" s="4"/>
      <c r="AF763" s="4"/>
      <c r="AG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9"/>
      <c r="AB764" s="4"/>
      <c r="AC764" s="4"/>
      <c r="AD764" s="4"/>
      <c r="AE764" s="4"/>
      <c r="AF764" s="4"/>
      <c r="AG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9"/>
      <c r="AB765" s="4"/>
      <c r="AC765" s="4"/>
      <c r="AD765" s="4"/>
      <c r="AE765" s="4"/>
      <c r="AF765" s="4"/>
      <c r="AG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9"/>
      <c r="AB766" s="4"/>
      <c r="AC766" s="4"/>
      <c r="AD766" s="4"/>
      <c r="AE766" s="4"/>
      <c r="AF766" s="4"/>
      <c r="AG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9"/>
      <c r="AB767" s="4"/>
      <c r="AC767" s="4"/>
      <c r="AD767" s="4"/>
      <c r="AE767" s="4"/>
      <c r="AF767" s="4"/>
      <c r="AG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9"/>
      <c r="AB768" s="4"/>
      <c r="AC768" s="4"/>
      <c r="AD768" s="4"/>
      <c r="AE768" s="4"/>
      <c r="AF768" s="4"/>
      <c r="AG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9"/>
      <c r="AB769" s="4"/>
      <c r="AC769" s="4"/>
      <c r="AD769" s="4"/>
      <c r="AE769" s="4"/>
      <c r="AF769" s="4"/>
      <c r="AG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9"/>
      <c r="AB770" s="4"/>
      <c r="AC770" s="4"/>
      <c r="AD770" s="4"/>
      <c r="AE770" s="4"/>
      <c r="AF770" s="4"/>
      <c r="AG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9"/>
      <c r="AB771" s="4"/>
      <c r="AC771" s="4"/>
      <c r="AD771" s="4"/>
      <c r="AE771" s="4"/>
      <c r="AF771" s="4"/>
      <c r="AG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9"/>
      <c r="AB772" s="4"/>
      <c r="AC772" s="4"/>
      <c r="AD772" s="4"/>
      <c r="AE772" s="4"/>
      <c r="AF772" s="4"/>
      <c r="AG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9"/>
      <c r="AB773" s="4"/>
      <c r="AC773" s="4"/>
      <c r="AD773" s="4"/>
      <c r="AE773" s="4"/>
      <c r="AF773" s="4"/>
      <c r="AG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9"/>
      <c r="AB774" s="4"/>
      <c r="AC774" s="4"/>
      <c r="AD774" s="4"/>
      <c r="AE774" s="4"/>
      <c r="AF774" s="4"/>
      <c r="AG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9"/>
      <c r="AB775" s="4"/>
      <c r="AC775" s="4"/>
      <c r="AD775" s="4"/>
      <c r="AE775" s="4"/>
      <c r="AF775" s="4"/>
      <c r="AG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9"/>
      <c r="AB776" s="4"/>
      <c r="AC776" s="4"/>
      <c r="AD776" s="4"/>
      <c r="AE776" s="4"/>
      <c r="AF776" s="4"/>
      <c r="AG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9"/>
      <c r="AB777" s="4"/>
      <c r="AC777" s="4"/>
      <c r="AD777" s="4"/>
      <c r="AE777" s="4"/>
      <c r="AF777" s="4"/>
      <c r="AG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9"/>
      <c r="AB778" s="4"/>
      <c r="AC778" s="4"/>
      <c r="AD778" s="4"/>
      <c r="AE778" s="4"/>
      <c r="AF778" s="4"/>
      <c r="AG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9"/>
      <c r="AB779" s="4"/>
      <c r="AC779" s="4"/>
      <c r="AD779" s="4"/>
      <c r="AE779" s="4"/>
      <c r="AF779" s="4"/>
      <c r="AG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9"/>
      <c r="AB780" s="4"/>
      <c r="AC780" s="4"/>
      <c r="AD780" s="4"/>
      <c r="AE780" s="4"/>
      <c r="AF780" s="4"/>
      <c r="AG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9"/>
      <c r="AB781" s="4"/>
      <c r="AC781" s="4"/>
      <c r="AD781" s="4"/>
      <c r="AE781" s="4"/>
      <c r="AF781" s="4"/>
      <c r="AG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9"/>
      <c r="AB782" s="4"/>
      <c r="AC782" s="4"/>
      <c r="AD782" s="4"/>
      <c r="AE782" s="4"/>
      <c r="AF782" s="4"/>
      <c r="AG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9"/>
      <c r="AB783" s="4"/>
      <c r="AC783" s="4"/>
      <c r="AD783" s="4"/>
      <c r="AE783" s="4"/>
      <c r="AF783" s="4"/>
      <c r="AG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9"/>
      <c r="AB784" s="4"/>
      <c r="AC784" s="4"/>
      <c r="AD784" s="4"/>
      <c r="AE784" s="4"/>
      <c r="AF784" s="4"/>
      <c r="AG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9"/>
      <c r="AB785" s="4"/>
      <c r="AC785" s="4"/>
      <c r="AD785" s="4"/>
      <c r="AE785" s="4"/>
      <c r="AF785" s="4"/>
      <c r="AG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9"/>
      <c r="AB786" s="4"/>
      <c r="AC786" s="4"/>
      <c r="AD786" s="4"/>
      <c r="AE786" s="4"/>
      <c r="AF786" s="4"/>
      <c r="AG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9"/>
      <c r="AB787" s="4"/>
      <c r="AC787" s="4"/>
      <c r="AD787" s="4"/>
      <c r="AE787" s="4"/>
      <c r="AF787" s="4"/>
      <c r="AG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9"/>
      <c r="AB788" s="4"/>
      <c r="AC788" s="4"/>
      <c r="AD788" s="4"/>
      <c r="AE788" s="4"/>
      <c r="AF788" s="4"/>
      <c r="AG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9"/>
      <c r="AB789" s="4"/>
      <c r="AC789" s="4"/>
      <c r="AD789" s="4"/>
      <c r="AE789" s="4"/>
      <c r="AF789" s="4"/>
      <c r="AG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9"/>
      <c r="AB790" s="4"/>
      <c r="AC790" s="4"/>
      <c r="AD790" s="4"/>
      <c r="AE790" s="4"/>
      <c r="AF790" s="4"/>
      <c r="AG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/>
      <c r="AB791" s="4"/>
      <c r="AC791" s="4"/>
      <c r="AD791" s="4"/>
      <c r="AE791" s="4"/>
      <c r="AF791" s="4"/>
      <c r="AG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9"/>
      <c r="AB792" s="4"/>
      <c r="AC792" s="4"/>
      <c r="AD792" s="4"/>
      <c r="AE792" s="4"/>
      <c r="AF792" s="4"/>
      <c r="AG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9"/>
      <c r="AB793" s="4"/>
      <c r="AC793" s="4"/>
      <c r="AD793" s="4"/>
      <c r="AE793" s="4"/>
      <c r="AF793" s="4"/>
      <c r="AG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/>
      <c r="AB794" s="4"/>
      <c r="AC794" s="4"/>
      <c r="AD794" s="4"/>
      <c r="AE794" s="4"/>
      <c r="AF794" s="4"/>
      <c r="AG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9"/>
      <c r="AB795" s="4"/>
      <c r="AC795" s="4"/>
      <c r="AD795" s="4"/>
      <c r="AE795" s="4"/>
      <c r="AF795" s="4"/>
      <c r="AG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9"/>
      <c r="AB796" s="4"/>
      <c r="AC796" s="4"/>
      <c r="AD796" s="4"/>
      <c r="AE796" s="4"/>
      <c r="AF796" s="4"/>
      <c r="AG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9"/>
      <c r="AB797" s="4"/>
      <c r="AC797" s="4"/>
      <c r="AD797" s="4"/>
      <c r="AE797" s="4"/>
      <c r="AF797" s="4"/>
      <c r="AG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9"/>
      <c r="AB798" s="4"/>
      <c r="AC798" s="4"/>
      <c r="AD798" s="4"/>
      <c r="AE798" s="4"/>
      <c r="AF798" s="4"/>
      <c r="AG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9"/>
      <c r="AB799" s="4"/>
      <c r="AC799" s="4"/>
      <c r="AD799" s="4"/>
      <c r="AE799" s="4"/>
      <c r="AF799" s="4"/>
      <c r="AG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9"/>
      <c r="AB800" s="4"/>
      <c r="AC800" s="4"/>
      <c r="AD800" s="4"/>
      <c r="AE800" s="4"/>
      <c r="AF800" s="4"/>
      <c r="AG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9"/>
      <c r="AB801" s="4"/>
      <c r="AC801" s="4"/>
      <c r="AD801" s="4"/>
      <c r="AE801" s="4"/>
      <c r="AF801" s="4"/>
      <c r="AG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9"/>
      <c r="AB802" s="4"/>
      <c r="AC802" s="4"/>
      <c r="AD802" s="4"/>
      <c r="AE802" s="4"/>
      <c r="AF802" s="4"/>
      <c r="AG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9"/>
      <c r="AB803" s="4"/>
      <c r="AC803" s="4"/>
      <c r="AD803" s="4"/>
      <c r="AE803" s="4"/>
      <c r="AF803" s="4"/>
      <c r="AG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9"/>
      <c r="AB804" s="4"/>
      <c r="AC804" s="4"/>
      <c r="AD804" s="4"/>
      <c r="AE804" s="4"/>
      <c r="AF804" s="4"/>
      <c r="AG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9"/>
      <c r="AB805" s="4"/>
      <c r="AC805" s="4"/>
      <c r="AD805" s="4"/>
      <c r="AE805" s="4"/>
      <c r="AF805" s="4"/>
      <c r="AG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9"/>
      <c r="AB806" s="4"/>
      <c r="AC806" s="4"/>
      <c r="AD806" s="4"/>
      <c r="AE806" s="4"/>
      <c r="AF806" s="4"/>
      <c r="AG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9"/>
      <c r="AB807" s="4"/>
      <c r="AC807" s="4"/>
      <c r="AD807" s="4"/>
      <c r="AE807" s="4"/>
      <c r="AF807" s="4"/>
      <c r="AG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9"/>
      <c r="AB808" s="4"/>
      <c r="AC808" s="4"/>
      <c r="AD808" s="4"/>
      <c r="AE808" s="4"/>
      <c r="AF808" s="4"/>
      <c r="AG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9"/>
      <c r="AB809" s="4"/>
      <c r="AC809" s="4"/>
      <c r="AD809" s="4"/>
      <c r="AE809" s="4"/>
      <c r="AF809" s="4"/>
      <c r="AG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9"/>
      <c r="AB810" s="4"/>
      <c r="AC810" s="4"/>
      <c r="AD810" s="4"/>
      <c r="AE810" s="4"/>
      <c r="AF810" s="4"/>
      <c r="AG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9"/>
      <c r="AB811" s="4"/>
      <c r="AC811" s="4"/>
      <c r="AD811" s="4"/>
      <c r="AE811" s="4"/>
      <c r="AF811" s="4"/>
      <c r="AG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9"/>
      <c r="AB812" s="4"/>
      <c r="AC812" s="4"/>
      <c r="AD812" s="4"/>
      <c r="AE812" s="4"/>
      <c r="AF812" s="4"/>
      <c r="AG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9"/>
      <c r="AB813" s="4"/>
      <c r="AC813" s="4"/>
      <c r="AD813" s="4"/>
      <c r="AE813" s="4"/>
      <c r="AF813" s="4"/>
      <c r="AG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9"/>
      <c r="AB814" s="4"/>
      <c r="AC814" s="4"/>
      <c r="AD814" s="4"/>
      <c r="AE814" s="4"/>
      <c r="AF814" s="4"/>
      <c r="AG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/>
      <c r="AB815" s="4"/>
      <c r="AC815" s="4"/>
      <c r="AD815" s="4"/>
      <c r="AE815" s="4"/>
      <c r="AF815" s="4"/>
      <c r="AG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9"/>
      <c r="AB816" s="4"/>
      <c r="AC816" s="4"/>
      <c r="AD816" s="4"/>
      <c r="AE816" s="4"/>
      <c r="AF816" s="4"/>
      <c r="AG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/>
      <c r="AB817" s="4"/>
      <c r="AC817" s="4"/>
      <c r="AD817" s="4"/>
      <c r="AE817" s="4"/>
      <c r="AF817" s="4"/>
      <c r="AG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9"/>
      <c r="AB818" s="4"/>
      <c r="AC818" s="4"/>
      <c r="AD818" s="4"/>
      <c r="AE818" s="4"/>
      <c r="AF818" s="4"/>
      <c r="AG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9"/>
      <c r="AB819" s="4"/>
      <c r="AC819" s="4"/>
      <c r="AD819" s="4"/>
      <c r="AE819" s="4"/>
      <c r="AF819" s="4"/>
      <c r="AG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9"/>
      <c r="AB820" s="4"/>
      <c r="AC820" s="4"/>
      <c r="AD820" s="4"/>
      <c r="AE820" s="4"/>
      <c r="AF820" s="4"/>
      <c r="AG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9"/>
      <c r="AB821" s="4"/>
      <c r="AC821" s="4"/>
      <c r="AD821" s="4"/>
      <c r="AE821" s="4"/>
      <c r="AF821" s="4"/>
      <c r="AG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9"/>
      <c r="AB822" s="4"/>
      <c r="AC822" s="4"/>
      <c r="AD822" s="4"/>
      <c r="AE822" s="4"/>
      <c r="AF822" s="4"/>
      <c r="AG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9"/>
      <c r="AB823" s="4"/>
      <c r="AC823" s="4"/>
      <c r="AD823" s="4"/>
      <c r="AE823" s="4"/>
      <c r="AF823" s="4"/>
      <c r="AG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9"/>
      <c r="AB824" s="4"/>
      <c r="AC824" s="4"/>
      <c r="AD824" s="4"/>
      <c r="AE824" s="4"/>
      <c r="AF824" s="4"/>
      <c r="AG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9"/>
      <c r="AB825" s="4"/>
      <c r="AC825" s="4"/>
      <c r="AD825" s="4"/>
      <c r="AE825" s="4"/>
      <c r="AF825" s="4"/>
      <c r="AG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9"/>
      <c r="AB826" s="4"/>
      <c r="AC826" s="4"/>
      <c r="AD826" s="4"/>
      <c r="AE826" s="4"/>
      <c r="AF826" s="4"/>
      <c r="AG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9"/>
      <c r="AB827" s="4"/>
      <c r="AC827" s="4"/>
      <c r="AD827" s="4"/>
      <c r="AE827" s="4"/>
      <c r="AF827" s="4"/>
      <c r="AG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9"/>
      <c r="AB828" s="4"/>
      <c r="AC828" s="4"/>
      <c r="AD828" s="4"/>
      <c r="AE828" s="4"/>
      <c r="AF828" s="4"/>
      <c r="AG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9"/>
      <c r="AB829" s="4"/>
      <c r="AC829" s="4"/>
      <c r="AD829" s="4"/>
      <c r="AE829" s="4"/>
      <c r="AF829" s="4"/>
      <c r="AG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9"/>
      <c r="AB830" s="4"/>
      <c r="AC830" s="4"/>
      <c r="AD830" s="4"/>
      <c r="AE830" s="4"/>
      <c r="AF830" s="4"/>
      <c r="AG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9"/>
      <c r="AB831" s="4"/>
      <c r="AC831" s="4"/>
      <c r="AD831" s="4"/>
      <c r="AE831" s="4"/>
      <c r="AF831" s="4"/>
      <c r="AG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9"/>
      <c r="AB832" s="4"/>
      <c r="AC832" s="4"/>
      <c r="AD832" s="4"/>
      <c r="AE832" s="4"/>
      <c r="AF832" s="4"/>
      <c r="AG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9"/>
      <c r="AB833" s="4"/>
      <c r="AC833" s="4"/>
      <c r="AD833" s="4"/>
      <c r="AE833" s="4"/>
      <c r="AF833" s="4"/>
      <c r="AG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9"/>
      <c r="AB834" s="4"/>
      <c r="AC834" s="4"/>
      <c r="AD834" s="4"/>
      <c r="AE834" s="4"/>
      <c r="AF834" s="4"/>
      <c r="AG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9"/>
      <c r="AB835" s="4"/>
      <c r="AC835" s="4"/>
      <c r="AD835" s="4"/>
      <c r="AE835" s="4"/>
      <c r="AF835" s="4"/>
      <c r="AG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9"/>
      <c r="AB836" s="4"/>
      <c r="AC836" s="4"/>
      <c r="AD836" s="4"/>
      <c r="AE836" s="4"/>
      <c r="AF836" s="4"/>
      <c r="AG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9"/>
      <c r="AB837" s="4"/>
      <c r="AC837" s="4"/>
      <c r="AD837" s="4"/>
      <c r="AE837" s="4"/>
      <c r="AF837" s="4"/>
      <c r="AG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9"/>
      <c r="AB838" s="4"/>
      <c r="AC838" s="4"/>
      <c r="AD838" s="4"/>
      <c r="AE838" s="4"/>
      <c r="AF838" s="4"/>
      <c r="AG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9"/>
      <c r="AB839" s="4"/>
      <c r="AC839" s="4"/>
      <c r="AD839" s="4"/>
      <c r="AE839" s="4"/>
      <c r="AF839" s="4"/>
      <c r="AG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9"/>
      <c r="AB840" s="4"/>
      <c r="AC840" s="4"/>
      <c r="AD840" s="4"/>
      <c r="AE840" s="4"/>
      <c r="AF840" s="4"/>
      <c r="AG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9"/>
      <c r="AB841" s="4"/>
      <c r="AC841" s="4"/>
      <c r="AD841" s="4"/>
      <c r="AE841" s="4"/>
      <c r="AF841" s="4"/>
      <c r="AG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9"/>
      <c r="AB842" s="4"/>
      <c r="AC842" s="4"/>
      <c r="AD842" s="4"/>
      <c r="AE842" s="4"/>
      <c r="AF842" s="4"/>
      <c r="AG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9"/>
      <c r="AB843" s="4"/>
      <c r="AC843" s="4"/>
      <c r="AD843" s="4"/>
      <c r="AE843" s="4"/>
      <c r="AF843" s="4"/>
      <c r="AG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9"/>
      <c r="AB844" s="4"/>
      <c r="AC844" s="4"/>
      <c r="AD844" s="4"/>
      <c r="AE844" s="4"/>
      <c r="AF844" s="4"/>
      <c r="AG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9"/>
      <c r="AB845" s="4"/>
      <c r="AC845" s="4"/>
      <c r="AD845" s="4"/>
      <c r="AE845" s="4"/>
      <c r="AF845" s="4"/>
      <c r="AG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9"/>
      <c r="AB846" s="4"/>
      <c r="AC846" s="4"/>
      <c r="AD846" s="4"/>
      <c r="AE846" s="4"/>
      <c r="AF846" s="4"/>
      <c r="AG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9"/>
      <c r="AB847" s="4"/>
      <c r="AC847" s="4"/>
      <c r="AD847" s="4"/>
      <c r="AE847" s="4"/>
      <c r="AF847" s="4"/>
      <c r="AG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9"/>
      <c r="AB848" s="4"/>
      <c r="AC848" s="4"/>
      <c r="AD848" s="4"/>
      <c r="AE848" s="4"/>
      <c r="AF848" s="4"/>
      <c r="AG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9"/>
      <c r="AB849" s="4"/>
      <c r="AC849" s="4"/>
      <c r="AD849" s="4"/>
      <c r="AE849" s="4"/>
      <c r="AF849" s="4"/>
      <c r="AG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9"/>
      <c r="AB850" s="4"/>
      <c r="AC850" s="4"/>
      <c r="AD850" s="4"/>
      <c r="AE850" s="4"/>
      <c r="AF850" s="4"/>
      <c r="AG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9"/>
      <c r="AB851" s="4"/>
      <c r="AC851" s="4"/>
      <c r="AD851" s="4"/>
      <c r="AE851" s="4"/>
      <c r="AF851" s="4"/>
      <c r="AG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9"/>
      <c r="AB852" s="4"/>
      <c r="AC852" s="4"/>
      <c r="AD852" s="4"/>
      <c r="AE852" s="4"/>
      <c r="AF852" s="4"/>
      <c r="AG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9"/>
      <c r="AB853" s="4"/>
      <c r="AC853" s="4"/>
      <c r="AD853" s="4"/>
      <c r="AE853" s="4"/>
      <c r="AF853" s="4"/>
      <c r="AG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9"/>
      <c r="AB854" s="4"/>
      <c r="AC854" s="4"/>
      <c r="AD854" s="4"/>
      <c r="AE854" s="4"/>
      <c r="AF854" s="4"/>
      <c r="AG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9"/>
      <c r="AB855" s="4"/>
      <c r="AC855" s="4"/>
      <c r="AD855" s="4"/>
      <c r="AE855" s="4"/>
      <c r="AF855" s="4"/>
      <c r="AG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9"/>
      <c r="AB856" s="4"/>
      <c r="AC856" s="4"/>
      <c r="AD856" s="4"/>
      <c r="AE856" s="4"/>
      <c r="AF856" s="4"/>
      <c r="AG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9"/>
      <c r="AB857" s="4"/>
      <c r="AC857" s="4"/>
      <c r="AD857" s="4"/>
      <c r="AE857" s="4"/>
      <c r="AF857" s="4"/>
      <c r="AG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9"/>
      <c r="AB858" s="4"/>
      <c r="AC858" s="4"/>
      <c r="AD858" s="4"/>
      <c r="AE858" s="4"/>
      <c r="AF858" s="4"/>
      <c r="AG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9"/>
      <c r="AB859" s="4"/>
      <c r="AC859" s="4"/>
      <c r="AD859" s="4"/>
      <c r="AE859" s="4"/>
      <c r="AF859" s="4"/>
      <c r="AG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9"/>
      <c r="AB860" s="4"/>
      <c r="AC860" s="4"/>
      <c r="AD860" s="4"/>
      <c r="AE860" s="4"/>
      <c r="AF860" s="4"/>
      <c r="AG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9"/>
      <c r="AB861" s="4"/>
      <c r="AC861" s="4"/>
      <c r="AD861" s="4"/>
      <c r="AE861" s="4"/>
      <c r="AF861" s="4"/>
      <c r="AG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9"/>
      <c r="AB862" s="4"/>
      <c r="AC862" s="4"/>
      <c r="AD862" s="4"/>
      <c r="AE862" s="4"/>
      <c r="AF862" s="4"/>
      <c r="AG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9"/>
      <c r="AB863" s="4"/>
      <c r="AC863" s="4"/>
      <c r="AD863" s="4"/>
      <c r="AE863" s="4"/>
      <c r="AF863" s="4"/>
      <c r="AG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9"/>
      <c r="AB864" s="4"/>
      <c r="AC864" s="4"/>
      <c r="AD864" s="4"/>
      <c r="AE864" s="4"/>
      <c r="AF864" s="4"/>
      <c r="AG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9"/>
      <c r="AB865" s="4"/>
      <c r="AC865" s="4"/>
      <c r="AD865" s="4"/>
      <c r="AE865" s="4"/>
      <c r="AF865" s="4"/>
      <c r="AG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9"/>
      <c r="AB866" s="4"/>
      <c r="AC866" s="4"/>
      <c r="AD866" s="4"/>
      <c r="AE866" s="4"/>
      <c r="AF866" s="4"/>
      <c r="AG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9"/>
      <c r="AB867" s="4"/>
      <c r="AC867" s="4"/>
      <c r="AD867" s="4"/>
      <c r="AE867" s="4"/>
      <c r="AF867" s="4"/>
      <c r="AG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9"/>
      <c r="AB868" s="4"/>
      <c r="AC868" s="4"/>
      <c r="AD868" s="4"/>
      <c r="AE868" s="4"/>
      <c r="AF868" s="4"/>
      <c r="AG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9"/>
      <c r="AB869" s="4"/>
      <c r="AC869" s="4"/>
      <c r="AD869" s="4"/>
      <c r="AE869" s="4"/>
      <c r="AF869" s="4"/>
      <c r="AG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9"/>
      <c r="AB870" s="4"/>
      <c r="AC870" s="4"/>
      <c r="AD870" s="4"/>
      <c r="AE870" s="4"/>
      <c r="AF870" s="4"/>
      <c r="AG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9"/>
      <c r="AB871" s="4"/>
      <c r="AC871" s="4"/>
      <c r="AD871" s="4"/>
      <c r="AE871" s="4"/>
      <c r="AF871" s="4"/>
      <c r="AG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9"/>
      <c r="AB872" s="4"/>
      <c r="AC872" s="4"/>
      <c r="AD872" s="4"/>
      <c r="AE872" s="4"/>
      <c r="AF872" s="4"/>
      <c r="AG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9"/>
      <c r="AB873" s="4"/>
      <c r="AC873" s="4"/>
      <c r="AD873" s="4"/>
      <c r="AE873" s="4"/>
      <c r="AF873" s="4"/>
      <c r="AG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9"/>
      <c r="AB874" s="4"/>
      <c r="AC874" s="4"/>
      <c r="AD874" s="4"/>
      <c r="AE874" s="4"/>
      <c r="AF874" s="4"/>
      <c r="AG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9"/>
      <c r="AB875" s="4"/>
      <c r="AC875" s="4"/>
      <c r="AD875" s="4"/>
      <c r="AE875" s="4"/>
      <c r="AF875" s="4"/>
      <c r="AG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9"/>
      <c r="AB876" s="4"/>
      <c r="AC876" s="4"/>
      <c r="AD876" s="4"/>
      <c r="AE876" s="4"/>
      <c r="AF876" s="4"/>
      <c r="AG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9"/>
      <c r="AB877" s="4"/>
      <c r="AC877" s="4"/>
      <c r="AD877" s="4"/>
      <c r="AE877" s="4"/>
      <c r="AF877" s="4"/>
      <c r="AG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9"/>
      <c r="AB878" s="4"/>
      <c r="AC878" s="4"/>
      <c r="AD878" s="4"/>
      <c r="AE878" s="4"/>
      <c r="AF878" s="4"/>
      <c r="AG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9"/>
      <c r="AB879" s="4"/>
      <c r="AC879" s="4"/>
      <c r="AD879" s="4"/>
      <c r="AE879" s="4"/>
      <c r="AF879" s="4"/>
      <c r="AG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9"/>
      <c r="AB880" s="4"/>
      <c r="AC880" s="4"/>
      <c r="AD880" s="4"/>
      <c r="AE880" s="4"/>
      <c r="AF880" s="4"/>
      <c r="AG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9"/>
      <c r="AB881" s="4"/>
      <c r="AC881" s="4"/>
      <c r="AD881" s="4"/>
      <c r="AE881" s="4"/>
      <c r="AF881" s="4"/>
      <c r="AG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9"/>
      <c r="AB882" s="4"/>
      <c r="AC882" s="4"/>
      <c r="AD882" s="4"/>
      <c r="AE882" s="4"/>
      <c r="AF882" s="4"/>
      <c r="AG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9"/>
      <c r="AB883" s="4"/>
      <c r="AC883" s="4"/>
      <c r="AD883" s="4"/>
      <c r="AE883" s="4"/>
      <c r="AF883" s="4"/>
      <c r="AG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9"/>
      <c r="AB884" s="4"/>
      <c r="AC884" s="4"/>
      <c r="AD884" s="4"/>
      <c r="AE884" s="4"/>
      <c r="AF884" s="4"/>
      <c r="AG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9"/>
      <c r="AB885" s="4"/>
      <c r="AC885" s="4"/>
      <c r="AD885" s="4"/>
      <c r="AE885" s="4"/>
      <c r="AF885" s="4"/>
      <c r="AG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9"/>
      <c r="AB886" s="4"/>
      <c r="AC886" s="4"/>
      <c r="AD886" s="4"/>
      <c r="AE886" s="4"/>
      <c r="AF886" s="4"/>
      <c r="AG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9"/>
      <c r="AB887" s="4"/>
      <c r="AC887" s="4"/>
      <c r="AD887" s="4"/>
      <c r="AE887" s="4"/>
      <c r="AF887" s="4"/>
      <c r="AG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9"/>
      <c r="AB888" s="4"/>
      <c r="AC888" s="4"/>
      <c r="AD888" s="4"/>
      <c r="AE888" s="4"/>
      <c r="AF888" s="4"/>
      <c r="AG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9"/>
      <c r="AB889" s="4"/>
      <c r="AC889" s="4"/>
      <c r="AD889" s="4"/>
      <c r="AE889" s="4"/>
      <c r="AF889" s="4"/>
      <c r="AG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9"/>
      <c r="AB890" s="4"/>
      <c r="AC890" s="4"/>
      <c r="AD890" s="4"/>
      <c r="AE890" s="4"/>
      <c r="AF890" s="4"/>
      <c r="AG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9"/>
      <c r="AB891" s="4"/>
      <c r="AC891" s="4"/>
      <c r="AD891" s="4"/>
      <c r="AE891" s="4"/>
      <c r="AF891" s="4"/>
      <c r="AG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9"/>
      <c r="AB892" s="4"/>
      <c r="AC892" s="4"/>
      <c r="AD892" s="4"/>
      <c r="AE892" s="4"/>
      <c r="AF892" s="4"/>
      <c r="AG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9"/>
      <c r="AB893" s="4"/>
      <c r="AC893" s="4"/>
      <c r="AD893" s="4"/>
      <c r="AE893" s="4"/>
      <c r="AF893" s="4"/>
      <c r="AG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9"/>
      <c r="AB894" s="4"/>
      <c r="AC894" s="4"/>
      <c r="AD894" s="4"/>
      <c r="AE894" s="4"/>
      <c r="AF894" s="4"/>
      <c r="AG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9"/>
      <c r="AB895" s="4"/>
      <c r="AC895" s="4"/>
      <c r="AD895" s="4"/>
      <c r="AE895" s="4"/>
      <c r="AF895" s="4"/>
      <c r="AG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9"/>
      <c r="AB896" s="4"/>
      <c r="AC896" s="4"/>
      <c r="AD896" s="4"/>
      <c r="AE896" s="4"/>
      <c r="AF896" s="4"/>
      <c r="AG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9"/>
      <c r="AB897" s="4"/>
      <c r="AC897" s="4"/>
      <c r="AD897" s="4"/>
      <c r="AE897" s="4"/>
      <c r="AF897" s="4"/>
      <c r="AG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9"/>
      <c r="AB898" s="4"/>
      <c r="AC898" s="4"/>
      <c r="AD898" s="4"/>
      <c r="AE898" s="4"/>
      <c r="AF898" s="4"/>
      <c r="AG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9"/>
      <c r="AB899" s="4"/>
      <c r="AC899" s="4"/>
      <c r="AD899" s="4"/>
      <c r="AE899" s="4"/>
      <c r="AF899" s="4"/>
      <c r="AG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9"/>
      <c r="AB900" s="4"/>
      <c r="AC900" s="4"/>
      <c r="AD900" s="4"/>
      <c r="AE900" s="4"/>
      <c r="AF900" s="4"/>
      <c r="AG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9"/>
      <c r="AB901" s="4"/>
      <c r="AC901" s="4"/>
      <c r="AD901" s="4"/>
      <c r="AE901" s="4"/>
      <c r="AF901" s="4"/>
      <c r="AG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9"/>
      <c r="AB902" s="4"/>
      <c r="AC902" s="4"/>
      <c r="AD902" s="4"/>
      <c r="AE902" s="4"/>
      <c r="AF902" s="4"/>
      <c r="AG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9"/>
      <c r="AB903" s="4"/>
      <c r="AC903" s="4"/>
      <c r="AD903" s="4"/>
      <c r="AE903" s="4"/>
      <c r="AF903" s="4"/>
      <c r="AG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9"/>
      <c r="AB904" s="4"/>
      <c r="AC904" s="4"/>
      <c r="AD904" s="4"/>
      <c r="AE904" s="4"/>
      <c r="AF904" s="4"/>
      <c r="AG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9"/>
      <c r="AB905" s="4"/>
      <c r="AC905" s="4"/>
      <c r="AD905" s="4"/>
      <c r="AE905" s="4"/>
      <c r="AF905" s="4"/>
      <c r="AG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9"/>
      <c r="AB906" s="4"/>
      <c r="AC906" s="4"/>
      <c r="AD906" s="4"/>
      <c r="AE906" s="4"/>
      <c r="AF906" s="4"/>
      <c r="AG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9"/>
      <c r="AB907" s="4"/>
      <c r="AC907" s="4"/>
      <c r="AD907" s="4"/>
      <c r="AE907" s="4"/>
      <c r="AF907" s="4"/>
      <c r="AG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9"/>
      <c r="AB908" s="4"/>
      <c r="AC908" s="4"/>
      <c r="AD908" s="4"/>
      <c r="AE908" s="4"/>
      <c r="AF908" s="4"/>
      <c r="AG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9"/>
      <c r="AB909" s="4"/>
      <c r="AC909" s="4"/>
      <c r="AD909" s="4"/>
      <c r="AE909" s="4"/>
      <c r="AF909" s="4"/>
      <c r="AG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9"/>
      <c r="AB910" s="4"/>
      <c r="AC910" s="4"/>
      <c r="AD910" s="4"/>
      <c r="AE910" s="4"/>
      <c r="AF910" s="4"/>
      <c r="AG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9"/>
      <c r="AB911" s="4"/>
      <c r="AC911" s="4"/>
      <c r="AD911" s="4"/>
      <c r="AE911" s="4"/>
      <c r="AF911" s="4"/>
      <c r="AG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9"/>
      <c r="AB912" s="4"/>
      <c r="AC912" s="4"/>
      <c r="AD912" s="4"/>
      <c r="AE912" s="4"/>
      <c r="AF912" s="4"/>
      <c r="AG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9"/>
      <c r="AB913" s="4"/>
      <c r="AC913" s="4"/>
      <c r="AD913" s="4"/>
      <c r="AE913" s="4"/>
      <c r="AF913" s="4"/>
      <c r="AG913" s="4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9"/>
      <c r="AB914" s="4"/>
      <c r="AC914" s="4"/>
      <c r="AD914" s="4"/>
      <c r="AE914" s="4"/>
      <c r="AF914" s="4"/>
      <c r="AG914" s="4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9"/>
      <c r="AB915" s="4"/>
      <c r="AC915" s="4"/>
      <c r="AD915" s="4"/>
      <c r="AE915" s="4"/>
      <c r="AF915" s="4"/>
      <c r="AG915" s="4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9"/>
      <c r="AB916" s="4"/>
      <c r="AC916" s="4"/>
      <c r="AD916" s="4"/>
      <c r="AE916" s="4"/>
      <c r="AF916" s="4"/>
      <c r="AG916" s="4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9"/>
      <c r="AB917" s="4"/>
      <c r="AC917" s="4"/>
      <c r="AD917" s="4"/>
      <c r="AE917" s="4"/>
      <c r="AF917" s="4"/>
      <c r="AG917" s="4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9"/>
      <c r="AB918" s="4"/>
      <c r="AC918" s="4"/>
      <c r="AD918" s="4"/>
      <c r="AE918" s="4"/>
      <c r="AF918" s="4"/>
      <c r="AG918" s="4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9"/>
      <c r="AB919" s="4"/>
      <c r="AC919" s="4"/>
      <c r="AD919" s="4"/>
      <c r="AE919" s="4"/>
      <c r="AF919" s="4"/>
      <c r="AG919" s="4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9"/>
      <c r="AB920" s="4"/>
      <c r="AC920" s="4"/>
      <c r="AD920" s="4"/>
      <c r="AE920" s="4"/>
      <c r="AF920" s="4"/>
      <c r="AG920" s="4"/>
    </row>
  </sheetData>
  <mergeCells count="12">
    <mergeCell ref="R28:S28"/>
    <mergeCell ref="R29:S29"/>
    <mergeCell ref="U29:Y29"/>
    <mergeCell ref="U30:Y30"/>
    <mergeCell ref="U32:Y32"/>
    <mergeCell ref="A1:Z2"/>
    <mergeCell ref="B4:Y4"/>
    <mergeCell ref="B6:H6"/>
    <mergeCell ref="J6:Y24"/>
    <mergeCell ref="J25:L25"/>
    <mergeCell ref="J26:Y26"/>
    <mergeCell ref="U28:Y28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11.5"/>
    <col customWidth="1" min="3" max="5" width="9.63"/>
    <col customWidth="1" min="6" max="7" width="11.5"/>
    <col customWidth="1" min="8" max="10" width="9.63"/>
    <col customWidth="1" min="11" max="12" width="11.5"/>
    <col customWidth="1" min="13" max="15" width="9.63"/>
    <col customWidth="1" min="16" max="17" width="11.5"/>
    <col customWidth="1" min="18" max="20" width="9.63"/>
    <col customWidth="1" min="21" max="22" width="11.5"/>
    <col customWidth="1" min="23" max="25" width="9.63"/>
    <col customWidth="1" min="26" max="26" width="3.25"/>
    <col hidden="1" min="27" max="33" width="12.63"/>
  </cols>
  <sheetData>
    <row r="1">
      <c r="A1" s="1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4"/>
      <c r="AB2" s="4"/>
      <c r="AC2" s="4"/>
      <c r="AD2" s="4"/>
      <c r="AE2" s="4"/>
      <c r="AF2" s="4"/>
      <c r="AG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  <c r="AB3" s="4"/>
      <c r="AC3" s="4"/>
      <c r="AD3" s="4"/>
      <c r="AE3" s="4"/>
      <c r="AF3" s="4"/>
      <c r="AG3" s="4"/>
    </row>
    <row r="4">
      <c r="A4" s="8"/>
      <c r="B4" s="13"/>
      <c r="C4" s="13"/>
      <c r="D4" s="13"/>
      <c r="E4" s="13"/>
      <c r="F4" s="8"/>
      <c r="G4" s="8"/>
      <c r="H4" s="8"/>
      <c r="I4" s="8"/>
      <c r="J4" s="8"/>
      <c r="K4" s="8"/>
      <c r="L4" s="13"/>
      <c r="M4" s="13"/>
      <c r="N4" s="13"/>
      <c r="O4" s="13"/>
      <c r="P4" s="8"/>
      <c r="Q4" s="13"/>
      <c r="R4" s="13"/>
      <c r="S4" s="13"/>
      <c r="T4" s="13"/>
      <c r="U4" s="8"/>
      <c r="V4" s="8"/>
      <c r="W4" s="8"/>
      <c r="X4" s="8"/>
      <c r="Y4" s="8"/>
      <c r="Z4" s="8"/>
      <c r="AA4" s="9"/>
      <c r="AB4" s="4"/>
      <c r="AC4" s="4"/>
      <c r="AD4" s="4"/>
      <c r="AE4" s="4"/>
      <c r="AF4" s="4"/>
      <c r="AG4" s="4"/>
    </row>
    <row r="5">
      <c r="A5" s="14"/>
      <c r="B5" s="44" t="s">
        <v>23</v>
      </c>
      <c r="C5" s="45"/>
      <c r="D5" s="45"/>
      <c r="E5" s="46"/>
      <c r="F5" s="36"/>
      <c r="G5" s="47" t="s">
        <v>24</v>
      </c>
      <c r="H5" s="48"/>
      <c r="I5" s="48"/>
      <c r="J5" s="49"/>
      <c r="K5" s="14"/>
      <c r="L5" s="47" t="s">
        <v>25</v>
      </c>
      <c r="M5" s="48"/>
      <c r="N5" s="48"/>
      <c r="O5" s="49"/>
      <c r="P5" s="50"/>
      <c r="Q5" s="47" t="s">
        <v>26</v>
      </c>
      <c r="R5" s="48"/>
      <c r="S5" s="48"/>
      <c r="T5" s="49"/>
      <c r="U5" s="36"/>
      <c r="V5" s="47" t="s">
        <v>27</v>
      </c>
      <c r="W5" s="48"/>
      <c r="X5" s="48"/>
      <c r="Y5" s="49"/>
      <c r="Z5" s="14"/>
      <c r="AA5" s="9"/>
      <c r="AB5" s="4"/>
      <c r="AC5" s="4"/>
      <c r="AD5" s="4"/>
      <c r="AE5" s="4"/>
      <c r="AF5" s="4"/>
      <c r="AG5" s="4"/>
    </row>
    <row r="6">
      <c r="A6" s="14"/>
      <c r="B6" s="28" t="s">
        <v>28</v>
      </c>
      <c r="C6" s="51">
        <v>2024.0</v>
      </c>
      <c r="D6" s="51">
        <v>2025.0</v>
      </c>
      <c r="E6" s="51" t="s">
        <v>29</v>
      </c>
      <c r="F6" s="36"/>
      <c r="G6" s="28" t="s">
        <v>28</v>
      </c>
      <c r="H6" s="51">
        <v>2024.0</v>
      </c>
      <c r="I6" s="51">
        <v>2025.0</v>
      </c>
      <c r="J6" s="51" t="s">
        <v>29</v>
      </c>
      <c r="K6" s="14"/>
      <c r="L6" s="28" t="s">
        <v>28</v>
      </c>
      <c r="M6" s="51">
        <v>2024.0</v>
      </c>
      <c r="N6" s="51">
        <v>2025.0</v>
      </c>
      <c r="O6" s="51" t="s">
        <v>29</v>
      </c>
      <c r="P6" s="50"/>
      <c r="Q6" s="28" t="s">
        <v>28</v>
      </c>
      <c r="R6" s="51">
        <v>2024.0</v>
      </c>
      <c r="S6" s="51">
        <v>2025.0</v>
      </c>
      <c r="T6" s="51" t="s">
        <v>29</v>
      </c>
      <c r="U6" s="36"/>
      <c r="V6" s="28" t="s">
        <v>28</v>
      </c>
      <c r="W6" s="51">
        <v>2024.0</v>
      </c>
      <c r="X6" s="51">
        <v>2025.0</v>
      </c>
      <c r="Y6" s="51" t="s">
        <v>29</v>
      </c>
      <c r="Z6" s="14"/>
      <c r="AA6" s="9"/>
      <c r="AB6" s="4"/>
      <c r="AC6" s="4"/>
      <c r="AD6" s="4"/>
      <c r="AE6" s="4"/>
      <c r="AF6" s="4"/>
      <c r="AG6" s="4"/>
    </row>
    <row r="7">
      <c r="A7" s="14"/>
      <c r="B7" s="52" t="s">
        <v>30</v>
      </c>
      <c r="C7" s="53">
        <f t="shared" ref="C7:D7" si="1">SUM(H7,M7,R7,W7)</f>
        <v>490996311</v>
      </c>
      <c r="D7" s="53">
        <f t="shared" si="1"/>
        <v>488881214.9</v>
      </c>
      <c r="E7" s="54">
        <f t="shared" ref="E7:E8" si="3">D7/C7-1</f>
        <v>-0.004307763669</v>
      </c>
      <c r="F7" s="36"/>
      <c r="G7" s="55" t="s">
        <v>30</v>
      </c>
      <c r="H7" s="53">
        <f>SUM('2024 YTD'!C:C)</f>
        <v>159102953.3</v>
      </c>
      <c r="I7" s="53">
        <f>SUM('2025'!C:C)</f>
        <v>156046485</v>
      </c>
      <c r="J7" s="54">
        <f t="shared" ref="J7:J8" si="4">I7/H7-1</f>
        <v>-0.01921063178</v>
      </c>
      <c r="K7" s="14"/>
      <c r="L7" s="55" t="s">
        <v>30</v>
      </c>
      <c r="M7" s="53">
        <f>SUM('2024 YTD'!E:E)</f>
        <v>158136111.4</v>
      </c>
      <c r="N7" s="53">
        <f>SUM('2025'!E:E)</f>
        <v>162886237.5</v>
      </c>
      <c r="O7" s="54">
        <f t="shared" ref="O7:O8" si="5">N7/M7-1</f>
        <v>0.03003821219</v>
      </c>
      <c r="P7" s="50"/>
      <c r="Q7" s="55" t="s">
        <v>30</v>
      </c>
      <c r="R7" s="53">
        <f>SUM('2024 YTD'!G:G)</f>
        <v>63969975.6</v>
      </c>
      <c r="S7" s="53">
        <f>SUM('2025'!G:G)</f>
        <v>60327712.18</v>
      </c>
      <c r="T7" s="54">
        <f t="shared" ref="T7:T8" si="6">S7/R7-1</f>
        <v>-0.0569370769</v>
      </c>
      <c r="U7" s="36"/>
      <c r="V7" s="55" t="s">
        <v>30</v>
      </c>
      <c r="W7" s="53">
        <f>SUM('2024 YTD'!I:I)</f>
        <v>109787270.7</v>
      </c>
      <c r="X7" s="53">
        <f>SUM('2025'!I:I)</f>
        <v>109620780.2</v>
      </c>
      <c r="Y7" s="54">
        <f t="shared" ref="Y7:Y8" si="7">X7/W7-1</f>
        <v>-0.001516482457</v>
      </c>
      <c r="Z7" s="14"/>
      <c r="AA7" s="9"/>
      <c r="AB7" s="4"/>
      <c r="AC7" s="4"/>
      <c r="AD7" s="4"/>
      <c r="AE7" s="4"/>
      <c r="AF7" s="4"/>
      <c r="AG7" s="4"/>
    </row>
    <row r="8">
      <c r="A8" s="14"/>
      <c r="B8" s="55" t="s">
        <v>31</v>
      </c>
      <c r="C8" s="53">
        <f t="shared" ref="C8:D8" si="2">SUM(H8,M8,R8,W8)</f>
        <v>-4463798.976</v>
      </c>
      <c r="D8" s="53">
        <f t="shared" si="2"/>
        <v>-5141995.353</v>
      </c>
      <c r="E8" s="54">
        <f t="shared" si="3"/>
        <v>0.1519325536</v>
      </c>
      <c r="F8" s="36"/>
      <c r="G8" s="55" t="s">
        <v>31</v>
      </c>
      <c r="H8" s="53">
        <f>SUM('2024 YTD'!B:B)</f>
        <v>-478266.6982</v>
      </c>
      <c r="I8" s="53">
        <f>SUM('2025'!B:B)</f>
        <v>-3004722.677</v>
      </c>
      <c r="J8" s="54">
        <f t="shared" si="4"/>
        <v>5.282525394</v>
      </c>
      <c r="K8" s="14"/>
      <c r="L8" s="55" t="s">
        <v>31</v>
      </c>
      <c r="M8" s="53">
        <f>SUM('2024 YTD'!D:D)</f>
        <v>176885.4549</v>
      </c>
      <c r="N8" s="53">
        <f>SUM('2025'!D:D)</f>
        <v>2295527.919</v>
      </c>
      <c r="O8" s="54">
        <f t="shared" si="5"/>
        <v>11.97748263</v>
      </c>
      <c r="P8" s="50"/>
      <c r="Q8" s="55" t="s">
        <v>31</v>
      </c>
      <c r="R8" s="53">
        <f>SUM('2024 YTD'!F:F)</f>
        <v>-734085.1141</v>
      </c>
      <c r="S8" s="53">
        <f>SUM('2025'!F:F)</f>
        <v>-3141443.983</v>
      </c>
      <c r="T8" s="54">
        <f t="shared" si="6"/>
        <v>3.279400198</v>
      </c>
      <c r="U8" s="36"/>
      <c r="V8" s="55" t="s">
        <v>31</v>
      </c>
      <c r="W8" s="53">
        <f>SUM('2024 YTD'!H:H)</f>
        <v>-3428332.618</v>
      </c>
      <c r="X8" s="53">
        <f>SUM('2025'!H:H)</f>
        <v>-1291356.613</v>
      </c>
      <c r="Y8" s="54">
        <f t="shared" si="7"/>
        <v>-0.6233280848</v>
      </c>
      <c r="Z8" s="14"/>
      <c r="AA8" s="9"/>
      <c r="AB8" s="4"/>
      <c r="AC8" s="4"/>
      <c r="AD8" s="4"/>
      <c r="AE8" s="4"/>
      <c r="AF8" s="4"/>
      <c r="AG8" s="4"/>
    </row>
    <row r="9">
      <c r="A9" s="14"/>
      <c r="B9" s="55" t="s">
        <v>32</v>
      </c>
      <c r="C9" s="54">
        <f t="shared" ref="C9:D9" si="8">C8/C7</f>
        <v>-0.009091308582</v>
      </c>
      <c r="D9" s="54">
        <f t="shared" si="8"/>
        <v>-0.01051788286</v>
      </c>
      <c r="E9" s="54">
        <f>D9-C9</f>
        <v>-0.001426574282</v>
      </c>
      <c r="F9" s="36"/>
      <c r="G9" s="55" t="s">
        <v>32</v>
      </c>
      <c r="H9" s="54">
        <f t="shared" ref="H9:I9" si="9">H8/H7</f>
        <v>-0.003006020243</v>
      </c>
      <c r="I9" s="54">
        <f t="shared" si="9"/>
        <v>-0.01925530509</v>
      </c>
      <c r="J9" s="54">
        <f>I9-H9</f>
        <v>-0.01624928484</v>
      </c>
      <c r="K9" s="14"/>
      <c r="L9" s="55" t="s">
        <v>32</v>
      </c>
      <c r="M9" s="54">
        <f t="shared" ref="M9:N9" si="10">M8/M7</f>
        <v>0.001118564592</v>
      </c>
      <c r="N9" s="54">
        <f t="shared" si="10"/>
        <v>0.01409282917</v>
      </c>
      <c r="O9" s="54">
        <f>N9-M9</f>
        <v>0.01297426458</v>
      </c>
      <c r="P9" s="50"/>
      <c r="Q9" s="55" t="s">
        <v>32</v>
      </c>
      <c r="R9" s="54">
        <f t="shared" ref="R9:S9" si="11">R8/R7</f>
        <v>-0.01147546341</v>
      </c>
      <c r="S9" s="54">
        <f t="shared" si="11"/>
        <v>-0.05207298386</v>
      </c>
      <c r="T9" s="54">
        <f>S9-R9</f>
        <v>-0.04059752045</v>
      </c>
      <c r="U9" s="36"/>
      <c r="V9" s="55" t="s">
        <v>32</v>
      </c>
      <c r="W9" s="54">
        <f t="shared" ref="W9:X9" si="12">W8/W7</f>
        <v>-0.03122705026</v>
      </c>
      <c r="X9" s="54">
        <f t="shared" si="12"/>
        <v>-0.01178021732</v>
      </c>
      <c r="Y9" s="54">
        <f>X9-W9</f>
        <v>0.01944683294</v>
      </c>
      <c r="Z9" s="14"/>
      <c r="AA9" s="9"/>
      <c r="AB9" s="4"/>
      <c r="AC9" s="4"/>
      <c r="AD9" s="4"/>
      <c r="AE9" s="4"/>
      <c r="AF9" s="4"/>
      <c r="AG9" s="4"/>
    </row>
    <row r="10">
      <c r="A10" s="8"/>
      <c r="B10" s="42"/>
      <c r="C10" s="42"/>
      <c r="D10" s="42"/>
      <c r="E10" s="56"/>
      <c r="F10" s="8"/>
      <c r="G10" s="8"/>
      <c r="H10" s="8"/>
      <c r="I10" s="8"/>
      <c r="J10" s="8"/>
      <c r="K10" s="8"/>
      <c r="L10" s="42"/>
      <c r="M10" s="42"/>
      <c r="N10" s="42"/>
      <c r="O10" s="42"/>
      <c r="P10" s="8"/>
      <c r="Q10" s="42"/>
      <c r="R10" s="42"/>
      <c r="S10" s="42"/>
      <c r="T10" s="42"/>
      <c r="U10" s="8"/>
      <c r="V10" s="8"/>
      <c r="W10" s="8"/>
      <c r="X10" s="8"/>
      <c r="Y10" s="8"/>
      <c r="Z10" s="8"/>
      <c r="AA10" s="9"/>
      <c r="AB10" s="4"/>
      <c r="AC10" s="4"/>
      <c r="AD10" s="4"/>
      <c r="AE10" s="4"/>
      <c r="AF10" s="4"/>
      <c r="AG10" s="4"/>
    </row>
    <row r="11">
      <c r="A11" s="8"/>
      <c r="B11" s="13"/>
      <c r="C11" s="13"/>
      <c r="D11" s="13"/>
      <c r="E11" s="13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9"/>
      <c r="AB11" s="4"/>
      <c r="AC11" s="4"/>
      <c r="AD11" s="4"/>
      <c r="AE11" s="4"/>
      <c r="AF11" s="4"/>
      <c r="AG11" s="4"/>
    </row>
    <row r="12">
      <c r="A12" s="14"/>
      <c r="B12" s="44" t="s">
        <v>33</v>
      </c>
      <c r="C12" s="45"/>
      <c r="D12" s="45"/>
      <c r="E12" s="46"/>
      <c r="F12" s="36"/>
      <c r="G12" s="44" t="s">
        <v>34</v>
      </c>
      <c r="H12" s="45"/>
      <c r="I12" s="45"/>
      <c r="J12" s="46"/>
      <c r="K12" s="14"/>
      <c r="L12" s="44" t="s">
        <v>35</v>
      </c>
      <c r="M12" s="45"/>
      <c r="N12" s="45"/>
      <c r="O12" s="46"/>
      <c r="P12" s="50"/>
      <c r="Q12" s="44" t="s">
        <v>36</v>
      </c>
      <c r="R12" s="45"/>
      <c r="S12" s="45"/>
      <c r="T12" s="46"/>
      <c r="U12" s="36"/>
      <c r="V12" s="44" t="s">
        <v>37</v>
      </c>
      <c r="W12" s="45"/>
      <c r="X12" s="45"/>
      <c r="Y12" s="46"/>
      <c r="Z12" s="8"/>
      <c r="AA12" s="9"/>
      <c r="AB12" s="4"/>
      <c r="AC12" s="4"/>
      <c r="AD12" s="4"/>
      <c r="AE12" s="4"/>
      <c r="AF12" s="4"/>
      <c r="AG12" s="4"/>
    </row>
    <row r="13">
      <c r="A13" s="8"/>
      <c r="B13" s="28" t="s">
        <v>28</v>
      </c>
      <c r="C13" s="51">
        <v>2024.0</v>
      </c>
      <c r="D13" s="51">
        <v>2025.0</v>
      </c>
      <c r="E13" s="51" t="s">
        <v>29</v>
      </c>
      <c r="F13" s="36"/>
      <c r="G13" s="28" t="s">
        <v>28</v>
      </c>
      <c r="H13" s="51">
        <v>2024.0</v>
      </c>
      <c r="I13" s="51">
        <v>2025.0</v>
      </c>
      <c r="J13" s="51" t="s">
        <v>29</v>
      </c>
      <c r="K13" s="14"/>
      <c r="L13" s="28" t="s">
        <v>28</v>
      </c>
      <c r="M13" s="51">
        <v>2024.0</v>
      </c>
      <c r="N13" s="51">
        <v>2025.0</v>
      </c>
      <c r="O13" s="51" t="s">
        <v>29</v>
      </c>
      <c r="P13" s="50"/>
      <c r="Q13" s="28" t="s">
        <v>28</v>
      </c>
      <c r="R13" s="51">
        <v>2024.0</v>
      </c>
      <c r="S13" s="51">
        <v>2025.0</v>
      </c>
      <c r="T13" s="51" t="s">
        <v>29</v>
      </c>
      <c r="U13" s="36"/>
      <c r="V13" s="28" t="s">
        <v>28</v>
      </c>
      <c r="W13" s="51">
        <v>2024.0</v>
      </c>
      <c r="X13" s="51">
        <v>2025.0</v>
      </c>
      <c r="Y13" s="51" t="s">
        <v>29</v>
      </c>
      <c r="Z13" s="8"/>
      <c r="AA13" s="9"/>
      <c r="AB13" s="4"/>
      <c r="AC13" s="4"/>
      <c r="AD13" s="4"/>
      <c r="AE13" s="4"/>
      <c r="AF13" s="4"/>
      <c r="AG13" s="4"/>
    </row>
    <row r="14">
      <c r="A14" s="8"/>
      <c r="B14" s="52" t="s">
        <v>30</v>
      </c>
      <c r="C14" s="53">
        <f t="shared" ref="C14:D14" si="13">SUM(H14,M14,R14,W14)</f>
        <v>490996311</v>
      </c>
      <c r="D14" s="53">
        <f t="shared" si="13"/>
        <v>488881214.9</v>
      </c>
      <c r="E14" s="54">
        <f t="shared" ref="E14:E15" si="19">D14/C14-1</f>
        <v>-0.004307763669</v>
      </c>
      <c r="F14" s="36"/>
      <c r="G14" s="55" t="s">
        <v>30</v>
      </c>
      <c r="H14" s="53">
        <f t="shared" ref="H14:I14" si="14">H7</f>
        <v>159102953.3</v>
      </c>
      <c r="I14" s="53">
        <f t="shared" si="14"/>
        <v>156046485</v>
      </c>
      <c r="J14" s="54">
        <f t="shared" ref="J14:J15" si="20">I14/H14-1</f>
        <v>-0.01921063178</v>
      </c>
      <c r="K14" s="14"/>
      <c r="L14" s="55" t="s">
        <v>30</v>
      </c>
      <c r="M14" s="53">
        <f t="shared" ref="M14:N14" si="15">M7</f>
        <v>158136111.4</v>
      </c>
      <c r="N14" s="53">
        <f t="shared" si="15"/>
        <v>162886237.5</v>
      </c>
      <c r="O14" s="54">
        <f t="shared" ref="O14:O15" si="21">N14/M14-1</f>
        <v>0.03003821219</v>
      </c>
      <c r="P14" s="50"/>
      <c r="Q14" s="55" t="s">
        <v>30</v>
      </c>
      <c r="R14" s="53">
        <f t="shared" ref="R14:S14" si="16">R7</f>
        <v>63969975.6</v>
      </c>
      <c r="S14" s="53">
        <f t="shared" si="16"/>
        <v>60327712.18</v>
      </c>
      <c r="T14" s="54">
        <f t="shared" ref="T14:T15" si="22">S14/R14-1</f>
        <v>-0.0569370769</v>
      </c>
      <c r="U14" s="36"/>
      <c r="V14" s="57" t="s">
        <v>30</v>
      </c>
      <c r="W14" s="53">
        <f t="shared" ref="W14:X14" si="17">W7</f>
        <v>109787270.7</v>
      </c>
      <c r="X14" s="53">
        <f t="shared" si="17"/>
        <v>109620780.2</v>
      </c>
      <c r="Y14" s="54">
        <f t="shared" ref="Y14:Y15" si="23">X14/W14-1</f>
        <v>-0.001516482457</v>
      </c>
      <c r="Z14" s="8"/>
      <c r="AA14" s="9"/>
      <c r="AB14" s="4"/>
      <c r="AC14" s="4"/>
      <c r="AD14" s="4"/>
      <c r="AE14" s="4"/>
      <c r="AF14" s="4"/>
      <c r="AG14" s="4"/>
    </row>
    <row r="15">
      <c r="A15" s="8"/>
      <c r="B15" s="55" t="s">
        <v>31</v>
      </c>
      <c r="C15" s="53">
        <f t="shared" ref="C15:D15" si="18">SUM(H15,M15,R15,W15)</f>
        <v>7994570.042</v>
      </c>
      <c r="D15" s="53">
        <f t="shared" si="18"/>
        <v>8354773.266</v>
      </c>
      <c r="E15" s="54">
        <f t="shared" si="19"/>
        <v>0.04505598456</v>
      </c>
      <c r="F15" s="36"/>
      <c r="G15" s="55" t="s">
        <v>31</v>
      </c>
      <c r="H15" s="53">
        <f>SUMIF('2024 YTD'!Q:Q,"Positiva",'2024 YTD'!B:B)</f>
        <v>2598125.461</v>
      </c>
      <c r="I15" s="53">
        <f>SUMIF('2025'!Q:Q,"Positiva",'2025'!B:B)</f>
        <v>1502125.057</v>
      </c>
      <c r="J15" s="54">
        <f t="shared" si="20"/>
        <v>-0.4218427556</v>
      </c>
      <c r="K15" s="14"/>
      <c r="L15" s="55" t="s">
        <v>31</v>
      </c>
      <c r="M15" s="53">
        <f>SUMIF('2024 YTD'!R:R,"Positiva",'2024 YTD'!D:D)</f>
        <v>2913590.378</v>
      </c>
      <c r="N15" s="53">
        <f>SUMIF('2025'!R:R,"Positiva",'2025'!D:D)</f>
        <v>4473532.759</v>
      </c>
      <c r="O15" s="54">
        <f t="shared" si="21"/>
        <v>0.5354020912</v>
      </c>
      <c r="P15" s="50"/>
      <c r="Q15" s="55" t="s">
        <v>31</v>
      </c>
      <c r="R15" s="53">
        <f>SUMIF('2024 YTD'!S:S,"Positiva",'2024 YTD'!F:F)</f>
        <v>1389835.9</v>
      </c>
      <c r="S15" s="53">
        <f>SUMIF('2025'!S:S,"Positiva",'2025'!F:F)</f>
        <v>336332.4923</v>
      </c>
      <c r="T15" s="54">
        <f t="shared" si="22"/>
        <v>-0.7580056088</v>
      </c>
      <c r="U15" s="36"/>
      <c r="V15" s="57" t="s">
        <v>31</v>
      </c>
      <c r="W15" s="53">
        <f>SUMIF('2024 YTD'!T:T,"Positiva",'2024 YTD'!H:H)</f>
        <v>1093018.303</v>
      </c>
      <c r="X15" s="53">
        <f>SUMIF('2025'!T:T,"Positiva",'2025'!H:H)</f>
        <v>2042782.957</v>
      </c>
      <c r="Y15" s="54">
        <f t="shared" si="23"/>
        <v>0.8689375576</v>
      </c>
      <c r="Z15" s="8"/>
      <c r="AA15" s="9"/>
      <c r="AB15" s="4"/>
      <c r="AC15" s="4"/>
      <c r="AD15" s="4"/>
      <c r="AE15" s="4"/>
      <c r="AF15" s="4"/>
      <c r="AG15" s="4"/>
    </row>
    <row r="16">
      <c r="A16" s="8"/>
      <c r="B16" s="55" t="s">
        <v>32</v>
      </c>
      <c r="C16" s="54">
        <f t="shared" ref="C16:D16" si="24">C15/C14</f>
        <v>0.01628234238</v>
      </c>
      <c r="D16" s="54">
        <f t="shared" si="24"/>
        <v>0.01708957721</v>
      </c>
      <c r="E16" s="54">
        <f>D16-C16</f>
        <v>0.0008072348267</v>
      </c>
      <c r="F16" s="36"/>
      <c r="G16" s="55" t="s">
        <v>32</v>
      </c>
      <c r="H16" s="54">
        <f t="shared" ref="H16:I16" si="25">H15/H14</f>
        <v>0.01632983806</v>
      </c>
      <c r="I16" s="54">
        <f t="shared" si="25"/>
        <v>0.009626138371</v>
      </c>
      <c r="J16" s="54">
        <f>I16-H16</f>
        <v>-0.006703699686</v>
      </c>
      <c r="K16" s="14"/>
      <c r="L16" s="55" t="s">
        <v>32</v>
      </c>
      <c r="M16" s="54">
        <f t="shared" ref="M16:N16" si="26">M15/M14</f>
        <v>0.01842457331</v>
      </c>
      <c r="N16" s="54">
        <f t="shared" si="26"/>
        <v>0.0274641543</v>
      </c>
      <c r="O16" s="54">
        <f>N16-M16</f>
        <v>0.009039580987</v>
      </c>
      <c r="P16" s="50"/>
      <c r="Q16" s="55" t="s">
        <v>32</v>
      </c>
      <c r="R16" s="54">
        <f t="shared" ref="R16:S16" si="27">R15/R14</f>
        <v>0.02172637845</v>
      </c>
      <c r="S16" s="54">
        <f t="shared" si="27"/>
        <v>0.005575091118</v>
      </c>
      <c r="T16" s="54">
        <f>S16-R16</f>
        <v>-0.01615128734</v>
      </c>
      <c r="U16" s="36"/>
      <c r="V16" s="57" t="s">
        <v>32</v>
      </c>
      <c r="W16" s="54">
        <f t="shared" ref="W16:X16" si="28">W15/W14</f>
        <v>0.009955783545</v>
      </c>
      <c r="X16" s="54">
        <f t="shared" si="28"/>
        <v>0.01863499743</v>
      </c>
      <c r="Y16" s="54">
        <f>X16-W16</f>
        <v>0.008679213884</v>
      </c>
      <c r="Z16" s="8"/>
      <c r="AA16" s="9"/>
      <c r="AB16" s="4"/>
      <c r="AC16" s="4"/>
      <c r="AD16" s="4"/>
      <c r="AE16" s="4"/>
      <c r="AF16" s="4"/>
      <c r="AG16" s="4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9"/>
      <c r="AB17" s="4"/>
      <c r="AC17" s="4"/>
      <c r="AD17" s="4"/>
      <c r="AE17" s="4"/>
      <c r="AF17" s="4"/>
      <c r="AG17" s="4"/>
    </row>
    <row r="18">
      <c r="A18" s="8"/>
      <c r="B18" s="13"/>
      <c r="C18" s="13"/>
      <c r="D18" s="13"/>
      <c r="E18" s="13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9"/>
      <c r="AB18" s="4"/>
      <c r="AC18" s="4"/>
      <c r="AD18" s="4"/>
      <c r="AE18" s="4"/>
      <c r="AF18" s="4"/>
      <c r="AG18" s="4"/>
    </row>
    <row r="19">
      <c r="A19" s="14"/>
      <c r="B19" s="44" t="s">
        <v>38</v>
      </c>
      <c r="C19" s="45"/>
      <c r="D19" s="45"/>
      <c r="E19" s="46"/>
      <c r="F19" s="36"/>
      <c r="G19" s="44" t="s">
        <v>39</v>
      </c>
      <c r="H19" s="45"/>
      <c r="I19" s="45"/>
      <c r="J19" s="46"/>
      <c r="K19" s="14"/>
      <c r="L19" s="44" t="s">
        <v>40</v>
      </c>
      <c r="M19" s="45"/>
      <c r="N19" s="45"/>
      <c r="O19" s="46"/>
      <c r="P19" s="50"/>
      <c r="Q19" s="44" t="s">
        <v>41</v>
      </c>
      <c r="R19" s="45"/>
      <c r="S19" s="45"/>
      <c r="T19" s="46"/>
      <c r="U19" s="36"/>
      <c r="V19" s="44" t="s">
        <v>42</v>
      </c>
      <c r="W19" s="45"/>
      <c r="X19" s="45"/>
      <c r="Y19" s="46"/>
      <c r="Z19" s="8"/>
      <c r="AA19" s="9"/>
      <c r="AB19" s="4"/>
      <c r="AC19" s="4"/>
      <c r="AD19" s="4"/>
      <c r="AE19" s="4"/>
      <c r="AF19" s="4"/>
      <c r="AG19" s="4"/>
    </row>
    <row r="20">
      <c r="A20" s="8"/>
      <c r="B20" s="28" t="s">
        <v>28</v>
      </c>
      <c r="C20" s="51">
        <v>2024.0</v>
      </c>
      <c r="D20" s="51">
        <v>2025.0</v>
      </c>
      <c r="E20" s="51" t="s">
        <v>29</v>
      </c>
      <c r="F20" s="36"/>
      <c r="G20" s="28" t="s">
        <v>28</v>
      </c>
      <c r="H20" s="51">
        <v>2024.0</v>
      </c>
      <c r="I20" s="51">
        <v>2025.0</v>
      </c>
      <c r="J20" s="51" t="s">
        <v>29</v>
      </c>
      <c r="K20" s="14"/>
      <c r="L20" s="28" t="s">
        <v>28</v>
      </c>
      <c r="M20" s="51">
        <v>2024.0</v>
      </c>
      <c r="N20" s="51">
        <v>2025.0</v>
      </c>
      <c r="O20" s="51" t="s">
        <v>29</v>
      </c>
      <c r="P20" s="50"/>
      <c r="Q20" s="28" t="s">
        <v>28</v>
      </c>
      <c r="R20" s="51">
        <v>2024.0</v>
      </c>
      <c r="S20" s="51">
        <v>2025.0</v>
      </c>
      <c r="T20" s="51" t="s">
        <v>29</v>
      </c>
      <c r="U20" s="36"/>
      <c r="V20" s="28" t="s">
        <v>28</v>
      </c>
      <c r="W20" s="51">
        <v>2024.0</v>
      </c>
      <c r="X20" s="51">
        <v>2025.0</v>
      </c>
      <c r="Y20" s="51" t="s">
        <v>29</v>
      </c>
      <c r="Z20" s="8"/>
      <c r="AA20" s="9"/>
      <c r="AB20" s="4"/>
      <c r="AC20" s="4"/>
      <c r="AD20" s="4"/>
      <c r="AE20" s="4"/>
      <c r="AF20" s="4"/>
      <c r="AG20" s="4"/>
    </row>
    <row r="21">
      <c r="A21" s="8"/>
      <c r="B21" s="52" t="s">
        <v>30</v>
      </c>
      <c r="C21" s="53">
        <f t="shared" ref="C21:D21" si="29">SUM(H21,M21,R21,W21)</f>
        <v>490996311</v>
      </c>
      <c r="D21" s="53">
        <f t="shared" si="29"/>
        <v>488881214.9</v>
      </c>
      <c r="E21" s="54">
        <f t="shared" ref="E21:E22" si="35">D21/C21-1</f>
        <v>-0.004307763669</v>
      </c>
      <c r="F21" s="36"/>
      <c r="G21" s="55" t="s">
        <v>30</v>
      </c>
      <c r="H21" s="53">
        <f t="shared" ref="H21:I21" si="30">H7</f>
        <v>159102953.3</v>
      </c>
      <c r="I21" s="53">
        <f t="shared" si="30"/>
        <v>156046485</v>
      </c>
      <c r="J21" s="54">
        <f t="shared" ref="J21:J22" si="36">I21/H21-1</f>
        <v>-0.01921063178</v>
      </c>
      <c r="K21" s="14"/>
      <c r="L21" s="57" t="s">
        <v>30</v>
      </c>
      <c r="M21" s="53">
        <f t="shared" ref="M21:N21" si="31">M7</f>
        <v>158136111.4</v>
      </c>
      <c r="N21" s="53">
        <f t="shared" si="31"/>
        <v>162886237.5</v>
      </c>
      <c r="O21" s="54">
        <f t="shared" ref="O21:O22" si="37">N21/M21-1</f>
        <v>0.03003821219</v>
      </c>
      <c r="P21" s="50"/>
      <c r="Q21" s="57" t="s">
        <v>30</v>
      </c>
      <c r="R21" s="53">
        <f t="shared" ref="R21:S21" si="32">R7</f>
        <v>63969975.6</v>
      </c>
      <c r="S21" s="53">
        <f t="shared" si="32"/>
        <v>60327712.18</v>
      </c>
      <c r="T21" s="54">
        <f t="shared" ref="T21:T22" si="38">S21/R21-1</f>
        <v>-0.0569370769</v>
      </c>
      <c r="U21" s="36"/>
      <c r="V21" s="57" t="s">
        <v>30</v>
      </c>
      <c r="W21" s="53">
        <f t="shared" ref="W21:X21" si="33">W7</f>
        <v>109787270.7</v>
      </c>
      <c r="X21" s="53">
        <f t="shared" si="33"/>
        <v>109620780.2</v>
      </c>
      <c r="Y21" s="54">
        <f t="shared" ref="Y21:Y22" si="39">X21/W21-1</f>
        <v>-0.001516482457</v>
      </c>
      <c r="Z21" s="8"/>
      <c r="AA21" s="9"/>
      <c r="AB21" s="4"/>
      <c r="AC21" s="4"/>
      <c r="AD21" s="4"/>
      <c r="AE21" s="4"/>
      <c r="AF21" s="4"/>
      <c r="AG21" s="4"/>
    </row>
    <row r="22">
      <c r="A22" s="8"/>
      <c r="B22" s="55" t="s">
        <v>31</v>
      </c>
      <c r="C22" s="53">
        <f t="shared" ref="C22:D22" si="34">SUM(H22,M22,R22,W22)</f>
        <v>68687654.52</v>
      </c>
      <c r="D22" s="53">
        <f t="shared" si="34"/>
        <v>-13496768.62</v>
      </c>
      <c r="E22" s="54">
        <f t="shared" si="35"/>
        <v>-1.196494824</v>
      </c>
      <c r="F22" s="36"/>
      <c r="G22" s="55" t="s">
        <v>31</v>
      </c>
      <c r="H22" s="53">
        <f>SUMIF('2024 YTD'!Q:Q,"Negativa",'2024 YTD'!B:B)</f>
        <v>-3076392.159</v>
      </c>
      <c r="I22" s="53">
        <f>SUMIF('2025'!Q:Q,"Negativa",'2025'!B:B)</f>
        <v>-4506847.734</v>
      </c>
      <c r="J22" s="54">
        <f t="shared" si="36"/>
        <v>0.4649782928</v>
      </c>
      <c r="K22" s="14"/>
      <c r="L22" s="57" t="s">
        <v>31</v>
      </c>
      <c r="M22" s="53">
        <f>SUMIF('2024 YTD'!R:R,"Negativa",'2024 YTD'!D:D)</f>
        <v>-2736704.923</v>
      </c>
      <c r="N22" s="53">
        <f>SUMIF('2025'!R:R,"Negativa",'2025'!D:D)</f>
        <v>-2178004.84</v>
      </c>
      <c r="O22" s="54">
        <f t="shared" si="37"/>
        <v>-0.2041506478</v>
      </c>
      <c r="P22" s="50"/>
      <c r="Q22" s="57" t="s">
        <v>31</v>
      </c>
      <c r="R22" s="53">
        <f>SUMIF('2024 YTD'!S:S,"Negativa",'2024 YTD'!E:E)</f>
        <v>79022102.52</v>
      </c>
      <c r="S22" s="53">
        <f>SUMIF('2025'!S:S,"Negativa",'2025'!F:F)</f>
        <v>-3477776.475</v>
      </c>
      <c r="T22" s="54">
        <f t="shared" si="38"/>
        <v>-1.044010174</v>
      </c>
      <c r="U22" s="36"/>
      <c r="V22" s="57" t="s">
        <v>31</v>
      </c>
      <c r="W22" s="53">
        <f>SUMIF('2024 YTD'!T:T,"Negativa",'2024 YTD'!H:H)</f>
        <v>-4521350.921</v>
      </c>
      <c r="X22" s="53">
        <f>SUMIF('2025'!T:T,"Negativa",'2025'!H:H)</f>
        <v>-3334139.57</v>
      </c>
      <c r="Y22" s="54">
        <f t="shared" si="39"/>
        <v>-0.2625788999</v>
      </c>
      <c r="Z22" s="8"/>
      <c r="AA22" s="9"/>
      <c r="AB22" s="4"/>
      <c r="AC22" s="4"/>
      <c r="AD22" s="4"/>
      <c r="AE22" s="4"/>
      <c r="AF22" s="4"/>
      <c r="AG22" s="4"/>
    </row>
    <row r="23">
      <c r="A23" s="8"/>
      <c r="B23" s="55" t="s">
        <v>32</v>
      </c>
      <c r="C23" s="54">
        <f t="shared" ref="C23:D23" si="40">C22/C21</f>
        <v>0.1398944411</v>
      </c>
      <c r="D23" s="54">
        <f t="shared" si="40"/>
        <v>-0.02760746007</v>
      </c>
      <c r="E23" s="54">
        <f>D23-C23</f>
        <v>-0.1675019012</v>
      </c>
      <c r="F23" s="36"/>
      <c r="G23" s="55" t="s">
        <v>32</v>
      </c>
      <c r="H23" s="54">
        <f t="shared" ref="H23:I23" si="41">H22/H21</f>
        <v>-0.0193358583</v>
      </c>
      <c r="I23" s="54">
        <f t="shared" si="41"/>
        <v>-0.02888144346</v>
      </c>
      <c r="J23" s="54">
        <f>I23-H23</f>
        <v>-0.009545585157</v>
      </c>
      <c r="K23" s="14"/>
      <c r="L23" s="57" t="s">
        <v>32</v>
      </c>
      <c r="M23" s="54">
        <f t="shared" ref="M23:N23" si="42">M22/M21</f>
        <v>-0.01730600872</v>
      </c>
      <c r="N23" s="54">
        <f t="shared" si="42"/>
        <v>-0.01337132513</v>
      </c>
      <c r="O23" s="54">
        <f>N23-M23</f>
        <v>0.003934683593</v>
      </c>
      <c r="P23" s="50"/>
      <c r="Q23" s="57" t="s">
        <v>32</v>
      </c>
      <c r="R23" s="54">
        <f t="shared" ref="R23:S23" si="43">R22/R21</f>
        <v>1.23529987</v>
      </c>
      <c r="S23" s="54">
        <f t="shared" si="43"/>
        <v>-0.05764807498</v>
      </c>
      <c r="T23" s="54">
        <f>S23-R23</f>
        <v>-1.292947945</v>
      </c>
      <c r="U23" s="36"/>
      <c r="V23" s="57" t="s">
        <v>32</v>
      </c>
      <c r="W23" s="54">
        <f t="shared" ref="W23:X23" si="44">W22/W21</f>
        <v>-0.0411828338</v>
      </c>
      <c r="X23" s="54">
        <f t="shared" si="44"/>
        <v>-0.03041521475</v>
      </c>
      <c r="Y23" s="54">
        <f>X23-W23</f>
        <v>0.01076761905</v>
      </c>
      <c r="Z23" s="8"/>
      <c r="AA23" s="9"/>
      <c r="AB23" s="4"/>
      <c r="AC23" s="4"/>
      <c r="AD23" s="4"/>
      <c r="AE23" s="4"/>
      <c r="AF23" s="4"/>
      <c r="AG23" s="4"/>
    </row>
    <row r="24">
      <c r="A24" s="8"/>
      <c r="B24" s="8"/>
      <c r="C24" s="8"/>
      <c r="D24" s="8"/>
      <c r="E24" s="8"/>
      <c r="F24" s="8"/>
      <c r="G24" s="5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9"/>
      <c r="AB24" s="4"/>
      <c r="AC24" s="4"/>
      <c r="AD24" s="4"/>
      <c r="AE24" s="4"/>
      <c r="AF24" s="4"/>
      <c r="AG24" s="4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9"/>
      <c r="AB25" s="4"/>
      <c r="AC25" s="4"/>
      <c r="AD25" s="4"/>
      <c r="AE25" s="4"/>
      <c r="AF25" s="4"/>
      <c r="AG25" s="4"/>
    </row>
    <row r="26">
      <c r="A26" s="8"/>
      <c r="B26" s="59" t="s">
        <v>43</v>
      </c>
      <c r="C26" s="45"/>
      <c r="D26" s="45"/>
      <c r="E26" s="46"/>
      <c r="F26" s="8"/>
      <c r="G26" s="59" t="s">
        <v>44</v>
      </c>
      <c r="H26" s="45"/>
      <c r="I26" s="45"/>
      <c r="J26" s="46"/>
      <c r="K26" s="8"/>
      <c r="L26" s="59" t="s">
        <v>45</v>
      </c>
      <c r="M26" s="45"/>
      <c r="N26" s="45"/>
      <c r="O26" s="46"/>
      <c r="P26" s="8"/>
      <c r="Q26" s="59" t="s">
        <v>46</v>
      </c>
      <c r="R26" s="45"/>
      <c r="S26" s="45"/>
      <c r="T26" s="46"/>
      <c r="U26" s="8"/>
      <c r="V26" s="59" t="s">
        <v>47</v>
      </c>
      <c r="W26" s="45"/>
      <c r="X26" s="45"/>
      <c r="Y26" s="46"/>
      <c r="Z26" s="8"/>
      <c r="AA26" s="9"/>
      <c r="AB26" s="4"/>
      <c r="AC26" s="4"/>
      <c r="AD26" s="4"/>
      <c r="AE26" s="4"/>
      <c r="AF26" s="4"/>
      <c r="AG26" s="4"/>
    </row>
    <row r="27">
      <c r="A27" s="8"/>
      <c r="B27" s="60"/>
      <c r="C27" s="61"/>
      <c r="D27" s="8"/>
      <c r="E27" s="8"/>
      <c r="F27" s="8"/>
      <c r="G27" s="62"/>
      <c r="H27" s="62"/>
      <c r="I27" s="8"/>
      <c r="J27" s="8"/>
      <c r="K27" s="8"/>
      <c r="L27" s="62"/>
      <c r="M27" s="62"/>
      <c r="N27" s="8"/>
      <c r="O27" s="8"/>
      <c r="P27" s="8"/>
      <c r="Q27" s="62"/>
      <c r="R27" s="62"/>
      <c r="S27" s="8"/>
      <c r="T27" s="8"/>
      <c r="U27" s="8"/>
      <c r="V27" s="62"/>
      <c r="W27" s="62"/>
      <c r="X27" s="8"/>
      <c r="Y27" s="8"/>
      <c r="Z27" s="8"/>
      <c r="AA27" s="9"/>
      <c r="AB27" s="4"/>
      <c r="AC27" s="4"/>
      <c r="AD27" s="4"/>
      <c r="AE27" s="4"/>
      <c r="AF27" s="4"/>
      <c r="AG27" s="4"/>
    </row>
    <row r="28">
      <c r="A28" s="8"/>
      <c r="B28" s="8"/>
      <c r="C28" s="8"/>
      <c r="D28" s="8"/>
      <c r="E28" s="63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4"/>
      <c r="AC28" s="4"/>
      <c r="AD28" s="4"/>
      <c r="AE28" s="4"/>
      <c r="AF28" s="4"/>
      <c r="AG28" s="4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9"/>
      <c r="AB29" s="4"/>
      <c r="AC29" s="4"/>
      <c r="AD29" s="4"/>
      <c r="AE29" s="4"/>
      <c r="AF29" s="4"/>
      <c r="AG29" s="4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9"/>
      <c r="AB30" s="4"/>
      <c r="AC30" s="4"/>
      <c r="AD30" s="4"/>
      <c r="AE30" s="4"/>
      <c r="AF30" s="4"/>
      <c r="AG30" s="4"/>
    </row>
    <row r="31">
      <c r="A31" s="8"/>
      <c r="B31" s="8"/>
      <c r="C31" s="8"/>
      <c r="D31" s="8"/>
      <c r="E31" s="4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9"/>
      <c r="AB31" s="4"/>
      <c r="AC31" s="4"/>
      <c r="AD31" s="4"/>
      <c r="AE31" s="4"/>
      <c r="AF31" s="4"/>
      <c r="AG31" s="4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9"/>
      <c r="AB32" s="4"/>
      <c r="AC32" s="4"/>
      <c r="AD32" s="4"/>
      <c r="AE32" s="4"/>
      <c r="AF32" s="4"/>
      <c r="AG32" s="4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9"/>
      <c r="AB33" s="4"/>
      <c r="AC33" s="4"/>
      <c r="AD33" s="4"/>
      <c r="AE33" s="4"/>
      <c r="AF33" s="4"/>
      <c r="AG33" s="4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9"/>
      <c r="AB34" s="4"/>
      <c r="AC34" s="4"/>
      <c r="AD34" s="4"/>
      <c r="AE34" s="4"/>
      <c r="AF34" s="4"/>
      <c r="AG34" s="4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9"/>
      <c r="AB35" s="4"/>
      <c r="AC35" s="4"/>
      <c r="AD35" s="4"/>
      <c r="AE35" s="4"/>
      <c r="AF35" s="4"/>
      <c r="AG35" s="4"/>
    </row>
    <row r="36">
      <c r="A36" s="8"/>
      <c r="B36" s="64" t="s">
        <v>48</v>
      </c>
      <c r="C36" s="12"/>
      <c r="D36" s="64" t="s">
        <v>49</v>
      </c>
      <c r="E36" s="12"/>
      <c r="F36" s="8"/>
      <c r="G36" s="64" t="s">
        <v>48</v>
      </c>
      <c r="H36" s="12"/>
      <c r="I36" s="64" t="s">
        <v>49</v>
      </c>
      <c r="J36" s="12"/>
      <c r="K36" s="65"/>
      <c r="L36" s="64" t="s">
        <v>48</v>
      </c>
      <c r="M36" s="12"/>
      <c r="N36" s="64" t="s">
        <v>49</v>
      </c>
      <c r="O36" s="12"/>
      <c r="P36" s="65"/>
      <c r="Q36" s="64" t="s">
        <v>48</v>
      </c>
      <c r="R36" s="12"/>
      <c r="S36" s="64" t="s">
        <v>49</v>
      </c>
      <c r="T36" s="12"/>
      <c r="U36" s="65"/>
      <c r="V36" s="64" t="s">
        <v>48</v>
      </c>
      <c r="W36" s="12"/>
      <c r="X36" s="64" t="s">
        <v>49</v>
      </c>
      <c r="Y36" s="12"/>
      <c r="Z36" s="8"/>
      <c r="AA36" s="9"/>
      <c r="AB36" s="4"/>
      <c r="AC36" s="4"/>
      <c r="AD36" s="4"/>
      <c r="AE36" s="4"/>
      <c r="AF36" s="4"/>
      <c r="AG36" s="4"/>
    </row>
    <row r="37">
      <c r="A37" s="8"/>
      <c r="B37" s="66">
        <v>2024.0</v>
      </c>
      <c r="C37" s="66">
        <v>2025.0</v>
      </c>
      <c r="D37" s="66">
        <v>2024.0</v>
      </c>
      <c r="E37" s="66">
        <v>2025.0</v>
      </c>
      <c r="F37" s="8"/>
      <c r="G37" s="66">
        <v>2024.0</v>
      </c>
      <c r="H37" s="66">
        <v>2025.0</v>
      </c>
      <c r="I37" s="66">
        <v>2024.0</v>
      </c>
      <c r="J37" s="66">
        <v>2025.0</v>
      </c>
      <c r="K37" s="65"/>
      <c r="L37" s="66">
        <v>2024.0</v>
      </c>
      <c r="M37" s="66">
        <v>2025.0</v>
      </c>
      <c r="N37" s="66">
        <v>2024.0</v>
      </c>
      <c r="O37" s="66">
        <v>2025.0</v>
      </c>
      <c r="P37" s="65"/>
      <c r="Q37" s="66">
        <v>2024.0</v>
      </c>
      <c r="R37" s="66">
        <v>2025.0</v>
      </c>
      <c r="S37" s="66">
        <v>2024.0</v>
      </c>
      <c r="T37" s="66">
        <v>2025.0</v>
      </c>
      <c r="U37" s="65"/>
      <c r="V37" s="66">
        <v>2024.0</v>
      </c>
      <c r="W37" s="66">
        <v>2025.0</v>
      </c>
      <c r="X37" s="66">
        <v>2024.0</v>
      </c>
      <c r="Y37" s="66">
        <v>2025.0</v>
      </c>
      <c r="Z37" s="8"/>
      <c r="AA37" s="9"/>
      <c r="AB37" s="4"/>
      <c r="AC37" s="4"/>
      <c r="AD37" s="4"/>
      <c r="AE37" s="4"/>
      <c r="AF37" s="4"/>
      <c r="AG37" s="4"/>
    </row>
    <row r="38">
      <c r="A38" s="8"/>
      <c r="B38" s="38">
        <f>COUNTIF('2024 YTD'!U:U,"Positiva")</f>
        <v>9</v>
      </c>
      <c r="C38" s="38">
        <f>COUNTIF('2025'!U:U,"Positiva")</f>
        <v>8</v>
      </c>
      <c r="D38" s="38">
        <f>COUNTIF('2024 YTD'!U:U,"Negativa")</f>
        <v>14</v>
      </c>
      <c r="E38" s="38">
        <f>COUNTIF('2025'!U:U,"Negativa")</f>
        <v>15</v>
      </c>
      <c r="F38" s="8"/>
      <c r="G38" s="38">
        <f>COUNTIF('2024 YTD'!Q:Q,"Positiva")</f>
        <v>11</v>
      </c>
      <c r="H38" s="38">
        <f>COUNTIF('2025'!Q:Q,"Positiva")</f>
        <v>7</v>
      </c>
      <c r="I38" s="38">
        <f>COUNTIF('2024 YTD'!Q:Q,"Negativa")</f>
        <v>12</v>
      </c>
      <c r="J38" s="38">
        <f>COUNTIF('2025'!Q:Q,"Negativa")</f>
        <v>16</v>
      </c>
      <c r="K38" s="65"/>
      <c r="L38" s="38">
        <f>COUNTIF('2024 YTD'!R:R,"Positiva")</f>
        <v>14</v>
      </c>
      <c r="M38" s="38">
        <f>COUNTIF('2025'!R:R,"Positiva")</f>
        <v>16</v>
      </c>
      <c r="N38" s="38">
        <f>COUNTIF('2024 YTD'!R:R,"Negativa")</f>
        <v>9</v>
      </c>
      <c r="O38" s="38">
        <f>COUNTIF('2025'!R:R,"Negativa")</f>
        <v>7</v>
      </c>
      <c r="P38" s="65"/>
      <c r="Q38" s="38">
        <f>COUNTIF('2024 YTD'!S:S,"Positiva")</f>
        <v>13</v>
      </c>
      <c r="R38" s="38">
        <f>COUNTIF('2025'!S:S,"Positiva")</f>
        <v>3</v>
      </c>
      <c r="S38" s="38">
        <f>COUNTIF('2024 YTD'!S:S,"Negativa")</f>
        <v>10</v>
      </c>
      <c r="T38" s="38">
        <f>COUNTIF('2025'!S:S,"Negativa")</f>
        <v>20</v>
      </c>
      <c r="U38" s="65"/>
      <c r="V38" s="38">
        <f>COUNTIF('2024 YTD'!T:T,"Positiva")</f>
        <v>7</v>
      </c>
      <c r="W38" s="38">
        <f>COUNTIF('2025'!T:T,"Positiva")</f>
        <v>8</v>
      </c>
      <c r="X38" s="38">
        <f>COUNTIF('2024 YTD'!T:T,"Negativa")</f>
        <v>16</v>
      </c>
      <c r="Y38" s="38">
        <f>COUNTIF('2025'!T:T,"Negativa")</f>
        <v>15</v>
      </c>
      <c r="Z38" s="8"/>
      <c r="AA38" s="9"/>
      <c r="AB38" s="4"/>
      <c r="AC38" s="4"/>
      <c r="AD38" s="4"/>
      <c r="AE38" s="4"/>
      <c r="AF38" s="4"/>
      <c r="AG38" s="4"/>
    </row>
    <row r="39">
      <c r="A39" s="8"/>
      <c r="B39" s="67">
        <f>C38/B38-1</f>
        <v>-0.1111111111</v>
      </c>
      <c r="C39" s="49"/>
      <c r="D39" s="67">
        <f>E38/D38-1</f>
        <v>0.07142857143</v>
      </c>
      <c r="E39" s="49"/>
      <c r="F39" s="8"/>
      <c r="G39" s="67">
        <f>IFERROR(H38/G38-1,"-")</f>
        <v>-0.3636363636</v>
      </c>
      <c r="H39" s="49"/>
      <c r="I39" s="67">
        <f>IFERROR(J38/I38-1,"-")</f>
        <v>0.3333333333</v>
      </c>
      <c r="J39" s="49"/>
      <c r="K39" s="8"/>
      <c r="L39" s="67">
        <f>IFERROR(M38/L38-1,"-")</f>
        <v>0.1428571429</v>
      </c>
      <c r="M39" s="49"/>
      <c r="N39" s="67">
        <f>IFERROR(O38/N38-1,"-")</f>
        <v>-0.2222222222</v>
      </c>
      <c r="O39" s="49"/>
      <c r="P39" s="8"/>
      <c r="Q39" s="67">
        <f>IFERROR(R38/Q38-1,"-")</f>
        <v>-0.7692307692</v>
      </c>
      <c r="R39" s="49"/>
      <c r="S39" s="67">
        <f>IFERROR(T38/S38-1,"-")</f>
        <v>1</v>
      </c>
      <c r="T39" s="49"/>
      <c r="U39" s="8"/>
      <c r="V39" s="67">
        <f>IFERROR(W38/V38-1,"-")</f>
        <v>0.1428571429</v>
      </c>
      <c r="W39" s="49"/>
      <c r="X39" s="67">
        <f>IFERROR(Y38/X38-1,"-")</f>
        <v>-0.0625</v>
      </c>
      <c r="Y39" s="49"/>
      <c r="Z39" s="8"/>
      <c r="AA39" s="9"/>
      <c r="AB39" s="4"/>
      <c r="AC39" s="4"/>
      <c r="AD39" s="4"/>
      <c r="AE39" s="4"/>
      <c r="AF39" s="4"/>
      <c r="AG39" s="4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9"/>
      <c r="AB40" s="4"/>
      <c r="AC40" s="4"/>
      <c r="AD40" s="4"/>
      <c r="AE40" s="4"/>
      <c r="AF40" s="4"/>
      <c r="AG40" s="4"/>
    </row>
    <row r="41">
      <c r="A41" s="8"/>
      <c r="B41" s="44" t="s">
        <v>23</v>
      </c>
      <c r="C41" s="45"/>
      <c r="D41" s="45"/>
      <c r="E41" s="46"/>
      <c r="F41" s="8"/>
      <c r="G41" s="44" t="s">
        <v>50</v>
      </c>
      <c r="H41" s="45"/>
      <c r="I41" s="45"/>
      <c r="J41" s="46"/>
      <c r="K41" s="8"/>
      <c r="L41" s="44" t="s">
        <v>51</v>
      </c>
      <c r="M41" s="45"/>
      <c r="N41" s="45"/>
      <c r="O41" s="46"/>
      <c r="P41" s="8"/>
      <c r="Q41" s="44" t="s">
        <v>52</v>
      </c>
      <c r="R41" s="45"/>
      <c r="S41" s="45"/>
      <c r="T41" s="46"/>
      <c r="U41" s="8"/>
      <c r="V41" s="44" t="s">
        <v>53</v>
      </c>
      <c r="W41" s="45"/>
      <c r="X41" s="45"/>
      <c r="Y41" s="46"/>
      <c r="Z41" s="8"/>
      <c r="AA41" s="9"/>
      <c r="AB41" s="4"/>
      <c r="AC41" s="4"/>
      <c r="AD41" s="4"/>
      <c r="AE41" s="4"/>
      <c r="AF41" s="4"/>
      <c r="AG41" s="4"/>
    </row>
    <row r="42">
      <c r="A42" s="8"/>
      <c r="B42" s="28" t="s">
        <v>54</v>
      </c>
      <c r="C42" s="68" t="s">
        <v>31</v>
      </c>
      <c r="D42" s="69" t="s">
        <v>30</v>
      </c>
      <c r="E42" s="68" t="s">
        <v>32</v>
      </c>
      <c r="F42" s="8"/>
      <c r="G42" s="28" t="s">
        <v>54</v>
      </c>
      <c r="H42" s="68" t="s">
        <v>31</v>
      </c>
      <c r="I42" s="69" t="s">
        <v>30</v>
      </c>
      <c r="J42" s="68" t="s">
        <v>32</v>
      </c>
      <c r="K42" s="8"/>
      <c r="L42" s="28" t="s">
        <v>54</v>
      </c>
      <c r="M42" s="68" t="s">
        <v>31</v>
      </c>
      <c r="N42" s="69" t="s">
        <v>30</v>
      </c>
      <c r="O42" s="68" t="s">
        <v>32</v>
      </c>
      <c r="P42" s="8"/>
      <c r="Q42" s="28" t="s">
        <v>54</v>
      </c>
      <c r="R42" s="68" t="s">
        <v>31</v>
      </c>
      <c r="S42" s="69" t="s">
        <v>30</v>
      </c>
      <c r="T42" s="68" t="s">
        <v>32</v>
      </c>
      <c r="U42" s="8"/>
      <c r="V42" s="28" t="s">
        <v>54</v>
      </c>
      <c r="W42" s="68" t="s">
        <v>31</v>
      </c>
      <c r="X42" s="69" t="s">
        <v>30</v>
      </c>
      <c r="Y42" s="68" t="s">
        <v>32</v>
      </c>
      <c r="Z42" s="8"/>
      <c r="AA42" s="9"/>
      <c r="AB42" s="4"/>
      <c r="AC42" s="4"/>
      <c r="AD42" s="4"/>
      <c r="AE42" s="4"/>
      <c r="AF42" s="4"/>
      <c r="AG42" s="4"/>
    </row>
    <row r="43">
      <c r="A43" s="8"/>
      <c r="B43" s="70">
        <v>1.0</v>
      </c>
      <c r="C43" s="71">
        <f t="shared" ref="C43:D43" si="45">IF(OR(H43="",M43="",R43="",W43=""),"",IFERROR(SUM(H43,M43,R43,W43),""))
</f>
        <v>-2088902.408</v>
      </c>
      <c r="D43" s="53">
        <f t="shared" si="45"/>
        <v>15890574.32</v>
      </c>
      <c r="E43" s="54">
        <f t="shared" ref="E43:E94" si="47">IFERROR(C43/D43)</f>
        <v>-0.131455438</v>
      </c>
      <c r="F43" s="41"/>
      <c r="G43" s="70">
        <v>1.0</v>
      </c>
      <c r="H43" s="71">
        <f>IFERROR(VLOOKUP(G43,'2025'!A:L,2,0),"")</f>
        <v>-571785.3097</v>
      </c>
      <c r="I43" s="71">
        <f>IFERROR(VLOOKUP(G43,'2025'!A:C,3,0),"")</f>
        <v>5559185.52</v>
      </c>
      <c r="J43" s="54">
        <f t="shared" ref="J43:J94" si="48">IFERROR(H43/I43)</f>
        <v>-0.1028541515</v>
      </c>
      <c r="K43" s="8"/>
      <c r="L43" s="70">
        <v>1.0</v>
      </c>
      <c r="M43" s="71">
        <f>IFERROR(VLOOKUP(G43,'2025'!A:L,4,0),"")</f>
        <v>-575763.5263</v>
      </c>
      <c r="N43" s="53">
        <f>IFERROR(VLOOKUP(G43,'2025'!A:L,5,0),"")</f>
        <v>5306012.54</v>
      </c>
      <c r="O43" s="54">
        <f t="shared" ref="O43:O94" si="49">IFERROR(M43/N43)</f>
        <v>-0.1085115276</v>
      </c>
      <c r="P43" s="8"/>
      <c r="Q43" s="70">
        <v>1.0</v>
      </c>
      <c r="R43" s="71">
        <f>IFERROR(VLOOKUP(G43,'2025'!A:L,6,0),"")</f>
        <v>-427401.03</v>
      </c>
      <c r="S43" s="70">
        <f>IFERROR(VLOOKUP(G43,'2025'!A:L,7,0),"")</f>
        <v>1829169.59</v>
      </c>
      <c r="T43" s="54">
        <f t="shared" ref="T43:T95" si="50">IFERROR(R43/S43)</f>
        <v>-0.233658504</v>
      </c>
      <c r="U43" s="8"/>
      <c r="V43" s="70">
        <v>1.0</v>
      </c>
      <c r="W43" s="71">
        <f>IFERROR(VLOOKUP(G43,'2025'!A:L,8,0),"")</f>
        <v>-513952.5416</v>
      </c>
      <c r="X43" s="53">
        <f>IFERROR(VLOOKUP(G43,'2025'!A:L,9,0),"")</f>
        <v>3196206.67</v>
      </c>
      <c r="Y43" s="54">
        <f t="shared" ref="Y43:Y95" si="51">IFERROR(W43/X43)</f>
        <v>-0.160800785</v>
      </c>
      <c r="Z43" s="8"/>
      <c r="AA43" s="9"/>
      <c r="AB43" s="4"/>
      <c r="AC43" s="4"/>
      <c r="AD43" s="4"/>
      <c r="AE43" s="4"/>
      <c r="AF43" s="4"/>
      <c r="AG43" s="4"/>
    </row>
    <row r="44">
      <c r="A44" s="8"/>
      <c r="B44" s="70">
        <v>2.0</v>
      </c>
      <c r="C44" s="71">
        <f t="shared" ref="C44:D44" si="46">IF(OR(H44="",M44="",R44="",W44=""),"",IFERROR(SUM(H44,M44,R44,W44),""))
</f>
        <v>-418025.4934</v>
      </c>
      <c r="D44" s="53">
        <f t="shared" si="46"/>
        <v>18840956.4</v>
      </c>
      <c r="E44" s="54">
        <f t="shared" si="47"/>
        <v>-0.02218706336</v>
      </c>
      <c r="F44" s="8"/>
      <c r="G44" s="70">
        <v>2.0</v>
      </c>
      <c r="H44" s="71">
        <f>IFERROR(VLOOKUP(G44,'2025'!A:L,2,0),"")</f>
        <v>-295815.9653</v>
      </c>
      <c r="I44" s="71">
        <f>IFERROR(VLOOKUP(G44,'2025'!A:C,3,0),"")</f>
        <v>6074262.55</v>
      </c>
      <c r="J44" s="54">
        <f t="shared" si="48"/>
        <v>-0.04869989778</v>
      </c>
      <c r="K44" s="8"/>
      <c r="L44" s="70">
        <v>2.0</v>
      </c>
      <c r="M44" s="71">
        <f>IFERROR(VLOOKUP(G44,'2025'!A:L,4,0),"")</f>
        <v>108178.9647</v>
      </c>
      <c r="N44" s="53">
        <f>IFERROR(VLOOKUP(G44,'2025'!A:L,5,0),"")</f>
        <v>6355835.84</v>
      </c>
      <c r="O44" s="54">
        <f t="shared" si="49"/>
        <v>0.01702041516</v>
      </c>
      <c r="P44" s="8"/>
      <c r="Q44" s="70">
        <v>2.0</v>
      </c>
      <c r="R44" s="71">
        <f>IFERROR(VLOOKUP(G44,'2025'!A:L,6,0),"")</f>
        <v>-194279.3852</v>
      </c>
      <c r="S44" s="70">
        <f>IFERROR(VLOOKUP(G44,'2025'!A:L,7,0),"")</f>
        <v>2188092.77</v>
      </c>
      <c r="T44" s="54">
        <f t="shared" si="50"/>
        <v>-0.08878937303</v>
      </c>
      <c r="U44" s="8"/>
      <c r="V44" s="70">
        <v>2.0</v>
      </c>
      <c r="W44" s="71">
        <f>IFERROR(VLOOKUP(G44,'2025'!A:L,8,0),"")</f>
        <v>-36109.10764</v>
      </c>
      <c r="X44" s="53">
        <f>IFERROR(VLOOKUP(G44,'2025'!A:L,9,0),"")</f>
        <v>4222765.24</v>
      </c>
      <c r="Y44" s="54">
        <f t="shared" si="51"/>
        <v>-0.008551057325</v>
      </c>
      <c r="Z44" s="8"/>
      <c r="AA44" s="9"/>
      <c r="AB44" s="4"/>
      <c r="AC44" s="4"/>
      <c r="AD44" s="4"/>
      <c r="AE44" s="4"/>
      <c r="AF44" s="4"/>
      <c r="AG44" s="4"/>
    </row>
    <row r="45">
      <c r="A45" s="8"/>
      <c r="B45" s="70">
        <v>3.0</v>
      </c>
      <c r="C45" s="71">
        <f t="shared" ref="C45:D45" si="52">IF(OR(H45="",M45="",R45="",W45=""),"",IFERROR(SUM(H45,M45,R45,W45),""))
</f>
        <v>-225661.8607</v>
      </c>
      <c r="D45" s="53">
        <f t="shared" si="52"/>
        <v>16717717.13</v>
      </c>
      <c r="E45" s="54">
        <f t="shared" si="47"/>
        <v>-0.01349836577</v>
      </c>
      <c r="F45" s="8"/>
      <c r="G45" s="70">
        <v>3.0</v>
      </c>
      <c r="H45" s="71">
        <f>IFERROR(VLOOKUP(G45,'2025'!A:L,2,0),"")</f>
        <v>5709.934309</v>
      </c>
      <c r="I45" s="71">
        <f>IFERROR(VLOOKUP(G45,'2025'!A:C,3,0),"")</f>
        <v>5414866.47</v>
      </c>
      <c r="J45" s="54">
        <f t="shared" si="48"/>
        <v>0.001054492173</v>
      </c>
      <c r="K45" s="8"/>
      <c r="L45" s="70">
        <v>3.0</v>
      </c>
      <c r="M45" s="71">
        <f>IFERROR(VLOOKUP(G45,'2025'!A:L,4,0),"")</f>
        <v>128308.9693</v>
      </c>
      <c r="N45" s="53">
        <f>IFERROR(VLOOKUP(G45,'2025'!A:L,5,0),"")</f>
        <v>5646321.51</v>
      </c>
      <c r="O45" s="54">
        <f t="shared" si="49"/>
        <v>0.02272434701</v>
      </c>
      <c r="P45" s="8"/>
      <c r="Q45" s="70">
        <v>3.0</v>
      </c>
      <c r="R45" s="71">
        <f>IFERROR(VLOOKUP(G45,'2025'!A:L,6,0),"")</f>
        <v>-222984.2369</v>
      </c>
      <c r="S45" s="70">
        <f>IFERROR(VLOOKUP(G45,'2025'!A:L,7,0),"")</f>
        <v>1981670.73</v>
      </c>
      <c r="T45" s="54">
        <f t="shared" si="50"/>
        <v>-0.1125233539</v>
      </c>
      <c r="U45" s="8"/>
      <c r="V45" s="70">
        <v>3.0</v>
      </c>
      <c r="W45" s="71">
        <f>IFERROR(VLOOKUP(G45,'2025'!A:L,8,0),"")</f>
        <v>-136696.5274</v>
      </c>
      <c r="X45" s="53">
        <f>IFERROR(VLOOKUP(G45,'2025'!A:L,9,0),"")</f>
        <v>3674858.42</v>
      </c>
      <c r="Y45" s="54">
        <f t="shared" si="51"/>
        <v>-0.03719776704</v>
      </c>
      <c r="Z45" s="8"/>
      <c r="AA45" s="9"/>
      <c r="AB45" s="4"/>
      <c r="AC45" s="4"/>
      <c r="AD45" s="4"/>
      <c r="AE45" s="4"/>
      <c r="AF45" s="4"/>
      <c r="AG45" s="4"/>
    </row>
    <row r="46">
      <c r="A46" s="8"/>
      <c r="B46" s="70">
        <v>4.0</v>
      </c>
      <c r="C46" s="71">
        <f t="shared" ref="C46:D46" si="53">IF(OR(H46="",M46="",R46="",W46=""),"",IFERROR(SUM(H46,M46,R46,W46),""))
</f>
        <v>-192938.724</v>
      </c>
      <c r="D46" s="53">
        <f t="shared" si="53"/>
        <v>16530922.19</v>
      </c>
      <c r="E46" s="54">
        <f t="shared" si="47"/>
        <v>-0.01167138298</v>
      </c>
      <c r="F46" s="8"/>
      <c r="G46" s="70">
        <v>4.0</v>
      </c>
      <c r="H46" s="71">
        <f>IFERROR(VLOOKUP(G46,'2025'!A:L,2,0),"")</f>
        <v>72857.22387</v>
      </c>
      <c r="I46" s="71">
        <f>IFERROR(VLOOKUP(G46,'2025'!A:C,3,0),"")</f>
        <v>5710148.88</v>
      </c>
      <c r="J46" s="54">
        <f t="shared" si="48"/>
        <v>0.01275925119</v>
      </c>
      <c r="K46" s="8"/>
      <c r="L46" s="70">
        <v>4.0</v>
      </c>
      <c r="M46" s="71">
        <f>IFERROR(VLOOKUP(G46,'2025'!A:L,4,0),"")</f>
        <v>-110505.1318</v>
      </c>
      <c r="N46" s="53">
        <f>IFERROR(VLOOKUP(G46,'2025'!A:L,5,0),"")</f>
        <v>5145832.01</v>
      </c>
      <c r="O46" s="54">
        <f t="shared" si="49"/>
        <v>-0.021474687</v>
      </c>
      <c r="P46" s="8"/>
      <c r="Q46" s="70">
        <v>4.0</v>
      </c>
      <c r="R46" s="71">
        <f>IFERROR(VLOOKUP(G46,'2025'!A:L,6,0),"")</f>
        <v>-141443.8417</v>
      </c>
      <c r="S46" s="70">
        <f>IFERROR(VLOOKUP(G46,'2025'!A:L,7,0),"")</f>
        <v>2002542.88</v>
      </c>
      <c r="T46" s="54">
        <f t="shared" si="50"/>
        <v>-0.07063211636</v>
      </c>
      <c r="U46" s="8"/>
      <c r="V46" s="70">
        <v>4.0</v>
      </c>
      <c r="W46" s="71">
        <f>IFERROR(VLOOKUP(G46,'2025'!A:L,8,0),"")</f>
        <v>-13846.97434</v>
      </c>
      <c r="X46" s="53">
        <f>IFERROR(VLOOKUP(G46,'2025'!A:L,9,0),"")</f>
        <v>3672398.42</v>
      </c>
      <c r="Y46" s="54">
        <f t="shared" si="51"/>
        <v>-0.003770553397</v>
      </c>
      <c r="Z46" s="8"/>
      <c r="AA46" s="9"/>
      <c r="AB46" s="4"/>
      <c r="AC46" s="4"/>
      <c r="AD46" s="4"/>
      <c r="AE46" s="4"/>
      <c r="AF46" s="4"/>
      <c r="AG46" s="4"/>
    </row>
    <row r="47">
      <c r="A47" s="8"/>
      <c r="B47" s="70">
        <v>5.0</v>
      </c>
      <c r="C47" s="71">
        <f t="shared" ref="C47:D47" si="54">IF(OR(H47="",M47="",R47="",W47=""),"",IFERROR(SUM(H47,M47,R47,W47),""))
</f>
        <v>-215012.7996</v>
      </c>
      <c r="D47" s="53">
        <f t="shared" si="54"/>
        <v>16749171.54</v>
      </c>
      <c r="E47" s="54">
        <f t="shared" si="47"/>
        <v>-0.01283721998</v>
      </c>
      <c r="F47" s="8"/>
      <c r="G47" s="70">
        <v>5.0</v>
      </c>
      <c r="H47" s="71">
        <f>IFERROR(VLOOKUP(G47,'2025'!A:L,2,0),"")</f>
        <v>-10433.89039</v>
      </c>
      <c r="I47" s="71">
        <f>IFERROR(VLOOKUP(G47,'2025'!A:C,3,0),"")</f>
        <v>5534068.1</v>
      </c>
      <c r="J47" s="54">
        <f t="shared" si="48"/>
        <v>-0.001885392481</v>
      </c>
      <c r="K47" s="8"/>
      <c r="L47" s="70">
        <v>5.0</v>
      </c>
      <c r="M47" s="71">
        <f>IFERROR(VLOOKUP(G47,'2025'!A:L,4,0),"")</f>
        <v>-21248.70862</v>
      </c>
      <c r="N47" s="53">
        <f>IFERROR(VLOOKUP(G47,'2025'!A:L,5,0),"")</f>
        <v>5414121.54</v>
      </c>
      <c r="O47" s="54">
        <f t="shared" si="49"/>
        <v>-0.003924682604</v>
      </c>
      <c r="P47" s="8"/>
      <c r="Q47" s="70">
        <v>5.0</v>
      </c>
      <c r="R47" s="71">
        <f>IFERROR(VLOOKUP(G47,'2025'!A:L,6,0),"")</f>
        <v>-119999.265</v>
      </c>
      <c r="S47" s="70">
        <f>IFERROR(VLOOKUP(G47,'2025'!A:L,7,0),"")</f>
        <v>2064403.91</v>
      </c>
      <c r="T47" s="54">
        <f t="shared" si="50"/>
        <v>-0.05812780359</v>
      </c>
      <c r="U47" s="8"/>
      <c r="V47" s="70">
        <v>5.0</v>
      </c>
      <c r="W47" s="71">
        <f>IFERROR(VLOOKUP(G47,'2025'!A:L,8,0),"")</f>
        <v>-63330.93557</v>
      </c>
      <c r="X47" s="53">
        <f>IFERROR(VLOOKUP(G47,'2025'!A:L,9,0),"")</f>
        <v>3736577.99</v>
      </c>
      <c r="Y47" s="54">
        <f t="shared" si="51"/>
        <v>-0.01694891308</v>
      </c>
      <c r="Z47" s="8"/>
      <c r="AA47" s="9"/>
      <c r="AB47" s="4"/>
      <c r="AC47" s="4"/>
      <c r="AD47" s="4"/>
      <c r="AE47" s="4"/>
      <c r="AF47" s="4"/>
      <c r="AG47" s="4"/>
    </row>
    <row r="48">
      <c r="A48" s="8"/>
      <c r="B48" s="70">
        <v>6.0</v>
      </c>
      <c r="C48" s="71">
        <f t="shared" ref="C48:D48" si="55">IF(OR(H48="",M48="",R48="",W48=""),"",IFERROR(SUM(H48,M48,R48,W48),""))
</f>
        <v>-548606.2357</v>
      </c>
      <c r="D48" s="53">
        <f t="shared" si="55"/>
        <v>19823653.15</v>
      </c>
      <c r="E48" s="54">
        <f t="shared" si="47"/>
        <v>-0.02767432579</v>
      </c>
      <c r="F48" s="8"/>
      <c r="G48" s="70">
        <v>6.0</v>
      </c>
      <c r="H48" s="71">
        <f>IFERROR(VLOOKUP(G48,'2025'!A:L,2,0),"")</f>
        <v>-334196.9617</v>
      </c>
      <c r="I48" s="71">
        <f>IFERROR(VLOOKUP(G48,'2025'!A:C,3,0),"")</f>
        <v>6266816.45</v>
      </c>
      <c r="J48" s="54">
        <f t="shared" si="48"/>
        <v>-0.05332802778</v>
      </c>
      <c r="K48" s="8"/>
      <c r="L48" s="70">
        <v>6.0</v>
      </c>
      <c r="M48" s="71">
        <f>IFERROR(VLOOKUP(G48,'2025'!A:L,4,0),"")</f>
        <v>40850.75106</v>
      </c>
      <c r="N48" s="53">
        <f>IFERROR(VLOOKUP(G48,'2025'!A:L,5,0),"")</f>
        <v>6529163.06</v>
      </c>
      <c r="O48" s="54">
        <f t="shared" si="49"/>
        <v>0.006256659649</v>
      </c>
      <c r="P48" s="8"/>
      <c r="Q48" s="70">
        <v>6.0</v>
      </c>
      <c r="R48" s="71">
        <f>IFERROR(VLOOKUP(G48,'2025'!A:L,6,0),"")</f>
        <v>-135664.2983</v>
      </c>
      <c r="S48" s="70">
        <f>IFERROR(VLOOKUP(G48,'2025'!A:L,7,0),"")</f>
        <v>2396582.43</v>
      </c>
      <c r="T48" s="54">
        <f t="shared" si="50"/>
        <v>-0.05660739919</v>
      </c>
      <c r="U48" s="8"/>
      <c r="V48" s="70">
        <v>6.0</v>
      </c>
      <c r="W48" s="71">
        <f>IFERROR(VLOOKUP(G48,'2025'!A:L,8,0),"")</f>
        <v>-119595.7267</v>
      </c>
      <c r="X48" s="53">
        <f>IFERROR(VLOOKUP(G48,'2025'!A:L,9,0),"")</f>
        <v>4631091.21</v>
      </c>
      <c r="Y48" s="54">
        <f t="shared" si="51"/>
        <v>-0.02582452413</v>
      </c>
      <c r="Z48" s="8"/>
      <c r="AA48" s="9"/>
      <c r="AB48" s="4"/>
      <c r="AC48" s="4"/>
      <c r="AD48" s="4"/>
      <c r="AE48" s="4"/>
      <c r="AF48" s="4"/>
      <c r="AG48" s="4"/>
    </row>
    <row r="49">
      <c r="A49" s="8"/>
      <c r="B49" s="70">
        <v>7.0</v>
      </c>
      <c r="C49" s="71">
        <f t="shared" ref="C49:D49" si="56">IF(OR(H49="",M49="",R49="",W49=""),"",IFERROR(SUM(H49,M49,R49,W49),""))
</f>
        <v>-2710543.05</v>
      </c>
      <c r="D49" s="53">
        <f t="shared" si="56"/>
        <v>18681177.99</v>
      </c>
      <c r="E49" s="54">
        <f t="shared" si="47"/>
        <v>-0.1450948677</v>
      </c>
      <c r="F49" s="8"/>
      <c r="G49" s="70">
        <v>7.0</v>
      </c>
      <c r="H49" s="71">
        <f>IFERROR(VLOOKUP(G49,'2025'!A:L,2,0),"")</f>
        <v>-830947.5284</v>
      </c>
      <c r="I49" s="71">
        <f>IFERROR(VLOOKUP(G49,'2025'!A:C,3,0),"")</f>
        <v>5897826.23</v>
      </c>
      <c r="J49" s="54">
        <f t="shared" si="48"/>
        <v>-0.1408904732</v>
      </c>
      <c r="K49" s="8"/>
      <c r="L49" s="70">
        <v>7.0</v>
      </c>
      <c r="M49" s="71">
        <f>IFERROR(VLOOKUP(G49,'2025'!A:L,4,0),"")</f>
        <v>-824035.2327</v>
      </c>
      <c r="N49" s="53">
        <f>IFERROR(VLOOKUP(G49,'2025'!A:L,5,0),"")</f>
        <v>6114588.75</v>
      </c>
      <c r="O49" s="54">
        <f t="shared" si="49"/>
        <v>-0.1347654383</v>
      </c>
      <c r="P49" s="8"/>
      <c r="Q49" s="70">
        <v>7.0</v>
      </c>
      <c r="R49" s="71">
        <f>IFERROR(VLOOKUP(G49,'2025'!A:L,6,0),"")</f>
        <v>-515529.2957</v>
      </c>
      <c r="S49" s="70">
        <f>IFERROR(VLOOKUP(G49,'2025'!A:L,7,0),"")</f>
        <v>2360310.58</v>
      </c>
      <c r="T49" s="54">
        <f t="shared" si="50"/>
        <v>-0.2184158729</v>
      </c>
      <c r="U49" s="8"/>
      <c r="V49" s="70">
        <v>7.0</v>
      </c>
      <c r="W49" s="71">
        <f>IFERROR(VLOOKUP(G49,'2025'!A:L,8,0),"")</f>
        <v>-540030.9929</v>
      </c>
      <c r="X49" s="53">
        <f>IFERROR(VLOOKUP(G49,'2025'!A:L,9,0),"")</f>
        <v>4308452.43</v>
      </c>
      <c r="Y49" s="54">
        <f t="shared" si="51"/>
        <v>-0.1253422201</v>
      </c>
      <c r="Z49" s="8"/>
      <c r="AA49" s="9"/>
      <c r="AB49" s="4"/>
      <c r="AC49" s="4"/>
      <c r="AD49" s="4"/>
      <c r="AE49" s="4"/>
      <c r="AF49" s="4"/>
      <c r="AG49" s="4"/>
    </row>
    <row r="50">
      <c r="A50" s="8"/>
      <c r="B50" s="70">
        <v>8.0</v>
      </c>
      <c r="C50" s="71">
        <f t="shared" ref="C50:D50" si="57">IF(OR(H50="",M50="",R50="",W50=""),"",IFERROR(SUM(H50,M50,R50,W50),""))
</f>
        <v>65081.94374</v>
      </c>
      <c r="D50" s="53">
        <f t="shared" si="57"/>
        <v>17443649.62</v>
      </c>
      <c r="E50" s="54">
        <f t="shared" si="47"/>
        <v>0.003730982057</v>
      </c>
      <c r="F50" s="8"/>
      <c r="G50" s="70">
        <v>8.0</v>
      </c>
      <c r="H50" s="71">
        <f>IFERROR(VLOOKUP(G50,'2025'!A:L,2,0),"")</f>
        <v>-103015.565</v>
      </c>
      <c r="I50" s="71">
        <f>IFERROR(VLOOKUP(G50,'2025'!A:C,3,0),"")</f>
        <v>5549817.74</v>
      </c>
      <c r="J50" s="54">
        <f t="shared" si="48"/>
        <v>-0.01856197263</v>
      </c>
      <c r="K50" s="8"/>
      <c r="L50" s="70">
        <v>8.0</v>
      </c>
      <c r="M50" s="71">
        <f>IFERROR(VLOOKUP(G50,'2025'!A:L,4,0),"")</f>
        <v>159221.9217</v>
      </c>
      <c r="N50" s="53">
        <f>IFERROR(VLOOKUP(G50,'2025'!A:L,5,0),"")</f>
        <v>5659018.28</v>
      </c>
      <c r="O50" s="54">
        <f t="shared" si="49"/>
        <v>0.02813596173</v>
      </c>
      <c r="P50" s="8"/>
      <c r="Q50" s="70">
        <v>8.0</v>
      </c>
      <c r="R50" s="71">
        <f>IFERROR(VLOOKUP(G50,'2025'!A:L,6,0),"")</f>
        <v>-18559.43871</v>
      </c>
      <c r="S50" s="70">
        <f>IFERROR(VLOOKUP(G50,'2025'!A:L,7,0),"")</f>
        <v>2264946.01</v>
      </c>
      <c r="T50" s="54">
        <f t="shared" si="50"/>
        <v>-0.008194207998</v>
      </c>
      <c r="U50" s="8"/>
      <c r="V50" s="70">
        <v>8.0</v>
      </c>
      <c r="W50" s="71">
        <f>IFERROR(VLOOKUP(G50,'2025'!A:L,8,0),"")</f>
        <v>27435.02568</v>
      </c>
      <c r="X50" s="53">
        <f>IFERROR(VLOOKUP(G50,'2025'!A:L,9,0),"")</f>
        <v>3969867.59</v>
      </c>
      <c r="Y50" s="54">
        <f t="shared" si="51"/>
        <v>0.006910816308</v>
      </c>
      <c r="Z50" s="8"/>
      <c r="AA50" s="9"/>
      <c r="AB50" s="4"/>
      <c r="AC50" s="4"/>
      <c r="AD50" s="4"/>
      <c r="AE50" s="4"/>
      <c r="AF50" s="4"/>
      <c r="AG50" s="4"/>
    </row>
    <row r="51">
      <c r="A51" s="8"/>
      <c r="B51" s="70">
        <v>9.0</v>
      </c>
      <c r="C51" s="71">
        <f t="shared" ref="C51:D51" si="58">IF(OR(H51="",M51="",R51="",W51=""),"",IFERROR(SUM(H51,M51,R51,W51),""))
</f>
        <v>325217.3264</v>
      </c>
      <c r="D51" s="53">
        <f t="shared" si="58"/>
        <v>17220310.75</v>
      </c>
      <c r="E51" s="54">
        <f t="shared" si="47"/>
        <v>0.01888568279</v>
      </c>
      <c r="F51" s="8"/>
      <c r="G51" s="70">
        <v>9.0</v>
      </c>
      <c r="H51" s="71">
        <f>IFERROR(VLOOKUP(G51,'2025'!A:L,2,0),"")</f>
        <v>196831.2219</v>
      </c>
      <c r="I51" s="71">
        <f>IFERROR(VLOOKUP(G51,'2025'!A:C,3,0),"")</f>
        <v>5590837.24</v>
      </c>
      <c r="J51" s="54">
        <f t="shared" si="48"/>
        <v>0.03520603686</v>
      </c>
      <c r="K51" s="8"/>
      <c r="L51" s="70">
        <v>9.0</v>
      </c>
      <c r="M51" s="71">
        <f>IFERROR(VLOOKUP(G51,'2025'!A:L,4,0),"")</f>
        <v>317360.9728</v>
      </c>
      <c r="N51" s="53">
        <f>IFERROR(VLOOKUP(G51,'2025'!A:L,5,0),"")</f>
        <v>5538318.3</v>
      </c>
      <c r="O51" s="54">
        <f t="shared" si="49"/>
        <v>0.05730276874</v>
      </c>
      <c r="P51" s="8"/>
      <c r="Q51" s="70">
        <v>9.0</v>
      </c>
      <c r="R51" s="71">
        <f>IFERROR(VLOOKUP(G51,'2025'!A:L,6,0),"")</f>
        <v>-84543.93301</v>
      </c>
      <c r="S51" s="70">
        <f>IFERROR(VLOOKUP(G51,'2025'!A:L,7,0),"")</f>
        <v>2179872.8</v>
      </c>
      <c r="T51" s="54">
        <f t="shared" si="50"/>
        <v>-0.03878388363</v>
      </c>
      <c r="U51" s="8"/>
      <c r="V51" s="70">
        <v>9.0</v>
      </c>
      <c r="W51" s="71">
        <f>IFERROR(VLOOKUP(G51,'2025'!A:L,8,0),"")</f>
        <v>-104430.9353</v>
      </c>
      <c r="X51" s="53">
        <f>IFERROR(VLOOKUP(G51,'2025'!A:L,9,0),"")</f>
        <v>3911282.41</v>
      </c>
      <c r="Y51" s="54">
        <f t="shared" si="51"/>
        <v>-0.02669992201</v>
      </c>
      <c r="Z51" s="8"/>
      <c r="AA51" s="9"/>
      <c r="AB51" s="4"/>
      <c r="AC51" s="4"/>
      <c r="AD51" s="4"/>
      <c r="AE51" s="4"/>
      <c r="AF51" s="4"/>
      <c r="AG51" s="4"/>
    </row>
    <row r="52">
      <c r="A52" s="8"/>
      <c r="B52" s="70">
        <v>10.0</v>
      </c>
      <c r="C52" s="71">
        <f t="shared" ref="C52:D52" si="59">IF(OR(H52="",M52="",R52="",W52=""),"",IFERROR(SUM(H52,M52,R52,W52),""))
</f>
        <v>2056574.539</v>
      </c>
      <c r="D52" s="53">
        <f t="shared" si="59"/>
        <v>21667252.42</v>
      </c>
      <c r="E52" s="54">
        <f t="shared" si="47"/>
        <v>0.09491625884</v>
      </c>
      <c r="F52" s="8"/>
      <c r="G52" s="70">
        <v>10.0</v>
      </c>
      <c r="H52" s="71">
        <f>IFERROR(VLOOKUP(G52,'2025'!A:L,2,0),"")</f>
        <v>702074.5947</v>
      </c>
      <c r="I52" s="71">
        <f>IFERROR(VLOOKUP(G52,'2025'!A:C,3,0),"")</f>
        <v>6514170.84</v>
      </c>
      <c r="J52" s="54">
        <f t="shared" si="48"/>
        <v>0.1077765094</v>
      </c>
      <c r="K52" s="8"/>
      <c r="L52" s="70">
        <v>10.0</v>
      </c>
      <c r="M52" s="71">
        <f>IFERROR(VLOOKUP(G52,'2025'!A:L,4,0),"")</f>
        <v>718367.1511</v>
      </c>
      <c r="N52" s="53">
        <f>IFERROR(VLOOKUP(G52,'2025'!A:L,5,0),"")</f>
        <v>6600810.81</v>
      </c>
      <c r="O52" s="54">
        <f t="shared" si="49"/>
        <v>0.108830138</v>
      </c>
      <c r="P52" s="8"/>
      <c r="Q52" s="70">
        <v>10.0</v>
      </c>
      <c r="R52" s="71">
        <f>IFERROR(VLOOKUP(G52,'2025'!A:L,6,0),"")</f>
        <v>291985.8555</v>
      </c>
      <c r="S52" s="70">
        <f>IFERROR(VLOOKUP(G52,'2025'!A:L,7,0),"")</f>
        <v>3080630.41</v>
      </c>
      <c r="T52" s="54">
        <f t="shared" si="50"/>
        <v>0.09478120274</v>
      </c>
      <c r="U52" s="8"/>
      <c r="V52" s="70">
        <v>10.0</v>
      </c>
      <c r="W52" s="71">
        <f>IFERROR(VLOOKUP(G52,'2025'!A:L,8,0),"")</f>
        <v>344146.9378</v>
      </c>
      <c r="X52" s="53">
        <f>IFERROR(VLOOKUP(G52,'2025'!A:L,9,0),"")</f>
        <v>5471640.36</v>
      </c>
      <c r="Y52" s="54">
        <f t="shared" si="51"/>
        <v>0.06289648354</v>
      </c>
      <c r="Z52" s="8"/>
      <c r="AA52" s="9"/>
      <c r="AB52" s="4"/>
      <c r="AC52" s="4"/>
      <c r="AD52" s="4"/>
      <c r="AE52" s="4"/>
      <c r="AF52" s="4"/>
      <c r="AG52" s="4"/>
    </row>
    <row r="53">
      <c r="A53" s="8"/>
      <c r="B53" s="70">
        <v>11.0</v>
      </c>
      <c r="C53" s="71">
        <f t="shared" ref="C53:D53" si="60">IF(OR(H53="",M53="",R53="",W53=""),"",IFERROR(SUM(H53,M53,R53,W53),""))
</f>
        <v>-412795.347</v>
      </c>
      <c r="D53" s="53">
        <f t="shared" si="60"/>
        <v>23212317.35</v>
      </c>
      <c r="E53" s="54">
        <f t="shared" si="47"/>
        <v>-0.01778346129</v>
      </c>
      <c r="F53" s="8"/>
      <c r="G53" s="70">
        <v>11.0</v>
      </c>
      <c r="H53" s="71">
        <f>IFERROR(VLOOKUP(G53,'2025'!A:L,2,0),"")</f>
        <v>-187818.7608</v>
      </c>
      <c r="I53" s="71">
        <f>IFERROR(VLOOKUP(G53,'2025'!A:C,3,0),"")</f>
        <v>7312911.43</v>
      </c>
      <c r="J53" s="54">
        <f t="shared" si="48"/>
        <v>-0.02568317183</v>
      </c>
      <c r="K53" s="8"/>
      <c r="L53" s="70">
        <v>11.0</v>
      </c>
      <c r="M53" s="71">
        <f>IFERROR(VLOOKUP(G53,'2025'!A:L,4,0),"")</f>
        <v>206100.5847</v>
      </c>
      <c r="N53" s="53">
        <f>IFERROR(VLOOKUP(G53,'2025'!A:L,5,0),"")</f>
        <v>8021310.8</v>
      </c>
      <c r="O53" s="54">
        <f t="shared" si="49"/>
        <v>0.02569412778</v>
      </c>
      <c r="P53" s="8"/>
      <c r="Q53" s="70">
        <v>11.0</v>
      </c>
      <c r="R53" s="71">
        <f>IFERROR(VLOOKUP(G53,'2025'!A:L,6,0),"")</f>
        <v>-176607.1965</v>
      </c>
      <c r="S53" s="70">
        <f>IFERROR(VLOOKUP(G53,'2025'!A:L,7,0),"")</f>
        <v>2816801.27</v>
      </c>
      <c r="T53" s="54">
        <f t="shared" si="50"/>
        <v>-0.0626977836</v>
      </c>
      <c r="U53" s="8"/>
      <c r="V53" s="70">
        <v>11.0</v>
      </c>
      <c r="W53" s="71">
        <f>IFERROR(VLOOKUP(G53,'2025'!A:L,8,0),"")</f>
        <v>-254469.9744</v>
      </c>
      <c r="X53" s="53">
        <f>IFERROR(VLOOKUP(G53,'2025'!A:L,9,0),"")</f>
        <v>5061293.85</v>
      </c>
      <c r="Y53" s="54">
        <f t="shared" si="51"/>
        <v>-0.0502776527</v>
      </c>
      <c r="Z53" s="8"/>
      <c r="AA53" s="9"/>
      <c r="AB53" s="4"/>
      <c r="AC53" s="4"/>
      <c r="AD53" s="4"/>
      <c r="AE53" s="4"/>
      <c r="AF53" s="4"/>
      <c r="AG53" s="4"/>
    </row>
    <row r="54">
      <c r="A54" s="8"/>
      <c r="B54" s="70">
        <v>12.0</v>
      </c>
      <c r="C54" s="71">
        <f t="shared" ref="C54:D54" si="61">IF(OR(H54="",M54="",R54="",W54=""),"",IFERROR(SUM(H54,M54,R54,W54),""))
</f>
        <v>-58556.09562</v>
      </c>
      <c r="D54" s="53">
        <f t="shared" si="61"/>
        <v>20115138.82</v>
      </c>
      <c r="E54" s="54">
        <f t="shared" si="47"/>
        <v>-0.00291104606</v>
      </c>
      <c r="F54" s="8"/>
      <c r="G54" s="70">
        <v>12.0</v>
      </c>
      <c r="H54" s="71">
        <f>IFERROR(VLOOKUP(G54,'2025'!A:L,2,0),"")</f>
        <v>-233346.0717</v>
      </c>
      <c r="I54" s="71">
        <f>IFERROR(VLOOKUP(G54,'2025'!A:C,3,0),"")</f>
        <v>6212420.92</v>
      </c>
      <c r="J54" s="54">
        <f t="shared" si="48"/>
        <v>-0.03756121401</v>
      </c>
      <c r="K54" s="8"/>
      <c r="L54" s="70">
        <v>12.0</v>
      </c>
      <c r="M54" s="71">
        <f>IFERROR(VLOOKUP(G54,'2025'!A:L,4,0),"")</f>
        <v>389716.1642</v>
      </c>
      <c r="N54" s="53">
        <f>IFERROR(VLOOKUP(G54,'2025'!A:L,5,0),"")</f>
        <v>6781850.65</v>
      </c>
      <c r="O54" s="54">
        <f t="shared" si="49"/>
        <v>0.05746457483</v>
      </c>
      <c r="P54" s="8"/>
      <c r="Q54" s="70">
        <v>12.0</v>
      </c>
      <c r="R54" s="71">
        <f>IFERROR(VLOOKUP(G54,'2025'!A:L,6,0),"")</f>
        <v>-62905.7311</v>
      </c>
      <c r="S54" s="70">
        <f>IFERROR(VLOOKUP(G54,'2025'!A:L,7,0),"")</f>
        <v>2583757.22</v>
      </c>
      <c r="T54" s="54">
        <f t="shared" si="50"/>
        <v>-0.02434661067</v>
      </c>
      <c r="U54" s="8"/>
      <c r="V54" s="70">
        <v>12.0</v>
      </c>
      <c r="W54" s="71">
        <f>IFERROR(VLOOKUP(G54,'2025'!A:L,8,0),"")</f>
        <v>-152020.457</v>
      </c>
      <c r="X54" s="53">
        <f>IFERROR(VLOOKUP(G54,'2025'!A:L,9,0),"")</f>
        <v>4537110.03</v>
      </c>
      <c r="Y54" s="54">
        <f t="shared" si="51"/>
        <v>-0.03350601066</v>
      </c>
      <c r="Z54" s="8"/>
      <c r="AA54" s="9"/>
      <c r="AB54" s="4"/>
      <c r="AC54" s="4"/>
      <c r="AD54" s="4"/>
      <c r="AE54" s="4"/>
      <c r="AF54" s="4"/>
      <c r="AG54" s="4"/>
    </row>
    <row r="55">
      <c r="A55" s="8"/>
      <c r="B55" s="70">
        <v>13.0</v>
      </c>
      <c r="C55" s="71">
        <f t="shared" ref="C55:D55" si="62">IF(OR(H55="",M55="",R55="",W55=""),"",IFERROR(SUM(H55,M55,R55,W55),""))
</f>
        <v>-2157239.209</v>
      </c>
      <c r="D55" s="53">
        <f t="shared" si="62"/>
        <v>19111765.79</v>
      </c>
      <c r="E55" s="54">
        <f t="shared" si="47"/>
        <v>-0.1128749291</v>
      </c>
      <c r="F55" s="8"/>
      <c r="G55" s="70">
        <v>13.0</v>
      </c>
      <c r="H55" s="71">
        <f>IFERROR(VLOOKUP(G55,'2025'!A:L,2,0),"")</f>
        <v>-821491.1978</v>
      </c>
      <c r="I55" s="71">
        <f>IFERROR(VLOOKUP(G55,'2025'!A:C,3,0),"")</f>
        <v>5953870.85</v>
      </c>
      <c r="J55" s="54">
        <f t="shared" si="48"/>
        <v>-0.1379759855</v>
      </c>
      <c r="K55" s="8"/>
      <c r="L55" s="70">
        <v>13.0</v>
      </c>
      <c r="M55" s="71">
        <f>IFERROR(VLOOKUP(G55,'2025'!A:L,4,0),"")</f>
        <v>-469486.6666</v>
      </c>
      <c r="N55" s="53">
        <f>IFERROR(VLOOKUP(G55,'2025'!A:L,5,0),"")</f>
        <v>6464933.62</v>
      </c>
      <c r="O55" s="54">
        <f t="shared" si="49"/>
        <v>-0.07262049298</v>
      </c>
      <c r="P55" s="8"/>
      <c r="Q55" s="70">
        <v>13.0</v>
      </c>
      <c r="R55" s="71">
        <f>IFERROR(VLOOKUP(G55,'2025'!A:L,6,0),"")</f>
        <v>-208692.7395</v>
      </c>
      <c r="S55" s="70">
        <f>IFERROR(VLOOKUP(G55,'2025'!A:L,7,0),"")</f>
        <v>2450002.09</v>
      </c>
      <c r="T55" s="54">
        <f t="shared" si="50"/>
        <v>-0.08518063735</v>
      </c>
      <c r="U55" s="8"/>
      <c r="V55" s="70">
        <v>13.0</v>
      </c>
      <c r="W55" s="71">
        <f>IFERROR(VLOOKUP(G55,'2025'!A:L,8,0),"")</f>
        <v>-657568.6051</v>
      </c>
      <c r="X55" s="53">
        <f>IFERROR(VLOOKUP(G55,'2025'!A:L,9,0),"")</f>
        <v>4242959.23</v>
      </c>
      <c r="Y55" s="54">
        <f t="shared" si="51"/>
        <v>-0.1549787706</v>
      </c>
      <c r="Z55" s="8"/>
      <c r="AA55" s="9"/>
      <c r="AB55" s="4"/>
      <c r="AC55" s="4"/>
      <c r="AD55" s="4"/>
      <c r="AE55" s="4"/>
      <c r="AF55" s="4"/>
      <c r="AG55" s="4"/>
    </row>
    <row r="56">
      <c r="A56" s="8"/>
      <c r="B56" s="70">
        <v>14.0</v>
      </c>
      <c r="C56" s="71">
        <f t="shared" ref="C56:D56" si="63">IF(OR(H56="",M56="",R56="",W56=""),"",IFERROR(SUM(H56,M56,R56,W56),""))
</f>
        <v>-50417.60454</v>
      </c>
      <c r="D56" s="53">
        <f t="shared" si="63"/>
        <v>22606820.3</v>
      </c>
      <c r="E56" s="54">
        <f t="shared" si="47"/>
        <v>-0.002230194422</v>
      </c>
      <c r="F56" s="8"/>
      <c r="G56" s="70">
        <v>14.0</v>
      </c>
      <c r="H56" s="71">
        <f>IFERROR(VLOOKUP(G56,'2025'!A:L,2,0),"")</f>
        <v>-40821.04219</v>
      </c>
      <c r="I56" s="71">
        <f>IFERROR(VLOOKUP(G56,'2025'!A:C,3,0),"")</f>
        <v>7137723.99</v>
      </c>
      <c r="J56" s="54">
        <f t="shared" si="48"/>
        <v>-0.005719055857</v>
      </c>
      <c r="K56" s="8"/>
      <c r="L56" s="70">
        <v>14.0</v>
      </c>
      <c r="M56" s="71">
        <f>IFERROR(VLOOKUP(G56,'2025'!A:L,4,0),"")</f>
        <v>-29790.41752</v>
      </c>
      <c r="N56" s="53">
        <f>IFERROR(VLOOKUP(G56,'2025'!A:L,5,0),"")</f>
        <v>7402698.4</v>
      </c>
      <c r="O56" s="54">
        <f t="shared" si="49"/>
        <v>-0.004024264654</v>
      </c>
      <c r="P56" s="8"/>
      <c r="Q56" s="70">
        <v>14.0</v>
      </c>
      <c r="R56" s="71">
        <f>IFERROR(VLOOKUP(G56,'2025'!A:L,6,0),"")</f>
        <v>-87848.2837</v>
      </c>
      <c r="S56" s="70">
        <f>IFERROR(VLOOKUP(G56,'2025'!A:L,7,0),"")</f>
        <v>2739933.78</v>
      </c>
      <c r="T56" s="54">
        <f t="shared" si="50"/>
        <v>-0.03206219229</v>
      </c>
      <c r="U56" s="8"/>
      <c r="V56" s="70">
        <v>14.0</v>
      </c>
      <c r="W56" s="71">
        <f>IFERROR(VLOOKUP(G56,'2025'!A:L,8,0),"")</f>
        <v>108042.1389</v>
      </c>
      <c r="X56" s="53">
        <f>IFERROR(VLOOKUP(G56,'2025'!A:L,9,0),"")</f>
        <v>5326464.13</v>
      </c>
      <c r="Y56" s="54">
        <f t="shared" si="51"/>
        <v>0.02028402637</v>
      </c>
      <c r="Z56" s="8"/>
      <c r="AA56" s="9"/>
      <c r="AB56" s="4"/>
      <c r="AC56" s="4"/>
      <c r="AD56" s="4"/>
      <c r="AE56" s="4"/>
      <c r="AF56" s="4"/>
      <c r="AG56" s="4"/>
    </row>
    <row r="57">
      <c r="A57" s="8"/>
      <c r="B57" s="70">
        <v>15.0</v>
      </c>
      <c r="C57" s="71">
        <f t="shared" ref="C57:D57" si="64">IF(OR(H57="",M57="",R57="",W57=""),"",IFERROR(SUM(H57,M57,R57,W57),""))
</f>
        <v>-296343.6339</v>
      </c>
      <c r="D57" s="53">
        <f t="shared" si="64"/>
        <v>23617457.51</v>
      </c>
      <c r="E57" s="54">
        <f t="shared" si="47"/>
        <v>-0.01254765183</v>
      </c>
      <c r="F57" s="8"/>
      <c r="G57" s="70">
        <v>15.0</v>
      </c>
      <c r="H57" s="71">
        <f>IFERROR(VLOOKUP(G57,'2025'!A:L,2,0),"")</f>
        <v>-314802.4507</v>
      </c>
      <c r="I57" s="71">
        <f>IFERROR(VLOOKUP(G57,'2025'!A:C,3,0),"")</f>
        <v>7308751.93</v>
      </c>
      <c r="J57" s="54">
        <f t="shared" si="48"/>
        <v>-0.04307198462</v>
      </c>
      <c r="K57" s="8"/>
      <c r="L57" s="70">
        <v>15.0</v>
      </c>
      <c r="M57" s="71">
        <f>IFERROR(VLOOKUP(G57,'2025'!A:L,4,0),"")</f>
        <v>198477.5764</v>
      </c>
      <c r="N57" s="53">
        <f>IFERROR(VLOOKUP(G57,'2025'!A:L,5,0),"")</f>
        <v>8169743.56</v>
      </c>
      <c r="O57" s="54">
        <f t="shared" si="49"/>
        <v>0.02429422355</v>
      </c>
      <c r="P57" s="8"/>
      <c r="Q57" s="70">
        <v>15.0</v>
      </c>
      <c r="R57" s="71">
        <f>IFERROR(VLOOKUP(G57,'2025'!A:L,6,0),"")</f>
        <v>-156175.3059</v>
      </c>
      <c r="S57" s="70">
        <f>IFERROR(VLOOKUP(G57,'2025'!A:L,7,0),"")</f>
        <v>2792669.98</v>
      </c>
      <c r="T57" s="54">
        <f t="shared" si="50"/>
        <v>-0.05592329454</v>
      </c>
      <c r="U57" s="8"/>
      <c r="V57" s="70">
        <v>15.0</v>
      </c>
      <c r="W57" s="71">
        <f>IFERROR(VLOOKUP(G57,'2025'!A:L,8,0),"")</f>
        <v>-23843.45381</v>
      </c>
      <c r="X57" s="53">
        <f>IFERROR(VLOOKUP(G57,'2025'!A:L,9,0),"")</f>
        <v>5346292.04</v>
      </c>
      <c r="Y57" s="54">
        <f t="shared" si="51"/>
        <v>-0.004459811329</v>
      </c>
      <c r="Z57" s="8"/>
      <c r="AA57" s="9"/>
      <c r="AB57" s="4"/>
      <c r="AC57" s="4"/>
      <c r="AD57" s="4"/>
      <c r="AE57" s="4"/>
      <c r="AF57" s="4"/>
      <c r="AG57" s="4"/>
    </row>
    <row r="58">
      <c r="A58" s="8"/>
      <c r="B58" s="70">
        <v>16.0</v>
      </c>
      <c r="C58" s="71">
        <f t="shared" ref="C58:D58" si="65">IF(OR(H58="",M58="",R58="",W58=""),"",IFERROR(SUM(H58,M58,R58,W58),""))
</f>
        <v>1513543.888</v>
      </c>
      <c r="D58" s="53">
        <f t="shared" si="65"/>
        <v>19570679.93</v>
      </c>
      <c r="E58" s="54">
        <f t="shared" si="47"/>
        <v>0.07733731752</v>
      </c>
      <c r="F58" s="8"/>
      <c r="G58" s="70">
        <v>16.0</v>
      </c>
      <c r="H58" s="71">
        <f>IFERROR(VLOOKUP(G58,'2025'!A:L,2,0),"")</f>
        <v>357025.3632</v>
      </c>
      <c r="I58" s="71">
        <f>IFERROR(VLOOKUP(G58,'2025'!A:C,3,0),"")</f>
        <v>5922004.7</v>
      </c>
      <c r="J58" s="54">
        <f t="shared" si="48"/>
        <v>0.06028792298</v>
      </c>
      <c r="K58" s="8"/>
      <c r="L58" s="70">
        <v>16.0</v>
      </c>
      <c r="M58" s="71">
        <f>IFERROR(VLOOKUP(G58,'2025'!A:L,4,0),"")</f>
        <v>741818.4251</v>
      </c>
      <c r="N58" s="53">
        <f>IFERROR(VLOOKUP(G58,'2025'!A:L,5,0),"")</f>
        <v>6627662.44</v>
      </c>
      <c r="O58" s="54">
        <f t="shared" si="49"/>
        <v>0.1119276113</v>
      </c>
      <c r="P58" s="8"/>
      <c r="Q58" s="70">
        <v>16.0</v>
      </c>
      <c r="R58" s="71">
        <f>IFERROR(VLOOKUP(G58,'2025'!A:L,6,0),"")</f>
        <v>-85905.76091</v>
      </c>
      <c r="S58" s="70">
        <f>IFERROR(VLOOKUP(G58,'2025'!A:L,7,0),"")</f>
        <v>2485378.97</v>
      </c>
      <c r="T58" s="54">
        <f t="shared" si="50"/>
        <v>-0.03456445152</v>
      </c>
      <c r="U58" s="8"/>
      <c r="V58" s="70">
        <v>16.0</v>
      </c>
      <c r="W58" s="71">
        <f>IFERROR(VLOOKUP(G58,'2025'!A:L,8,0),"")</f>
        <v>500605.8604</v>
      </c>
      <c r="X58" s="53">
        <f>IFERROR(VLOOKUP(G58,'2025'!A:L,9,0),"")</f>
        <v>4535633.82</v>
      </c>
      <c r="Y58" s="54">
        <f t="shared" si="51"/>
        <v>0.110371754</v>
      </c>
      <c r="Z58" s="8"/>
      <c r="AA58" s="9"/>
      <c r="AB58" s="4"/>
      <c r="AC58" s="4"/>
      <c r="AD58" s="4"/>
      <c r="AE58" s="4"/>
      <c r="AF58" s="4"/>
      <c r="AG58" s="4"/>
    </row>
    <row r="59">
      <c r="A59" s="8"/>
      <c r="B59" s="70">
        <v>17.0</v>
      </c>
      <c r="C59" s="71">
        <f t="shared" ref="C59:D59" si="66">IF(OR(H59="",M59="",R59="",W59=""),"",IFERROR(SUM(H59,M59,R59,W59),""))
</f>
        <v>380631.0265</v>
      </c>
      <c r="D59" s="53">
        <f t="shared" si="66"/>
        <v>18143004.76</v>
      </c>
      <c r="E59" s="54">
        <f t="shared" si="47"/>
        <v>0.02097949218</v>
      </c>
      <c r="F59" s="8"/>
      <c r="G59" s="70">
        <v>17.0</v>
      </c>
      <c r="H59" s="71">
        <f>IFERROR(VLOOKUP(G59,'2025'!A:L,2,0),"")</f>
        <v>6519.498349</v>
      </c>
      <c r="I59" s="71">
        <f>IFERROR(VLOOKUP(G59,'2025'!A:C,3,0),"")</f>
        <v>5880631.68</v>
      </c>
      <c r="J59" s="54">
        <f t="shared" si="48"/>
        <v>0.001108639123</v>
      </c>
      <c r="K59" s="8"/>
      <c r="L59" s="70">
        <v>17.0</v>
      </c>
      <c r="M59" s="71">
        <f>IFERROR(VLOOKUP(G59,'2025'!A:L,4,0),"")</f>
        <v>224490.1567</v>
      </c>
      <c r="N59" s="53">
        <f>IFERROR(VLOOKUP(G59,'2025'!A:L,5,0),"")</f>
        <v>5808890.23</v>
      </c>
      <c r="O59" s="54">
        <f t="shared" si="49"/>
        <v>0.03864596297</v>
      </c>
      <c r="P59" s="8"/>
      <c r="Q59" s="70">
        <v>17.0</v>
      </c>
      <c r="R59" s="71">
        <f>IFERROR(VLOOKUP(G59,'2025'!A:L,6,0),"")</f>
        <v>32801.94998</v>
      </c>
      <c r="S59" s="70">
        <f>IFERROR(VLOOKUP(G59,'2025'!A:L,7,0),"")</f>
        <v>2325320.37</v>
      </c>
      <c r="T59" s="54">
        <f t="shared" si="50"/>
        <v>0.01410642181</v>
      </c>
      <c r="U59" s="8"/>
      <c r="V59" s="70">
        <v>17.0</v>
      </c>
      <c r="W59" s="71">
        <f>IFERROR(VLOOKUP(G59,'2025'!A:L,8,0),"")</f>
        <v>116819.4215</v>
      </c>
      <c r="X59" s="53">
        <f>IFERROR(VLOOKUP(G59,'2025'!A:L,9,0),"")</f>
        <v>4128162.48</v>
      </c>
      <c r="Y59" s="54">
        <f t="shared" si="51"/>
        <v>0.02829816463</v>
      </c>
      <c r="Z59" s="8"/>
      <c r="AA59" s="9"/>
      <c r="AB59" s="4"/>
      <c r="AC59" s="4"/>
      <c r="AD59" s="4"/>
      <c r="AE59" s="4"/>
      <c r="AF59" s="4"/>
      <c r="AG59" s="4"/>
    </row>
    <row r="60">
      <c r="A60" s="8"/>
      <c r="B60" s="70">
        <v>18.0</v>
      </c>
      <c r="C60" s="71">
        <f t="shared" ref="C60:D60" si="67">IF(OR(H60="",M60="",R60="",W60=""),"",IFERROR(SUM(H60,M60,R60,W60),""))
</f>
        <v>142390.0547</v>
      </c>
      <c r="D60" s="53">
        <f t="shared" si="67"/>
        <v>23574985.64</v>
      </c>
      <c r="E60" s="54">
        <f t="shared" si="47"/>
        <v>0.006039878748</v>
      </c>
      <c r="F60" s="8"/>
      <c r="G60" s="70">
        <v>18.0</v>
      </c>
      <c r="H60" s="71">
        <f>IFERROR(VLOOKUP(G60,'2025'!A:L,2,0),"")</f>
        <v>-100134.1945</v>
      </c>
      <c r="I60" s="71">
        <f>IFERROR(VLOOKUP(G60,'2025'!A:C,3,0),"")</f>
        <v>7571623.26</v>
      </c>
      <c r="J60" s="54">
        <f t="shared" si="48"/>
        <v>-0.01322493091</v>
      </c>
      <c r="K60" s="8"/>
      <c r="L60" s="70">
        <v>18.0</v>
      </c>
      <c r="M60" s="71">
        <f>IFERROR(VLOOKUP(G60,'2025'!A:L,4,0),"")</f>
        <v>92068.7214</v>
      </c>
      <c r="N60" s="53">
        <f>IFERROR(VLOOKUP(G60,'2025'!A:L,5,0),"")</f>
        <v>7625845.83</v>
      </c>
      <c r="O60" s="54">
        <f t="shared" si="49"/>
        <v>0.01207324715</v>
      </c>
      <c r="P60" s="8"/>
      <c r="Q60" s="70">
        <v>18.0</v>
      </c>
      <c r="R60" s="71">
        <f>IFERROR(VLOOKUP(G60,'2025'!A:L,6,0),"")</f>
        <v>-70789.97601</v>
      </c>
      <c r="S60" s="70">
        <f>IFERROR(VLOOKUP(G60,'2025'!A:L,7,0),"")</f>
        <v>3022237.32</v>
      </c>
      <c r="T60" s="54">
        <f t="shared" si="50"/>
        <v>-0.02342303681</v>
      </c>
      <c r="U60" s="8"/>
      <c r="V60" s="70">
        <v>18.0</v>
      </c>
      <c r="W60" s="71">
        <f>IFERROR(VLOOKUP(G60,'2025'!A:L,8,0),"")</f>
        <v>221245.5039</v>
      </c>
      <c r="X60" s="53">
        <f>IFERROR(VLOOKUP(G60,'2025'!A:L,9,0),"")</f>
        <v>5355279.23</v>
      </c>
      <c r="Y60" s="54">
        <f t="shared" si="51"/>
        <v>0.04131353275</v>
      </c>
      <c r="Z60" s="8"/>
      <c r="AA60" s="9"/>
      <c r="AB60" s="4"/>
      <c r="AC60" s="4"/>
      <c r="AD60" s="4"/>
      <c r="AE60" s="4"/>
      <c r="AF60" s="4"/>
      <c r="AG60" s="4"/>
    </row>
    <row r="61">
      <c r="A61" s="8"/>
      <c r="B61" s="70">
        <v>19.0</v>
      </c>
      <c r="C61" s="71">
        <f t="shared" ref="C61:D61" si="68">IF(OR(H61="",M61="",R61="",W61=""),"",IFERROR(SUM(H61,M61,R61,W61),""))
</f>
        <v>667342.905</v>
      </c>
      <c r="D61" s="53">
        <f t="shared" si="68"/>
        <v>68741466.21</v>
      </c>
      <c r="E61" s="54">
        <f t="shared" si="47"/>
        <v>0.009708010926</v>
      </c>
      <c r="F61" s="8"/>
      <c r="G61" s="70">
        <v>19.0</v>
      </c>
      <c r="H61" s="71">
        <f>IFERROR(VLOOKUP(G61,'2025'!A:L,2,0),"")</f>
        <v>-349115.6388</v>
      </c>
      <c r="I61" s="71">
        <f>IFERROR(VLOOKUP(G61,'2025'!A:C,3,0),"")</f>
        <v>21566953.16</v>
      </c>
      <c r="J61" s="54">
        <f t="shared" si="48"/>
        <v>-0.0161875271</v>
      </c>
      <c r="K61" s="8"/>
      <c r="L61" s="70">
        <v>19.0</v>
      </c>
      <c r="M61" s="71">
        <f>IFERROR(VLOOKUP(G61,'2025'!A:L,4,0),"")</f>
        <v>514873.6403</v>
      </c>
      <c r="N61" s="53">
        <f>IFERROR(VLOOKUP(G61,'2025'!A:L,5,0),"")</f>
        <v>23612278.11</v>
      </c>
      <c r="O61" s="54">
        <f t="shared" si="49"/>
        <v>0.02180533525</v>
      </c>
      <c r="P61" s="8"/>
      <c r="Q61" s="70">
        <v>19.0</v>
      </c>
      <c r="R61" s="71">
        <f>IFERROR(VLOOKUP(G61,'2025'!A:L,6,0),"")</f>
        <v>-220864.6456</v>
      </c>
      <c r="S61" s="70">
        <f>IFERROR(VLOOKUP(G61,'2025'!A:L,7,0),"")</f>
        <v>8485371.68</v>
      </c>
      <c r="T61" s="54">
        <f t="shared" si="50"/>
        <v>-0.02602887109</v>
      </c>
      <c r="U61" s="8"/>
      <c r="V61" s="70">
        <v>19.0</v>
      </c>
      <c r="W61" s="71">
        <f>IFERROR(VLOOKUP(G61,'2025'!A:L,8,0),"")</f>
        <v>722449.5492</v>
      </c>
      <c r="X61" s="53">
        <f>IFERROR(VLOOKUP(G61,'2025'!A:L,9,0),"")</f>
        <v>15076863.26</v>
      </c>
      <c r="Y61" s="54">
        <f t="shared" si="51"/>
        <v>0.04791776225</v>
      </c>
      <c r="Z61" s="8"/>
      <c r="AA61" s="9"/>
      <c r="AB61" s="4"/>
      <c r="AC61" s="4"/>
      <c r="AD61" s="4"/>
      <c r="AE61" s="4"/>
      <c r="AF61" s="4"/>
      <c r="AG61" s="4"/>
    </row>
    <row r="62">
      <c r="A62" s="8"/>
      <c r="B62" s="70">
        <v>20.0</v>
      </c>
      <c r="C62" s="71">
        <f t="shared" ref="C62:D62" si="69">IF(OR(H62="",M62="",R62="",W62=""),"",IFERROR(SUM(H62,M62,R62,W62),""))
</f>
        <v>134992.1706</v>
      </c>
      <c r="D62" s="53">
        <f t="shared" si="69"/>
        <v>21545391.93</v>
      </c>
      <c r="E62" s="54">
        <f t="shared" si="47"/>
        <v>0.006265477603</v>
      </c>
      <c r="F62" s="8"/>
      <c r="G62" s="70">
        <v>20.0</v>
      </c>
      <c r="H62" s="71">
        <f>IFERROR(VLOOKUP(G62,'2025'!A:L,2,0),"")</f>
        <v>-161263.6045</v>
      </c>
      <c r="I62" s="71">
        <f>IFERROR(VLOOKUP(G62,'2025'!A:C,3,0),"")</f>
        <v>6658713.99</v>
      </c>
      <c r="J62" s="54">
        <f t="shared" si="48"/>
        <v>-0.02421843088</v>
      </c>
      <c r="K62" s="8"/>
      <c r="L62" s="70">
        <v>20.0</v>
      </c>
      <c r="M62" s="71">
        <f>IFERROR(VLOOKUP(G62,'2025'!A:L,4,0),"")</f>
        <v>341708.3922</v>
      </c>
      <c r="N62" s="53">
        <f>IFERROR(VLOOKUP(G62,'2025'!A:L,5,0),"")</f>
        <v>7545737.57</v>
      </c>
      <c r="O62" s="54">
        <f t="shared" si="49"/>
        <v>0.04528495579</v>
      </c>
      <c r="P62" s="8"/>
      <c r="Q62" s="70">
        <v>20.0</v>
      </c>
      <c r="R62" s="71">
        <f>IFERROR(VLOOKUP(G62,'2025'!A:L,6,0),"")</f>
        <v>-47491.13691</v>
      </c>
      <c r="S62" s="70">
        <f>IFERROR(VLOOKUP(G62,'2025'!A:L,7,0),"")</f>
        <v>2573101.54</v>
      </c>
      <c r="T62" s="54">
        <f t="shared" si="50"/>
        <v>-0.01845676751</v>
      </c>
      <c r="U62" s="8"/>
      <c r="V62" s="70">
        <v>20.0</v>
      </c>
      <c r="W62" s="71">
        <f>IFERROR(VLOOKUP(G62,'2025'!A:L,8,0),"")</f>
        <v>2038.519745</v>
      </c>
      <c r="X62" s="53">
        <f>IFERROR(VLOOKUP(G62,'2025'!A:L,9,0),"")</f>
        <v>4767838.83</v>
      </c>
      <c r="Y62" s="54">
        <f t="shared" si="51"/>
        <v>0.0004275563453</v>
      </c>
      <c r="Z62" s="8"/>
      <c r="AA62" s="9"/>
      <c r="AB62" s="4"/>
      <c r="AC62" s="4"/>
      <c r="AD62" s="4"/>
      <c r="AE62" s="4"/>
      <c r="AF62" s="4"/>
      <c r="AG62" s="4"/>
    </row>
    <row r="63">
      <c r="A63" s="8"/>
      <c r="B63" s="70">
        <v>21.0</v>
      </c>
      <c r="C63" s="71">
        <f t="shared" ref="C63:D63" si="70">IF(OR(H63="",M63="",R63="",W63=""),"",IFERROR(SUM(H63,M63,R63,W63),""))
</f>
        <v>-126131.0355</v>
      </c>
      <c r="D63" s="53">
        <f t="shared" si="70"/>
        <v>22468338.88</v>
      </c>
      <c r="E63" s="54">
        <f t="shared" si="47"/>
        <v>-0.005613723212</v>
      </c>
      <c r="F63" s="8"/>
      <c r="G63" s="70">
        <v>21.0</v>
      </c>
      <c r="H63" s="71">
        <f>IFERROR(VLOOKUP(G63,'2025'!A:L,2,0),"")</f>
        <v>161107.2208</v>
      </c>
      <c r="I63" s="71">
        <f>IFERROR(VLOOKUP(G63,'2025'!A:C,3,0),"")</f>
        <v>7682633.04</v>
      </c>
      <c r="J63" s="54">
        <f t="shared" si="48"/>
        <v>0.02097031316</v>
      </c>
      <c r="K63" s="8"/>
      <c r="L63" s="70">
        <v>21.0</v>
      </c>
      <c r="M63" s="71">
        <f>IFERROR(VLOOKUP(G63,'2025'!A:L,4,0),"")</f>
        <v>219319.1563</v>
      </c>
      <c r="N63" s="53">
        <f>IFERROR(VLOOKUP(G63,'2025'!A:L,5,0),"")</f>
        <v>7500257.76</v>
      </c>
      <c r="O63" s="54">
        <f t="shared" si="49"/>
        <v>0.0292415492</v>
      </c>
      <c r="P63" s="8"/>
      <c r="Q63" s="70">
        <v>21.0</v>
      </c>
      <c r="R63" s="71">
        <f>IFERROR(VLOOKUP(G63,'2025'!A:L,6,0),"")</f>
        <v>-237909.4206</v>
      </c>
      <c r="S63" s="70">
        <f>IFERROR(VLOOKUP(G63,'2025'!A:L,7,0),"")</f>
        <v>2659727.97</v>
      </c>
      <c r="T63" s="54">
        <f t="shared" si="50"/>
        <v>-0.08944877947</v>
      </c>
      <c r="U63" s="8"/>
      <c r="V63" s="70">
        <v>21.0</v>
      </c>
      <c r="W63" s="71">
        <f>IFERROR(VLOOKUP(G63,'2025'!A:L,8,0),"")</f>
        <v>-268647.992</v>
      </c>
      <c r="X63" s="53">
        <f>IFERROR(VLOOKUP(G63,'2025'!A:L,9,0),"")</f>
        <v>4625720.11</v>
      </c>
      <c r="Y63" s="54">
        <f t="shared" si="51"/>
        <v>-0.05807700975</v>
      </c>
      <c r="Z63" s="8"/>
      <c r="AA63" s="9"/>
      <c r="AB63" s="4"/>
      <c r="AC63" s="4"/>
      <c r="AD63" s="4"/>
      <c r="AE63" s="4"/>
      <c r="AF63" s="4"/>
      <c r="AG63" s="4"/>
    </row>
    <row r="64">
      <c r="A64" s="8"/>
      <c r="B64" s="70">
        <v>22.0</v>
      </c>
      <c r="C64" s="71">
        <f t="shared" ref="C64:D64" si="71">IF(OR(H64="",M64="",R64="",W64=""),"",IFERROR(SUM(H64,M64,R64,W64),""))
</f>
        <v>-868763.5149</v>
      </c>
      <c r="D64" s="53">
        <f t="shared" si="71"/>
        <v>18551812.77</v>
      </c>
      <c r="E64" s="54">
        <f t="shared" si="47"/>
        <v>-0.04682903637</v>
      </c>
      <c r="F64" s="8"/>
      <c r="G64" s="70">
        <v>22.0</v>
      </c>
      <c r="H64" s="71">
        <f>IFERROR(VLOOKUP(G64,'2025'!A:L,2,0),"")</f>
        <v>-126378.3216</v>
      </c>
      <c r="I64" s="71">
        <f>IFERROR(VLOOKUP(G64,'2025'!A:C,3,0),"")</f>
        <v>6093735.43</v>
      </c>
      <c r="J64" s="54">
        <f t="shared" si="48"/>
        <v>-0.0207390562</v>
      </c>
      <c r="K64" s="8"/>
      <c r="L64" s="70">
        <v>22.0</v>
      </c>
      <c r="M64" s="71">
        <f>IFERROR(VLOOKUP(G64,'2025'!A:L,4,0),"")</f>
        <v>-147175.1566</v>
      </c>
      <c r="N64" s="53">
        <f>IFERROR(VLOOKUP(G64,'2025'!A:L,5,0),"")</f>
        <v>6169665.05</v>
      </c>
      <c r="O64" s="54">
        <f t="shared" si="49"/>
        <v>-0.02385464291</v>
      </c>
      <c r="P64" s="8"/>
      <c r="Q64" s="70">
        <v>22.0</v>
      </c>
      <c r="R64" s="71">
        <f>IFERROR(VLOOKUP(G64,'2025'!A:L,6,0),"")</f>
        <v>-262181.5538</v>
      </c>
      <c r="S64" s="70">
        <f>IFERROR(VLOOKUP(G64,'2025'!A:L,7,0),"")</f>
        <v>2228285.54</v>
      </c>
      <c r="T64" s="54">
        <f t="shared" si="50"/>
        <v>-0.1176606629</v>
      </c>
      <c r="U64" s="8"/>
      <c r="V64" s="70">
        <v>22.0</v>
      </c>
      <c r="W64" s="71">
        <f>IFERROR(VLOOKUP(G64,'2025'!A:L,8,0),"")</f>
        <v>-333028.4829</v>
      </c>
      <c r="X64" s="53">
        <f>IFERROR(VLOOKUP(G64,'2025'!A:L,9,0),"")</f>
        <v>4060126.75</v>
      </c>
      <c r="Y64" s="54">
        <f t="shared" si="51"/>
        <v>-0.0820241592</v>
      </c>
      <c r="Z64" s="8"/>
      <c r="AA64" s="9"/>
      <c r="AB64" s="4"/>
      <c r="AC64" s="4"/>
      <c r="AD64" s="4"/>
      <c r="AE64" s="4"/>
      <c r="AF64" s="4"/>
      <c r="AG64" s="4"/>
    </row>
    <row r="65">
      <c r="A65" s="8"/>
      <c r="B65" s="70">
        <v>23.0</v>
      </c>
      <c r="C65" s="71">
        <f t="shared" ref="C65:D65" si="72">IF(OR(H65="",M65="",R65="",W65=""),"",IFERROR(SUM(H65,M65,R65,W65),""))
</f>
        <v>-57832.19584</v>
      </c>
      <c r="D65" s="53">
        <f t="shared" si="72"/>
        <v>8056649.48</v>
      </c>
      <c r="E65" s="54">
        <f t="shared" si="47"/>
        <v>-0.007178194358</v>
      </c>
      <c r="F65" s="8"/>
      <c r="G65" s="70">
        <v>23.0</v>
      </c>
      <c r="H65" s="71">
        <f>IFERROR(VLOOKUP(G65,'2025'!A:L,2,0),"")</f>
        <v>-25481.23066</v>
      </c>
      <c r="I65" s="71">
        <f>IFERROR(VLOOKUP(G65,'2025'!A:C,3,0),"")</f>
        <v>2632510.62</v>
      </c>
      <c r="J65" s="54">
        <f t="shared" si="48"/>
        <v>-0.009679440784</v>
      </c>
      <c r="K65" s="8"/>
      <c r="L65" s="70">
        <v>23.0</v>
      </c>
      <c r="M65" s="71">
        <f>IFERROR(VLOOKUP(G65,'2025'!A:L,4,0),"")</f>
        <v>72671.21148</v>
      </c>
      <c r="N65" s="53">
        <f>IFERROR(VLOOKUP(G65,'2025'!A:L,5,0),"")</f>
        <v>2845340.83</v>
      </c>
      <c r="O65" s="54">
        <f t="shared" si="49"/>
        <v>0.02554042409</v>
      </c>
      <c r="P65" s="8"/>
      <c r="Q65" s="70">
        <v>23.0</v>
      </c>
      <c r="R65" s="71">
        <f>IFERROR(VLOOKUP(G65,'2025'!A:L,6,0),"")</f>
        <v>11544.68688</v>
      </c>
      <c r="S65" s="70">
        <f>IFERROR(VLOOKUP(G65,'2025'!A:L,7,0),"")</f>
        <v>816902.34</v>
      </c>
      <c r="T65" s="54">
        <f t="shared" si="50"/>
        <v>0.014132273</v>
      </c>
      <c r="U65" s="8"/>
      <c r="V65" s="70">
        <v>23.0</v>
      </c>
      <c r="W65" s="71">
        <f>IFERROR(VLOOKUP(G65,'2025'!A:L,8,0),"")</f>
        <v>-116566.8635</v>
      </c>
      <c r="X65" s="53">
        <f>IFERROR(VLOOKUP(G65,'2025'!A:L,9,0),"")</f>
        <v>1761895.69</v>
      </c>
      <c r="Y65" s="54">
        <f t="shared" si="51"/>
        <v>-0.06615991185</v>
      </c>
      <c r="Z65" s="8"/>
      <c r="AA65" s="9"/>
      <c r="AB65" s="4"/>
      <c r="AC65" s="4"/>
      <c r="AD65" s="4"/>
      <c r="AE65" s="4"/>
      <c r="AF65" s="4"/>
      <c r="AG65" s="4"/>
    </row>
    <row r="66">
      <c r="A66" s="8"/>
      <c r="B66" s="70">
        <v>24.0</v>
      </c>
      <c r="C66" s="71" t="str">
        <f t="shared" ref="C66:D66" si="73">IF(OR(H66="",M66="",R66="",W66=""),"",IFERROR(SUM(H66,M66,R66,W66),""))
</f>
        <v/>
      </c>
      <c r="D66" s="53" t="str">
        <f t="shared" si="73"/>
        <v/>
      </c>
      <c r="E66" s="54" t="str">
        <f t="shared" si="47"/>
        <v/>
      </c>
      <c r="F66" s="8"/>
      <c r="G66" s="70">
        <v>24.0</v>
      </c>
      <c r="H66" s="71" t="str">
        <f>IFERROR(VLOOKUP(G66,'2025'!A:L,2,0),"")</f>
        <v/>
      </c>
      <c r="I66" s="71" t="str">
        <f>IFERROR(VLOOKUP(G66,'2025'!A:C,3,0),"")</f>
        <v/>
      </c>
      <c r="J66" s="54" t="str">
        <f t="shared" si="48"/>
        <v/>
      </c>
      <c r="K66" s="8"/>
      <c r="L66" s="70">
        <v>24.0</v>
      </c>
      <c r="M66" s="71" t="str">
        <f>IFERROR(VLOOKUP(G66,'2025'!A:L,4,0),"")</f>
        <v/>
      </c>
      <c r="N66" s="53" t="str">
        <f>IFERROR(VLOOKUP(G66,'2025'!A:L,5,0),"")</f>
        <v/>
      </c>
      <c r="O66" s="54" t="str">
        <f t="shared" si="49"/>
        <v/>
      </c>
      <c r="P66" s="8"/>
      <c r="Q66" s="70">
        <v>24.0</v>
      </c>
      <c r="R66" s="71" t="str">
        <f>IFERROR(VLOOKUP(G66,'2025'!A:L,6,0),"")</f>
        <v/>
      </c>
      <c r="S66" s="70" t="str">
        <f>IFERROR(VLOOKUP(G66,'2025'!A:L,7,0),"")</f>
        <v/>
      </c>
      <c r="T66" s="54" t="str">
        <f t="shared" si="50"/>
        <v/>
      </c>
      <c r="U66" s="8"/>
      <c r="V66" s="70">
        <v>24.0</v>
      </c>
      <c r="W66" s="71" t="str">
        <f>IFERROR(VLOOKUP(G66,'2025'!A:L,8,0),"")</f>
        <v/>
      </c>
      <c r="X66" s="53" t="str">
        <f>IFERROR(VLOOKUP(G66,'2025'!A:L,9,0),"")</f>
        <v/>
      </c>
      <c r="Y66" s="54" t="str">
        <f t="shared" si="51"/>
        <v/>
      </c>
      <c r="Z66" s="8"/>
      <c r="AA66" s="9"/>
      <c r="AB66" s="4"/>
      <c r="AC66" s="4"/>
      <c r="AD66" s="4"/>
      <c r="AE66" s="4"/>
      <c r="AF66" s="4"/>
      <c r="AG66" s="4"/>
    </row>
    <row r="67">
      <c r="A67" s="8"/>
      <c r="B67" s="70">
        <v>25.0</v>
      </c>
      <c r="C67" s="71" t="str">
        <f t="shared" ref="C67:D67" si="74">IF(OR(H67="",M67="",R67="",W67=""),"",IFERROR(SUM(H67,M67,R67,W67),""))
</f>
        <v/>
      </c>
      <c r="D67" s="53" t="str">
        <f t="shared" si="74"/>
        <v/>
      </c>
      <c r="E67" s="54" t="str">
        <f t="shared" si="47"/>
        <v/>
      </c>
      <c r="F67" s="8"/>
      <c r="G67" s="70">
        <v>25.0</v>
      </c>
      <c r="H67" s="71" t="str">
        <f>IFERROR(VLOOKUP(G67,'2025'!A:L,2,0),"")</f>
        <v/>
      </c>
      <c r="I67" s="71" t="str">
        <f>IFERROR(VLOOKUP(G67,'2025'!A:C,3,0),"")</f>
        <v/>
      </c>
      <c r="J67" s="54" t="str">
        <f t="shared" si="48"/>
        <v/>
      </c>
      <c r="K67" s="8"/>
      <c r="L67" s="70">
        <v>25.0</v>
      </c>
      <c r="M67" s="71" t="str">
        <f>IFERROR(VLOOKUP(G67,'2025'!A:L,4,0),"")</f>
        <v/>
      </c>
      <c r="N67" s="53" t="str">
        <f>IFERROR(VLOOKUP(G67,'2025'!A:L,5,0),"")</f>
        <v/>
      </c>
      <c r="O67" s="54" t="str">
        <f t="shared" si="49"/>
        <v/>
      </c>
      <c r="P67" s="8"/>
      <c r="Q67" s="70">
        <v>25.0</v>
      </c>
      <c r="R67" s="71" t="str">
        <f>IFERROR(VLOOKUP(G67,'2025'!A:L,6,0),"")</f>
        <v/>
      </c>
      <c r="S67" s="70" t="str">
        <f>IFERROR(VLOOKUP(G67,'2025'!A:L,7,0),"")</f>
        <v/>
      </c>
      <c r="T67" s="54" t="str">
        <f t="shared" si="50"/>
        <v/>
      </c>
      <c r="U67" s="8"/>
      <c r="V67" s="70">
        <v>25.0</v>
      </c>
      <c r="W67" s="71" t="str">
        <f>IFERROR(VLOOKUP(G67,'2025'!A:L,8,0),"")</f>
        <v/>
      </c>
      <c r="X67" s="53" t="str">
        <f>IFERROR(VLOOKUP(G67,'2025'!A:L,9,0),"")</f>
        <v/>
      </c>
      <c r="Y67" s="54" t="str">
        <f t="shared" si="51"/>
        <v/>
      </c>
      <c r="Z67" s="8"/>
      <c r="AA67" s="9"/>
      <c r="AB67" s="4"/>
      <c r="AC67" s="4"/>
      <c r="AD67" s="4"/>
      <c r="AE67" s="4"/>
      <c r="AF67" s="4"/>
      <c r="AG67" s="4"/>
    </row>
    <row r="68">
      <c r="A68" s="8"/>
      <c r="B68" s="70">
        <v>26.0</v>
      </c>
      <c r="C68" s="71" t="str">
        <f t="shared" ref="C68:D68" si="75">IF(OR(H68="",M68="",R68="",W68=""),"",IFERROR(SUM(H68,M68,R68,W68),""))
</f>
        <v/>
      </c>
      <c r="D68" s="53" t="str">
        <f t="shared" si="75"/>
        <v/>
      </c>
      <c r="E68" s="54" t="str">
        <f t="shared" si="47"/>
        <v/>
      </c>
      <c r="F68" s="8"/>
      <c r="G68" s="70">
        <v>26.0</v>
      </c>
      <c r="H68" s="71" t="str">
        <f>IFERROR(VLOOKUP(G68,'2025'!A:L,2,0),"")</f>
        <v/>
      </c>
      <c r="I68" s="71" t="str">
        <f>IFERROR(VLOOKUP(G68,'2025'!A:C,3,0),"")</f>
        <v/>
      </c>
      <c r="J68" s="54" t="str">
        <f t="shared" si="48"/>
        <v/>
      </c>
      <c r="K68" s="8"/>
      <c r="L68" s="70">
        <v>26.0</v>
      </c>
      <c r="M68" s="71" t="str">
        <f>IFERROR(VLOOKUP(G68,'2025'!A:L,4,0),"")</f>
        <v/>
      </c>
      <c r="N68" s="53" t="str">
        <f>IFERROR(VLOOKUP(G68,'2025'!A:L,5,0),"")</f>
        <v/>
      </c>
      <c r="O68" s="54" t="str">
        <f t="shared" si="49"/>
        <v/>
      </c>
      <c r="P68" s="8"/>
      <c r="Q68" s="70">
        <v>26.0</v>
      </c>
      <c r="R68" s="71" t="str">
        <f>IFERROR(VLOOKUP(G68,'2025'!A:L,6,0),"")</f>
        <v/>
      </c>
      <c r="S68" s="70" t="str">
        <f>IFERROR(VLOOKUP(G68,'2025'!A:L,7,0),"")</f>
        <v/>
      </c>
      <c r="T68" s="54" t="str">
        <f t="shared" si="50"/>
        <v/>
      </c>
      <c r="U68" s="8"/>
      <c r="V68" s="70">
        <v>26.0</v>
      </c>
      <c r="W68" s="71" t="str">
        <f>IFERROR(VLOOKUP(G68,'2025'!A:L,8,0),"")</f>
        <v/>
      </c>
      <c r="X68" s="53" t="str">
        <f>IFERROR(VLOOKUP(G68,'2025'!A:L,9,0),"")</f>
        <v/>
      </c>
      <c r="Y68" s="54" t="str">
        <f t="shared" si="51"/>
        <v/>
      </c>
      <c r="Z68" s="8"/>
      <c r="AA68" s="9"/>
      <c r="AB68" s="4"/>
      <c r="AC68" s="4"/>
      <c r="AD68" s="4"/>
      <c r="AE68" s="4"/>
      <c r="AF68" s="4"/>
      <c r="AG68" s="4"/>
    </row>
    <row r="69">
      <c r="A69" s="8"/>
      <c r="B69" s="70">
        <v>27.0</v>
      </c>
      <c r="C69" s="71" t="str">
        <f t="shared" ref="C69:D69" si="76">IF(OR(H69="",M69="",R69="",W69=""),"",IFERROR(SUM(H69,M69,R69,W69),""))
</f>
        <v/>
      </c>
      <c r="D69" s="53" t="str">
        <f t="shared" si="76"/>
        <v/>
      </c>
      <c r="E69" s="54" t="str">
        <f t="shared" si="47"/>
        <v/>
      </c>
      <c r="F69" s="8"/>
      <c r="G69" s="70">
        <v>27.0</v>
      </c>
      <c r="H69" s="71" t="str">
        <f>IFERROR(VLOOKUP(G69,'2025'!A:L,2,0),"")</f>
        <v/>
      </c>
      <c r="I69" s="71" t="str">
        <f>IFERROR(VLOOKUP(G69,'2025'!A:C,3,0),"")</f>
        <v/>
      </c>
      <c r="J69" s="54" t="str">
        <f t="shared" si="48"/>
        <v/>
      </c>
      <c r="K69" s="8"/>
      <c r="L69" s="70">
        <v>27.0</v>
      </c>
      <c r="M69" s="71" t="str">
        <f>IFERROR(VLOOKUP(G69,'2025'!A:L,4,0),"")</f>
        <v/>
      </c>
      <c r="N69" s="53" t="str">
        <f>IFERROR(VLOOKUP(G69,'2025'!A:L,5,0),"")</f>
        <v/>
      </c>
      <c r="O69" s="54" t="str">
        <f t="shared" si="49"/>
        <v/>
      </c>
      <c r="P69" s="8"/>
      <c r="Q69" s="70">
        <v>27.0</v>
      </c>
      <c r="R69" s="71" t="str">
        <f>IFERROR(VLOOKUP(G69,'2025'!A:L,6,0),"")</f>
        <v/>
      </c>
      <c r="S69" s="70" t="str">
        <f>IFERROR(VLOOKUP(G69,'2025'!A:L,7,0),"")</f>
        <v/>
      </c>
      <c r="T69" s="54" t="str">
        <f t="shared" si="50"/>
        <v/>
      </c>
      <c r="U69" s="8"/>
      <c r="V69" s="70">
        <v>27.0</v>
      </c>
      <c r="W69" s="71" t="str">
        <f>IFERROR(VLOOKUP(G69,'2025'!A:L,8,0),"")</f>
        <v/>
      </c>
      <c r="X69" s="53" t="str">
        <f>IFERROR(VLOOKUP(G69,'2025'!A:L,9,0),"")</f>
        <v/>
      </c>
      <c r="Y69" s="54" t="str">
        <f t="shared" si="51"/>
        <v/>
      </c>
      <c r="Z69" s="8"/>
      <c r="AA69" s="9"/>
      <c r="AB69" s="4"/>
      <c r="AC69" s="4"/>
      <c r="AD69" s="4"/>
      <c r="AE69" s="4"/>
      <c r="AF69" s="4"/>
      <c r="AG69" s="4"/>
    </row>
    <row r="70">
      <c r="A70" s="8"/>
      <c r="B70" s="70">
        <v>28.0</v>
      </c>
      <c r="C70" s="71" t="str">
        <f t="shared" ref="C70:D70" si="77">IF(OR(H70="",M70="",R70="",W70=""),"",IFERROR(SUM(H70,M70,R70,W70),""))
</f>
        <v/>
      </c>
      <c r="D70" s="53" t="str">
        <f t="shared" si="77"/>
        <v/>
      </c>
      <c r="E70" s="54" t="str">
        <f t="shared" si="47"/>
        <v/>
      </c>
      <c r="F70" s="8"/>
      <c r="G70" s="70">
        <v>28.0</v>
      </c>
      <c r="H70" s="71" t="str">
        <f>IFERROR(VLOOKUP(G70,'2025'!A:L,2,0),"")</f>
        <v/>
      </c>
      <c r="I70" s="71" t="str">
        <f>IFERROR(VLOOKUP(G70,'2025'!A:C,3,0),"")</f>
        <v/>
      </c>
      <c r="J70" s="54" t="str">
        <f t="shared" si="48"/>
        <v/>
      </c>
      <c r="K70" s="8"/>
      <c r="L70" s="70">
        <v>28.0</v>
      </c>
      <c r="M70" s="71" t="str">
        <f>IFERROR(VLOOKUP(G70,'2025'!A:L,4,0),"")</f>
        <v/>
      </c>
      <c r="N70" s="53" t="str">
        <f>IFERROR(VLOOKUP(G70,'2025'!A:L,5,0),"")</f>
        <v/>
      </c>
      <c r="O70" s="54" t="str">
        <f t="shared" si="49"/>
        <v/>
      </c>
      <c r="P70" s="8"/>
      <c r="Q70" s="70">
        <v>28.0</v>
      </c>
      <c r="R70" s="71" t="str">
        <f>IFERROR(VLOOKUP(G70,'2025'!A:L,6,0),"")</f>
        <v/>
      </c>
      <c r="S70" s="70" t="str">
        <f>IFERROR(VLOOKUP(G70,'2025'!A:L,7,0),"")</f>
        <v/>
      </c>
      <c r="T70" s="54" t="str">
        <f t="shared" si="50"/>
        <v/>
      </c>
      <c r="U70" s="8"/>
      <c r="V70" s="70">
        <v>28.0</v>
      </c>
      <c r="W70" s="71" t="str">
        <f>IFERROR(VLOOKUP(G70,'2025'!A:L,8,0),"")</f>
        <v/>
      </c>
      <c r="X70" s="53" t="str">
        <f>IFERROR(VLOOKUP(G70,'2025'!A:L,9,0),"")</f>
        <v/>
      </c>
      <c r="Y70" s="54" t="str">
        <f t="shared" si="51"/>
        <v/>
      </c>
      <c r="Z70" s="8"/>
      <c r="AA70" s="9"/>
      <c r="AB70" s="4"/>
      <c r="AC70" s="4"/>
      <c r="AD70" s="4"/>
      <c r="AE70" s="4"/>
      <c r="AF70" s="4"/>
      <c r="AG70" s="4"/>
    </row>
    <row r="71">
      <c r="A71" s="8"/>
      <c r="B71" s="70">
        <v>29.0</v>
      </c>
      <c r="C71" s="71" t="str">
        <f t="shared" ref="C71:D71" si="78">IF(OR(H71="",M71="",R71="",W71=""),"",IFERROR(SUM(H71,M71,R71,W71),""))
</f>
        <v/>
      </c>
      <c r="D71" s="53" t="str">
        <f t="shared" si="78"/>
        <v/>
      </c>
      <c r="E71" s="54" t="str">
        <f t="shared" si="47"/>
        <v/>
      </c>
      <c r="F71" s="8"/>
      <c r="G71" s="70">
        <v>29.0</v>
      </c>
      <c r="H71" s="71" t="str">
        <f>IFERROR(VLOOKUP(G71,'2025'!A:L,2,0),"")</f>
        <v/>
      </c>
      <c r="I71" s="71" t="str">
        <f>IFERROR(VLOOKUP(G71,'2025'!A:C,3,0),"")</f>
        <v/>
      </c>
      <c r="J71" s="54" t="str">
        <f t="shared" si="48"/>
        <v/>
      </c>
      <c r="K71" s="8"/>
      <c r="L71" s="70">
        <v>29.0</v>
      </c>
      <c r="M71" s="71" t="str">
        <f>IFERROR(VLOOKUP(G71,'2025'!A:L,4,0),"")</f>
        <v/>
      </c>
      <c r="N71" s="53" t="str">
        <f>IFERROR(VLOOKUP(G71,'2025'!A:L,5,0),"")</f>
        <v/>
      </c>
      <c r="O71" s="54" t="str">
        <f t="shared" si="49"/>
        <v/>
      </c>
      <c r="P71" s="8"/>
      <c r="Q71" s="70">
        <v>29.0</v>
      </c>
      <c r="R71" s="71" t="str">
        <f>IFERROR(VLOOKUP(G71,'2025'!A:L,6,0),"")</f>
        <v/>
      </c>
      <c r="S71" s="70" t="str">
        <f>IFERROR(VLOOKUP(G71,'2025'!A:L,7,0),"")</f>
        <v/>
      </c>
      <c r="T71" s="54" t="str">
        <f t="shared" si="50"/>
        <v/>
      </c>
      <c r="U71" s="8"/>
      <c r="V71" s="70">
        <v>29.0</v>
      </c>
      <c r="W71" s="71" t="str">
        <f>IFERROR(VLOOKUP(G71,'2025'!A:L,8,0),"")</f>
        <v/>
      </c>
      <c r="X71" s="53" t="str">
        <f>IFERROR(VLOOKUP(G71,'2025'!A:L,9,0),"")</f>
        <v/>
      </c>
      <c r="Y71" s="54" t="str">
        <f t="shared" si="51"/>
        <v/>
      </c>
      <c r="Z71" s="8"/>
      <c r="AA71" s="9"/>
      <c r="AB71" s="4"/>
      <c r="AC71" s="4"/>
      <c r="AD71" s="4"/>
      <c r="AE71" s="4"/>
      <c r="AF71" s="4"/>
      <c r="AG71" s="4"/>
    </row>
    <row r="72">
      <c r="A72" s="8"/>
      <c r="B72" s="70">
        <v>30.0</v>
      </c>
      <c r="C72" s="71" t="str">
        <f t="shared" ref="C72:D72" si="79">IF(OR(H72="",M72="",R72="",W72=""),"",IFERROR(SUM(H72,M72,R72,W72),""))
</f>
        <v/>
      </c>
      <c r="D72" s="53" t="str">
        <f t="shared" si="79"/>
        <v/>
      </c>
      <c r="E72" s="54" t="str">
        <f t="shared" si="47"/>
        <v/>
      </c>
      <c r="F72" s="8"/>
      <c r="G72" s="70">
        <v>30.0</v>
      </c>
      <c r="H72" s="71" t="str">
        <f>IFERROR(VLOOKUP(G72,'2025'!A:L,2,0),"")</f>
        <v/>
      </c>
      <c r="I72" s="71" t="str">
        <f>IFERROR(VLOOKUP(G72,'2025'!A:C,3,0),"")</f>
        <v/>
      </c>
      <c r="J72" s="54" t="str">
        <f t="shared" si="48"/>
        <v/>
      </c>
      <c r="K72" s="8"/>
      <c r="L72" s="70">
        <v>30.0</v>
      </c>
      <c r="M72" s="71" t="str">
        <f>IFERROR(VLOOKUP(G72,'2025'!A:L,4,0),"")</f>
        <v/>
      </c>
      <c r="N72" s="53" t="str">
        <f>IFERROR(VLOOKUP(G72,'2025'!A:L,5,0),"")</f>
        <v/>
      </c>
      <c r="O72" s="54" t="str">
        <f t="shared" si="49"/>
        <v/>
      </c>
      <c r="P72" s="8"/>
      <c r="Q72" s="70">
        <v>30.0</v>
      </c>
      <c r="R72" s="71" t="str">
        <f>IFERROR(VLOOKUP(G72,'2025'!A:L,6,0),"")</f>
        <v/>
      </c>
      <c r="S72" s="70" t="str">
        <f>IFERROR(VLOOKUP(G72,'2025'!A:L,7,0),"")</f>
        <v/>
      </c>
      <c r="T72" s="54" t="str">
        <f t="shared" si="50"/>
        <v/>
      </c>
      <c r="U72" s="8"/>
      <c r="V72" s="70">
        <v>30.0</v>
      </c>
      <c r="W72" s="71" t="str">
        <f>IFERROR(VLOOKUP(G72,'2025'!A:L,8,0),"")</f>
        <v/>
      </c>
      <c r="X72" s="53" t="str">
        <f>IFERROR(VLOOKUP(G72,'2025'!A:L,9,0),"")</f>
        <v/>
      </c>
      <c r="Y72" s="54" t="str">
        <f t="shared" si="51"/>
        <v/>
      </c>
      <c r="Z72" s="8"/>
      <c r="AA72" s="9"/>
      <c r="AB72" s="4"/>
      <c r="AC72" s="4"/>
      <c r="AD72" s="4"/>
      <c r="AE72" s="4"/>
      <c r="AF72" s="4"/>
      <c r="AG72" s="4"/>
    </row>
    <row r="73">
      <c r="A73" s="8"/>
      <c r="B73" s="70">
        <v>31.0</v>
      </c>
      <c r="C73" s="71" t="str">
        <f t="shared" ref="C73:D73" si="80">IF(OR(H73="",M73="",R73="",W73=""),"",IFERROR(SUM(H73,M73,R73,W73),""))
</f>
        <v/>
      </c>
      <c r="D73" s="53" t="str">
        <f t="shared" si="80"/>
        <v/>
      </c>
      <c r="E73" s="54" t="str">
        <f t="shared" si="47"/>
        <v/>
      </c>
      <c r="F73" s="8"/>
      <c r="G73" s="70">
        <v>31.0</v>
      </c>
      <c r="H73" s="71" t="str">
        <f>IFERROR(VLOOKUP(G73,'2025'!A:L,2,0),"")</f>
        <v/>
      </c>
      <c r="I73" s="71" t="str">
        <f>IFERROR(VLOOKUP(G73,'2025'!A:C,3,0),"")</f>
        <v/>
      </c>
      <c r="J73" s="54" t="str">
        <f t="shared" si="48"/>
        <v/>
      </c>
      <c r="K73" s="8"/>
      <c r="L73" s="70">
        <v>31.0</v>
      </c>
      <c r="M73" s="71" t="str">
        <f>IFERROR(VLOOKUP(G73,'2025'!A:L,4,0),"")</f>
        <v/>
      </c>
      <c r="N73" s="53" t="str">
        <f>IFERROR(VLOOKUP(G73,'2025'!A:L,5,0),"")</f>
        <v/>
      </c>
      <c r="O73" s="54" t="str">
        <f t="shared" si="49"/>
        <v/>
      </c>
      <c r="P73" s="8"/>
      <c r="Q73" s="70">
        <v>31.0</v>
      </c>
      <c r="R73" s="71" t="str">
        <f>IFERROR(VLOOKUP(G73,'2025'!A:L,6,0),"")</f>
        <v/>
      </c>
      <c r="S73" s="70" t="str">
        <f>IFERROR(VLOOKUP(G73,'2025'!A:L,7,0),"")</f>
        <v/>
      </c>
      <c r="T73" s="54" t="str">
        <f t="shared" si="50"/>
        <v/>
      </c>
      <c r="U73" s="8"/>
      <c r="V73" s="70">
        <v>31.0</v>
      </c>
      <c r="W73" s="71" t="str">
        <f>IFERROR(VLOOKUP(G73,'2025'!A:L,8,0),"")</f>
        <v/>
      </c>
      <c r="X73" s="53" t="str">
        <f>IFERROR(VLOOKUP(G73,'2025'!A:L,9,0),"")</f>
        <v/>
      </c>
      <c r="Y73" s="54" t="str">
        <f t="shared" si="51"/>
        <v/>
      </c>
      <c r="Z73" s="8"/>
      <c r="AA73" s="9"/>
      <c r="AB73" s="4"/>
      <c r="AC73" s="4"/>
      <c r="AD73" s="4"/>
      <c r="AE73" s="4"/>
      <c r="AF73" s="4"/>
      <c r="AG73" s="4"/>
    </row>
    <row r="74">
      <c r="A74" s="8"/>
      <c r="B74" s="70">
        <v>32.0</v>
      </c>
      <c r="C74" s="71" t="str">
        <f t="shared" ref="C74:D74" si="81">IF(OR(H74="",M74="",R74="",W74=""),"",IFERROR(SUM(H74,M74,R74,W74),""))
</f>
        <v/>
      </c>
      <c r="D74" s="53" t="str">
        <f t="shared" si="81"/>
        <v/>
      </c>
      <c r="E74" s="54" t="str">
        <f t="shared" si="47"/>
        <v/>
      </c>
      <c r="F74" s="8"/>
      <c r="G74" s="70">
        <v>32.0</v>
      </c>
      <c r="H74" s="71" t="str">
        <f>IFERROR(VLOOKUP(G74,'2025'!A:L,2,0),"")</f>
        <v/>
      </c>
      <c r="I74" s="71" t="str">
        <f>IFERROR(VLOOKUP(G74,'2025'!A:C,3,0),"")</f>
        <v/>
      </c>
      <c r="J74" s="54" t="str">
        <f t="shared" si="48"/>
        <v/>
      </c>
      <c r="K74" s="8"/>
      <c r="L74" s="70">
        <v>32.0</v>
      </c>
      <c r="M74" s="71" t="str">
        <f>IFERROR(VLOOKUP(G74,'2025'!A:L,4,0),"")</f>
        <v/>
      </c>
      <c r="N74" s="53" t="str">
        <f>IFERROR(VLOOKUP(G74,'2025'!A:L,5,0),"")</f>
        <v/>
      </c>
      <c r="O74" s="54" t="str">
        <f t="shared" si="49"/>
        <v/>
      </c>
      <c r="P74" s="8"/>
      <c r="Q74" s="70">
        <v>32.0</v>
      </c>
      <c r="R74" s="71" t="str">
        <f>IFERROR(VLOOKUP(G74,'2025'!A:L,6,0),"")</f>
        <v/>
      </c>
      <c r="S74" s="70" t="str">
        <f>IFERROR(VLOOKUP(G74,'2025'!A:L,7,0),"")</f>
        <v/>
      </c>
      <c r="T74" s="54" t="str">
        <f t="shared" si="50"/>
        <v/>
      </c>
      <c r="U74" s="8"/>
      <c r="V74" s="70">
        <v>32.0</v>
      </c>
      <c r="W74" s="71" t="str">
        <f>IFERROR(VLOOKUP(G74,'2025'!A:L,8,0),"")</f>
        <v/>
      </c>
      <c r="X74" s="53" t="str">
        <f>IFERROR(VLOOKUP(G74,'2025'!A:L,9,0),"")</f>
        <v/>
      </c>
      <c r="Y74" s="54" t="str">
        <f t="shared" si="51"/>
        <v/>
      </c>
      <c r="Z74" s="8"/>
      <c r="AA74" s="9"/>
      <c r="AB74" s="4"/>
      <c r="AC74" s="4"/>
      <c r="AD74" s="4"/>
      <c r="AE74" s="4"/>
      <c r="AF74" s="4"/>
      <c r="AG74" s="4"/>
    </row>
    <row r="75">
      <c r="A75" s="8"/>
      <c r="B75" s="70">
        <v>33.0</v>
      </c>
      <c r="C75" s="71" t="str">
        <f t="shared" ref="C75:D75" si="82">IF(OR(H75="",M75="",R75="",W75=""),"",IFERROR(SUM(H75,M75,R75,W75),""))
</f>
        <v/>
      </c>
      <c r="D75" s="53" t="str">
        <f t="shared" si="82"/>
        <v/>
      </c>
      <c r="E75" s="54" t="str">
        <f t="shared" si="47"/>
        <v/>
      </c>
      <c r="F75" s="8"/>
      <c r="G75" s="70">
        <v>33.0</v>
      </c>
      <c r="H75" s="71" t="str">
        <f>IFERROR(VLOOKUP(G75,'2025'!A:L,2,0),"")</f>
        <v/>
      </c>
      <c r="I75" s="71" t="str">
        <f>IFERROR(VLOOKUP(G75,'2025'!A:C,3,0),"")</f>
        <v/>
      </c>
      <c r="J75" s="54" t="str">
        <f t="shared" si="48"/>
        <v/>
      </c>
      <c r="K75" s="8"/>
      <c r="L75" s="70">
        <v>33.0</v>
      </c>
      <c r="M75" s="71" t="str">
        <f>IFERROR(VLOOKUP(G75,'2025'!A:L,4,0),"")</f>
        <v/>
      </c>
      <c r="N75" s="53" t="str">
        <f>IFERROR(VLOOKUP(G75,'2025'!A:L,5,0),"")</f>
        <v/>
      </c>
      <c r="O75" s="54" t="str">
        <f t="shared" si="49"/>
        <v/>
      </c>
      <c r="P75" s="8"/>
      <c r="Q75" s="70">
        <v>33.0</v>
      </c>
      <c r="R75" s="71" t="str">
        <f>IFERROR(VLOOKUP(G75,'2025'!A:L,6,0),"")</f>
        <v/>
      </c>
      <c r="S75" s="70" t="str">
        <f>IFERROR(VLOOKUP(G75,'2025'!A:L,7,0),"")</f>
        <v/>
      </c>
      <c r="T75" s="54" t="str">
        <f t="shared" si="50"/>
        <v/>
      </c>
      <c r="U75" s="8"/>
      <c r="V75" s="70">
        <v>33.0</v>
      </c>
      <c r="W75" s="71" t="str">
        <f>IFERROR(VLOOKUP(G75,'2025'!A:L,8,0),"")</f>
        <v/>
      </c>
      <c r="X75" s="53" t="str">
        <f>IFERROR(VLOOKUP(G75,'2025'!A:L,9,0),"")</f>
        <v/>
      </c>
      <c r="Y75" s="54" t="str">
        <f t="shared" si="51"/>
        <v/>
      </c>
      <c r="Z75" s="8"/>
      <c r="AA75" s="9"/>
      <c r="AB75" s="4"/>
      <c r="AC75" s="4"/>
      <c r="AD75" s="4"/>
      <c r="AE75" s="4"/>
      <c r="AF75" s="4"/>
      <c r="AG75" s="4"/>
    </row>
    <row r="76">
      <c r="A76" s="8"/>
      <c r="B76" s="70">
        <v>34.0</v>
      </c>
      <c r="C76" s="71" t="str">
        <f t="shared" ref="C76:D76" si="83">IF(OR(H76="",M76="",R76="",W76=""),"",IFERROR(SUM(H76,M76,R76,W76),""))
</f>
        <v/>
      </c>
      <c r="D76" s="53" t="str">
        <f t="shared" si="83"/>
        <v/>
      </c>
      <c r="E76" s="54" t="str">
        <f t="shared" si="47"/>
        <v/>
      </c>
      <c r="F76" s="8"/>
      <c r="G76" s="70">
        <v>34.0</v>
      </c>
      <c r="H76" s="71" t="str">
        <f>IFERROR(VLOOKUP(G76,'2025'!A:L,2,0),"")</f>
        <v/>
      </c>
      <c r="I76" s="71" t="str">
        <f>IFERROR(VLOOKUP(G76,'2025'!A:C,3,0),"")</f>
        <v/>
      </c>
      <c r="J76" s="54" t="str">
        <f t="shared" si="48"/>
        <v/>
      </c>
      <c r="K76" s="8"/>
      <c r="L76" s="70">
        <v>34.0</v>
      </c>
      <c r="M76" s="71" t="str">
        <f>IFERROR(VLOOKUP(G76,'2025'!A:L,4,0),"")</f>
        <v/>
      </c>
      <c r="N76" s="53" t="str">
        <f>IFERROR(VLOOKUP(G76,'2025'!A:L,5,0),"")</f>
        <v/>
      </c>
      <c r="O76" s="54" t="str">
        <f t="shared" si="49"/>
        <v/>
      </c>
      <c r="P76" s="8"/>
      <c r="Q76" s="70">
        <v>34.0</v>
      </c>
      <c r="R76" s="71" t="str">
        <f>IFERROR(VLOOKUP(G76,'2025'!A:L,6,0),"")</f>
        <v/>
      </c>
      <c r="S76" s="70" t="str">
        <f>IFERROR(VLOOKUP(G76,'2025'!A:L,7,0),"")</f>
        <v/>
      </c>
      <c r="T76" s="54" t="str">
        <f t="shared" si="50"/>
        <v/>
      </c>
      <c r="U76" s="8"/>
      <c r="V76" s="70">
        <v>34.0</v>
      </c>
      <c r="W76" s="71" t="str">
        <f>IFERROR(VLOOKUP(G76,'2025'!A:L,8,0),"")</f>
        <v/>
      </c>
      <c r="X76" s="53" t="str">
        <f>IFERROR(VLOOKUP(G76,'2025'!A:L,9,0),"")</f>
        <v/>
      </c>
      <c r="Y76" s="54" t="str">
        <f t="shared" si="51"/>
        <v/>
      </c>
      <c r="Z76" s="8"/>
      <c r="AA76" s="9"/>
      <c r="AB76" s="4"/>
      <c r="AC76" s="4"/>
      <c r="AD76" s="4"/>
      <c r="AE76" s="4"/>
      <c r="AF76" s="4"/>
      <c r="AG76" s="4"/>
    </row>
    <row r="77">
      <c r="A77" s="8"/>
      <c r="B77" s="70">
        <v>35.0</v>
      </c>
      <c r="C77" s="71" t="str">
        <f t="shared" ref="C77:D77" si="84">IF(OR(H77="",M77="",R77="",W77=""),"",IFERROR(SUM(H77,M77,R77,W77),""))
</f>
        <v/>
      </c>
      <c r="D77" s="53" t="str">
        <f t="shared" si="84"/>
        <v/>
      </c>
      <c r="E77" s="54" t="str">
        <f t="shared" si="47"/>
        <v/>
      </c>
      <c r="F77" s="8"/>
      <c r="G77" s="70">
        <v>35.0</v>
      </c>
      <c r="H77" s="71" t="str">
        <f>IFERROR(VLOOKUP(G77,'2025'!A:L,2,0),"")</f>
        <v/>
      </c>
      <c r="I77" s="71" t="str">
        <f>IFERROR(VLOOKUP(G77,'2025'!A:C,3,0),"")</f>
        <v/>
      </c>
      <c r="J77" s="54" t="str">
        <f t="shared" si="48"/>
        <v/>
      </c>
      <c r="K77" s="8"/>
      <c r="L77" s="70">
        <v>35.0</v>
      </c>
      <c r="M77" s="71" t="str">
        <f>IFERROR(VLOOKUP(G77,'2025'!A:L,4,0),"")</f>
        <v/>
      </c>
      <c r="N77" s="53" t="str">
        <f>IFERROR(VLOOKUP(G77,'2025'!A:L,5,0),"")</f>
        <v/>
      </c>
      <c r="O77" s="54" t="str">
        <f t="shared" si="49"/>
        <v/>
      </c>
      <c r="P77" s="8"/>
      <c r="Q77" s="70">
        <v>35.0</v>
      </c>
      <c r="R77" s="71" t="str">
        <f>IFERROR(VLOOKUP(G77,'2025'!A:L,6,0),"")</f>
        <v/>
      </c>
      <c r="S77" s="70" t="str">
        <f>IFERROR(VLOOKUP(G77,'2025'!A:L,7,0),"")</f>
        <v/>
      </c>
      <c r="T77" s="54" t="str">
        <f t="shared" si="50"/>
        <v/>
      </c>
      <c r="U77" s="8"/>
      <c r="V77" s="70">
        <v>35.0</v>
      </c>
      <c r="W77" s="71" t="str">
        <f>IFERROR(VLOOKUP(G77,'2025'!A:L,8,0),"")</f>
        <v/>
      </c>
      <c r="X77" s="53" t="str">
        <f>IFERROR(VLOOKUP(G77,'2025'!A:L,9,0),"")</f>
        <v/>
      </c>
      <c r="Y77" s="54" t="str">
        <f t="shared" si="51"/>
        <v/>
      </c>
      <c r="Z77" s="8"/>
      <c r="AA77" s="9"/>
      <c r="AB77" s="4"/>
      <c r="AC77" s="4"/>
      <c r="AD77" s="4"/>
      <c r="AE77" s="4"/>
      <c r="AF77" s="4"/>
      <c r="AG77" s="4"/>
    </row>
    <row r="78">
      <c r="A78" s="8"/>
      <c r="B78" s="70">
        <v>36.0</v>
      </c>
      <c r="C78" s="71" t="str">
        <f t="shared" ref="C78:D78" si="85">IF(OR(H78="",M78="",R78="",W78=""),"",IFERROR(SUM(H78,M78,R78,W78),""))
</f>
        <v/>
      </c>
      <c r="D78" s="53" t="str">
        <f t="shared" si="85"/>
        <v/>
      </c>
      <c r="E78" s="54" t="str">
        <f t="shared" si="47"/>
        <v/>
      </c>
      <c r="F78" s="8"/>
      <c r="G78" s="70">
        <v>36.0</v>
      </c>
      <c r="H78" s="71" t="str">
        <f>IFERROR(VLOOKUP(G78,'2025'!A:L,2,0),"")</f>
        <v/>
      </c>
      <c r="I78" s="71" t="str">
        <f>IFERROR(VLOOKUP(G78,'2025'!A:C,3,0),"")</f>
        <v/>
      </c>
      <c r="J78" s="54" t="str">
        <f t="shared" si="48"/>
        <v/>
      </c>
      <c r="K78" s="8"/>
      <c r="L78" s="70">
        <v>36.0</v>
      </c>
      <c r="M78" s="71" t="str">
        <f>IFERROR(VLOOKUP(G78,'2025'!A:L,4,0),"")</f>
        <v/>
      </c>
      <c r="N78" s="53" t="str">
        <f>IFERROR(VLOOKUP(G78,'2025'!A:L,5,0),"")</f>
        <v/>
      </c>
      <c r="O78" s="54" t="str">
        <f t="shared" si="49"/>
        <v/>
      </c>
      <c r="P78" s="8"/>
      <c r="Q78" s="70">
        <v>36.0</v>
      </c>
      <c r="R78" s="71" t="str">
        <f>IFERROR(VLOOKUP(G78,'2025'!A:L,6,0),"")</f>
        <v/>
      </c>
      <c r="S78" s="70" t="str">
        <f>IFERROR(VLOOKUP(G78,'2025'!A:L,7,0),"")</f>
        <v/>
      </c>
      <c r="T78" s="54" t="str">
        <f t="shared" si="50"/>
        <v/>
      </c>
      <c r="U78" s="8"/>
      <c r="V78" s="70">
        <v>36.0</v>
      </c>
      <c r="W78" s="71" t="str">
        <f>IFERROR(VLOOKUP(G78,'2025'!A:L,8,0),"")</f>
        <v/>
      </c>
      <c r="X78" s="53" t="str">
        <f>IFERROR(VLOOKUP(G78,'2025'!A:L,9,0),"")</f>
        <v/>
      </c>
      <c r="Y78" s="54" t="str">
        <f t="shared" si="51"/>
        <v/>
      </c>
      <c r="Z78" s="8"/>
      <c r="AA78" s="9"/>
      <c r="AB78" s="4"/>
      <c r="AC78" s="4"/>
      <c r="AD78" s="4"/>
      <c r="AE78" s="4"/>
      <c r="AF78" s="4"/>
      <c r="AG78" s="4"/>
    </row>
    <row r="79">
      <c r="A79" s="8"/>
      <c r="B79" s="70">
        <v>37.0</v>
      </c>
      <c r="C79" s="71" t="str">
        <f t="shared" ref="C79:D79" si="86">IF(OR(H79="",M79="",R79="",W79=""),"",IFERROR(SUM(H79,M79,R79,W79),""))
</f>
        <v/>
      </c>
      <c r="D79" s="53" t="str">
        <f t="shared" si="86"/>
        <v/>
      </c>
      <c r="E79" s="54" t="str">
        <f t="shared" si="47"/>
        <v/>
      </c>
      <c r="F79" s="8"/>
      <c r="G79" s="70">
        <v>37.0</v>
      </c>
      <c r="H79" s="71" t="str">
        <f>IFERROR(VLOOKUP(G79,'2025'!A:L,2,0),"")</f>
        <v/>
      </c>
      <c r="I79" s="71" t="str">
        <f>IFERROR(VLOOKUP(G79,'2025'!A:C,3,0),"")</f>
        <v/>
      </c>
      <c r="J79" s="54" t="str">
        <f t="shared" si="48"/>
        <v/>
      </c>
      <c r="K79" s="8"/>
      <c r="L79" s="70">
        <v>37.0</v>
      </c>
      <c r="M79" s="71" t="str">
        <f>IFERROR(VLOOKUP(G79,'2025'!A:L,4,0),"")</f>
        <v/>
      </c>
      <c r="N79" s="53" t="str">
        <f>IFERROR(VLOOKUP(G79,'2025'!A:L,5,0),"")</f>
        <v/>
      </c>
      <c r="O79" s="54" t="str">
        <f t="shared" si="49"/>
        <v/>
      </c>
      <c r="P79" s="8"/>
      <c r="Q79" s="70">
        <v>37.0</v>
      </c>
      <c r="R79" s="71" t="str">
        <f>IFERROR(VLOOKUP(G79,'2025'!A:L,6,0),"")</f>
        <v/>
      </c>
      <c r="S79" s="70" t="str">
        <f>IFERROR(VLOOKUP(G79,'2025'!A:L,7,0),"")</f>
        <v/>
      </c>
      <c r="T79" s="54" t="str">
        <f t="shared" si="50"/>
        <v/>
      </c>
      <c r="U79" s="8"/>
      <c r="V79" s="70">
        <v>37.0</v>
      </c>
      <c r="W79" s="71" t="str">
        <f>IFERROR(VLOOKUP(G79,'2025'!A:L,8,0),"")</f>
        <v/>
      </c>
      <c r="X79" s="53" t="str">
        <f>IFERROR(VLOOKUP(G79,'2025'!A:L,9,0),"")</f>
        <v/>
      </c>
      <c r="Y79" s="54" t="str">
        <f t="shared" si="51"/>
        <v/>
      </c>
      <c r="Z79" s="8"/>
      <c r="AA79" s="9"/>
      <c r="AB79" s="4"/>
      <c r="AC79" s="4"/>
      <c r="AD79" s="4"/>
      <c r="AE79" s="4"/>
      <c r="AF79" s="4"/>
      <c r="AG79" s="4"/>
    </row>
    <row r="80">
      <c r="A80" s="8"/>
      <c r="B80" s="70">
        <v>38.0</v>
      </c>
      <c r="C80" s="71" t="str">
        <f t="shared" ref="C80:D80" si="87">IF(OR(H80="",M80="",R80="",W80=""),"",IFERROR(SUM(H80,M80,R80,W80),""))
</f>
        <v/>
      </c>
      <c r="D80" s="53" t="str">
        <f t="shared" si="87"/>
        <v/>
      </c>
      <c r="E80" s="54" t="str">
        <f t="shared" si="47"/>
        <v/>
      </c>
      <c r="F80" s="8"/>
      <c r="G80" s="70">
        <v>38.0</v>
      </c>
      <c r="H80" s="71" t="str">
        <f>IFERROR(VLOOKUP(G80,'2025'!A:L,2,0),"")</f>
        <v/>
      </c>
      <c r="I80" s="71" t="str">
        <f>IFERROR(VLOOKUP(G80,'2025'!A:C,3,0),"")</f>
        <v/>
      </c>
      <c r="J80" s="54" t="str">
        <f t="shared" si="48"/>
        <v/>
      </c>
      <c r="K80" s="8"/>
      <c r="L80" s="70">
        <v>38.0</v>
      </c>
      <c r="M80" s="71" t="str">
        <f>IFERROR(VLOOKUP(G80,'2025'!A:L,4,0),"")</f>
        <v/>
      </c>
      <c r="N80" s="53" t="str">
        <f>IFERROR(VLOOKUP(G80,'2025'!A:L,5,0),"")</f>
        <v/>
      </c>
      <c r="O80" s="54" t="str">
        <f t="shared" si="49"/>
        <v/>
      </c>
      <c r="P80" s="8"/>
      <c r="Q80" s="70">
        <v>38.0</v>
      </c>
      <c r="R80" s="71" t="str">
        <f>IFERROR(VLOOKUP(G80,'2025'!A:L,6,0),"")</f>
        <v/>
      </c>
      <c r="S80" s="70" t="str">
        <f>IFERROR(VLOOKUP(G80,'2025'!A:L,7,0),"")</f>
        <v/>
      </c>
      <c r="T80" s="54" t="str">
        <f t="shared" si="50"/>
        <v/>
      </c>
      <c r="U80" s="8"/>
      <c r="V80" s="70">
        <v>38.0</v>
      </c>
      <c r="W80" s="71" t="str">
        <f>IFERROR(VLOOKUP(G80,'2025'!A:L,8,0),"")</f>
        <v/>
      </c>
      <c r="X80" s="53" t="str">
        <f>IFERROR(VLOOKUP(G80,'2025'!A:L,9,0),"")</f>
        <v/>
      </c>
      <c r="Y80" s="54" t="str">
        <f t="shared" si="51"/>
        <v/>
      </c>
      <c r="Z80" s="8"/>
      <c r="AA80" s="9"/>
      <c r="AB80" s="4"/>
      <c r="AC80" s="4"/>
      <c r="AD80" s="4"/>
      <c r="AE80" s="4"/>
      <c r="AF80" s="4"/>
      <c r="AG80" s="4"/>
    </row>
    <row r="81">
      <c r="A81" s="8"/>
      <c r="B81" s="70">
        <v>39.0</v>
      </c>
      <c r="C81" s="71" t="str">
        <f t="shared" ref="C81:D81" si="88">IF(OR(H81="",M81="",R81="",W81=""),"",IFERROR(SUM(H81,M81,R81,W81),""))
</f>
        <v/>
      </c>
      <c r="D81" s="53" t="str">
        <f t="shared" si="88"/>
        <v/>
      </c>
      <c r="E81" s="54" t="str">
        <f t="shared" si="47"/>
        <v/>
      </c>
      <c r="F81" s="8"/>
      <c r="G81" s="70">
        <v>39.0</v>
      </c>
      <c r="H81" s="71" t="str">
        <f>IFERROR(VLOOKUP(G81,'2025'!A:L,2,0),"")</f>
        <v/>
      </c>
      <c r="I81" s="71" t="str">
        <f>IFERROR(VLOOKUP(G81,'2025'!A:C,3,0),"")</f>
        <v/>
      </c>
      <c r="J81" s="54" t="str">
        <f t="shared" si="48"/>
        <v/>
      </c>
      <c r="K81" s="8"/>
      <c r="L81" s="70">
        <v>39.0</v>
      </c>
      <c r="M81" s="71" t="str">
        <f>IFERROR(VLOOKUP(G81,'2025'!A:L,4,0),"")</f>
        <v/>
      </c>
      <c r="N81" s="53" t="str">
        <f>IFERROR(VLOOKUP(G81,'2025'!A:L,5,0),"")</f>
        <v/>
      </c>
      <c r="O81" s="54" t="str">
        <f t="shared" si="49"/>
        <v/>
      </c>
      <c r="P81" s="8"/>
      <c r="Q81" s="70">
        <v>39.0</v>
      </c>
      <c r="R81" s="71" t="str">
        <f>IFERROR(VLOOKUP(G81,'2025'!A:L,6,0),"")</f>
        <v/>
      </c>
      <c r="S81" s="70" t="str">
        <f>IFERROR(VLOOKUP(G81,'2025'!A:L,7,0),"")</f>
        <v/>
      </c>
      <c r="T81" s="54" t="str">
        <f t="shared" si="50"/>
        <v/>
      </c>
      <c r="U81" s="8"/>
      <c r="V81" s="70">
        <v>39.0</v>
      </c>
      <c r="W81" s="71" t="str">
        <f>IFERROR(VLOOKUP(G81,'2025'!A:L,8,0),"")</f>
        <v/>
      </c>
      <c r="X81" s="53" t="str">
        <f>IFERROR(VLOOKUP(G81,'2025'!A:L,9,0),"")</f>
        <v/>
      </c>
      <c r="Y81" s="54" t="str">
        <f t="shared" si="51"/>
        <v/>
      </c>
      <c r="Z81" s="8"/>
      <c r="AA81" s="9"/>
      <c r="AB81" s="4"/>
      <c r="AC81" s="4"/>
      <c r="AD81" s="4"/>
      <c r="AE81" s="4"/>
      <c r="AF81" s="4"/>
      <c r="AG81" s="4"/>
    </row>
    <row r="82">
      <c r="A82" s="8"/>
      <c r="B82" s="70">
        <v>40.0</v>
      </c>
      <c r="C82" s="71" t="str">
        <f t="shared" ref="C82:D82" si="89">IF(OR(H82="",M82="",R82="",W82=""),"",IFERROR(SUM(H82,M82,R82,W82),""))
</f>
        <v/>
      </c>
      <c r="D82" s="53" t="str">
        <f t="shared" si="89"/>
        <v/>
      </c>
      <c r="E82" s="54" t="str">
        <f t="shared" si="47"/>
        <v/>
      </c>
      <c r="F82" s="8"/>
      <c r="G82" s="70">
        <v>40.0</v>
      </c>
      <c r="H82" s="71" t="str">
        <f>IFERROR(VLOOKUP(G82,'2025'!A:L,2,0),"")</f>
        <v/>
      </c>
      <c r="I82" s="71" t="str">
        <f>IFERROR(VLOOKUP(G82,'2025'!A:C,3,0),"")</f>
        <v/>
      </c>
      <c r="J82" s="54" t="str">
        <f t="shared" si="48"/>
        <v/>
      </c>
      <c r="K82" s="8"/>
      <c r="L82" s="70">
        <v>40.0</v>
      </c>
      <c r="M82" s="71" t="str">
        <f>IFERROR(VLOOKUP(G82,'2025'!A:L,4,0),"")</f>
        <v/>
      </c>
      <c r="N82" s="53" t="str">
        <f>IFERROR(VLOOKUP(G82,'2025'!A:L,5,0),"")</f>
        <v/>
      </c>
      <c r="O82" s="54" t="str">
        <f t="shared" si="49"/>
        <v/>
      </c>
      <c r="P82" s="8"/>
      <c r="Q82" s="70">
        <v>40.0</v>
      </c>
      <c r="R82" s="71" t="str">
        <f>IFERROR(VLOOKUP(G82,'2025'!A:L,6,0),"")</f>
        <v/>
      </c>
      <c r="S82" s="70" t="str">
        <f>IFERROR(VLOOKUP(G82,'2025'!A:L,7,0),"")</f>
        <v/>
      </c>
      <c r="T82" s="54" t="str">
        <f t="shared" si="50"/>
        <v/>
      </c>
      <c r="U82" s="8"/>
      <c r="V82" s="70">
        <v>40.0</v>
      </c>
      <c r="W82" s="71" t="str">
        <f>IFERROR(VLOOKUP(G82,'2025'!A:L,8,0),"")</f>
        <v/>
      </c>
      <c r="X82" s="53" t="str">
        <f>IFERROR(VLOOKUP(G82,'2025'!A:L,9,0),"")</f>
        <v/>
      </c>
      <c r="Y82" s="54" t="str">
        <f t="shared" si="51"/>
        <v/>
      </c>
      <c r="Z82" s="8"/>
      <c r="AA82" s="9"/>
      <c r="AB82" s="4"/>
      <c r="AC82" s="4"/>
      <c r="AD82" s="4"/>
      <c r="AE82" s="4"/>
      <c r="AF82" s="4"/>
      <c r="AG82" s="4"/>
    </row>
    <row r="83">
      <c r="A83" s="8"/>
      <c r="B83" s="70">
        <v>41.0</v>
      </c>
      <c r="C83" s="71" t="str">
        <f t="shared" ref="C83:D83" si="90">IF(OR(H83="",M83="",R83="",W83=""),"",IFERROR(SUM(H83,M83,R83,W83),""))
</f>
        <v/>
      </c>
      <c r="D83" s="53" t="str">
        <f t="shared" si="90"/>
        <v/>
      </c>
      <c r="E83" s="54" t="str">
        <f t="shared" si="47"/>
        <v/>
      </c>
      <c r="F83" s="8"/>
      <c r="G83" s="70">
        <v>41.0</v>
      </c>
      <c r="H83" s="71" t="str">
        <f>IFERROR(VLOOKUP(G83,'2025'!A:L,2,0),"")</f>
        <v/>
      </c>
      <c r="I83" s="71" t="str">
        <f>IFERROR(VLOOKUP(G83,'2025'!A:C,3,0),"")</f>
        <v/>
      </c>
      <c r="J83" s="54" t="str">
        <f t="shared" si="48"/>
        <v/>
      </c>
      <c r="K83" s="8"/>
      <c r="L83" s="70">
        <v>41.0</v>
      </c>
      <c r="M83" s="71" t="str">
        <f>IFERROR(VLOOKUP(G83,'2025'!A:L,4,0),"")</f>
        <v/>
      </c>
      <c r="N83" s="53" t="str">
        <f>IFERROR(VLOOKUP(G83,'2025'!A:L,5,0),"")</f>
        <v/>
      </c>
      <c r="O83" s="54" t="str">
        <f t="shared" si="49"/>
        <v/>
      </c>
      <c r="P83" s="8"/>
      <c r="Q83" s="70">
        <v>41.0</v>
      </c>
      <c r="R83" s="71" t="str">
        <f>IFERROR(VLOOKUP(G83,'2025'!A:L,6,0),"")</f>
        <v/>
      </c>
      <c r="S83" s="70" t="str">
        <f>IFERROR(VLOOKUP(G83,'2025'!A:L,7,0),"")</f>
        <v/>
      </c>
      <c r="T83" s="54" t="str">
        <f t="shared" si="50"/>
        <v/>
      </c>
      <c r="U83" s="8"/>
      <c r="V83" s="70">
        <v>41.0</v>
      </c>
      <c r="W83" s="71" t="str">
        <f>IFERROR(VLOOKUP(G83,'2025'!A:L,8,0),"")</f>
        <v/>
      </c>
      <c r="X83" s="53" t="str">
        <f>IFERROR(VLOOKUP(G83,'2025'!A:L,9,0),"")</f>
        <v/>
      </c>
      <c r="Y83" s="54" t="str">
        <f t="shared" si="51"/>
        <v/>
      </c>
      <c r="Z83" s="8"/>
      <c r="AA83" s="9"/>
      <c r="AB83" s="4"/>
      <c r="AC83" s="4"/>
      <c r="AD83" s="4"/>
      <c r="AE83" s="4"/>
      <c r="AF83" s="4"/>
      <c r="AG83" s="4"/>
    </row>
    <row r="84">
      <c r="A84" s="8"/>
      <c r="B84" s="70">
        <v>42.0</v>
      </c>
      <c r="C84" s="71" t="str">
        <f t="shared" ref="C84:D84" si="91">IF(OR(H84="",M84="",R84="",W84=""),"",IFERROR(SUM(H84,M84,R84,W84),""))
</f>
        <v/>
      </c>
      <c r="D84" s="53" t="str">
        <f t="shared" si="91"/>
        <v/>
      </c>
      <c r="E84" s="54" t="str">
        <f t="shared" si="47"/>
        <v/>
      </c>
      <c r="F84" s="8"/>
      <c r="G84" s="70">
        <v>42.0</v>
      </c>
      <c r="H84" s="71" t="str">
        <f>IFERROR(VLOOKUP(G84,'2025'!A:L,2,0),"")</f>
        <v/>
      </c>
      <c r="I84" s="71" t="str">
        <f>IFERROR(VLOOKUP(G84,'2025'!A:C,3,0),"")</f>
        <v/>
      </c>
      <c r="J84" s="54" t="str">
        <f t="shared" si="48"/>
        <v/>
      </c>
      <c r="K84" s="8"/>
      <c r="L84" s="70">
        <v>42.0</v>
      </c>
      <c r="M84" s="71" t="str">
        <f>IFERROR(VLOOKUP(G84,'2025'!A:L,4,0),"")</f>
        <v/>
      </c>
      <c r="N84" s="53" t="str">
        <f>IFERROR(VLOOKUP(G84,'2025'!A:L,5,0),"")</f>
        <v/>
      </c>
      <c r="O84" s="54" t="str">
        <f t="shared" si="49"/>
        <v/>
      </c>
      <c r="P84" s="8"/>
      <c r="Q84" s="70">
        <v>42.0</v>
      </c>
      <c r="R84" s="71" t="str">
        <f>IFERROR(VLOOKUP(G84,'2025'!A:L,6,0),"")</f>
        <v/>
      </c>
      <c r="S84" s="70" t="str">
        <f>IFERROR(VLOOKUP(G84,'2025'!A:L,7,0),"")</f>
        <v/>
      </c>
      <c r="T84" s="54" t="str">
        <f t="shared" si="50"/>
        <v/>
      </c>
      <c r="U84" s="8"/>
      <c r="V84" s="70">
        <v>42.0</v>
      </c>
      <c r="W84" s="71" t="str">
        <f>IFERROR(VLOOKUP(G84,'2025'!A:L,8,0),"")</f>
        <v/>
      </c>
      <c r="X84" s="53" t="str">
        <f>IFERROR(VLOOKUP(G84,'2025'!A:L,9,0),"")</f>
        <v/>
      </c>
      <c r="Y84" s="54" t="str">
        <f t="shared" si="51"/>
        <v/>
      </c>
      <c r="Z84" s="8"/>
      <c r="AA84" s="9"/>
      <c r="AB84" s="4"/>
      <c r="AC84" s="4"/>
      <c r="AD84" s="4"/>
      <c r="AE84" s="4"/>
      <c r="AF84" s="4"/>
      <c r="AG84" s="4"/>
    </row>
    <row r="85">
      <c r="A85" s="8"/>
      <c r="B85" s="70">
        <v>43.0</v>
      </c>
      <c r="C85" s="71" t="str">
        <f t="shared" ref="C85:D85" si="92">IF(OR(H85="",M85="",R85="",W85=""),"",IFERROR(SUM(H85,M85,R85,W85),""))
</f>
        <v/>
      </c>
      <c r="D85" s="53" t="str">
        <f t="shared" si="92"/>
        <v/>
      </c>
      <c r="E85" s="54" t="str">
        <f t="shared" si="47"/>
        <v/>
      </c>
      <c r="F85" s="8"/>
      <c r="G85" s="70">
        <v>43.0</v>
      </c>
      <c r="H85" s="71" t="str">
        <f>IFERROR(VLOOKUP(G85,'2025'!A:L,2,0),"")</f>
        <v/>
      </c>
      <c r="I85" s="71" t="str">
        <f>IFERROR(VLOOKUP(G85,'2025'!A:C,3,0),"")</f>
        <v/>
      </c>
      <c r="J85" s="54" t="str">
        <f t="shared" si="48"/>
        <v/>
      </c>
      <c r="K85" s="8"/>
      <c r="L85" s="70">
        <v>43.0</v>
      </c>
      <c r="M85" s="71" t="str">
        <f>IFERROR(VLOOKUP(G85,'2025'!A:L,4,0),"")</f>
        <v/>
      </c>
      <c r="N85" s="53" t="str">
        <f>IFERROR(VLOOKUP(G85,'2025'!A:L,5,0),"")</f>
        <v/>
      </c>
      <c r="O85" s="54" t="str">
        <f t="shared" si="49"/>
        <v/>
      </c>
      <c r="P85" s="8"/>
      <c r="Q85" s="70">
        <v>43.0</v>
      </c>
      <c r="R85" s="71" t="str">
        <f>IFERROR(VLOOKUP(G85,'2025'!A:L,6,0),"")</f>
        <v/>
      </c>
      <c r="S85" s="70" t="str">
        <f>IFERROR(VLOOKUP(G85,'2025'!A:L,7,0),"")</f>
        <v/>
      </c>
      <c r="T85" s="54" t="str">
        <f t="shared" si="50"/>
        <v/>
      </c>
      <c r="U85" s="8"/>
      <c r="V85" s="70">
        <v>43.0</v>
      </c>
      <c r="W85" s="71" t="str">
        <f>IFERROR(VLOOKUP(G85,'2025'!A:L,8,0),"")</f>
        <v/>
      </c>
      <c r="X85" s="53" t="str">
        <f>IFERROR(VLOOKUP(G85,'2025'!A:L,9,0),"")</f>
        <v/>
      </c>
      <c r="Y85" s="54" t="str">
        <f t="shared" si="51"/>
        <v/>
      </c>
      <c r="Z85" s="8"/>
      <c r="AA85" s="9"/>
      <c r="AB85" s="4"/>
      <c r="AC85" s="4"/>
      <c r="AD85" s="4"/>
      <c r="AE85" s="4"/>
      <c r="AF85" s="4"/>
      <c r="AG85" s="4"/>
    </row>
    <row r="86">
      <c r="A86" s="8"/>
      <c r="B86" s="70">
        <v>44.0</v>
      </c>
      <c r="C86" s="71" t="str">
        <f t="shared" ref="C86:D86" si="93">IF(OR(H86="",M86="",R86="",W86=""),"",IFERROR(SUM(H86,M86,R86,W86),""))
</f>
        <v/>
      </c>
      <c r="D86" s="53" t="str">
        <f t="shared" si="93"/>
        <v/>
      </c>
      <c r="E86" s="54" t="str">
        <f t="shared" si="47"/>
        <v/>
      </c>
      <c r="F86" s="8"/>
      <c r="G86" s="70">
        <v>44.0</v>
      </c>
      <c r="H86" s="71" t="str">
        <f>IFERROR(VLOOKUP(G86,'2025'!A:L,2,0),"")</f>
        <v/>
      </c>
      <c r="I86" s="71" t="str">
        <f>IFERROR(VLOOKUP(G86,'2025'!A:C,3,0),"")</f>
        <v/>
      </c>
      <c r="J86" s="54" t="str">
        <f t="shared" si="48"/>
        <v/>
      </c>
      <c r="K86" s="8"/>
      <c r="L86" s="70">
        <v>44.0</v>
      </c>
      <c r="M86" s="71" t="str">
        <f>IFERROR(VLOOKUP(G86,'2025'!A:L,4,0),"")</f>
        <v/>
      </c>
      <c r="N86" s="53" t="str">
        <f>IFERROR(VLOOKUP(G86,'2025'!A:L,5,0),"")</f>
        <v/>
      </c>
      <c r="O86" s="54" t="str">
        <f t="shared" si="49"/>
        <v/>
      </c>
      <c r="P86" s="8"/>
      <c r="Q86" s="70">
        <v>44.0</v>
      </c>
      <c r="R86" s="71" t="str">
        <f>IFERROR(VLOOKUP(G86,'2025'!A:L,6,0),"")</f>
        <v/>
      </c>
      <c r="S86" s="70" t="str">
        <f>IFERROR(VLOOKUP(G86,'2025'!A:L,7,0),"")</f>
        <v/>
      </c>
      <c r="T86" s="54" t="str">
        <f t="shared" si="50"/>
        <v/>
      </c>
      <c r="U86" s="8"/>
      <c r="V86" s="70">
        <v>44.0</v>
      </c>
      <c r="W86" s="71" t="str">
        <f>IFERROR(VLOOKUP(G86,'2025'!A:L,8,0),"")</f>
        <v/>
      </c>
      <c r="X86" s="53" t="str">
        <f>IFERROR(VLOOKUP(G86,'2025'!A:L,9,0),"")</f>
        <v/>
      </c>
      <c r="Y86" s="54" t="str">
        <f t="shared" si="51"/>
        <v/>
      </c>
      <c r="Z86" s="8"/>
      <c r="AA86" s="9"/>
      <c r="AB86" s="4"/>
      <c r="AC86" s="4"/>
      <c r="AD86" s="4"/>
      <c r="AE86" s="4"/>
      <c r="AF86" s="4"/>
      <c r="AG86" s="4"/>
    </row>
    <row r="87">
      <c r="A87" s="8"/>
      <c r="B87" s="70">
        <v>45.0</v>
      </c>
      <c r="C87" s="71" t="str">
        <f t="shared" ref="C87:D87" si="94">IF(OR(H87="",M87="",R87="",W87=""),"",IFERROR(SUM(H87,M87,R87,W87),""))
</f>
        <v/>
      </c>
      <c r="D87" s="53" t="str">
        <f t="shared" si="94"/>
        <v/>
      </c>
      <c r="E87" s="54" t="str">
        <f t="shared" si="47"/>
        <v/>
      </c>
      <c r="F87" s="8"/>
      <c r="G87" s="70">
        <v>45.0</v>
      </c>
      <c r="H87" s="71" t="str">
        <f>IFERROR(VLOOKUP(G87,'2025'!A:L,2,0),"")</f>
        <v/>
      </c>
      <c r="I87" s="71" t="str">
        <f>IFERROR(VLOOKUP(G87,'2025'!A:C,3,0),"")</f>
        <v/>
      </c>
      <c r="J87" s="54" t="str">
        <f t="shared" si="48"/>
        <v/>
      </c>
      <c r="K87" s="8"/>
      <c r="L87" s="70">
        <v>45.0</v>
      </c>
      <c r="M87" s="71" t="str">
        <f>IFERROR(VLOOKUP(G87,'2025'!A:L,4,0),"")</f>
        <v/>
      </c>
      <c r="N87" s="53" t="str">
        <f>IFERROR(VLOOKUP(G87,'2025'!A:L,5,0),"")</f>
        <v/>
      </c>
      <c r="O87" s="54" t="str">
        <f t="shared" si="49"/>
        <v/>
      </c>
      <c r="P87" s="8"/>
      <c r="Q87" s="70">
        <v>45.0</v>
      </c>
      <c r="R87" s="71" t="str">
        <f>IFERROR(VLOOKUP(G87,'2025'!A:L,6,0),"")</f>
        <v/>
      </c>
      <c r="S87" s="70" t="str">
        <f>IFERROR(VLOOKUP(G87,'2025'!A:L,7,0),"")</f>
        <v/>
      </c>
      <c r="T87" s="54" t="str">
        <f t="shared" si="50"/>
        <v/>
      </c>
      <c r="U87" s="8"/>
      <c r="V87" s="70">
        <v>45.0</v>
      </c>
      <c r="W87" s="71" t="str">
        <f>IFERROR(VLOOKUP(G87,'2025'!A:L,8,0),"")</f>
        <v/>
      </c>
      <c r="X87" s="53" t="str">
        <f>IFERROR(VLOOKUP(G87,'2025'!A:L,9,0),"")</f>
        <v/>
      </c>
      <c r="Y87" s="54" t="str">
        <f t="shared" si="51"/>
        <v/>
      </c>
      <c r="Z87" s="8"/>
      <c r="AA87" s="9"/>
      <c r="AB87" s="4"/>
      <c r="AC87" s="4"/>
      <c r="AD87" s="4"/>
      <c r="AE87" s="4"/>
      <c r="AF87" s="4"/>
      <c r="AG87" s="4"/>
    </row>
    <row r="88">
      <c r="A88" s="8"/>
      <c r="B88" s="70">
        <v>46.0</v>
      </c>
      <c r="C88" s="71" t="str">
        <f t="shared" ref="C88:D88" si="95">IF(OR(H88="",M88="",R88="",W88=""),"",IFERROR(SUM(H88,M88,R88,W88),""))
</f>
        <v/>
      </c>
      <c r="D88" s="53" t="str">
        <f t="shared" si="95"/>
        <v/>
      </c>
      <c r="E88" s="54" t="str">
        <f t="shared" si="47"/>
        <v/>
      </c>
      <c r="F88" s="8"/>
      <c r="G88" s="70">
        <v>46.0</v>
      </c>
      <c r="H88" s="71" t="str">
        <f>IFERROR(VLOOKUP(G88,'2025'!A:L,2,0),"")</f>
        <v/>
      </c>
      <c r="I88" s="71" t="str">
        <f>IFERROR(VLOOKUP(G88,'2025'!A:C,3,0),"")</f>
        <v/>
      </c>
      <c r="J88" s="54" t="str">
        <f t="shared" si="48"/>
        <v/>
      </c>
      <c r="K88" s="8"/>
      <c r="L88" s="70">
        <v>46.0</v>
      </c>
      <c r="M88" s="71" t="str">
        <f>IFERROR(VLOOKUP(G88,'2025'!A:L,4,0),"")</f>
        <v/>
      </c>
      <c r="N88" s="53" t="str">
        <f>IFERROR(VLOOKUP(G88,'2025'!A:L,5,0),"")</f>
        <v/>
      </c>
      <c r="O88" s="54" t="str">
        <f t="shared" si="49"/>
        <v/>
      </c>
      <c r="P88" s="8"/>
      <c r="Q88" s="70">
        <v>46.0</v>
      </c>
      <c r="R88" s="71" t="str">
        <f>IFERROR(VLOOKUP(G88,'2025'!A:L,6,0),"")</f>
        <v/>
      </c>
      <c r="S88" s="70" t="str">
        <f>IFERROR(VLOOKUP(G88,'2025'!A:L,7,0),"")</f>
        <v/>
      </c>
      <c r="T88" s="54" t="str">
        <f t="shared" si="50"/>
        <v/>
      </c>
      <c r="U88" s="8"/>
      <c r="V88" s="70">
        <v>46.0</v>
      </c>
      <c r="W88" s="71" t="str">
        <f>IFERROR(VLOOKUP(G88,'2025'!A:L,8,0),"")</f>
        <v/>
      </c>
      <c r="X88" s="53" t="str">
        <f>IFERROR(VLOOKUP(G88,'2025'!A:L,9,0),"")</f>
        <v/>
      </c>
      <c r="Y88" s="54" t="str">
        <f t="shared" si="51"/>
        <v/>
      </c>
      <c r="Z88" s="8"/>
      <c r="AA88" s="9"/>
      <c r="AB88" s="4"/>
      <c r="AC88" s="4"/>
      <c r="AD88" s="4"/>
      <c r="AE88" s="4"/>
      <c r="AF88" s="4"/>
      <c r="AG88" s="4"/>
    </row>
    <row r="89">
      <c r="A89" s="8"/>
      <c r="B89" s="70">
        <v>47.0</v>
      </c>
      <c r="C89" s="71" t="str">
        <f t="shared" ref="C89:D89" si="96">IF(OR(H89="",M89="",R89="",W89=""),"",IFERROR(SUM(H89,M89,R89,W89),""))
</f>
        <v/>
      </c>
      <c r="D89" s="53" t="str">
        <f t="shared" si="96"/>
        <v/>
      </c>
      <c r="E89" s="54" t="str">
        <f t="shared" si="47"/>
        <v/>
      </c>
      <c r="F89" s="8"/>
      <c r="G89" s="70">
        <v>47.0</v>
      </c>
      <c r="H89" s="71" t="str">
        <f>IFERROR(VLOOKUP(G89,'2025'!A:L,2,0),"")</f>
        <v/>
      </c>
      <c r="I89" s="71" t="str">
        <f>IFERROR(VLOOKUP(G89,'2025'!A:C,3,0),"")</f>
        <v/>
      </c>
      <c r="J89" s="54" t="str">
        <f t="shared" si="48"/>
        <v/>
      </c>
      <c r="K89" s="8"/>
      <c r="L89" s="70">
        <v>47.0</v>
      </c>
      <c r="M89" s="71" t="str">
        <f>IFERROR(VLOOKUP(G89,'2025'!A:L,4,0),"")</f>
        <v/>
      </c>
      <c r="N89" s="53" t="str">
        <f>IFERROR(VLOOKUP(G89,'2025'!A:L,5,0),"")</f>
        <v/>
      </c>
      <c r="O89" s="54" t="str">
        <f t="shared" si="49"/>
        <v/>
      </c>
      <c r="P89" s="8"/>
      <c r="Q89" s="70">
        <v>47.0</v>
      </c>
      <c r="R89" s="71" t="str">
        <f>IFERROR(VLOOKUP(G89,'2025'!A:L,6,0),"")</f>
        <v/>
      </c>
      <c r="S89" s="70" t="str">
        <f>IFERROR(VLOOKUP(G89,'2025'!A:L,7,0),"")</f>
        <v/>
      </c>
      <c r="T89" s="54" t="str">
        <f t="shared" si="50"/>
        <v/>
      </c>
      <c r="U89" s="8"/>
      <c r="V89" s="70">
        <v>47.0</v>
      </c>
      <c r="W89" s="71" t="str">
        <f>IFERROR(VLOOKUP(G89,'2025'!A:L,8,0),"")</f>
        <v/>
      </c>
      <c r="X89" s="53" t="str">
        <f>IFERROR(VLOOKUP(G89,'2025'!A:L,9,0),"")</f>
        <v/>
      </c>
      <c r="Y89" s="54" t="str">
        <f t="shared" si="51"/>
        <v/>
      </c>
      <c r="Z89" s="8"/>
      <c r="AA89" s="9"/>
      <c r="AB89" s="4"/>
      <c r="AC89" s="4"/>
      <c r="AD89" s="4"/>
      <c r="AE89" s="4"/>
      <c r="AF89" s="4"/>
      <c r="AG89" s="4"/>
    </row>
    <row r="90">
      <c r="A90" s="8"/>
      <c r="B90" s="70">
        <v>48.0</v>
      </c>
      <c r="C90" s="71" t="str">
        <f t="shared" ref="C90:D90" si="97">IF(OR(H90="",M90="",R90="",W90=""),"",IFERROR(SUM(H90,M90,R90,W90),""))
</f>
        <v/>
      </c>
      <c r="D90" s="53" t="str">
        <f t="shared" si="97"/>
        <v/>
      </c>
      <c r="E90" s="54" t="str">
        <f t="shared" si="47"/>
        <v/>
      </c>
      <c r="F90" s="8"/>
      <c r="G90" s="70">
        <v>48.0</v>
      </c>
      <c r="H90" s="71" t="str">
        <f>IFERROR(VLOOKUP(G90,'2025'!A:L,2,0),"")</f>
        <v/>
      </c>
      <c r="I90" s="71" t="str">
        <f>IFERROR(VLOOKUP(G90,'2025'!A:C,3,0),"")</f>
        <v/>
      </c>
      <c r="J90" s="54" t="str">
        <f t="shared" si="48"/>
        <v/>
      </c>
      <c r="K90" s="8"/>
      <c r="L90" s="70">
        <v>48.0</v>
      </c>
      <c r="M90" s="71" t="str">
        <f>IFERROR(VLOOKUP(G90,'2025'!A:L,4,0),"")</f>
        <v/>
      </c>
      <c r="N90" s="53" t="str">
        <f>IFERROR(VLOOKUP(G90,'2025'!A:L,5,0),"")</f>
        <v/>
      </c>
      <c r="O90" s="54" t="str">
        <f t="shared" si="49"/>
        <v/>
      </c>
      <c r="P90" s="8"/>
      <c r="Q90" s="70">
        <v>48.0</v>
      </c>
      <c r="R90" s="71" t="str">
        <f>IFERROR(VLOOKUP(G90,'2025'!A:L,6,0),"")</f>
        <v/>
      </c>
      <c r="S90" s="70" t="str">
        <f>IFERROR(VLOOKUP(G90,'2025'!A:L,7,0),"")</f>
        <v/>
      </c>
      <c r="T90" s="54" t="str">
        <f t="shared" si="50"/>
        <v/>
      </c>
      <c r="U90" s="8"/>
      <c r="V90" s="70">
        <v>48.0</v>
      </c>
      <c r="W90" s="71" t="str">
        <f>IFERROR(VLOOKUP(G90,'2025'!A:L,8,0),"")</f>
        <v/>
      </c>
      <c r="X90" s="53" t="str">
        <f>IFERROR(VLOOKUP(G90,'2025'!A:L,9,0),"")</f>
        <v/>
      </c>
      <c r="Y90" s="54" t="str">
        <f t="shared" si="51"/>
        <v/>
      </c>
      <c r="Z90" s="8"/>
      <c r="AA90" s="9"/>
      <c r="AB90" s="4"/>
      <c r="AC90" s="4"/>
      <c r="AD90" s="4"/>
      <c r="AE90" s="4"/>
      <c r="AF90" s="4"/>
      <c r="AG90" s="4"/>
    </row>
    <row r="91">
      <c r="A91" s="8"/>
      <c r="B91" s="70">
        <v>49.0</v>
      </c>
      <c r="C91" s="71" t="str">
        <f t="shared" ref="C91:D91" si="98">IF(OR(H91="",M91="",R91="",W91=""),"",IFERROR(SUM(H91,M91,R91,W91),""))
</f>
        <v/>
      </c>
      <c r="D91" s="53" t="str">
        <f t="shared" si="98"/>
        <v/>
      </c>
      <c r="E91" s="54" t="str">
        <f t="shared" si="47"/>
        <v/>
      </c>
      <c r="F91" s="8"/>
      <c r="G91" s="70">
        <v>49.0</v>
      </c>
      <c r="H91" s="71" t="str">
        <f>IFERROR(VLOOKUP(G91,'2025'!A:L,2,0),"")</f>
        <v/>
      </c>
      <c r="I91" s="71" t="str">
        <f>IFERROR(VLOOKUP(G91,'2025'!A:C,3,0),"")</f>
        <v/>
      </c>
      <c r="J91" s="54" t="str">
        <f t="shared" si="48"/>
        <v/>
      </c>
      <c r="K91" s="8"/>
      <c r="L91" s="70">
        <v>49.0</v>
      </c>
      <c r="M91" s="71" t="str">
        <f>IFERROR(VLOOKUP(G91,'2025'!A:L,4,0),"")</f>
        <v/>
      </c>
      <c r="N91" s="53" t="str">
        <f>IFERROR(VLOOKUP(G91,'2025'!A:L,5,0),"")</f>
        <v/>
      </c>
      <c r="O91" s="54" t="str">
        <f t="shared" si="49"/>
        <v/>
      </c>
      <c r="P91" s="8"/>
      <c r="Q91" s="70">
        <v>49.0</v>
      </c>
      <c r="R91" s="71" t="str">
        <f>IFERROR(VLOOKUP(G91,'2025'!A:L,6,0),"")</f>
        <v/>
      </c>
      <c r="S91" s="70" t="str">
        <f>IFERROR(VLOOKUP(G91,'2025'!A:L,7,0),"")</f>
        <v/>
      </c>
      <c r="T91" s="54" t="str">
        <f t="shared" si="50"/>
        <v/>
      </c>
      <c r="U91" s="8"/>
      <c r="V91" s="70">
        <v>49.0</v>
      </c>
      <c r="W91" s="71" t="str">
        <f>IFERROR(VLOOKUP(G91,'2025'!A:L,8,0),"")</f>
        <v/>
      </c>
      <c r="X91" s="53" t="str">
        <f>IFERROR(VLOOKUP(G91,'2025'!A:L,9,0),"")</f>
        <v/>
      </c>
      <c r="Y91" s="54" t="str">
        <f t="shared" si="51"/>
        <v/>
      </c>
      <c r="Z91" s="8"/>
      <c r="AA91" s="9"/>
      <c r="AB91" s="4"/>
      <c r="AC91" s="4"/>
      <c r="AD91" s="4"/>
      <c r="AE91" s="4"/>
      <c r="AF91" s="4"/>
      <c r="AG91" s="4"/>
    </row>
    <row r="92">
      <c r="A92" s="8"/>
      <c r="B92" s="70">
        <v>50.0</v>
      </c>
      <c r="C92" s="71" t="str">
        <f t="shared" ref="C92:D92" si="99">IF(OR(H92="",M92="",R92="",W92=""),"",IFERROR(SUM(H92,M92,R92,W92),""))
</f>
        <v/>
      </c>
      <c r="D92" s="53" t="str">
        <f t="shared" si="99"/>
        <v/>
      </c>
      <c r="E92" s="54" t="str">
        <f t="shared" si="47"/>
        <v/>
      </c>
      <c r="F92" s="8"/>
      <c r="G92" s="70">
        <v>50.0</v>
      </c>
      <c r="H92" s="71" t="str">
        <f>IFERROR(VLOOKUP(G92,'2025'!A:L,2,0),"")</f>
        <v/>
      </c>
      <c r="I92" s="71" t="str">
        <f>IFERROR(VLOOKUP(G92,'2025'!A:C,3,0),"")</f>
        <v/>
      </c>
      <c r="J92" s="54" t="str">
        <f t="shared" si="48"/>
        <v/>
      </c>
      <c r="K92" s="8"/>
      <c r="L92" s="70">
        <v>50.0</v>
      </c>
      <c r="M92" s="71" t="str">
        <f>IFERROR(VLOOKUP(G92,'2025'!A:L,4,0),"")</f>
        <v/>
      </c>
      <c r="N92" s="53" t="str">
        <f>IFERROR(VLOOKUP(G92,'2025'!A:L,5,0),"")</f>
        <v/>
      </c>
      <c r="O92" s="54" t="str">
        <f t="shared" si="49"/>
        <v/>
      </c>
      <c r="P92" s="8"/>
      <c r="Q92" s="70">
        <v>50.0</v>
      </c>
      <c r="R92" s="71" t="str">
        <f>IFERROR(VLOOKUP(G92,'2025'!A:L,6,0),"")</f>
        <v/>
      </c>
      <c r="S92" s="70" t="str">
        <f>IFERROR(VLOOKUP(G92,'2025'!A:L,7,0),"")</f>
        <v/>
      </c>
      <c r="T92" s="54" t="str">
        <f t="shared" si="50"/>
        <v/>
      </c>
      <c r="U92" s="8"/>
      <c r="V92" s="70">
        <v>50.0</v>
      </c>
      <c r="W92" s="71" t="str">
        <f>IFERROR(VLOOKUP(G92,'2025'!A:L,8,0),"")</f>
        <v/>
      </c>
      <c r="X92" s="53" t="str">
        <f>IFERROR(VLOOKUP(G92,'2025'!A:L,9,0),"")</f>
        <v/>
      </c>
      <c r="Y92" s="54" t="str">
        <f t="shared" si="51"/>
        <v/>
      </c>
      <c r="Z92" s="8"/>
      <c r="AA92" s="9"/>
      <c r="AB92" s="4"/>
      <c r="AC92" s="4"/>
      <c r="AD92" s="4"/>
      <c r="AE92" s="4"/>
      <c r="AF92" s="4"/>
      <c r="AG92" s="4"/>
    </row>
    <row r="93">
      <c r="A93" s="8"/>
      <c r="B93" s="70">
        <v>51.0</v>
      </c>
      <c r="C93" s="71" t="str">
        <f t="shared" ref="C93:D93" si="100">IF(OR(H93="",M93="",R93="",W93=""),"",IFERROR(SUM(H93,M93,R93,W93),""))
</f>
        <v/>
      </c>
      <c r="D93" s="53" t="str">
        <f t="shared" si="100"/>
        <v/>
      </c>
      <c r="E93" s="54" t="str">
        <f t="shared" si="47"/>
        <v/>
      </c>
      <c r="F93" s="8"/>
      <c r="G93" s="70">
        <v>51.0</v>
      </c>
      <c r="H93" s="71" t="str">
        <f>IFERROR(VLOOKUP(G93,'2025'!A:L,2,0),"")</f>
        <v/>
      </c>
      <c r="I93" s="71" t="str">
        <f>IFERROR(VLOOKUP(G93,'2025'!A:C,3,0),"")</f>
        <v/>
      </c>
      <c r="J93" s="54" t="str">
        <f t="shared" si="48"/>
        <v/>
      </c>
      <c r="K93" s="8"/>
      <c r="L93" s="70">
        <v>51.0</v>
      </c>
      <c r="M93" s="71" t="str">
        <f>IFERROR(VLOOKUP(G93,'2025'!A:L,4,0),"")</f>
        <v/>
      </c>
      <c r="N93" s="53" t="str">
        <f>IFERROR(VLOOKUP(G93,'2025'!A:L,5,0),"")</f>
        <v/>
      </c>
      <c r="O93" s="54" t="str">
        <f t="shared" si="49"/>
        <v/>
      </c>
      <c r="P93" s="8"/>
      <c r="Q93" s="70">
        <v>51.0</v>
      </c>
      <c r="R93" s="71" t="str">
        <f>IFERROR(VLOOKUP(G93,'2025'!A:L,6,0),"")</f>
        <v/>
      </c>
      <c r="S93" s="70" t="str">
        <f>IFERROR(VLOOKUP(G93,'2025'!A:L,7,0),"")</f>
        <v/>
      </c>
      <c r="T93" s="54" t="str">
        <f t="shared" si="50"/>
        <v/>
      </c>
      <c r="U93" s="8"/>
      <c r="V93" s="70">
        <v>51.0</v>
      </c>
      <c r="W93" s="71" t="str">
        <f>IFERROR(VLOOKUP(G93,'2025'!A:L,8,0),"")</f>
        <v/>
      </c>
      <c r="X93" s="53" t="str">
        <f>IFERROR(VLOOKUP(G93,'2025'!A:L,9,0),"")</f>
        <v/>
      </c>
      <c r="Y93" s="54" t="str">
        <f t="shared" si="51"/>
        <v/>
      </c>
      <c r="Z93" s="8"/>
      <c r="AA93" s="9"/>
      <c r="AB93" s="4"/>
      <c r="AC93" s="4"/>
      <c r="AD93" s="4"/>
      <c r="AE93" s="4"/>
      <c r="AF93" s="4"/>
      <c r="AG93" s="4"/>
    </row>
    <row r="94">
      <c r="A94" s="8"/>
      <c r="B94" s="70">
        <v>52.0</v>
      </c>
      <c r="C94" s="71" t="str">
        <f t="shared" ref="C94:D94" si="101">IF(OR(H94="",M94="",R94="",W94=""),"",IFERROR(SUM(H94,M94,R94,W94),""))
</f>
        <v/>
      </c>
      <c r="D94" s="53" t="str">
        <f t="shared" si="101"/>
        <v/>
      </c>
      <c r="E94" s="54" t="str">
        <f t="shared" si="47"/>
        <v/>
      </c>
      <c r="F94" s="8"/>
      <c r="G94" s="70">
        <v>52.0</v>
      </c>
      <c r="H94" s="71" t="str">
        <f>IFERROR(VLOOKUP(G94,'2025'!A:L,2,0),"")</f>
        <v/>
      </c>
      <c r="I94" s="71" t="str">
        <f>IFERROR(VLOOKUP(G94,'2025'!A:C,3,0),"")</f>
        <v/>
      </c>
      <c r="J94" s="54" t="str">
        <f t="shared" si="48"/>
        <v/>
      </c>
      <c r="K94" s="8"/>
      <c r="L94" s="70">
        <v>52.0</v>
      </c>
      <c r="M94" s="71" t="str">
        <f>IFERROR(VLOOKUP(G94,'2025'!A:L,4,0),"")</f>
        <v/>
      </c>
      <c r="N94" s="53" t="str">
        <f>IFERROR(VLOOKUP(G94,'2025'!A:L,5,0),"")</f>
        <v/>
      </c>
      <c r="O94" s="54" t="str">
        <f t="shared" si="49"/>
        <v/>
      </c>
      <c r="P94" s="8"/>
      <c r="Q94" s="70">
        <v>52.0</v>
      </c>
      <c r="R94" s="71" t="str">
        <f>IFERROR(VLOOKUP(G94,'2025'!A:L,6,0),"")</f>
        <v/>
      </c>
      <c r="S94" s="70" t="str">
        <f>IFERROR(VLOOKUP(G94,'2025'!A:L,7,0),"")</f>
        <v/>
      </c>
      <c r="T94" s="54" t="str">
        <f t="shared" si="50"/>
        <v/>
      </c>
      <c r="U94" s="8"/>
      <c r="V94" s="70">
        <v>52.0</v>
      </c>
      <c r="W94" s="71" t="str">
        <f>IFERROR(VLOOKUP(G94,'2025'!A:L,8,0),"")</f>
        <v/>
      </c>
      <c r="X94" s="53" t="str">
        <f>IFERROR(VLOOKUP(G94,'2025'!A:L,9,0),"")</f>
        <v/>
      </c>
      <c r="Y94" s="54" t="str">
        <f t="shared" si="51"/>
        <v/>
      </c>
      <c r="Z94" s="8"/>
      <c r="AA94" s="9"/>
      <c r="AB94" s="4"/>
      <c r="AC94" s="4"/>
      <c r="AD94" s="4"/>
      <c r="AE94" s="4"/>
      <c r="AF94" s="4"/>
      <c r="AG94" s="4"/>
    </row>
    <row r="95">
      <c r="A95" s="58"/>
      <c r="B95" s="70" t="s">
        <v>55</v>
      </c>
      <c r="C95" s="70">
        <f t="shared" ref="C95:D95" si="102">SUM(H95,M95,R95,W95)</f>
        <v>-5141995.353</v>
      </c>
      <c r="D95" s="53">
        <f t="shared" si="102"/>
        <v>488881214.9</v>
      </c>
      <c r="E95" s="54">
        <f>C95/D95</f>
        <v>-0.01051788286</v>
      </c>
      <c r="F95" s="58"/>
      <c r="G95" s="70" t="s">
        <v>55</v>
      </c>
      <c r="H95" s="53">
        <f t="shared" ref="H95:I95" si="103">SUM(H43:H94)</f>
        <v>-3004722.677</v>
      </c>
      <c r="I95" s="53">
        <f t="shared" si="103"/>
        <v>156046485</v>
      </c>
      <c r="J95" s="54">
        <f>H95/I95</f>
        <v>-0.01925530509</v>
      </c>
      <c r="K95" s="58"/>
      <c r="L95" s="70" t="s">
        <v>55</v>
      </c>
      <c r="M95" s="53">
        <f t="shared" ref="M95:N95" si="104">SUM(M43:M94)</f>
        <v>2295527.919</v>
      </c>
      <c r="N95" s="53">
        <f t="shared" si="104"/>
        <v>162886237.5</v>
      </c>
      <c r="O95" s="54">
        <f>M95/N95</f>
        <v>0.01409282917</v>
      </c>
      <c r="P95" s="58"/>
      <c r="Q95" s="70" t="s">
        <v>55</v>
      </c>
      <c r="R95" s="53">
        <f t="shared" ref="R95:S95" si="105">SUM(R43:R94)</f>
        <v>-3141443.983</v>
      </c>
      <c r="S95" s="53">
        <f t="shared" si="105"/>
        <v>60327712.18</v>
      </c>
      <c r="T95" s="54">
        <f t="shared" si="50"/>
        <v>-0.05207298386</v>
      </c>
      <c r="U95" s="58"/>
      <c r="V95" s="70" t="s">
        <v>55</v>
      </c>
      <c r="W95" s="53">
        <f t="shared" ref="W95:X95" si="106">SUM(W43:W94)</f>
        <v>-1291356.613</v>
      </c>
      <c r="X95" s="53">
        <f t="shared" si="106"/>
        <v>109620780.2</v>
      </c>
      <c r="Y95" s="54">
        <f t="shared" si="51"/>
        <v>-0.01178021732</v>
      </c>
      <c r="Z95" s="58"/>
      <c r="AA95" s="72"/>
      <c r="AB95" s="73"/>
      <c r="AC95" s="73"/>
      <c r="AD95" s="73"/>
      <c r="AE95" s="73"/>
      <c r="AF95" s="73"/>
      <c r="AG95" s="73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9"/>
      <c r="AB96" s="4"/>
      <c r="AC96" s="4"/>
      <c r="AD96" s="4"/>
      <c r="AE96" s="4"/>
      <c r="AF96" s="4"/>
      <c r="AG96" s="4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9"/>
      <c r="AB97" s="4"/>
      <c r="AC97" s="4"/>
      <c r="AD97" s="4"/>
      <c r="AE97" s="4"/>
      <c r="AF97" s="4"/>
      <c r="AG97" s="4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9"/>
      <c r="AB98" s="4"/>
      <c r="AC98" s="4"/>
      <c r="AD98" s="4"/>
      <c r="AE98" s="4"/>
      <c r="AF98" s="4"/>
      <c r="AG98" s="4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9"/>
      <c r="AB99" s="4"/>
      <c r="AC99" s="4"/>
      <c r="AD99" s="4"/>
      <c r="AE99" s="4"/>
      <c r="AF99" s="4"/>
      <c r="AG99" s="4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9"/>
      <c r="AB100" s="4"/>
      <c r="AC100" s="4"/>
      <c r="AD100" s="4"/>
      <c r="AE100" s="4"/>
      <c r="AF100" s="4"/>
      <c r="AG100" s="4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9"/>
      <c r="AB101" s="4"/>
      <c r="AC101" s="4"/>
      <c r="AD101" s="4"/>
      <c r="AE101" s="4"/>
      <c r="AF101" s="4"/>
      <c r="AG101" s="4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9"/>
      <c r="AB102" s="4"/>
      <c r="AC102" s="4"/>
      <c r="AD102" s="4"/>
      <c r="AE102" s="4"/>
      <c r="AF102" s="4"/>
      <c r="AG102" s="4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9"/>
      <c r="AB103" s="4"/>
      <c r="AC103" s="4"/>
      <c r="AD103" s="4"/>
      <c r="AE103" s="4"/>
      <c r="AF103" s="4"/>
      <c r="AG103" s="4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9"/>
      <c r="AB104" s="4"/>
      <c r="AC104" s="4"/>
      <c r="AD104" s="4"/>
      <c r="AE104" s="4"/>
      <c r="AF104" s="4"/>
      <c r="AG104" s="4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9"/>
      <c r="AB105" s="4"/>
      <c r="AC105" s="4"/>
      <c r="AD105" s="4"/>
      <c r="AE105" s="4"/>
      <c r="AF105" s="4"/>
      <c r="AG105" s="4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9"/>
      <c r="AB106" s="4"/>
      <c r="AC106" s="4"/>
      <c r="AD106" s="4"/>
      <c r="AE106" s="4"/>
      <c r="AF106" s="4"/>
      <c r="AG106" s="4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9"/>
      <c r="AB107" s="4"/>
      <c r="AC107" s="4"/>
      <c r="AD107" s="4"/>
      <c r="AE107" s="4"/>
      <c r="AF107" s="4"/>
      <c r="AG107" s="4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9"/>
      <c r="AB108" s="4"/>
      <c r="AC108" s="4"/>
      <c r="AD108" s="4"/>
      <c r="AE108" s="4"/>
      <c r="AF108" s="4"/>
      <c r="AG108" s="4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9"/>
      <c r="AB109" s="4"/>
      <c r="AC109" s="4"/>
      <c r="AD109" s="4"/>
      <c r="AE109" s="4"/>
      <c r="AF109" s="4"/>
      <c r="AG109" s="4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/>
      <c r="AB110" s="4"/>
      <c r="AC110" s="4"/>
      <c r="AD110" s="4"/>
      <c r="AE110" s="4"/>
      <c r="AF110" s="4"/>
      <c r="AG110" s="4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9"/>
      <c r="AB111" s="4"/>
      <c r="AC111" s="4"/>
      <c r="AD111" s="4"/>
      <c r="AE111" s="4"/>
      <c r="AF111" s="4"/>
      <c r="AG111" s="4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9"/>
      <c r="AB112" s="4"/>
      <c r="AC112" s="4"/>
      <c r="AD112" s="4"/>
      <c r="AE112" s="4"/>
      <c r="AF112" s="4"/>
      <c r="AG112" s="4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9"/>
      <c r="AB113" s="4"/>
      <c r="AC113" s="4"/>
      <c r="AD113" s="4"/>
      <c r="AE113" s="4"/>
      <c r="AF113" s="4"/>
      <c r="AG113" s="4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9"/>
      <c r="AB114" s="4"/>
      <c r="AC114" s="4"/>
      <c r="AD114" s="4"/>
      <c r="AE114" s="4"/>
      <c r="AF114" s="4"/>
      <c r="AG114" s="4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9"/>
      <c r="AB115" s="4"/>
      <c r="AC115" s="4"/>
      <c r="AD115" s="4"/>
      <c r="AE115" s="4"/>
      <c r="AF115" s="4"/>
      <c r="AG115" s="4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9"/>
      <c r="AB116" s="4"/>
      <c r="AC116" s="4"/>
      <c r="AD116" s="4"/>
      <c r="AE116" s="4"/>
      <c r="AF116" s="4"/>
      <c r="AG116" s="4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9"/>
      <c r="AB117" s="4"/>
      <c r="AC117" s="4"/>
      <c r="AD117" s="4"/>
      <c r="AE117" s="4"/>
      <c r="AF117" s="4"/>
      <c r="AG117" s="4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9"/>
      <c r="AB118" s="4"/>
      <c r="AC118" s="4"/>
      <c r="AD118" s="4"/>
      <c r="AE118" s="4"/>
      <c r="AF118" s="4"/>
      <c r="AG118" s="4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9"/>
      <c r="AB119" s="4"/>
      <c r="AC119" s="4"/>
      <c r="AD119" s="4"/>
      <c r="AE119" s="4"/>
      <c r="AF119" s="4"/>
      <c r="AG119" s="4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9"/>
      <c r="AB120" s="4"/>
      <c r="AC120" s="4"/>
      <c r="AD120" s="4"/>
      <c r="AE120" s="4"/>
      <c r="AF120" s="4"/>
      <c r="AG120" s="4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9"/>
      <c r="AB121" s="4"/>
      <c r="AC121" s="4"/>
      <c r="AD121" s="4"/>
      <c r="AE121" s="4"/>
      <c r="AF121" s="4"/>
      <c r="AG121" s="4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9"/>
      <c r="AB122" s="4"/>
      <c r="AC122" s="4"/>
      <c r="AD122" s="4"/>
      <c r="AE122" s="4"/>
      <c r="AF122" s="4"/>
      <c r="AG122" s="4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9"/>
      <c r="AB123" s="4"/>
      <c r="AC123" s="4"/>
      <c r="AD123" s="4"/>
      <c r="AE123" s="4"/>
      <c r="AF123" s="4"/>
      <c r="AG123" s="4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9"/>
      <c r="AB124" s="4"/>
      <c r="AC124" s="4"/>
      <c r="AD124" s="4"/>
      <c r="AE124" s="4"/>
      <c r="AF124" s="4"/>
      <c r="AG124" s="4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9"/>
      <c r="AB125" s="4"/>
      <c r="AC125" s="4"/>
      <c r="AD125" s="4"/>
      <c r="AE125" s="4"/>
      <c r="AF125" s="4"/>
      <c r="AG125" s="4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9"/>
      <c r="AB126" s="4"/>
      <c r="AC126" s="4"/>
      <c r="AD126" s="4"/>
      <c r="AE126" s="4"/>
      <c r="AF126" s="4"/>
      <c r="AG126" s="4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9"/>
      <c r="AB127" s="4"/>
      <c r="AC127" s="4"/>
      <c r="AD127" s="4"/>
      <c r="AE127" s="4"/>
      <c r="AF127" s="4"/>
      <c r="AG127" s="4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9"/>
      <c r="AB128" s="4"/>
      <c r="AC128" s="4"/>
      <c r="AD128" s="4"/>
      <c r="AE128" s="4"/>
      <c r="AF128" s="4"/>
      <c r="AG128" s="4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9"/>
      <c r="AB129" s="4"/>
      <c r="AC129" s="4"/>
      <c r="AD129" s="4"/>
      <c r="AE129" s="4"/>
      <c r="AF129" s="4"/>
      <c r="AG129" s="4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9"/>
      <c r="AB130" s="4"/>
      <c r="AC130" s="4"/>
      <c r="AD130" s="4"/>
      <c r="AE130" s="4"/>
      <c r="AF130" s="4"/>
      <c r="AG130" s="4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9"/>
      <c r="AB131" s="4"/>
      <c r="AC131" s="4"/>
      <c r="AD131" s="4"/>
      <c r="AE131" s="4"/>
      <c r="AF131" s="4"/>
      <c r="AG131" s="4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9"/>
      <c r="AB132" s="4"/>
      <c r="AC132" s="4"/>
      <c r="AD132" s="4"/>
      <c r="AE132" s="4"/>
      <c r="AF132" s="4"/>
      <c r="AG132" s="4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9"/>
      <c r="AB133" s="4"/>
      <c r="AC133" s="4"/>
      <c r="AD133" s="4"/>
      <c r="AE133" s="4"/>
      <c r="AF133" s="4"/>
      <c r="AG133" s="4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9"/>
      <c r="AB134" s="4"/>
      <c r="AC134" s="4"/>
      <c r="AD134" s="4"/>
      <c r="AE134" s="4"/>
      <c r="AF134" s="4"/>
      <c r="AG134" s="4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9"/>
      <c r="AB135" s="4"/>
      <c r="AC135" s="4"/>
      <c r="AD135" s="4"/>
      <c r="AE135" s="4"/>
      <c r="AF135" s="4"/>
      <c r="AG135" s="4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9"/>
      <c r="AB136" s="4"/>
      <c r="AC136" s="4"/>
      <c r="AD136" s="4"/>
      <c r="AE136" s="4"/>
      <c r="AF136" s="4"/>
      <c r="AG136" s="4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9"/>
      <c r="AB137" s="4"/>
      <c r="AC137" s="4"/>
      <c r="AD137" s="4"/>
      <c r="AE137" s="4"/>
      <c r="AF137" s="4"/>
      <c r="AG137" s="4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9"/>
      <c r="AB138" s="4"/>
      <c r="AC138" s="4"/>
      <c r="AD138" s="4"/>
      <c r="AE138" s="4"/>
      <c r="AF138" s="4"/>
      <c r="AG138" s="4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9"/>
      <c r="AB139" s="4"/>
      <c r="AC139" s="4"/>
      <c r="AD139" s="4"/>
      <c r="AE139" s="4"/>
      <c r="AF139" s="4"/>
      <c r="AG139" s="4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9"/>
      <c r="AB140" s="4"/>
      <c r="AC140" s="4"/>
      <c r="AD140" s="4"/>
      <c r="AE140" s="4"/>
      <c r="AF140" s="4"/>
      <c r="AG140" s="4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9"/>
      <c r="AB141" s="4"/>
      <c r="AC141" s="4"/>
      <c r="AD141" s="4"/>
      <c r="AE141" s="4"/>
      <c r="AF141" s="4"/>
      <c r="AG141" s="4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9"/>
      <c r="AB142" s="4"/>
      <c r="AC142" s="4"/>
      <c r="AD142" s="4"/>
      <c r="AE142" s="4"/>
      <c r="AF142" s="4"/>
      <c r="AG142" s="4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9"/>
      <c r="AB143" s="4"/>
      <c r="AC143" s="4"/>
      <c r="AD143" s="4"/>
      <c r="AE143" s="4"/>
      <c r="AF143" s="4"/>
      <c r="AG143" s="4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9"/>
      <c r="AB144" s="4"/>
      <c r="AC144" s="4"/>
      <c r="AD144" s="4"/>
      <c r="AE144" s="4"/>
      <c r="AF144" s="4"/>
      <c r="AG144" s="4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9"/>
      <c r="AB145" s="4"/>
      <c r="AC145" s="4"/>
      <c r="AD145" s="4"/>
      <c r="AE145" s="4"/>
      <c r="AF145" s="4"/>
      <c r="AG145" s="4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9"/>
      <c r="AB146" s="4"/>
      <c r="AC146" s="4"/>
      <c r="AD146" s="4"/>
      <c r="AE146" s="4"/>
      <c r="AF146" s="4"/>
      <c r="AG146" s="4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9"/>
      <c r="AB147" s="4"/>
      <c r="AC147" s="4"/>
      <c r="AD147" s="4"/>
      <c r="AE147" s="4"/>
      <c r="AF147" s="4"/>
      <c r="AG147" s="4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9"/>
      <c r="AB148" s="4"/>
      <c r="AC148" s="4"/>
      <c r="AD148" s="4"/>
      <c r="AE148" s="4"/>
      <c r="AF148" s="4"/>
      <c r="AG148" s="4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9"/>
      <c r="AB149" s="4"/>
      <c r="AC149" s="4"/>
      <c r="AD149" s="4"/>
      <c r="AE149" s="4"/>
      <c r="AF149" s="4"/>
      <c r="AG149" s="4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9"/>
      <c r="AB150" s="4"/>
      <c r="AC150" s="4"/>
      <c r="AD150" s="4"/>
      <c r="AE150" s="4"/>
      <c r="AF150" s="4"/>
      <c r="AG150" s="4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9"/>
      <c r="AB151" s="4"/>
      <c r="AC151" s="4"/>
      <c r="AD151" s="4"/>
      <c r="AE151" s="4"/>
      <c r="AF151" s="4"/>
      <c r="AG151" s="4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9"/>
      <c r="AB152" s="4"/>
      <c r="AC152" s="4"/>
      <c r="AD152" s="4"/>
      <c r="AE152" s="4"/>
      <c r="AF152" s="4"/>
      <c r="AG152" s="4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9"/>
      <c r="AB153" s="4"/>
      <c r="AC153" s="4"/>
      <c r="AD153" s="4"/>
      <c r="AE153" s="4"/>
      <c r="AF153" s="4"/>
      <c r="AG153" s="4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9"/>
      <c r="AB154" s="4"/>
      <c r="AC154" s="4"/>
      <c r="AD154" s="4"/>
      <c r="AE154" s="4"/>
      <c r="AF154" s="4"/>
      <c r="AG154" s="4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9"/>
      <c r="AB155" s="4"/>
      <c r="AC155" s="4"/>
      <c r="AD155" s="4"/>
      <c r="AE155" s="4"/>
      <c r="AF155" s="4"/>
      <c r="AG155" s="4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9"/>
      <c r="AB156" s="4"/>
      <c r="AC156" s="4"/>
      <c r="AD156" s="4"/>
      <c r="AE156" s="4"/>
      <c r="AF156" s="4"/>
      <c r="AG156" s="4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9"/>
      <c r="AB157" s="4"/>
      <c r="AC157" s="4"/>
      <c r="AD157" s="4"/>
      <c r="AE157" s="4"/>
      <c r="AF157" s="4"/>
      <c r="AG157" s="4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9"/>
      <c r="AB158" s="4"/>
      <c r="AC158" s="4"/>
      <c r="AD158" s="4"/>
      <c r="AE158" s="4"/>
      <c r="AF158" s="4"/>
      <c r="AG158" s="4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9"/>
      <c r="AB159" s="4"/>
      <c r="AC159" s="4"/>
      <c r="AD159" s="4"/>
      <c r="AE159" s="4"/>
      <c r="AF159" s="4"/>
      <c r="AG159" s="4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9"/>
      <c r="AB160" s="4"/>
      <c r="AC160" s="4"/>
      <c r="AD160" s="4"/>
      <c r="AE160" s="4"/>
      <c r="AF160" s="4"/>
      <c r="AG160" s="4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9"/>
      <c r="AB161" s="4"/>
      <c r="AC161" s="4"/>
      <c r="AD161" s="4"/>
      <c r="AE161" s="4"/>
      <c r="AF161" s="4"/>
      <c r="AG161" s="4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9"/>
      <c r="AB162" s="4"/>
      <c r="AC162" s="4"/>
      <c r="AD162" s="4"/>
      <c r="AE162" s="4"/>
      <c r="AF162" s="4"/>
      <c r="AG162" s="4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9"/>
      <c r="AB163" s="4"/>
      <c r="AC163" s="4"/>
      <c r="AD163" s="4"/>
      <c r="AE163" s="4"/>
      <c r="AF163" s="4"/>
      <c r="AG163" s="4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9"/>
      <c r="AB164" s="4"/>
      <c r="AC164" s="4"/>
      <c r="AD164" s="4"/>
      <c r="AE164" s="4"/>
      <c r="AF164" s="4"/>
      <c r="AG164" s="4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9"/>
      <c r="AB165" s="4"/>
      <c r="AC165" s="4"/>
      <c r="AD165" s="4"/>
      <c r="AE165" s="4"/>
      <c r="AF165" s="4"/>
      <c r="AG165" s="4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9"/>
      <c r="AB166" s="4"/>
      <c r="AC166" s="4"/>
      <c r="AD166" s="4"/>
      <c r="AE166" s="4"/>
      <c r="AF166" s="4"/>
      <c r="AG166" s="4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9"/>
      <c r="AB167" s="4"/>
      <c r="AC167" s="4"/>
      <c r="AD167" s="4"/>
      <c r="AE167" s="4"/>
      <c r="AF167" s="4"/>
      <c r="AG167" s="4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9"/>
      <c r="AB168" s="4"/>
      <c r="AC168" s="4"/>
      <c r="AD168" s="4"/>
      <c r="AE168" s="4"/>
      <c r="AF168" s="4"/>
      <c r="AG168" s="4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9"/>
      <c r="AB169" s="4"/>
      <c r="AC169" s="4"/>
      <c r="AD169" s="4"/>
      <c r="AE169" s="4"/>
      <c r="AF169" s="4"/>
      <c r="AG169" s="4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9"/>
      <c r="AB170" s="4"/>
      <c r="AC170" s="4"/>
      <c r="AD170" s="4"/>
      <c r="AE170" s="4"/>
      <c r="AF170" s="4"/>
      <c r="AG170" s="4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9"/>
      <c r="AB171" s="4"/>
      <c r="AC171" s="4"/>
      <c r="AD171" s="4"/>
      <c r="AE171" s="4"/>
      <c r="AF171" s="4"/>
      <c r="AG171" s="4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9"/>
      <c r="AB172" s="4"/>
      <c r="AC172" s="4"/>
      <c r="AD172" s="4"/>
      <c r="AE172" s="4"/>
      <c r="AF172" s="4"/>
      <c r="AG172" s="4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9"/>
      <c r="AB173" s="4"/>
      <c r="AC173" s="4"/>
      <c r="AD173" s="4"/>
      <c r="AE173" s="4"/>
      <c r="AF173" s="4"/>
      <c r="AG173" s="4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9"/>
      <c r="AB174" s="4"/>
      <c r="AC174" s="4"/>
      <c r="AD174" s="4"/>
      <c r="AE174" s="4"/>
      <c r="AF174" s="4"/>
      <c r="AG174" s="4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9"/>
      <c r="AB175" s="4"/>
      <c r="AC175" s="4"/>
      <c r="AD175" s="4"/>
      <c r="AE175" s="4"/>
      <c r="AF175" s="4"/>
      <c r="AG175" s="4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9"/>
      <c r="AB176" s="4"/>
      <c r="AC176" s="4"/>
      <c r="AD176" s="4"/>
      <c r="AE176" s="4"/>
      <c r="AF176" s="4"/>
      <c r="AG176" s="4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9"/>
      <c r="AB177" s="4"/>
      <c r="AC177" s="4"/>
      <c r="AD177" s="4"/>
      <c r="AE177" s="4"/>
      <c r="AF177" s="4"/>
      <c r="AG177" s="4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  <c r="AB178" s="4"/>
      <c r="AC178" s="4"/>
      <c r="AD178" s="4"/>
      <c r="AE178" s="4"/>
      <c r="AF178" s="4"/>
      <c r="AG178" s="4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9"/>
      <c r="AB179" s="4"/>
      <c r="AC179" s="4"/>
      <c r="AD179" s="4"/>
      <c r="AE179" s="4"/>
      <c r="AF179" s="4"/>
      <c r="AG179" s="4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9"/>
      <c r="AB180" s="4"/>
      <c r="AC180" s="4"/>
      <c r="AD180" s="4"/>
      <c r="AE180" s="4"/>
      <c r="AF180" s="4"/>
      <c r="AG180" s="4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9"/>
      <c r="AB181" s="4"/>
      <c r="AC181" s="4"/>
      <c r="AD181" s="4"/>
      <c r="AE181" s="4"/>
      <c r="AF181" s="4"/>
      <c r="AG181" s="4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9"/>
      <c r="AB182" s="4"/>
      <c r="AC182" s="4"/>
      <c r="AD182" s="4"/>
      <c r="AE182" s="4"/>
      <c r="AF182" s="4"/>
      <c r="AG182" s="4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9"/>
      <c r="AB183" s="4"/>
      <c r="AC183" s="4"/>
      <c r="AD183" s="4"/>
      <c r="AE183" s="4"/>
      <c r="AF183" s="4"/>
      <c r="AG183" s="4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9"/>
      <c r="AB184" s="4"/>
      <c r="AC184" s="4"/>
      <c r="AD184" s="4"/>
      <c r="AE184" s="4"/>
      <c r="AF184" s="4"/>
      <c r="AG184" s="4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9"/>
      <c r="AB185" s="4"/>
      <c r="AC185" s="4"/>
      <c r="AD185" s="4"/>
      <c r="AE185" s="4"/>
      <c r="AF185" s="4"/>
      <c r="AG185" s="4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9"/>
      <c r="AB186" s="4"/>
      <c r="AC186" s="4"/>
      <c r="AD186" s="4"/>
      <c r="AE186" s="4"/>
      <c r="AF186" s="4"/>
      <c r="AG186" s="4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  <c r="AB187" s="4"/>
      <c r="AC187" s="4"/>
      <c r="AD187" s="4"/>
      <c r="AE187" s="4"/>
      <c r="AF187" s="4"/>
      <c r="AG187" s="4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9"/>
      <c r="AB188" s="4"/>
      <c r="AC188" s="4"/>
      <c r="AD188" s="4"/>
      <c r="AE188" s="4"/>
      <c r="AF188" s="4"/>
      <c r="AG188" s="4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9"/>
      <c r="AB189" s="4"/>
      <c r="AC189" s="4"/>
      <c r="AD189" s="4"/>
      <c r="AE189" s="4"/>
      <c r="AF189" s="4"/>
      <c r="AG189" s="4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9"/>
      <c r="AB190" s="4"/>
      <c r="AC190" s="4"/>
      <c r="AD190" s="4"/>
      <c r="AE190" s="4"/>
      <c r="AF190" s="4"/>
      <c r="AG190" s="4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9"/>
      <c r="AB191" s="4"/>
      <c r="AC191" s="4"/>
      <c r="AD191" s="4"/>
      <c r="AE191" s="4"/>
      <c r="AF191" s="4"/>
      <c r="AG191" s="4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9"/>
      <c r="AB192" s="4"/>
      <c r="AC192" s="4"/>
      <c r="AD192" s="4"/>
      <c r="AE192" s="4"/>
      <c r="AF192" s="4"/>
      <c r="AG192" s="4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9"/>
      <c r="AB193" s="4"/>
      <c r="AC193" s="4"/>
      <c r="AD193" s="4"/>
      <c r="AE193" s="4"/>
      <c r="AF193" s="4"/>
      <c r="AG193" s="4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9"/>
      <c r="AB194" s="4"/>
      <c r="AC194" s="4"/>
      <c r="AD194" s="4"/>
      <c r="AE194" s="4"/>
      <c r="AF194" s="4"/>
      <c r="AG194" s="4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9"/>
      <c r="AB195" s="4"/>
      <c r="AC195" s="4"/>
      <c r="AD195" s="4"/>
      <c r="AE195" s="4"/>
      <c r="AF195" s="4"/>
      <c r="AG195" s="4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9"/>
      <c r="AB196" s="4"/>
      <c r="AC196" s="4"/>
      <c r="AD196" s="4"/>
      <c r="AE196" s="4"/>
      <c r="AF196" s="4"/>
      <c r="AG196" s="4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9"/>
      <c r="AB197" s="4"/>
      <c r="AC197" s="4"/>
      <c r="AD197" s="4"/>
      <c r="AE197" s="4"/>
      <c r="AF197" s="4"/>
      <c r="AG197" s="4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9"/>
      <c r="AB198" s="4"/>
      <c r="AC198" s="4"/>
      <c r="AD198" s="4"/>
      <c r="AE198" s="4"/>
      <c r="AF198" s="4"/>
      <c r="AG198" s="4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9"/>
      <c r="AB199" s="4"/>
      <c r="AC199" s="4"/>
      <c r="AD199" s="4"/>
      <c r="AE199" s="4"/>
      <c r="AF199" s="4"/>
      <c r="AG199" s="4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9"/>
      <c r="AB200" s="4"/>
      <c r="AC200" s="4"/>
      <c r="AD200" s="4"/>
      <c r="AE200" s="4"/>
      <c r="AF200" s="4"/>
      <c r="AG200" s="4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9"/>
      <c r="AB201" s="4"/>
      <c r="AC201" s="4"/>
      <c r="AD201" s="4"/>
      <c r="AE201" s="4"/>
      <c r="AF201" s="4"/>
      <c r="AG201" s="4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9"/>
      <c r="AB202" s="4"/>
      <c r="AC202" s="4"/>
      <c r="AD202" s="4"/>
      <c r="AE202" s="4"/>
      <c r="AF202" s="4"/>
      <c r="AG202" s="4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9"/>
      <c r="AB203" s="4"/>
      <c r="AC203" s="4"/>
      <c r="AD203" s="4"/>
      <c r="AE203" s="4"/>
      <c r="AF203" s="4"/>
      <c r="AG203" s="4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9"/>
      <c r="AB204" s="4"/>
      <c r="AC204" s="4"/>
      <c r="AD204" s="4"/>
      <c r="AE204" s="4"/>
      <c r="AF204" s="4"/>
      <c r="AG204" s="4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9"/>
      <c r="AB205" s="4"/>
      <c r="AC205" s="4"/>
      <c r="AD205" s="4"/>
      <c r="AE205" s="4"/>
      <c r="AF205" s="4"/>
      <c r="AG205" s="4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9"/>
      <c r="AB206" s="4"/>
      <c r="AC206" s="4"/>
      <c r="AD206" s="4"/>
      <c r="AE206" s="4"/>
      <c r="AF206" s="4"/>
      <c r="AG206" s="4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9"/>
      <c r="AB207" s="4"/>
      <c r="AC207" s="4"/>
      <c r="AD207" s="4"/>
      <c r="AE207" s="4"/>
      <c r="AF207" s="4"/>
      <c r="AG207" s="4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9"/>
      <c r="AB208" s="4"/>
      <c r="AC208" s="4"/>
      <c r="AD208" s="4"/>
      <c r="AE208" s="4"/>
      <c r="AF208" s="4"/>
      <c r="AG208" s="4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9"/>
      <c r="AB209" s="4"/>
      <c r="AC209" s="4"/>
      <c r="AD209" s="4"/>
      <c r="AE209" s="4"/>
      <c r="AF209" s="4"/>
      <c r="AG209" s="4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9"/>
      <c r="AB210" s="4"/>
      <c r="AC210" s="4"/>
      <c r="AD210" s="4"/>
      <c r="AE210" s="4"/>
      <c r="AF210" s="4"/>
      <c r="AG210" s="4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9"/>
      <c r="AB211" s="4"/>
      <c r="AC211" s="4"/>
      <c r="AD211" s="4"/>
      <c r="AE211" s="4"/>
      <c r="AF211" s="4"/>
      <c r="AG211" s="4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9"/>
      <c r="AB212" s="4"/>
      <c r="AC212" s="4"/>
      <c r="AD212" s="4"/>
      <c r="AE212" s="4"/>
      <c r="AF212" s="4"/>
      <c r="AG212" s="4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9"/>
      <c r="AB213" s="4"/>
      <c r="AC213" s="4"/>
      <c r="AD213" s="4"/>
      <c r="AE213" s="4"/>
      <c r="AF213" s="4"/>
      <c r="AG213" s="4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9"/>
      <c r="AB214" s="4"/>
      <c r="AC214" s="4"/>
      <c r="AD214" s="4"/>
      <c r="AE214" s="4"/>
      <c r="AF214" s="4"/>
      <c r="AG214" s="4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9"/>
      <c r="AB215" s="4"/>
      <c r="AC215" s="4"/>
      <c r="AD215" s="4"/>
      <c r="AE215" s="4"/>
      <c r="AF215" s="4"/>
      <c r="AG215" s="4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9"/>
      <c r="AB216" s="4"/>
      <c r="AC216" s="4"/>
      <c r="AD216" s="4"/>
      <c r="AE216" s="4"/>
      <c r="AF216" s="4"/>
      <c r="AG216" s="4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9"/>
      <c r="AB217" s="4"/>
      <c r="AC217" s="4"/>
      <c r="AD217" s="4"/>
      <c r="AE217" s="4"/>
      <c r="AF217" s="4"/>
      <c r="AG217" s="4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9"/>
      <c r="AB218" s="4"/>
      <c r="AC218" s="4"/>
      <c r="AD218" s="4"/>
      <c r="AE218" s="4"/>
      <c r="AF218" s="4"/>
      <c r="AG218" s="4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9"/>
      <c r="AB219" s="4"/>
      <c r="AC219" s="4"/>
      <c r="AD219" s="4"/>
      <c r="AE219" s="4"/>
      <c r="AF219" s="4"/>
      <c r="AG219" s="4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9"/>
      <c r="AB220" s="4"/>
      <c r="AC220" s="4"/>
      <c r="AD220" s="4"/>
      <c r="AE220" s="4"/>
      <c r="AF220" s="4"/>
      <c r="AG220" s="4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9"/>
      <c r="AB221" s="4"/>
      <c r="AC221" s="4"/>
      <c r="AD221" s="4"/>
      <c r="AE221" s="4"/>
      <c r="AF221" s="4"/>
      <c r="AG221" s="4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9"/>
      <c r="AB222" s="4"/>
      <c r="AC222" s="4"/>
      <c r="AD222" s="4"/>
      <c r="AE222" s="4"/>
      <c r="AF222" s="4"/>
      <c r="AG222" s="4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9"/>
      <c r="AB223" s="4"/>
      <c r="AC223" s="4"/>
      <c r="AD223" s="4"/>
      <c r="AE223" s="4"/>
      <c r="AF223" s="4"/>
      <c r="AG223" s="4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9"/>
      <c r="AB224" s="4"/>
      <c r="AC224" s="4"/>
      <c r="AD224" s="4"/>
      <c r="AE224" s="4"/>
      <c r="AF224" s="4"/>
      <c r="AG224" s="4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9"/>
      <c r="AB225" s="4"/>
      <c r="AC225" s="4"/>
      <c r="AD225" s="4"/>
      <c r="AE225" s="4"/>
      <c r="AF225" s="4"/>
      <c r="AG225" s="4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9"/>
      <c r="AB226" s="4"/>
      <c r="AC226" s="4"/>
      <c r="AD226" s="4"/>
      <c r="AE226" s="4"/>
      <c r="AF226" s="4"/>
      <c r="AG226" s="4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9"/>
      <c r="AB227" s="4"/>
      <c r="AC227" s="4"/>
      <c r="AD227" s="4"/>
      <c r="AE227" s="4"/>
      <c r="AF227" s="4"/>
      <c r="AG227" s="4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9"/>
      <c r="AB228" s="4"/>
      <c r="AC228" s="4"/>
      <c r="AD228" s="4"/>
      <c r="AE228" s="4"/>
      <c r="AF228" s="4"/>
      <c r="AG228" s="4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9"/>
      <c r="AB229" s="4"/>
      <c r="AC229" s="4"/>
      <c r="AD229" s="4"/>
      <c r="AE229" s="4"/>
      <c r="AF229" s="4"/>
      <c r="AG229" s="4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9"/>
      <c r="AB230" s="4"/>
      <c r="AC230" s="4"/>
      <c r="AD230" s="4"/>
      <c r="AE230" s="4"/>
      <c r="AF230" s="4"/>
      <c r="AG230" s="4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9"/>
      <c r="AB231" s="4"/>
      <c r="AC231" s="4"/>
      <c r="AD231" s="4"/>
      <c r="AE231" s="4"/>
      <c r="AF231" s="4"/>
      <c r="AG231" s="4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9"/>
      <c r="AB232" s="4"/>
      <c r="AC232" s="4"/>
      <c r="AD232" s="4"/>
      <c r="AE232" s="4"/>
      <c r="AF232" s="4"/>
      <c r="AG232" s="4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9"/>
      <c r="AB233" s="4"/>
      <c r="AC233" s="4"/>
      <c r="AD233" s="4"/>
      <c r="AE233" s="4"/>
      <c r="AF233" s="4"/>
      <c r="AG233" s="4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9"/>
      <c r="AB234" s="4"/>
      <c r="AC234" s="4"/>
      <c r="AD234" s="4"/>
      <c r="AE234" s="4"/>
      <c r="AF234" s="4"/>
      <c r="AG234" s="4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9"/>
      <c r="AB235" s="4"/>
      <c r="AC235" s="4"/>
      <c r="AD235" s="4"/>
      <c r="AE235" s="4"/>
      <c r="AF235" s="4"/>
      <c r="AG235" s="4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9"/>
      <c r="AB236" s="4"/>
      <c r="AC236" s="4"/>
      <c r="AD236" s="4"/>
      <c r="AE236" s="4"/>
      <c r="AF236" s="4"/>
      <c r="AG236" s="4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9"/>
      <c r="AB237" s="4"/>
      <c r="AC237" s="4"/>
      <c r="AD237" s="4"/>
      <c r="AE237" s="4"/>
      <c r="AF237" s="4"/>
      <c r="AG237" s="4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9"/>
      <c r="AB238" s="4"/>
      <c r="AC238" s="4"/>
      <c r="AD238" s="4"/>
      <c r="AE238" s="4"/>
      <c r="AF238" s="4"/>
      <c r="AG238" s="4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9"/>
      <c r="AB239" s="4"/>
      <c r="AC239" s="4"/>
      <c r="AD239" s="4"/>
      <c r="AE239" s="4"/>
      <c r="AF239" s="4"/>
      <c r="AG239" s="4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9"/>
      <c r="AB240" s="4"/>
      <c r="AC240" s="4"/>
      <c r="AD240" s="4"/>
      <c r="AE240" s="4"/>
      <c r="AF240" s="4"/>
      <c r="AG240" s="4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9"/>
      <c r="AB241" s="4"/>
      <c r="AC241" s="4"/>
      <c r="AD241" s="4"/>
      <c r="AE241" s="4"/>
      <c r="AF241" s="4"/>
      <c r="AG241" s="4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9"/>
      <c r="AB242" s="4"/>
      <c r="AC242" s="4"/>
      <c r="AD242" s="4"/>
      <c r="AE242" s="4"/>
      <c r="AF242" s="4"/>
      <c r="AG242" s="4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9"/>
      <c r="AB243" s="4"/>
      <c r="AC243" s="4"/>
      <c r="AD243" s="4"/>
      <c r="AE243" s="4"/>
      <c r="AF243" s="4"/>
      <c r="AG243" s="4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9"/>
      <c r="AB244" s="4"/>
      <c r="AC244" s="4"/>
      <c r="AD244" s="4"/>
      <c r="AE244" s="4"/>
      <c r="AF244" s="4"/>
      <c r="AG244" s="4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9"/>
      <c r="AB245" s="4"/>
      <c r="AC245" s="4"/>
      <c r="AD245" s="4"/>
      <c r="AE245" s="4"/>
      <c r="AF245" s="4"/>
      <c r="AG245" s="4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9"/>
      <c r="AB246" s="4"/>
      <c r="AC246" s="4"/>
      <c r="AD246" s="4"/>
      <c r="AE246" s="4"/>
      <c r="AF246" s="4"/>
      <c r="AG246" s="4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9"/>
      <c r="AB247" s="4"/>
      <c r="AC247" s="4"/>
      <c r="AD247" s="4"/>
      <c r="AE247" s="4"/>
      <c r="AF247" s="4"/>
      <c r="AG247" s="4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9"/>
      <c r="AB248" s="4"/>
      <c r="AC248" s="4"/>
      <c r="AD248" s="4"/>
      <c r="AE248" s="4"/>
      <c r="AF248" s="4"/>
      <c r="AG248" s="4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9"/>
      <c r="AB249" s="4"/>
      <c r="AC249" s="4"/>
      <c r="AD249" s="4"/>
      <c r="AE249" s="4"/>
      <c r="AF249" s="4"/>
      <c r="AG249" s="4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9"/>
      <c r="AB250" s="4"/>
      <c r="AC250" s="4"/>
      <c r="AD250" s="4"/>
      <c r="AE250" s="4"/>
      <c r="AF250" s="4"/>
      <c r="AG250" s="4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9"/>
      <c r="AB251" s="4"/>
      <c r="AC251" s="4"/>
      <c r="AD251" s="4"/>
      <c r="AE251" s="4"/>
      <c r="AF251" s="4"/>
      <c r="AG251" s="4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9"/>
      <c r="AB252" s="4"/>
      <c r="AC252" s="4"/>
      <c r="AD252" s="4"/>
      <c r="AE252" s="4"/>
      <c r="AF252" s="4"/>
      <c r="AG252" s="4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9"/>
      <c r="AB253" s="4"/>
      <c r="AC253" s="4"/>
      <c r="AD253" s="4"/>
      <c r="AE253" s="4"/>
      <c r="AF253" s="4"/>
      <c r="AG253" s="4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9"/>
      <c r="AB254" s="4"/>
      <c r="AC254" s="4"/>
      <c r="AD254" s="4"/>
      <c r="AE254" s="4"/>
      <c r="AF254" s="4"/>
      <c r="AG254" s="4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9"/>
      <c r="AB255" s="4"/>
      <c r="AC255" s="4"/>
      <c r="AD255" s="4"/>
      <c r="AE255" s="4"/>
      <c r="AF255" s="4"/>
      <c r="AG255" s="4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9"/>
      <c r="AB256" s="4"/>
      <c r="AC256" s="4"/>
      <c r="AD256" s="4"/>
      <c r="AE256" s="4"/>
      <c r="AF256" s="4"/>
      <c r="AG256" s="4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9"/>
      <c r="AB257" s="4"/>
      <c r="AC257" s="4"/>
      <c r="AD257" s="4"/>
      <c r="AE257" s="4"/>
      <c r="AF257" s="4"/>
      <c r="AG257" s="4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9"/>
      <c r="AB258" s="4"/>
      <c r="AC258" s="4"/>
      <c r="AD258" s="4"/>
      <c r="AE258" s="4"/>
      <c r="AF258" s="4"/>
      <c r="AG258" s="4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9"/>
      <c r="AB259" s="4"/>
      <c r="AC259" s="4"/>
      <c r="AD259" s="4"/>
      <c r="AE259" s="4"/>
      <c r="AF259" s="4"/>
      <c r="AG259" s="4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9"/>
      <c r="AB260" s="4"/>
      <c r="AC260" s="4"/>
      <c r="AD260" s="4"/>
      <c r="AE260" s="4"/>
      <c r="AF260" s="4"/>
      <c r="AG260" s="4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9"/>
      <c r="AB261" s="4"/>
      <c r="AC261" s="4"/>
      <c r="AD261" s="4"/>
      <c r="AE261" s="4"/>
      <c r="AF261" s="4"/>
      <c r="AG261" s="4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9"/>
      <c r="AB262" s="4"/>
      <c r="AC262" s="4"/>
      <c r="AD262" s="4"/>
      <c r="AE262" s="4"/>
      <c r="AF262" s="4"/>
      <c r="AG262" s="4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9"/>
      <c r="AB263" s="4"/>
      <c r="AC263" s="4"/>
      <c r="AD263" s="4"/>
      <c r="AE263" s="4"/>
      <c r="AF263" s="4"/>
      <c r="AG263" s="4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9"/>
      <c r="AB264" s="4"/>
      <c r="AC264" s="4"/>
      <c r="AD264" s="4"/>
      <c r="AE264" s="4"/>
      <c r="AF264" s="4"/>
      <c r="AG264" s="4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9"/>
      <c r="AB265" s="4"/>
      <c r="AC265" s="4"/>
      <c r="AD265" s="4"/>
      <c r="AE265" s="4"/>
      <c r="AF265" s="4"/>
      <c r="AG265" s="4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9"/>
      <c r="AB266" s="4"/>
      <c r="AC266" s="4"/>
      <c r="AD266" s="4"/>
      <c r="AE266" s="4"/>
      <c r="AF266" s="4"/>
      <c r="AG266" s="4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9"/>
      <c r="AB267" s="4"/>
      <c r="AC267" s="4"/>
      <c r="AD267" s="4"/>
      <c r="AE267" s="4"/>
      <c r="AF267" s="4"/>
      <c r="AG267" s="4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9"/>
      <c r="AB268" s="4"/>
      <c r="AC268" s="4"/>
      <c r="AD268" s="4"/>
      <c r="AE268" s="4"/>
      <c r="AF268" s="4"/>
      <c r="AG268" s="4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9"/>
      <c r="AB269" s="4"/>
      <c r="AC269" s="4"/>
      <c r="AD269" s="4"/>
      <c r="AE269" s="4"/>
      <c r="AF269" s="4"/>
      <c r="AG269" s="4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9"/>
      <c r="AB270" s="4"/>
      <c r="AC270" s="4"/>
      <c r="AD270" s="4"/>
      <c r="AE270" s="4"/>
      <c r="AF270" s="4"/>
      <c r="AG270" s="4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9"/>
      <c r="AB271" s="4"/>
      <c r="AC271" s="4"/>
      <c r="AD271" s="4"/>
      <c r="AE271" s="4"/>
      <c r="AF271" s="4"/>
      <c r="AG271" s="4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9"/>
      <c r="AB272" s="4"/>
      <c r="AC272" s="4"/>
      <c r="AD272" s="4"/>
      <c r="AE272" s="4"/>
      <c r="AF272" s="4"/>
      <c r="AG272" s="4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9"/>
      <c r="AB273" s="4"/>
      <c r="AC273" s="4"/>
      <c r="AD273" s="4"/>
      <c r="AE273" s="4"/>
      <c r="AF273" s="4"/>
      <c r="AG273" s="4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9"/>
      <c r="AB274" s="4"/>
      <c r="AC274" s="4"/>
      <c r="AD274" s="4"/>
      <c r="AE274" s="4"/>
      <c r="AF274" s="4"/>
      <c r="AG274" s="4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9"/>
      <c r="AB275" s="4"/>
      <c r="AC275" s="4"/>
      <c r="AD275" s="4"/>
      <c r="AE275" s="4"/>
      <c r="AF275" s="4"/>
      <c r="AG275" s="4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9"/>
      <c r="AB276" s="4"/>
      <c r="AC276" s="4"/>
      <c r="AD276" s="4"/>
      <c r="AE276" s="4"/>
      <c r="AF276" s="4"/>
      <c r="AG276" s="4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9"/>
      <c r="AB277" s="4"/>
      <c r="AC277" s="4"/>
      <c r="AD277" s="4"/>
      <c r="AE277" s="4"/>
      <c r="AF277" s="4"/>
      <c r="AG277" s="4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9"/>
      <c r="AB278" s="4"/>
      <c r="AC278" s="4"/>
      <c r="AD278" s="4"/>
      <c r="AE278" s="4"/>
      <c r="AF278" s="4"/>
      <c r="AG278" s="4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9"/>
      <c r="AB279" s="4"/>
      <c r="AC279" s="4"/>
      <c r="AD279" s="4"/>
      <c r="AE279" s="4"/>
      <c r="AF279" s="4"/>
      <c r="AG279" s="4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9"/>
      <c r="AB280" s="4"/>
      <c r="AC280" s="4"/>
      <c r="AD280" s="4"/>
      <c r="AE280" s="4"/>
      <c r="AF280" s="4"/>
      <c r="AG280" s="4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9"/>
      <c r="AB281" s="4"/>
      <c r="AC281" s="4"/>
      <c r="AD281" s="4"/>
      <c r="AE281" s="4"/>
      <c r="AF281" s="4"/>
      <c r="AG281" s="4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9"/>
      <c r="AB282" s="4"/>
      <c r="AC282" s="4"/>
      <c r="AD282" s="4"/>
      <c r="AE282" s="4"/>
      <c r="AF282" s="4"/>
      <c r="AG282" s="4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9"/>
      <c r="AB283" s="4"/>
      <c r="AC283" s="4"/>
      <c r="AD283" s="4"/>
      <c r="AE283" s="4"/>
      <c r="AF283" s="4"/>
      <c r="AG283" s="4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9"/>
      <c r="AB284" s="4"/>
      <c r="AC284" s="4"/>
      <c r="AD284" s="4"/>
      <c r="AE284" s="4"/>
      <c r="AF284" s="4"/>
      <c r="AG284" s="4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9"/>
      <c r="AB285" s="4"/>
      <c r="AC285" s="4"/>
      <c r="AD285" s="4"/>
      <c r="AE285" s="4"/>
      <c r="AF285" s="4"/>
      <c r="AG285" s="4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9"/>
      <c r="AB286" s="4"/>
      <c r="AC286" s="4"/>
      <c r="AD286" s="4"/>
      <c r="AE286" s="4"/>
      <c r="AF286" s="4"/>
      <c r="AG286" s="4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9"/>
      <c r="AB287" s="4"/>
      <c r="AC287" s="4"/>
      <c r="AD287" s="4"/>
      <c r="AE287" s="4"/>
      <c r="AF287" s="4"/>
      <c r="AG287" s="4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9"/>
      <c r="AB288" s="4"/>
      <c r="AC288" s="4"/>
      <c r="AD288" s="4"/>
      <c r="AE288" s="4"/>
      <c r="AF288" s="4"/>
      <c r="AG288" s="4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9"/>
      <c r="AB289" s="4"/>
      <c r="AC289" s="4"/>
      <c r="AD289" s="4"/>
      <c r="AE289" s="4"/>
      <c r="AF289" s="4"/>
      <c r="AG289" s="4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9"/>
      <c r="AB290" s="4"/>
      <c r="AC290" s="4"/>
      <c r="AD290" s="4"/>
      <c r="AE290" s="4"/>
      <c r="AF290" s="4"/>
      <c r="AG290" s="4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9"/>
      <c r="AB291" s="4"/>
      <c r="AC291" s="4"/>
      <c r="AD291" s="4"/>
      <c r="AE291" s="4"/>
      <c r="AF291" s="4"/>
      <c r="AG291" s="4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9"/>
      <c r="AB292" s="4"/>
      <c r="AC292" s="4"/>
      <c r="AD292" s="4"/>
      <c r="AE292" s="4"/>
      <c r="AF292" s="4"/>
      <c r="AG292" s="4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9"/>
      <c r="AB293" s="4"/>
      <c r="AC293" s="4"/>
      <c r="AD293" s="4"/>
      <c r="AE293" s="4"/>
      <c r="AF293" s="4"/>
      <c r="AG293" s="4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9"/>
      <c r="AB294" s="4"/>
      <c r="AC294" s="4"/>
      <c r="AD294" s="4"/>
      <c r="AE294" s="4"/>
      <c r="AF294" s="4"/>
      <c r="AG294" s="4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9"/>
      <c r="AB295" s="4"/>
      <c r="AC295" s="4"/>
      <c r="AD295" s="4"/>
      <c r="AE295" s="4"/>
      <c r="AF295" s="4"/>
      <c r="AG295" s="4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9"/>
      <c r="AB296" s="4"/>
      <c r="AC296" s="4"/>
      <c r="AD296" s="4"/>
      <c r="AE296" s="4"/>
      <c r="AF296" s="4"/>
      <c r="AG296" s="4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9"/>
      <c r="AB297" s="4"/>
      <c r="AC297" s="4"/>
      <c r="AD297" s="4"/>
      <c r="AE297" s="4"/>
      <c r="AF297" s="4"/>
      <c r="AG297" s="4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9"/>
      <c r="AB298" s="4"/>
      <c r="AC298" s="4"/>
      <c r="AD298" s="4"/>
      <c r="AE298" s="4"/>
      <c r="AF298" s="4"/>
      <c r="AG298" s="4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9"/>
      <c r="AB299" s="4"/>
      <c r="AC299" s="4"/>
      <c r="AD299" s="4"/>
      <c r="AE299" s="4"/>
      <c r="AF299" s="4"/>
      <c r="AG299" s="4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9"/>
      <c r="AB300" s="4"/>
      <c r="AC300" s="4"/>
      <c r="AD300" s="4"/>
      <c r="AE300" s="4"/>
      <c r="AF300" s="4"/>
      <c r="AG300" s="4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9"/>
      <c r="AB301" s="4"/>
      <c r="AC301" s="4"/>
      <c r="AD301" s="4"/>
      <c r="AE301" s="4"/>
      <c r="AF301" s="4"/>
      <c r="AG301" s="4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9"/>
      <c r="AB302" s="4"/>
      <c r="AC302" s="4"/>
      <c r="AD302" s="4"/>
      <c r="AE302" s="4"/>
      <c r="AF302" s="4"/>
      <c r="AG302" s="4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9"/>
      <c r="AB303" s="4"/>
      <c r="AC303" s="4"/>
      <c r="AD303" s="4"/>
      <c r="AE303" s="4"/>
      <c r="AF303" s="4"/>
      <c r="AG303" s="4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9"/>
      <c r="AB304" s="4"/>
      <c r="AC304" s="4"/>
      <c r="AD304" s="4"/>
      <c r="AE304" s="4"/>
      <c r="AF304" s="4"/>
      <c r="AG304" s="4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9"/>
      <c r="AB305" s="4"/>
      <c r="AC305" s="4"/>
      <c r="AD305" s="4"/>
      <c r="AE305" s="4"/>
      <c r="AF305" s="4"/>
      <c r="AG305" s="4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9"/>
      <c r="AB306" s="4"/>
      <c r="AC306" s="4"/>
      <c r="AD306" s="4"/>
      <c r="AE306" s="4"/>
      <c r="AF306" s="4"/>
      <c r="AG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9"/>
      <c r="AB307" s="4"/>
      <c r="AC307" s="4"/>
      <c r="AD307" s="4"/>
      <c r="AE307" s="4"/>
      <c r="AF307" s="4"/>
      <c r="AG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9"/>
      <c r="AB308" s="4"/>
      <c r="AC308" s="4"/>
      <c r="AD308" s="4"/>
      <c r="AE308" s="4"/>
      <c r="AF308" s="4"/>
      <c r="AG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9"/>
      <c r="AB309" s="4"/>
      <c r="AC309" s="4"/>
      <c r="AD309" s="4"/>
      <c r="AE309" s="4"/>
      <c r="AF309" s="4"/>
      <c r="AG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9"/>
      <c r="AB310" s="4"/>
      <c r="AC310" s="4"/>
      <c r="AD310" s="4"/>
      <c r="AE310" s="4"/>
      <c r="AF310" s="4"/>
      <c r="AG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9"/>
      <c r="AB311" s="4"/>
      <c r="AC311" s="4"/>
      <c r="AD311" s="4"/>
      <c r="AE311" s="4"/>
      <c r="AF311" s="4"/>
      <c r="AG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9"/>
      <c r="AB312" s="4"/>
      <c r="AC312" s="4"/>
      <c r="AD312" s="4"/>
      <c r="AE312" s="4"/>
      <c r="AF312" s="4"/>
      <c r="AG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9"/>
      <c r="AB313" s="4"/>
      <c r="AC313" s="4"/>
      <c r="AD313" s="4"/>
      <c r="AE313" s="4"/>
      <c r="AF313" s="4"/>
      <c r="AG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9"/>
      <c r="AB314" s="4"/>
      <c r="AC314" s="4"/>
      <c r="AD314" s="4"/>
      <c r="AE314" s="4"/>
      <c r="AF314" s="4"/>
      <c r="AG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9"/>
      <c r="AB315" s="4"/>
      <c r="AC315" s="4"/>
      <c r="AD315" s="4"/>
      <c r="AE315" s="4"/>
      <c r="AF315" s="4"/>
      <c r="AG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9"/>
      <c r="AB316" s="4"/>
      <c r="AC316" s="4"/>
      <c r="AD316" s="4"/>
      <c r="AE316" s="4"/>
      <c r="AF316" s="4"/>
      <c r="AG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9"/>
      <c r="AB317" s="4"/>
      <c r="AC317" s="4"/>
      <c r="AD317" s="4"/>
      <c r="AE317" s="4"/>
      <c r="AF317" s="4"/>
      <c r="AG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9"/>
      <c r="AB318" s="4"/>
      <c r="AC318" s="4"/>
      <c r="AD318" s="4"/>
      <c r="AE318" s="4"/>
      <c r="AF318" s="4"/>
      <c r="AG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9"/>
      <c r="AB319" s="4"/>
      <c r="AC319" s="4"/>
      <c r="AD319" s="4"/>
      <c r="AE319" s="4"/>
      <c r="AF319" s="4"/>
      <c r="AG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9"/>
      <c r="AB320" s="4"/>
      <c r="AC320" s="4"/>
      <c r="AD320" s="4"/>
      <c r="AE320" s="4"/>
      <c r="AF320" s="4"/>
      <c r="AG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9"/>
      <c r="AB321" s="4"/>
      <c r="AC321" s="4"/>
      <c r="AD321" s="4"/>
      <c r="AE321" s="4"/>
      <c r="AF321" s="4"/>
      <c r="AG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9"/>
      <c r="AB322" s="4"/>
      <c r="AC322" s="4"/>
      <c r="AD322" s="4"/>
      <c r="AE322" s="4"/>
      <c r="AF322" s="4"/>
      <c r="AG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9"/>
      <c r="AB323" s="4"/>
      <c r="AC323" s="4"/>
      <c r="AD323" s="4"/>
      <c r="AE323" s="4"/>
      <c r="AF323" s="4"/>
      <c r="AG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9"/>
      <c r="AB324" s="4"/>
      <c r="AC324" s="4"/>
      <c r="AD324" s="4"/>
      <c r="AE324" s="4"/>
      <c r="AF324" s="4"/>
      <c r="AG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9"/>
      <c r="AB325" s="4"/>
      <c r="AC325" s="4"/>
      <c r="AD325" s="4"/>
      <c r="AE325" s="4"/>
      <c r="AF325" s="4"/>
      <c r="AG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9"/>
      <c r="AB326" s="4"/>
      <c r="AC326" s="4"/>
      <c r="AD326" s="4"/>
      <c r="AE326" s="4"/>
      <c r="AF326" s="4"/>
      <c r="AG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9"/>
      <c r="AB327" s="4"/>
      <c r="AC327" s="4"/>
      <c r="AD327" s="4"/>
      <c r="AE327" s="4"/>
      <c r="AF327" s="4"/>
      <c r="AG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9"/>
      <c r="AB328" s="4"/>
      <c r="AC328" s="4"/>
      <c r="AD328" s="4"/>
      <c r="AE328" s="4"/>
      <c r="AF328" s="4"/>
      <c r="AG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9"/>
      <c r="AB329" s="4"/>
      <c r="AC329" s="4"/>
      <c r="AD329" s="4"/>
      <c r="AE329" s="4"/>
      <c r="AF329" s="4"/>
      <c r="AG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9"/>
      <c r="AB330" s="4"/>
      <c r="AC330" s="4"/>
      <c r="AD330" s="4"/>
      <c r="AE330" s="4"/>
      <c r="AF330" s="4"/>
      <c r="AG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9"/>
      <c r="AB331" s="4"/>
      <c r="AC331" s="4"/>
      <c r="AD331" s="4"/>
      <c r="AE331" s="4"/>
      <c r="AF331" s="4"/>
      <c r="AG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9"/>
      <c r="AB332" s="4"/>
      <c r="AC332" s="4"/>
      <c r="AD332" s="4"/>
      <c r="AE332" s="4"/>
      <c r="AF332" s="4"/>
      <c r="AG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9"/>
      <c r="AB333" s="4"/>
      <c r="AC333" s="4"/>
      <c r="AD333" s="4"/>
      <c r="AE333" s="4"/>
      <c r="AF333" s="4"/>
      <c r="AG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9"/>
      <c r="AB334" s="4"/>
      <c r="AC334" s="4"/>
      <c r="AD334" s="4"/>
      <c r="AE334" s="4"/>
      <c r="AF334" s="4"/>
      <c r="AG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9"/>
      <c r="AB335" s="4"/>
      <c r="AC335" s="4"/>
      <c r="AD335" s="4"/>
      <c r="AE335" s="4"/>
      <c r="AF335" s="4"/>
      <c r="AG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9"/>
      <c r="AB336" s="4"/>
      <c r="AC336" s="4"/>
      <c r="AD336" s="4"/>
      <c r="AE336" s="4"/>
      <c r="AF336" s="4"/>
      <c r="AG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9"/>
      <c r="AB337" s="4"/>
      <c r="AC337" s="4"/>
      <c r="AD337" s="4"/>
      <c r="AE337" s="4"/>
      <c r="AF337" s="4"/>
      <c r="AG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9"/>
      <c r="AB338" s="4"/>
      <c r="AC338" s="4"/>
      <c r="AD338" s="4"/>
      <c r="AE338" s="4"/>
      <c r="AF338" s="4"/>
      <c r="AG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9"/>
      <c r="AB339" s="4"/>
      <c r="AC339" s="4"/>
      <c r="AD339" s="4"/>
      <c r="AE339" s="4"/>
      <c r="AF339" s="4"/>
      <c r="AG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9"/>
      <c r="AB340" s="4"/>
      <c r="AC340" s="4"/>
      <c r="AD340" s="4"/>
      <c r="AE340" s="4"/>
      <c r="AF340" s="4"/>
      <c r="AG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9"/>
      <c r="AB341" s="4"/>
      <c r="AC341" s="4"/>
      <c r="AD341" s="4"/>
      <c r="AE341" s="4"/>
      <c r="AF341" s="4"/>
      <c r="AG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9"/>
      <c r="AB342" s="4"/>
      <c r="AC342" s="4"/>
      <c r="AD342" s="4"/>
      <c r="AE342" s="4"/>
      <c r="AF342" s="4"/>
      <c r="AG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9"/>
      <c r="AB343" s="4"/>
      <c r="AC343" s="4"/>
      <c r="AD343" s="4"/>
      <c r="AE343" s="4"/>
      <c r="AF343" s="4"/>
      <c r="AG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9"/>
      <c r="AB344" s="4"/>
      <c r="AC344" s="4"/>
      <c r="AD344" s="4"/>
      <c r="AE344" s="4"/>
      <c r="AF344" s="4"/>
      <c r="AG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9"/>
      <c r="AB345" s="4"/>
      <c r="AC345" s="4"/>
      <c r="AD345" s="4"/>
      <c r="AE345" s="4"/>
      <c r="AF345" s="4"/>
      <c r="AG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9"/>
      <c r="AB346" s="4"/>
      <c r="AC346" s="4"/>
      <c r="AD346" s="4"/>
      <c r="AE346" s="4"/>
      <c r="AF346" s="4"/>
      <c r="AG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9"/>
      <c r="AB347" s="4"/>
      <c r="AC347" s="4"/>
      <c r="AD347" s="4"/>
      <c r="AE347" s="4"/>
      <c r="AF347" s="4"/>
      <c r="AG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9"/>
      <c r="AB348" s="4"/>
      <c r="AC348" s="4"/>
      <c r="AD348" s="4"/>
      <c r="AE348" s="4"/>
      <c r="AF348" s="4"/>
      <c r="AG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9"/>
      <c r="AB349" s="4"/>
      <c r="AC349" s="4"/>
      <c r="AD349" s="4"/>
      <c r="AE349" s="4"/>
      <c r="AF349" s="4"/>
      <c r="AG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9"/>
      <c r="AB350" s="4"/>
      <c r="AC350" s="4"/>
      <c r="AD350" s="4"/>
      <c r="AE350" s="4"/>
      <c r="AF350" s="4"/>
      <c r="AG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9"/>
      <c r="AB351" s="4"/>
      <c r="AC351" s="4"/>
      <c r="AD351" s="4"/>
      <c r="AE351" s="4"/>
      <c r="AF351" s="4"/>
      <c r="AG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9"/>
      <c r="AB352" s="4"/>
      <c r="AC352" s="4"/>
      <c r="AD352" s="4"/>
      <c r="AE352" s="4"/>
      <c r="AF352" s="4"/>
      <c r="AG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9"/>
      <c r="AB353" s="4"/>
      <c r="AC353" s="4"/>
      <c r="AD353" s="4"/>
      <c r="AE353" s="4"/>
      <c r="AF353" s="4"/>
      <c r="AG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9"/>
      <c r="AB354" s="4"/>
      <c r="AC354" s="4"/>
      <c r="AD354" s="4"/>
      <c r="AE354" s="4"/>
      <c r="AF354" s="4"/>
      <c r="AG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9"/>
      <c r="AB355" s="4"/>
      <c r="AC355" s="4"/>
      <c r="AD355" s="4"/>
      <c r="AE355" s="4"/>
      <c r="AF355" s="4"/>
      <c r="AG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9"/>
      <c r="AB356" s="4"/>
      <c r="AC356" s="4"/>
      <c r="AD356" s="4"/>
      <c r="AE356" s="4"/>
      <c r="AF356" s="4"/>
      <c r="AG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9"/>
      <c r="AB357" s="4"/>
      <c r="AC357" s="4"/>
      <c r="AD357" s="4"/>
      <c r="AE357" s="4"/>
      <c r="AF357" s="4"/>
      <c r="AG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9"/>
      <c r="AB358" s="4"/>
      <c r="AC358" s="4"/>
      <c r="AD358" s="4"/>
      <c r="AE358" s="4"/>
      <c r="AF358" s="4"/>
      <c r="AG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9"/>
      <c r="AB359" s="4"/>
      <c r="AC359" s="4"/>
      <c r="AD359" s="4"/>
      <c r="AE359" s="4"/>
      <c r="AF359" s="4"/>
      <c r="AG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9"/>
      <c r="AB360" s="4"/>
      <c r="AC360" s="4"/>
      <c r="AD360" s="4"/>
      <c r="AE360" s="4"/>
      <c r="AF360" s="4"/>
      <c r="AG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9"/>
      <c r="AB361" s="4"/>
      <c r="AC361" s="4"/>
      <c r="AD361" s="4"/>
      <c r="AE361" s="4"/>
      <c r="AF361" s="4"/>
      <c r="AG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9"/>
      <c r="AB362" s="4"/>
      <c r="AC362" s="4"/>
      <c r="AD362" s="4"/>
      <c r="AE362" s="4"/>
      <c r="AF362" s="4"/>
      <c r="AG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9"/>
      <c r="AB363" s="4"/>
      <c r="AC363" s="4"/>
      <c r="AD363" s="4"/>
      <c r="AE363" s="4"/>
      <c r="AF363" s="4"/>
      <c r="AG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9"/>
      <c r="AB364" s="4"/>
      <c r="AC364" s="4"/>
      <c r="AD364" s="4"/>
      <c r="AE364" s="4"/>
      <c r="AF364" s="4"/>
      <c r="AG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9"/>
      <c r="AB365" s="4"/>
      <c r="AC365" s="4"/>
      <c r="AD365" s="4"/>
      <c r="AE365" s="4"/>
      <c r="AF365" s="4"/>
      <c r="AG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9"/>
      <c r="AB366" s="4"/>
      <c r="AC366" s="4"/>
      <c r="AD366" s="4"/>
      <c r="AE366" s="4"/>
      <c r="AF366" s="4"/>
      <c r="AG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9"/>
      <c r="AB367" s="4"/>
      <c r="AC367" s="4"/>
      <c r="AD367" s="4"/>
      <c r="AE367" s="4"/>
      <c r="AF367" s="4"/>
      <c r="AG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9"/>
      <c r="AB368" s="4"/>
      <c r="AC368" s="4"/>
      <c r="AD368" s="4"/>
      <c r="AE368" s="4"/>
      <c r="AF368" s="4"/>
      <c r="AG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9"/>
      <c r="AB369" s="4"/>
      <c r="AC369" s="4"/>
      <c r="AD369" s="4"/>
      <c r="AE369" s="4"/>
      <c r="AF369" s="4"/>
      <c r="AG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9"/>
      <c r="AB370" s="4"/>
      <c r="AC370" s="4"/>
      <c r="AD370" s="4"/>
      <c r="AE370" s="4"/>
      <c r="AF370" s="4"/>
      <c r="AG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9"/>
      <c r="AB371" s="4"/>
      <c r="AC371" s="4"/>
      <c r="AD371" s="4"/>
      <c r="AE371" s="4"/>
      <c r="AF371" s="4"/>
      <c r="AG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9"/>
      <c r="AB372" s="4"/>
      <c r="AC372" s="4"/>
      <c r="AD372" s="4"/>
      <c r="AE372" s="4"/>
      <c r="AF372" s="4"/>
      <c r="AG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9"/>
      <c r="AB373" s="4"/>
      <c r="AC373" s="4"/>
      <c r="AD373" s="4"/>
      <c r="AE373" s="4"/>
      <c r="AF373" s="4"/>
      <c r="AG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9"/>
      <c r="AB374" s="4"/>
      <c r="AC374" s="4"/>
      <c r="AD374" s="4"/>
      <c r="AE374" s="4"/>
      <c r="AF374" s="4"/>
      <c r="AG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9"/>
      <c r="AB375" s="4"/>
      <c r="AC375" s="4"/>
      <c r="AD375" s="4"/>
      <c r="AE375" s="4"/>
      <c r="AF375" s="4"/>
      <c r="AG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9"/>
      <c r="AB376" s="4"/>
      <c r="AC376" s="4"/>
      <c r="AD376" s="4"/>
      <c r="AE376" s="4"/>
      <c r="AF376" s="4"/>
      <c r="AG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9"/>
      <c r="AB377" s="4"/>
      <c r="AC377" s="4"/>
      <c r="AD377" s="4"/>
      <c r="AE377" s="4"/>
      <c r="AF377" s="4"/>
      <c r="AG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9"/>
      <c r="AB378" s="4"/>
      <c r="AC378" s="4"/>
      <c r="AD378" s="4"/>
      <c r="AE378" s="4"/>
      <c r="AF378" s="4"/>
      <c r="AG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9"/>
      <c r="AB379" s="4"/>
      <c r="AC379" s="4"/>
      <c r="AD379" s="4"/>
      <c r="AE379" s="4"/>
      <c r="AF379" s="4"/>
      <c r="AG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9"/>
      <c r="AB380" s="4"/>
      <c r="AC380" s="4"/>
      <c r="AD380" s="4"/>
      <c r="AE380" s="4"/>
      <c r="AF380" s="4"/>
      <c r="AG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9"/>
      <c r="AB381" s="4"/>
      <c r="AC381" s="4"/>
      <c r="AD381" s="4"/>
      <c r="AE381" s="4"/>
      <c r="AF381" s="4"/>
      <c r="AG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9"/>
      <c r="AB382" s="4"/>
      <c r="AC382" s="4"/>
      <c r="AD382" s="4"/>
      <c r="AE382" s="4"/>
      <c r="AF382" s="4"/>
      <c r="AG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9"/>
      <c r="AB383" s="4"/>
      <c r="AC383" s="4"/>
      <c r="AD383" s="4"/>
      <c r="AE383" s="4"/>
      <c r="AF383" s="4"/>
      <c r="AG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9"/>
      <c r="AB384" s="4"/>
      <c r="AC384" s="4"/>
      <c r="AD384" s="4"/>
      <c r="AE384" s="4"/>
      <c r="AF384" s="4"/>
      <c r="AG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9"/>
      <c r="AB385" s="4"/>
      <c r="AC385" s="4"/>
      <c r="AD385" s="4"/>
      <c r="AE385" s="4"/>
      <c r="AF385" s="4"/>
      <c r="AG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9"/>
      <c r="AB386" s="4"/>
      <c r="AC386" s="4"/>
      <c r="AD386" s="4"/>
      <c r="AE386" s="4"/>
      <c r="AF386" s="4"/>
      <c r="AG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9"/>
      <c r="AB387" s="4"/>
      <c r="AC387" s="4"/>
      <c r="AD387" s="4"/>
      <c r="AE387" s="4"/>
      <c r="AF387" s="4"/>
      <c r="AG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9"/>
      <c r="AB388" s="4"/>
      <c r="AC388" s="4"/>
      <c r="AD388" s="4"/>
      <c r="AE388" s="4"/>
      <c r="AF388" s="4"/>
      <c r="AG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9"/>
      <c r="AB389" s="4"/>
      <c r="AC389" s="4"/>
      <c r="AD389" s="4"/>
      <c r="AE389" s="4"/>
      <c r="AF389" s="4"/>
      <c r="AG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9"/>
      <c r="AB390" s="4"/>
      <c r="AC390" s="4"/>
      <c r="AD390" s="4"/>
      <c r="AE390" s="4"/>
      <c r="AF390" s="4"/>
      <c r="AG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9"/>
      <c r="AB391" s="4"/>
      <c r="AC391" s="4"/>
      <c r="AD391" s="4"/>
      <c r="AE391" s="4"/>
      <c r="AF391" s="4"/>
      <c r="AG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9"/>
      <c r="AB392" s="4"/>
      <c r="AC392" s="4"/>
      <c r="AD392" s="4"/>
      <c r="AE392" s="4"/>
      <c r="AF392" s="4"/>
      <c r="AG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9"/>
      <c r="AB393" s="4"/>
      <c r="AC393" s="4"/>
      <c r="AD393" s="4"/>
      <c r="AE393" s="4"/>
      <c r="AF393" s="4"/>
      <c r="AG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9"/>
      <c r="AB394" s="4"/>
      <c r="AC394" s="4"/>
      <c r="AD394" s="4"/>
      <c r="AE394" s="4"/>
      <c r="AF394" s="4"/>
      <c r="AG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9"/>
      <c r="AB395" s="4"/>
      <c r="AC395" s="4"/>
      <c r="AD395" s="4"/>
      <c r="AE395" s="4"/>
      <c r="AF395" s="4"/>
      <c r="AG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9"/>
      <c r="AB396" s="4"/>
      <c r="AC396" s="4"/>
      <c r="AD396" s="4"/>
      <c r="AE396" s="4"/>
      <c r="AF396" s="4"/>
      <c r="AG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9"/>
      <c r="AB397" s="4"/>
      <c r="AC397" s="4"/>
      <c r="AD397" s="4"/>
      <c r="AE397" s="4"/>
      <c r="AF397" s="4"/>
      <c r="AG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9"/>
      <c r="AB398" s="4"/>
      <c r="AC398" s="4"/>
      <c r="AD398" s="4"/>
      <c r="AE398" s="4"/>
      <c r="AF398" s="4"/>
      <c r="AG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9"/>
      <c r="AB399" s="4"/>
      <c r="AC399" s="4"/>
      <c r="AD399" s="4"/>
      <c r="AE399" s="4"/>
      <c r="AF399" s="4"/>
      <c r="AG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9"/>
      <c r="AB400" s="4"/>
      <c r="AC400" s="4"/>
      <c r="AD400" s="4"/>
      <c r="AE400" s="4"/>
      <c r="AF400" s="4"/>
      <c r="AG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9"/>
      <c r="AB401" s="4"/>
      <c r="AC401" s="4"/>
      <c r="AD401" s="4"/>
      <c r="AE401" s="4"/>
      <c r="AF401" s="4"/>
      <c r="AG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9"/>
      <c r="AB402" s="4"/>
      <c r="AC402" s="4"/>
      <c r="AD402" s="4"/>
      <c r="AE402" s="4"/>
      <c r="AF402" s="4"/>
      <c r="AG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9"/>
      <c r="AB403" s="4"/>
      <c r="AC403" s="4"/>
      <c r="AD403" s="4"/>
      <c r="AE403" s="4"/>
      <c r="AF403" s="4"/>
      <c r="AG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9"/>
      <c r="AB404" s="4"/>
      <c r="AC404" s="4"/>
      <c r="AD404" s="4"/>
      <c r="AE404" s="4"/>
      <c r="AF404" s="4"/>
      <c r="AG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9"/>
      <c r="AB405" s="4"/>
      <c r="AC405" s="4"/>
      <c r="AD405" s="4"/>
      <c r="AE405" s="4"/>
      <c r="AF405" s="4"/>
      <c r="AG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9"/>
      <c r="AB406" s="4"/>
      <c r="AC406" s="4"/>
      <c r="AD406" s="4"/>
      <c r="AE406" s="4"/>
      <c r="AF406" s="4"/>
      <c r="AG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9"/>
      <c r="AB407" s="4"/>
      <c r="AC407" s="4"/>
      <c r="AD407" s="4"/>
      <c r="AE407" s="4"/>
      <c r="AF407" s="4"/>
      <c r="AG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9"/>
      <c r="AB408" s="4"/>
      <c r="AC408" s="4"/>
      <c r="AD408" s="4"/>
      <c r="AE408" s="4"/>
      <c r="AF408" s="4"/>
      <c r="AG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9"/>
      <c r="AB409" s="4"/>
      <c r="AC409" s="4"/>
      <c r="AD409" s="4"/>
      <c r="AE409" s="4"/>
      <c r="AF409" s="4"/>
      <c r="AG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9"/>
      <c r="AB410" s="4"/>
      <c r="AC410" s="4"/>
      <c r="AD410" s="4"/>
      <c r="AE410" s="4"/>
      <c r="AF410" s="4"/>
      <c r="AG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9"/>
      <c r="AB411" s="4"/>
      <c r="AC411" s="4"/>
      <c r="AD411" s="4"/>
      <c r="AE411" s="4"/>
      <c r="AF411" s="4"/>
      <c r="AG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9"/>
      <c r="AB412" s="4"/>
      <c r="AC412" s="4"/>
      <c r="AD412" s="4"/>
      <c r="AE412" s="4"/>
      <c r="AF412" s="4"/>
      <c r="AG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9"/>
      <c r="AB413" s="4"/>
      <c r="AC413" s="4"/>
      <c r="AD413" s="4"/>
      <c r="AE413" s="4"/>
      <c r="AF413" s="4"/>
      <c r="AG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9"/>
      <c r="AB414" s="4"/>
      <c r="AC414" s="4"/>
      <c r="AD414" s="4"/>
      <c r="AE414" s="4"/>
      <c r="AF414" s="4"/>
      <c r="AG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9"/>
      <c r="AB415" s="4"/>
      <c r="AC415" s="4"/>
      <c r="AD415" s="4"/>
      <c r="AE415" s="4"/>
      <c r="AF415" s="4"/>
      <c r="AG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9"/>
      <c r="AB416" s="4"/>
      <c r="AC416" s="4"/>
      <c r="AD416" s="4"/>
      <c r="AE416" s="4"/>
      <c r="AF416" s="4"/>
      <c r="AG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9"/>
      <c r="AB417" s="4"/>
      <c r="AC417" s="4"/>
      <c r="AD417" s="4"/>
      <c r="AE417" s="4"/>
      <c r="AF417" s="4"/>
      <c r="AG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9"/>
      <c r="AB418" s="4"/>
      <c r="AC418" s="4"/>
      <c r="AD418" s="4"/>
      <c r="AE418" s="4"/>
      <c r="AF418" s="4"/>
      <c r="AG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9"/>
      <c r="AB419" s="4"/>
      <c r="AC419" s="4"/>
      <c r="AD419" s="4"/>
      <c r="AE419" s="4"/>
      <c r="AF419" s="4"/>
      <c r="AG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9"/>
      <c r="AB420" s="4"/>
      <c r="AC420" s="4"/>
      <c r="AD420" s="4"/>
      <c r="AE420" s="4"/>
      <c r="AF420" s="4"/>
      <c r="AG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9"/>
      <c r="AB421" s="4"/>
      <c r="AC421" s="4"/>
      <c r="AD421" s="4"/>
      <c r="AE421" s="4"/>
      <c r="AF421" s="4"/>
      <c r="AG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9"/>
      <c r="AB422" s="4"/>
      <c r="AC422" s="4"/>
      <c r="AD422" s="4"/>
      <c r="AE422" s="4"/>
      <c r="AF422" s="4"/>
      <c r="AG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9"/>
      <c r="AB423" s="4"/>
      <c r="AC423" s="4"/>
      <c r="AD423" s="4"/>
      <c r="AE423" s="4"/>
      <c r="AF423" s="4"/>
      <c r="AG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9"/>
      <c r="AB424" s="4"/>
      <c r="AC424" s="4"/>
      <c r="AD424" s="4"/>
      <c r="AE424" s="4"/>
      <c r="AF424" s="4"/>
      <c r="AG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9"/>
      <c r="AB425" s="4"/>
      <c r="AC425" s="4"/>
      <c r="AD425" s="4"/>
      <c r="AE425" s="4"/>
      <c r="AF425" s="4"/>
      <c r="AG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9"/>
      <c r="AB426" s="4"/>
      <c r="AC426" s="4"/>
      <c r="AD426" s="4"/>
      <c r="AE426" s="4"/>
      <c r="AF426" s="4"/>
      <c r="AG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9"/>
      <c r="AB427" s="4"/>
      <c r="AC427" s="4"/>
      <c r="AD427" s="4"/>
      <c r="AE427" s="4"/>
      <c r="AF427" s="4"/>
      <c r="AG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9"/>
      <c r="AB428" s="4"/>
      <c r="AC428" s="4"/>
      <c r="AD428" s="4"/>
      <c r="AE428" s="4"/>
      <c r="AF428" s="4"/>
      <c r="AG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9"/>
      <c r="AB429" s="4"/>
      <c r="AC429" s="4"/>
      <c r="AD429" s="4"/>
      <c r="AE429" s="4"/>
      <c r="AF429" s="4"/>
      <c r="AG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9"/>
      <c r="AB430" s="4"/>
      <c r="AC430" s="4"/>
      <c r="AD430" s="4"/>
      <c r="AE430" s="4"/>
      <c r="AF430" s="4"/>
      <c r="AG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9"/>
      <c r="AB431" s="4"/>
      <c r="AC431" s="4"/>
      <c r="AD431" s="4"/>
      <c r="AE431" s="4"/>
      <c r="AF431" s="4"/>
      <c r="AG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9"/>
      <c r="AB432" s="4"/>
      <c r="AC432" s="4"/>
      <c r="AD432" s="4"/>
      <c r="AE432" s="4"/>
      <c r="AF432" s="4"/>
      <c r="AG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9"/>
      <c r="AB433" s="4"/>
      <c r="AC433" s="4"/>
      <c r="AD433" s="4"/>
      <c r="AE433" s="4"/>
      <c r="AF433" s="4"/>
      <c r="AG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9"/>
      <c r="AB434" s="4"/>
      <c r="AC434" s="4"/>
      <c r="AD434" s="4"/>
      <c r="AE434" s="4"/>
      <c r="AF434" s="4"/>
      <c r="AG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9"/>
      <c r="AB435" s="4"/>
      <c r="AC435" s="4"/>
      <c r="AD435" s="4"/>
      <c r="AE435" s="4"/>
      <c r="AF435" s="4"/>
      <c r="AG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9"/>
      <c r="AB436" s="4"/>
      <c r="AC436" s="4"/>
      <c r="AD436" s="4"/>
      <c r="AE436" s="4"/>
      <c r="AF436" s="4"/>
      <c r="AG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9"/>
      <c r="AB437" s="4"/>
      <c r="AC437" s="4"/>
      <c r="AD437" s="4"/>
      <c r="AE437" s="4"/>
      <c r="AF437" s="4"/>
      <c r="AG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9"/>
      <c r="AB438" s="4"/>
      <c r="AC438" s="4"/>
      <c r="AD438" s="4"/>
      <c r="AE438" s="4"/>
      <c r="AF438" s="4"/>
      <c r="AG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9"/>
      <c r="AB439" s="4"/>
      <c r="AC439" s="4"/>
      <c r="AD439" s="4"/>
      <c r="AE439" s="4"/>
      <c r="AF439" s="4"/>
      <c r="AG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9"/>
      <c r="AB440" s="4"/>
      <c r="AC440" s="4"/>
      <c r="AD440" s="4"/>
      <c r="AE440" s="4"/>
      <c r="AF440" s="4"/>
      <c r="AG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9"/>
      <c r="AB441" s="4"/>
      <c r="AC441" s="4"/>
      <c r="AD441" s="4"/>
      <c r="AE441" s="4"/>
      <c r="AF441" s="4"/>
      <c r="AG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9"/>
      <c r="AB442" s="4"/>
      <c r="AC442" s="4"/>
      <c r="AD442" s="4"/>
      <c r="AE442" s="4"/>
      <c r="AF442" s="4"/>
      <c r="AG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9"/>
      <c r="AB443" s="4"/>
      <c r="AC443" s="4"/>
      <c r="AD443" s="4"/>
      <c r="AE443" s="4"/>
      <c r="AF443" s="4"/>
      <c r="AG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9"/>
      <c r="AB444" s="4"/>
      <c r="AC444" s="4"/>
      <c r="AD444" s="4"/>
      <c r="AE444" s="4"/>
      <c r="AF444" s="4"/>
      <c r="AG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9"/>
      <c r="AB445" s="4"/>
      <c r="AC445" s="4"/>
      <c r="AD445" s="4"/>
      <c r="AE445" s="4"/>
      <c r="AF445" s="4"/>
      <c r="AG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9"/>
      <c r="AB446" s="4"/>
      <c r="AC446" s="4"/>
      <c r="AD446" s="4"/>
      <c r="AE446" s="4"/>
      <c r="AF446" s="4"/>
      <c r="AG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9"/>
      <c r="AB447" s="4"/>
      <c r="AC447" s="4"/>
      <c r="AD447" s="4"/>
      <c r="AE447" s="4"/>
      <c r="AF447" s="4"/>
      <c r="AG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9"/>
      <c r="AB448" s="4"/>
      <c r="AC448" s="4"/>
      <c r="AD448" s="4"/>
      <c r="AE448" s="4"/>
      <c r="AF448" s="4"/>
      <c r="AG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9"/>
      <c r="AB449" s="4"/>
      <c r="AC449" s="4"/>
      <c r="AD449" s="4"/>
      <c r="AE449" s="4"/>
      <c r="AF449" s="4"/>
      <c r="AG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9"/>
      <c r="AB450" s="4"/>
      <c r="AC450" s="4"/>
      <c r="AD450" s="4"/>
      <c r="AE450" s="4"/>
      <c r="AF450" s="4"/>
      <c r="AG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9"/>
      <c r="AB451" s="4"/>
      <c r="AC451" s="4"/>
      <c r="AD451" s="4"/>
      <c r="AE451" s="4"/>
      <c r="AF451" s="4"/>
      <c r="AG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9"/>
      <c r="AB452" s="4"/>
      <c r="AC452" s="4"/>
      <c r="AD452" s="4"/>
      <c r="AE452" s="4"/>
      <c r="AF452" s="4"/>
      <c r="AG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9"/>
      <c r="AB453" s="4"/>
      <c r="AC453" s="4"/>
      <c r="AD453" s="4"/>
      <c r="AE453" s="4"/>
      <c r="AF453" s="4"/>
      <c r="AG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9"/>
      <c r="AB454" s="4"/>
      <c r="AC454" s="4"/>
      <c r="AD454" s="4"/>
      <c r="AE454" s="4"/>
      <c r="AF454" s="4"/>
      <c r="AG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9"/>
      <c r="AB455" s="4"/>
      <c r="AC455" s="4"/>
      <c r="AD455" s="4"/>
      <c r="AE455" s="4"/>
      <c r="AF455" s="4"/>
      <c r="AG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9"/>
      <c r="AB456" s="4"/>
      <c r="AC456" s="4"/>
      <c r="AD456" s="4"/>
      <c r="AE456" s="4"/>
      <c r="AF456" s="4"/>
      <c r="AG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9"/>
      <c r="AB457" s="4"/>
      <c r="AC457" s="4"/>
      <c r="AD457" s="4"/>
      <c r="AE457" s="4"/>
      <c r="AF457" s="4"/>
      <c r="AG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9"/>
      <c r="AB458" s="4"/>
      <c r="AC458" s="4"/>
      <c r="AD458" s="4"/>
      <c r="AE458" s="4"/>
      <c r="AF458" s="4"/>
      <c r="AG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9"/>
      <c r="AB459" s="4"/>
      <c r="AC459" s="4"/>
      <c r="AD459" s="4"/>
      <c r="AE459" s="4"/>
      <c r="AF459" s="4"/>
      <c r="AG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9"/>
      <c r="AB460" s="4"/>
      <c r="AC460" s="4"/>
      <c r="AD460" s="4"/>
      <c r="AE460" s="4"/>
      <c r="AF460" s="4"/>
      <c r="AG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9"/>
      <c r="AB461" s="4"/>
      <c r="AC461" s="4"/>
      <c r="AD461" s="4"/>
      <c r="AE461" s="4"/>
      <c r="AF461" s="4"/>
      <c r="AG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9"/>
      <c r="AB462" s="4"/>
      <c r="AC462" s="4"/>
      <c r="AD462" s="4"/>
      <c r="AE462" s="4"/>
      <c r="AF462" s="4"/>
      <c r="AG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9"/>
      <c r="AB463" s="4"/>
      <c r="AC463" s="4"/>
      <c r="AD463" s="4"/>
      <c r="AE463" s="4"/>
      <c r="AF463" s="4"/>
      <c r="AG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9"/>
      <c r="AB464" s="4"/>
      <c r="AC464" s="4"/>
      <c r="AD464" s="4"/>
      <c r="AE464" s="4"/>
      <c r="AF464" s="4"/>
      <c r="AG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9"/>
      <c r="AB465" s="4"/>
      <c r="AC465" s="4"/>
      <c r="AD465" s="4"/>
      <c r="AE465" s="4"/>
      <c r="AF465" s="4"/>
      <c r="AG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9"/>
      <c r="AB466" s="4"/>
      <c r="AC466" s="4"/>
      <c r="AD466" s="4"/>
      <c r="AE466" s="4"/>
      <c r="AF466" s="4"/>
      <c r="AG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9"/>
      <c r="AB467" s="4"/>
      <c r="AC467" s="4"/>
      <c r="AD467" s="4"/>
      <c r="AE467" s="4"/>
      <c r="AF467" s="4"/>
      <c r="AG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9"/>
      <c r="AB468" s="4"/>
      <c r="AC468" s="4"/>
      <c r="AD468" s="4"/>
      <c r="AE468" s="4"/>
      <c r="AF468" s="4"/>
      <c r="AG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9"/>
      <c r="AB469" s="4"/>
      <c r="AC469" s="4"/>
      <c r="AD469" s="4"/>
      <c r="AE469" s="4"/>
      <c r="AF469" s="4"/>
      <c r="AG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9"/>
      <c r="AB470" s="4"/>
      <c r="AC470" s="4"/>
      <c r="AD470" s="4"/>
      <c r="AE470" s="4"/>
      <c r="AF470" s="4"/>
      <c r="AG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9"/>
      <c r="AB471" s="4"/>
      <c r="AC471" s="4"/>
      <c r="AD471" s="4"/>
      <c r="AE471" s="4"/>
      <c r="AF471" s="4"/>
      <c r="AG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9"/>
      <c r="AB472" s="4"/>
      <c r="AC472" s="4"/>
      <c r="AD472" s="4"/>
      <c r="AE472" s="4"/>
      <c r="AF472" s="4"/>
      <c r="AG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9"/>
      <c r="AB473" s="4"/>
      <c r="AC473" s="4"/>
      <c r="AD473" s="4"/>
      <c r="AE473" s="4"/>
      <c r="AF473" s="4"/>
      <c r="AG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/>
      <c r="AB474" s="4"/>
      <c r="AC474" s="4"/>
      <c r="AD474" s="4"/>
      <c r="AE474" s="4"/>
      <c r="AF474" s="4"/>
      <c r="AG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9"/>
      <c r="AB475" s="4"/>
      <c r="AC475" s="4"/>
      <c r="AD475" s="4"/>
      <c r="AE475" s="4"/>
      <c r="AF475" s="4"/>
      <c r="AG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9"/>
      <c r="AB476" s="4"/>
      <c r="AC476" s="4"/>
      <c r="AD476" s="4"/>
      <c r="AE476" s="4"/>
      <c r="AF476" s="4"/>
      <c r="AG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9"/>
      <c r="AB477" s="4"/>
      <c r="AC477" s="4"/>
      <c r="AD477" s="4"/>
      <c r="AE477" s="4"/>
      <c r="AF477" s="4"/>
      <c r="AG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9"/>
      <c r="AB478" s="4"/>
      <c r="AC478" s="4"/>
      <c r="AD478" s="4"/>
      <c r="AE478" s="4"/>
      <c r="AF478" s="4"/>
      <c r="AG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9"/>
      <c r="AB479" s="4"/>
      <c r="AC479" s="4"/>
      <c r="AD479" s="4"/>
      <c r="AE479" s="4"/>
      <c r="AF479" s="4"/>
      <c r="AG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9"/>
      <c r="AB480" s="4"/>
      <c r="AC480" s="4"/>
      <c r="AD480" s="4"/>
      <c r="AE480" s="4"/>
      <c r="AF480" s="4"/>
      <c r="AG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9"/>
      <c r="AB481" s="4"/>
      <c r="AC481" s="4"/>
      <c r="AD481" s="4"/>
      <c r="AE481" s="4"/>
      <c r="AF481" s="4"/>
      <c r="AG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9"/>
      <c r="AB482" s="4"/>
      <c r="AC482" s="4"/>
      <c r="AD482" s="4"/>
      <c r="AE482" s="4"/>
      <c r="AF482" s="4"/>
      <c r="AG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9"/>
      <c r="AB483" s="4"/>
      <c r="AC483" s="4"/>
      <c r="AD483" s="4"/>
      <c r="AE483" s="4"/>
      <c r="AF483" s="4"/>
      <c r="AG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9"/>
      <c r="AB484" s="4"/>
      <c r="AC484" s="4"/>
      <c r="AD484" s="4"/>
      <c r="AE484" s="4"/>
      <c r="AF484" s="4"/>
      <c r="AG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9"/>
      <c r="AB485" s="4"/>
      <c r="AC485" s="4"/>
      <c r="AD485" s="4"/>
      <c r="AE485" s="4"/>
      <c r="AF485" s="4"/>
      <c r="AG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9"/>
      <c r="AB486" s="4"/>
      <c r="AC486" s="4"/>
      <c r="AD486" s="4"/>
      <c r="AE486" s="4"/>
      <c r="AF486" s="4"/>
      <c r="AG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9"/>
      <c r="AB487" s="4"/>
      <c r="AC487" s="4"/>
      <c r="AD487" s="4"/>
      <c r="AE487" s="4"/>
      <c r="AF487" s="4"/>
      <c r="AG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9"/>
      <c r="AB488" s="4"/>
      <c r="AC488" s="4"/>
      <c r="AD488" s="4"/>
      <c r="AE488" s="4"/>
      <c r="AF488" s="4"/>
      <c r="AG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9"/>
      <c r="AB489" s="4"/>
      <c r="AC489" s="4"/>
      <c r="AD489" s="4"/>
      <c r="AE489" s="4"/>
      <c r="AF489" s="4"/>
      <c r="AG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9"/>
      <c r="AB490" s="4"/>
      <c r="AC490" s="4"/>
      <c r="AD490" s="4"/>
      <c r="AE490" s="4"/>
      <c r="AF490" s="4"/>
      <c r="AG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9"/>
      <c r="AB491" s="4"/>
      <c r="AC491" s="4"/>
      <c r="AD491" s="4"/>
      <c r="AE491" s="4"/>
      <c r="AF491" s="4"/>
      <c r="AG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9"/>
      <c r="AB492" s="4"/>
      <c r="AC492" s="4"/>
      <c r="AD492" s="4"/>
      <c r="AE492" s="4"/>
      <c r="AF492" s="4"/>
      <c r="AG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9"/>
      <c r="AB493" s="4"/>
      <c r="AC493" s="4"/>
      <c r="AD493" s="4"/>
      <c r="AE493" s="4"/>
      <c r="AF493" s="4"/>
      <c r="AG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9"/>
      <c r="AB494" s="4"/>
      <c r="AC494" s="4"/>
      <c r="AD494" s="4"/>
      <c r="AE494" s="4"/>
      <c r="AF494" s="4"/>
      <c r="AG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9"/>
      <c r="AB495" s="4"/>
      <c r="AC495" s="4"/>
      <c r="AD495" s="4"/>
      <c r="AE495" s="4"/>
      <c r="AF495" s="4"/>
      <c r="AG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9"/>
      <c r="AB496" s="4"/>
      <c r="AC496" s="4"/>
      <c r="AD496" s="4"/>
      <c r="AE496" s="4"/>
      <c r="AF496" s="4"/>
      <c r="AG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9"/>
      <c r="AB497" s="4"/>
      <c r="AC497" s="4"/>
      <c r="AD497" s="4"/>
      <c r="AE497" s="4"/>
      <c r="AF497" s="4"/>
      <c r="AG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9"/>
      <c r="AB498" s="4"/>
      <c r="AC498" s="4"/>
      <c r="AD498" s="4"/>
      <c r="AE498" s="4"/>
      <c r="AF498" s="4"/>
      <c r="AG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9"/>
      <c r="AB499" s="4"/>
      <c r="AC499" s="4"/>
      <c r="AD499" s="4"/>
      <c r="AE499" s="4"/>
      <c r="AF499" s="4"/>
      <c r="AG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9"/>
      <c r="AB500" s="4"/>
      <c r="AC500" s="4"/>
      <c r="AD500" s="4"/>
      <c r="AE500" s="4"/>
      <c r="AF500" s="4"/>
      <c r="AG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9"/>
      <c r="AB501" s="4"/>
      <c r="AC501" s="4"/>
      <c r="AD501" s="4"/>
      <c r="AE501" s="4"/>
      <c r="AF501" s="4"/>
      <c r="AG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9"/>
      <c r="AB502" s="4"/>
      <c r="AC502" s="4"/>
      <c r="AD502" s="4"/>
      <c r="AE502" s="4"/>
      <c r="AF502" s="4"/>
      <c r="AG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9"/>
      <c r="AB503" s="4"/>
      <c r="AC503" s="4"/>
      <c r="AD503" s="4"/>
      <c r="AE503" s="4"/>
      <c r="AF503" s="4"/>
      <c r="AG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9"/>
      <c r="AB504" s="4"/>
      <c r="AC504" s="4"/>
      <c r="AD504" s="4"/>
      <c r="AE504" s="4"/>
      <c r="AF504" s="4"/>
      <c r="AG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9"/>
      <c r="AB505" s="4"/>
      <c r="AC505" s="4"/>
      <c r="AD505" s="4"/>
      <c r="AE505" s="4"/>
      <c r="AF505" s="4"/>
      <c r="AG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9"/>
      <c r="AB506" s="4"/>
      <c r="AC506" s="4"/>
      <c r="AD506" s="4"/>
      <c r="AE506" s="4"/>
      <c r="AF506" s="4"/>
      <c r="AG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9"/>
      <c r="AB507" s="4"/>
      <c r="AC507" s="4"/>
      <c r="AD507" s="4"/>
      <c r="AE507" s="4"/>
      <c r="AF507" s="4"/>
      <c r="AG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9"/>
      <c r="AB508" s="4"/>
      <c r="AC508" s="4"/>
      <c r="AD508" s="4"/>
      <c r="AE508" s="4"/>
      <c r="AF508" s="4"/>
      <c r="AG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9"/>
      <c r="AB509" s="4"/>
      <c r="AC509" s="4"/>
      <c r="AD509" s="4"/>
      <c r="AE509" s="4"/>
      <c r="AF509" s="4"/>
      <c r="AG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/>
      <c r="AB510" s="4"/>
      <c r="AC510" s="4"/>
      <c r="AD510" s="4"/>
      <c r="AE510" s="4"/>
      <c r="AF510" s="4"/>
      <c r="AG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9"/>
      <c r="AB511" s="4"/>
      <c r="AC511" s="4"/>
      <c r="AD511" s="4"/>
      <c r="AE511" s="4"/>
      <c r="AF511" s="4"/>
      <c r="AG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9"/>
      <c r="AB512" s="4"/>
      <c r="AC512" s="4"/>
      <c r="AD512" s="4"/>
      <c r="AE512" s="4"/>
      <c r="AF512" s="4"/>
      <c r="AG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9"/>
      <c r="AB513" s="4"/>
      <c r="AC513" s="4"/>
      <c r="AD513" s="4"/>
      <c r="AE513" s="4"/>
      <c r="AF513" s="4"/>
      <c r="AG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9"/>
      <c r="AB514" s="4"/>
      <c r="AC514" s="4"/>
      <c r="AD514" s="4"/>
      <c r="AE514" s="4"/>
      <c r="AF514" s="4"/>
      <c r="AG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9"/>
      <c r="AB515" s="4"/>
      <c r="AC515" s="4"/>
      <c r="AD515" s="4"/>
      <c r="AE515" s="4"/>
      <c r="AF515" s="4"/>
      <c r="AG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9"/>
      <c r="AB516" s="4"/>
      <c r="AC516" s="4"/>
      <c r="AD516" s="4"/>
      <c r="AE516" s="4"/>
      <c r="AF516" s="4"/>
      <c r="AG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9"/>
      <c r="AB517" s="4"/>
      <c r="AC517" s="4"/>
      <c r="AD517" s="4"/>
      <c r="AE517" s="4"/>
      <c r="AF517" s="4"/>
      <c r="AG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9"/>
      <c r="AB518" s="4"/>
      <c r="AC518" s="4"/>
      <c r="AD518" s="4"/>
      <c r="AE518" s="4"/>
      <c r="AF518" s="4"/>
      <c r="AG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9"/>
      <c r="AB519" s="4"/>
      <c r="AC519" s="4"/>
      <c r="AD519" s="4"/>
      <c r="AE519" s="4"/>
      <c r="AF519" s="4"/>
      <c r="AG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9"/>
      <c r="AB520" s="4"/>
      <c r="AC520" s="4"/>
      <c r="AD520" s="4"/>
      <c r="AE520" s="4"/>
      <c r="AF520" s="4"/>
      <c r="AG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9"/>
      <c r="AB521" s="4"/>
      <c r="AC521" s="4"/>
      <c r="AD521" s="4"/>
      <c r="AE521" s="4"/>
      <c r="AF521" s="4"/>
      <c r="AG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9"/>
      <c r="AB522" s="4"/>
      <c r="AC522" s="4"/>
      <c r="AD522" s="4"/>
      <c r="AE522" s="4"/>
      <c r="AF522" s="4"/>
      <c r="AG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9"/>
      <c r="AB523" s="4"/>
      <c r="AC523" s="4"/>
      <c r="AD523" s="4"/>
      <c r="AE523" s="4"/>
      <c r="AF523" s="4"/>
      <c r="AG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9"/>
      <c r="AB524" s="4"/>
      <c r="AC524" s="4"/>
      <c r="AD524" s="4"/>
      <c r="AE524" s="4"/>
      <c r="AF524" s="4"/>
      <c r="AG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9"/>
      <c r="AB525" s="4"/>
      <c r="AC525" s="4"/>
      <c r="AD525" s="4"/>
      <c r="AE525" s="4"/>
      <c r="AF525" s="4"/>
      <c r="AG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9"/>
      <c r="AB526" s="4"/>
      <c r="AC526" s="4"/>
      <c r="AD526" s="4"/>
      <c r="AE526" s="4"/>
      <c r="AF526" s="4"/>
      <c r="AG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9"/>
      <c r="AB527" s="4"/>
      <c r="AC527" s="4"/>
      <c r="AD527" s="4"/>
      <c r="AE527" s="4"/>
      <c r="AF527" s="4"/>
      <c r="AG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9"/>
      <c r="AB528" s="4"/>
      <c r="AC528" s="4"/>
      <c r="AD528" s="4"/>
      <c r="AE528" s="4"/>
      <c r="AF528" s="4"/>
      <c r="AG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9"/>
      <c r="AB529" s="4"/>
      <c r="AC529" s="4"/>
      <c r="AD529" s="4"/>
      <c r="AE529" s="4"/>
      <c r="AF529" s="4"/>
      <c r="AG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9"/>
      <c r="AB530" s="4"/>
      <c r="AC530" s="4"/>
      <c r="AD530" s="4"/>
      <c r="AE530" s="4"/>
      <c r="AF530" s="4"/>
      <c r="AG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/>
      <c r="AB531" s="4"/>
      <c r="AC531" s="4"/>
      <c r="AD531" s="4"/>
      <c r="AE531" s="4"/>
      <c r="AF531" s="4"/>
      <c r="AG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9"/>
      <c r="AB532" s="4"/>
      <c r="AC532" s="4"/>
      <c r="AD532" s="4"/>
      <c r="AE532" s="4"/>
      <c r="AF532" s="4"/>
      <c r="AG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9"/>
      <c r="AB533" s="4"/>
      <c r="AC533" s="4"/>
      <c r="AD533" s="4"/>
      <c r="AE533" s="4"/>
      <c r="AF533" s="4"/>
      <c r="AG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9"/>
      <c r="AB534" s="4"/>
      <c r="AC534" s="4"/>
      <c r="AD534" s="4"/>
      <c r="AE534" s="4"/>
      <c r="AF534" s="4"/>
      <c r="AG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9"/>
      <c r="AB535" s="4"/>
      <c r="AC535" s="4"/>
      <c r="AD535" s="4"/>
      <c r="AE535" s="4"/>
      <c r="AF535" s="4"/>
      <c r="AG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9"/>
      <c r="AB536" s="4"/>
      <c r="AC536" s="4"/>
      <c r="AD536" s="4"/>
      <c r="AE536" s="4"/>
      <c r="AF536" s="4"/>
      <c r="AG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9"/>
      <c r="AB537" s="4"/>
      <c r="AC537" s="4"/>
      <c r="AD537" s="4"/>
      <c r="AE537" s="4"/>
      <c r="AF537" s="4"/>
      <c r="AG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9"/>
      <c r="AB538" s="4"/>
      <c r="AC538" s="4"/>
      <c r="AD538" s="4"/>
      <c r="AE538" s="4"/>
      <c r="AF538" s="4"/>
      <c r="AG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9"/>
      <c r="AB539" s="4"/>
      <c r="AC539" s="4"/>
      <c r="AD539" s="4"/>
      <c r="AE539" s="4"/>
      <c r="AF539" s="4"/>
      <c r="AG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9"/>
      <c r="AB540" s="4"/>
      <c r="AC540" s="4"/>
      <c r="AD540" s="4"/>
      <c r="AE540" s="4"/>
      <c r="AF540" s="4"/>
      <c r="AG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9"/>
      <c r="AB541" s="4"/>
      <c r="AC541" s="4"/>
      <c r="AD541" s="4"/>
      <c r="AE541" s="4"/>
      <c r="AF541" s="4"/>
      <c r="AG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9"/>
      <c r="AB542" s="4"/>
      <c r="AC542" s="4"/>
      <c r="AD542" s="4"/>
      <c r="AE542" s="4"/>
      <c r="AF542" s="4"/>
      <c r="AG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9"/>
      <c r="AB543" s="4"/>
      <c r="AC543" s="4"/>
      <c r="AD543" s="4"/>
      <c r="AE543" s="4"/>
      <c r="AF543" s="4"/>
      <c r="AG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9"/>
      <c r="AB544" s="4"/>
      <c r="AC544" s="4"/>
      <c r="AD544" s="4"/>
      <c r="AE544" s="4"/>
      <c r="AF544" s="4"/>
      <c r="AG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9"/>
      <c r="AB545" s="4"/>
      <c r="AC545" s="4"/>
      <c r="AD545" s="4"/>
      <c r="AE545" s="4"/>
      <c r="AF545" s="4"/>
      <c r="AG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9"/>
      <c r="AB546" s="4"/>
      <c r="AC546" s="4"/>
      <c r="AD546" s="4"/>
      <c r="AE546" s="4"/>
      <c r="AF546" s="4"/>
      <c r="AG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9"/>
      <c r="AB547" s="4"/>
      <c r="AC547" s="4"/>
      <c r="AD547" s="4"/>
      <c r="AE547" s="4"/>
      <c r="AF547" s="4"/>
      <c r="AG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9"/>
      <c r="AB548" s="4"/>
      <c r="AC548" s="4"/>
      <c r="AD548" s="4"/>
      <c r="AE548" s="4"/>
      <c r="AF548" s="4"/>
      <c r="AG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9"/>
      <c r="AB549" s="4"/>
      <c r="AC549" s="4"/>
      <c r="AD549" s="4"/>
      <c r="AE549" s="4"/>
      <c r="AF549" s="4"/>
      <c r="AG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9"/>
      <c r="AB550" s="4"/>
      <c r="AC550" s="4"/>
      <c r="AD550" s="4"/>
      <c r="AE550" s="4"/>
      <c r="AF550" s="4"/>
      <c r="AG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9"/>
      <c r="AB551" s="4"/>
      <c r="AC551" s="4"/>
      <c r="AD551" s="4"/>
      <c r="AE551" s="4"/>
      <c r="AF551" s="4"/>
      <c r="AG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9"/>
      <c r="AB552" s="4"/>
      <c r="AC552" s="4"/>
      <c r="AD552" s="4"/>
      <c r="AE552" s="4"/>
      <c r="AF552" s="4"/>
      <c r="AG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/>
      <c r="AB553" s="4"/>
      <c r="AC553" s="4"/>
      <c r="AD553" s="4"/>
      <c r="AE553" s="4"/>
      <c r="AF553" s="4"/>
      <c r="AG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9"/>
      <c r="AB554" s="4"/>
      <c r="AC554" s="4"/>
      <c r="AD554" s="4"/>
      <c r="AE554" s="4"/>
      <c r="AF554" s="4"/>
      <c r="AG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9"/>
      <c r="AB555" s="4"/>
      <c r="AC555" s="4"/>
      <c r="AD555" s="4"/>
      <c r="AE555" s="4"/>
      <c r="AF555" s="4"/>
      <c r="AG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9"/>
      <c r="AB556" s="4"/>
      <c r="AC556" s="4"/>
      <c r="AD556" s="4"/>
      <c r="AE556" s="4"/>
      <c r="AF556" s="4"/>
      <c r="AG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9"/>
      <c r="AB557" s="4"/>
      <c r="AC557" s="4"/>
      <c r="AD557" s="4"/>
      <c r="AE557" s="4"/>
      <c r="AF557" s="4"/>
      <c r="AG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9"/>
      <c r="AB558" s="4"/>
      <c r="AC558" s="4"/>
      <c r="AD558" s="4"/>
      <c r="AE558" s="4"/>
      <c r="AF558" s="4"/>
      <c r="AG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9"/>
      <c r="AB559" s="4"/>
      <c r="AC559" s="4"/>
      <c r="AD559" s="4"/>
      <c r="AE559" s="4"/>
      <c r="AF559" s="4"/>
      <c r="AG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9"/>
      <c r="AB560" s="4"/>
      <c r="AC560" s="4"/>
      <c r="AD560" s="4"/>
      <c r="AE560" s="4"/>
      <c r="AF560" s="4"/>
      <c r="AG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/>
      <c r="AB561" s="4"/>
      <c r="AC561" s="4"/>
      <c r="AD561" s="4"/>
      <c r="AE561" s="4"/>
      <c r="AF561" s="4"/>
      <c r="AG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9"/>
      <c r="AB562" s="4"/>
      <c r="AC562" s="4"/>
      <c r="AD562" s="4"/>
      <c r="AE562" s="4"/>
      <c r="AF562" s="4"/>
      <c r="AG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/>
      <c r="AB563" s="4"/>
      <c r="AC563" s="4"/>
      <c r="AD563" s="4"/>
      <c r="AE563" s="4"/>
      <c r="AF563" s="4"/>
      <c r="AG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9"/>
      <c r="AB564" s="4"/>
      <c r="AC564" s="4"/>
      <c r="AD564" s="4"/>
      <c r="AE564" s="4"/>
      <c r="AF564" s="4"/>
      <c r="AG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9"/>
      <c r="AB565" s="4"/>
      <c r="AC565" s="4"/>
      <c r="AD565" s="4"/>
      <c r="AE565" s="4"/>
      <c r="AF565" s="4"/>
      <c r="AG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9"/>
      <c r="AB566" s="4"/>
      <c r="AC566" s="4"/>
      <c r="AD566" s="4"/>
      <c r="AE566" s="4"/>
      <c r="AF566" s="4"/>
      <c r="AG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9"/>
      <c r="AB567" s="4"/>
      <c r="AC567" s="4"/>
      <c r="AD567" s="4"/>
      <c r="AE567" s="4"/>
      <c r="AF567" s="4"/>
      <c r="AG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9"/>
      <c r="AB568" s="4"/>
      <c r="AC568" s="4"/>
      <c r="AD568" s="4"/>
      <c r="AE568" s="4"/>
      <c r="AF568" s="4"/>
      <c r="AG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9"/>
      <c r="AB569" s="4"/>
      <c r="AC569" s="4"/>
      <c r="AD569" s="4"/>
      <c r="AE569" s="4"/>
      <c r="AF569" s="4"/>
      <c r="AG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9"/>
      <c r="AB570" s="4"/>
      <c r="AC570" s="4"/>
      <c r="AD570" s="4"/>
      <c r="AE570" s="4"/>
      <c r="AF570" s="4"/>
      <c r="AG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9"/>
      <c r="AB571" s="4"/>
      <c r="AC571" s="4"/>
      <c r="AD571" s="4"/>
      <c r="AE571" s="4"/>
      <c r="AF571" s="4"/>
      <c r="AG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9"/>
      <c r="AB572" s="4"/>
      <c r="AC572" s="4"/>
      <c r="AD572" s="4"/>
      <c r="AE572" s="4"/>
      <c r="AF572" s="4"/>
      <c r="AG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9"/>
      <c r="AB573" s="4"/>
      <c r="AC573" s="4"/>
      <c r="AD573" s="4"/>
      <c r="AE573" s="4"/>
      <c r="AF573" s="4"/>
      <c r="AG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9"/>
      <c r="AB574" s="4"/>
      <c r="AC574" s="4"/>
      <c r="AD574" s="4"/>
      <c r="AE574" s="4"/>
      <c r="AF574" s="4"/>
      <c r="AG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9"/>
      <c r="AB575" s="4"/>
      <c r="AC575" s="4"/>
      <c r="AD575" s="4"/>
      <c r="AE575" s="4"/>
      <c r="AF575" s="4"/>
      <c r="AG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9"/>
      <c r="AB576" s="4"/>
      <c r="AC576" s="4"/>
      <c r="AD576" s="4"/>
      <c r="AE576" s="4"/>
      <c r="AF576" s="4"/>
      <c r="AG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9"/>
      <c r="AB577" s="4"/>
      <c r="AC577" s="4"/>
      <c r="AD577" s="4"/>
      <c r="AE577" s="4"/>
      <c r="AF577" s="4"/>
      <c r="AG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9"/>
      <c r="AB578" s="4"/>
      <c r="AC578" s="4"/>
      <c r="AD578" s="4"/>
      <c r="AE578" s="4"/>
      <c r="AF578" s="4"/>
      <c r="AG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9"/>
      <c r="AB579" s="4"/>
      <c r="AC579" s="4"/>
      <c r="AD579" s="4"/>
      <c r="AE579" s="4"/>
      <c r="AF579" s="4"/>
      <c r="AG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9"/>
      <c r="AB580" s="4"/>
      <c r="AC580" s="4"/>
      <c r="AD580" s="4"/>
      <c r="AE580" s="4"/>
      <c r="AF580" s="4"/>
      <c r="AG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9"/>
      <c r="AB581" s="4"/>
      <c r="AC581" s="4"/>
      <c r="AD581" s="4"/>
      <c r="AE581" s="4"/>
      <c r="AF581" s="4"/>
      <c r="AG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9"/>
      <c r="AB582" s="4"/>
      <c r="AC582" s="4"/>
      <c r="AD582" s="4"/>
      <c r="AE582" s="4"/>
      <c r="AF582" s="4"/>
      <c r="AG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9"/>
      <c r="AB583" s="4"/>
      <c r="AC583" s="4"/>
      <c r="AD583" s="4"/>
      <c r="AE583" s="4"/>
      <c r="AF583" s="4"/>
      <c r="AG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9"/>
      <c r="AB584" s="4"/>
      <c r="AC584" s="4"/>
      <c r="AD584" s="4"/>
      <c r="AE584" s="4"/>
      <c r="AF584" s="4"/>
      <c r="AG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9"/>
      <c r="AB585" s="4"/>
      <c r="AC585" s="4"/>
      <c r="AD585" s="4"/>
      <c r="AE585" s="4"/>
      <c r="AF585" s="4"/>
      <c r="AG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9"/>
      <c r="AB586" s="4"/>
      <c r="AC586" s="4"/>
      <c r="AD586" s="4"/>
      <c r="AE586" s="4"/>
      <c r="AF586" s="4"/>
      <c r="AG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9"/>
      <c r="AB587" s="4"/>
      <c r="AC587" s="4"/>
      <c r="AD587" s="4"/>
      <c r="AE587" s="4"/>
      <c r="AF587" s="4"/>
      <c r="AG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9"/>
      <c r="AB588" s="4"/>
      <c r="AC588" s="4"/>
      <c r="AD588" s="4"/>
      <c r="AE588" s="4"/>
      <c r="AF588" s="4"/>
      <c r="AG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9"/>
      <c r="AB589" s="4"/>
      <c r="AC589" s="4"/>
      <c r="AD589" s="4"/>
      <c r="AE589" s="4"/>
      <c r="AF589" s="4"/>
      <c r="AG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9"/>
      <c r="AB590" s="4"/>
      <c r="AC590" s="4"/>
      <c r="AD590" s="4"/>
      <c r="AE590" s="4"/>
      <c r="AF590" s="4"/>
      <c r="AG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/>
      <c r="AB591" s="4"/>
      <c r="AC591" s="4"/>
      <c r="AD591" s="4"/>
      <c r="AE591" s="4"/>
      <c r="AF591" s="4"/>
      <c r="AG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9"/>
      <c r="AB592" s="4"/>
      <c r="AC592" s="4"/>
      <c r="AD592" s="4"/>
      <c r="AE592" s="4"/>
      <c r="AF592" s="4"/>
      <c r="AG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9"/>
      <c r="AB593" s="4"/>
      <c r="AC593" s="4"/>
      <c r="AD593" s="4"/>
      <c r="AE593" s="4"/>
      <c r="AF593" s="4"/>
      <c r="AG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9"/>
      <c r="AB594" s="4"/>
      <c r="AC594" s="4"/>
      <c r="AD594" s="4"/>
      <c r="AE594" s="4"/>
      <c r="AF594" s="4"/>
      <c r="AG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/>
      <c r="AB595" s="4"/>
      <c r="AC595" s="4"/>
      <c r="AD595" s="4"/>
      <c r="AE595" s="4"/>
      <c r="AF595" s="4"/>
      <c r="AG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/>
      <c r="AB596" s="4"/>
      <c r="AC596" s="4"/>
      <c r="AD596" s="4"/>
      <c r="AE596" s="4"/>
      <c r="AF596" s="4"/>
      <c r="AG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9"/>
      <c r="AB597" s="4"/>
      <c r="AC597" s="4"/>
      <c r="AD597" s="4"/>
      <c r="AE597" s="4"/>
      <c r="AF597" s="4"/>
      <c r="AG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/>
      <c r="AB598" s="4"/>
      <c r="AC598" s="4"/>
      <c r="AD598" s="4"/>
      <c r="AE598" s="4"/>
      <c r="AF598" s="4"/>
      <c r="AG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/>
      <c r="AB599" s="4"/>
      <c r="AC599" s="4"/>
      <c r="AD599" s="4"/>
      <c r="AE599" s="4"/>
      <c r="AF599" s="4"/>
      <c r="AG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9"/>
      <c r="AB600" s="4"/>
      <c r="AC600" s="4"/>
      <c r="AD600" s="4"/>
      <c r="AE600" s="4"/>
      <c r="AF600" s="4"/>
      <c r="AG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9"/>
      <c r="AB601" s="4"/>
      <c r="AC601" s="4"/>
      <c r="AD601" s="4"/>
      <c r="AE601" s="4"/>
      <c r="AF601" s="4"/>
      <c r="AG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9"/>
      <c r="AB602" s="4"/>
      <c r="AC602" s="4"/>
      <c r="AD602" s="4"/>
      <c r="AE602" s="4"/>
      <c r="AF602" s="4"/>
      <c r="AG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/>
      <c r="AB603" s="4"/>
      <c r="AC603" s="4"/>
      <c r="AD603" s="4"/>
      <c r="AE603" s="4"/>
      <c r="AF603" s="4"/>
      <c r="AG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9"/>
      <c r="AB604" s="4"/>
      <c r="AC604" s="4"/>
      <c r="AD604" s="4"/>
      <c r="AE604" s="4"/>
      <c r="AF604" s="4"/>
      <c r="AG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9"/>
      <c r="AB605" s="4"/>
      <c r="AC605" s="4"/>
      <c r="AD605" s="4"/>
      <c r="AE605" s="4"/>
      <c r="AF605" s="4"/>
      <c r="AG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9"/>
      <c r="AB606" s="4"/>
      <c r="AC606" s="4"/>
      <c r="AD606" s="4"/>
      <c r="AE606" s="4"/>
      <c r="AF606" s="4"/>
      <c r="AG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9"/>
      <c r="AB607" s="4"/>
      <c r="AC607" s="4"/>
      <c r="AD607" s="4"/>
      <c r="AE607" s="4"/>
      <c r="AF607" s="4"/>
      <c r="AG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9"/>
      <c r="AB608" s="4"/>
      <c r="AC608" s="4"/>
      <c r="AD608" s="4"/>
      <c r="AE608" s="4"/>
      <c r="AF608" s="4"/>
      <c r="AG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/>
      <c r="AB609" s="4"/>
      <c r="AC609" s="4"/>
      <c r="AD609" s="4"/>
      <c r="AE609" s="4"/>
      <c r="AF609" s="4"/>
      <c r="AG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/>
      <c r="AB610" s="4"/>
      <c r="AC610" s="4"/>
      <c r="AD610" s="4"/>
      <c r="AE610" s="4"/>
      <c r="AF610" s="4"/>
      <c r="AG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9"/>
      <c r="AB611" s="4"/>
      <c r="AC611" s="4"/>
      <c r="AD611" s="4"/>
      <c r="AE611" s="4"/>
      <c r="AF611" s="4"/>
      <c r="AG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/>
      <c r="AB612" s="4"/>
      <c r="AC612" s="4"/>
      <c r="AD612" s="4"/>
      <c r="AE612" s="4"/>
      <c r="AF612" s="4"/>
      <c r="AG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9"/>
      <c r="AB613" s="4"/>
      <c r="AC613" s="4"/>
      <c r="AD613" s="4"/>
      <c r="AE613" s="4"/>
      <c r="AF613" s="4"/>
      <c r="AG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/>
      <c r="AB614" s="4"/>
      <c r="AC614" s="4"/>
      <c r="AD614" s="4"/>
      <c r="AE614" s="4"/>
      <c r="AF614" s="4"/>
      <c r="AG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9"/>
      <c r="AB615" s="4"/>
      <c r="AC615" s="4"/>
      <c r="AD615" s="4"/>
      <c r="AE615" s="4"/>
      <c r="AF615" s="4"/>
      <c r="AG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9"/>
      <c r="AB616" s="4"/>
      <c r="AC616" s="4"/>
      <c r="AD616" s="4"/>
      <c r="AE616" s="4"/>
      <c r="AF616" s="4"/>
      <c r="AG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9"/>
      <c r="AB617" s="4"/>
      <c r="AC617" s="4"/>
      <c r="AD617" s="4"/>
      <c r="AE617" s="4"/>
      <c r="AF617" s="4"/>
      <c r="AG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9"/>
      <c r="AB618" s="4"/>
      <c r="AC618" s="4"/>
      <c r="AD618" s="4"/>
      <c r="AE618" s="4"/>
      <c r="AF618" s="4"/>
      <c r="AG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9"/>
      <c r="AB619" s="4"/>
      <c r="AC619" s="4"/>
      <c r="AD619" s="4"/>
      <c r="AE619" s="4"/>
      <c r="AF619" s="4"/>
      <c r="AG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9"/>
      <c r="AB620" s="4"/>
      <c r="AC620" s="4"/>
      <c r="AD620" s="4"/>
      <c r="AE620" s="4"/>
      <c r="AF620" s="4"/>
      <c r="AG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9"/>
      <c r="AB621" s="4"/>
      <c r="AC621" s="4"/>
      <c r="AD621" s="4"/>
      <c r="AE621" s="4"/>
      <c r="AF621" s="4"/>
      <c r="AG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9"/>
      <c r="AB622" s="4"/>
      <c r="AC622" s="4"/>
      <c r="AD622" s="4"/>
      <c r="AE622" s="4"/>
      <c r="AF622" s="4"/>
      <c r="AG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9"/>
      <c r="AB623" s="4"/>
      <c r="AC623" s="4"/>
      <c r="AD623" s="4"/>
      <c r="AE623" s="4"/>
      <c r="AF623" s="4"/>
      <c r="AG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9"/>
      <c r="AB624" s="4"/>
      <c r="AC624" s="4"/>
      <c r="AD624" s="4"/>
      <c r="AE624" s="4"/>
      <c r="AF624" s="4"/>
      <c r="AG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9"/>
      <c r="AB625" s="4"/>
      <c r="AC625" s="4"/>
      <c r="AD625" s="4"/>
      <c r="AE625" s="4"/>
      <c r="AF625" s="4"/>
      <c r="AG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9"/>
      <c r="AB626" s="4"/>
      <c r="AC626" s="4"/>
      <c r="AD626" s="4"/>
      <c r="AE626" s="4"/>
      <c r="AF626" s="4"/>
      <c r="AG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9"/>
      <c r="AB627" s="4"/>
      <c r="AC627" s="4"/>
      <c r="AD627" s="4"/>
      <c r="AE627" s="4"/>
      <c r="AF627" s="4"/>
      <c r="AG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9"/>
      <c r="AB628" s="4"/>
      <c r="AC628" s="4"/>
      <c r="AD628" s="4"/>
      <c r="AE628" s="4"/>
      <c r="AF628" s="4"/>
      <c r="AG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/>
      <c r="AB629" s="4"/>
      <c r="AC629" s="4"/>
      <c r="AD629" s="4"/>
      <c r="AE629" s="4"/>
      <c r="AF629" s="4"/>
      <c r="AG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9"/>
      <c r="AB630" s="4"/>
      <c r="AC630" s="4"/>
      <c r="AD630" s="4"/>
      <c r="AE630" s="4"/>
      <c r="AF630" s="4"/>
      <c r="AG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/>
      <c r="AB631" s="4"/>
      <c r="AC631" s="4"/>
      <c r="AD631" s="4"/>
      <c r="AE631" s="4"/>
      <c r="AF631" s="4"/>
      <c r="AG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9"/>
      <c r="AB632" s="4"/>
      <c r="AC632" s="4"/>
      <c r="AD632" s="4"/>
      <c r="AE632" s="4"/>
      <c r="AF632" s="4"/>
      <c r="AG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9"/>
      <c r="AB633" s="4"/>
      <c r="AC633" s="4"/>
      <c r="AD633" s="4"/>
      <c r="AE633" s="4"/>
      <c r="AF633" s="4"/>
      <c r="AG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9"/>
      <c r="AB634" s="4"/>
      <c r="AC634" s="4"/>
      <c r="AD634" s="4"/>
      <c r="AE634" s="4"/>
      <c r="AF634" s="4"/>
      <c r="AG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/>
      <c r="AB635" s="4"/>
      <c r="AC635" s="4"/>
      <c r="AD635" s="4"/>
      <c r="AE635" s="4"/>
      <c r="AF635" s="4"/>
      <c r="AG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/>
      <c r="AB636" s="4"/>
      <c r="AC636" s="4"/>
      <c r="AD636" s="4"/>
      <c r="AE636" s="4"/>
      <c r="AF636" s="4"/>
      <c r="AG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/>
      <c r="AB637" s="4"/>
      <c r="AC637" s="4"/>
      <c r="AD637" s="4"/>
      <c r="AE637" s="4"/>
      <c r="AF637" s="4"/>
      <c r="AG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/>
      <c r="AB638" s="4"/>
      <c r="AC638" s="4"/>
      <c r="AD638" s="4"/>
      <c r="AE638" s="4"/>
      <c r="AF638" s="4"/>
      <c r="AG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9"/>
      <c r="AB639" s="4"/>
      <c r="AC639" s="4"/>
      <c r="AD639" s="4"/>
      <c r="AE639" s="4"/>
      <c r="AF639" s="4"/>
      <c r="AG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9"/>
      <c r="AB640" s="4"/>
      <c r="AC640" s="4"/>
      <c r="AD640" s="4"/>
      <c r="AE640" s="4"/>
      <c r="AF640" s="4"/>
      <c r="AG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9"/>
      <c r="AB641" s="4"/>
      <c r="AC641" s="4"/>
      <c r="AD641" s="4"/>
      <c r="AE641" s="4"/>
      <c r="AF641" s="4"/>
      <c r="AG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9"/>
      <c r="AB642" s="4"/>
      <c r="AC642" s="4"/>
      <c r="AD642" s="4"/>
      <c r="AE642" s="4"/>
      <c r="AF642" s="4"/>
      <c r="AG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9"/>
      <c r="AB643" s="4"/>
      <c r="AC643" s="4"/>
      <c r="AD643" s="4"/>
      <c r="AE643" s="4"/>
      <c r="AF643" s="4"/>
      <c r="AG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9"/>
      <c r="AB644" s="4"/>
      <c r="AC644" s="4"/>
      <c r="AD644" s="4"/>
      <c r="AE644" s="4"/>
      <c r="AF644" s="4"/>
      <c r="AG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9"/>
      <c r="AB645" s="4"/>
      <c r="AC645" s="4"/>
      <c r="AD645" s="4"/>
      <c r="AE645" s="4"/>
      <c r="AF645" s="4"/>
      <c r="AG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9"/>
      <c r="AB646" s="4"/>
      <c r="AC646" s="4"/>
      <c r="AD646" s="4"/>
      <c r="AE646" s="4"/>
      <c r="AF646" s="4"/>
      <c r="AG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9"/>
      <c r="AB647" s="4"/>
      <c r="AC647" s="4"/>
      <c r="AD647" s="4"/>
      <c r="AE647" s="4"/>
      <c r="AF647" s="4"/>
      <c r="AG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9"/>
      <c r="AB648" s="4"/>
      <c r="AC648" s="4"/>
      <c r="AD648" s="4"/>
      <c r="AE648" s="4"/>
      <c r="AF648" s="4"/>
      <c r="AG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9"/>
      <c r="AB649" s="4"/>
      <c r="AC649" s="4"/>
      <c r="AD649" s="4"/>
      <c r="AE649" s="4"/>
      <c r="AF649" s="4"/>
      <c r="AG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9"/>
      <c r="AB650" s="4"/>
      <c r="AC650" s="4"/>
      <c r="AD650" s="4"/>
      <c r="AE650" s="4"/>
      <c r="AF650" s="4"/>
      <c r="AG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9"/>
      <c r="AB651" s="4"/>
      <c r="AC651" s="4"/>
      <c r="AD651" s="4"/>
      <c r="AE651" s="4"/>
      <c r="AF651" s="4"/>
      <c r="AG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9"/>
      <c r="AB652" s="4"/>
      <c r="AC652" s="4"/>
      <c r="AD652" s="4"/>
      <c r="AE652" s="4"/>
      <c r="AF652" s="4"/>
      <c r="AG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9"/>
      <c r="AB653" s="4"/>
      <c r="AC653" s="4"/>
      <c r="AD653" s="4"/>
      <c r="AE653" s="4"/>
      <c r="AF653" s="4"/>
      <c r="AG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9"/>
      <c r="AB654" s="4"/>
      <c r="AC654" s="4"/>
      <c r="AD654" s="4"/>
      <c r="AE654" s="4"/>
      <c r="AF654" s="4"/>
      <c r="AG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9"/>
      <c r="AB655" s="4"/>
      <c r="AC655" s="4"/>
      <c r="AD655" s="4"/>
      <c r="AE655" s="4"/>
      <c r="AF655" s="4"/>
      <c r="AG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9"/>
      <c r="AB656" s="4"/>
      <c r="AC656" s="4"/>
      <c r="AD656" s="4"/>
      <c r="AE656" s="4"/>
      <c r="AF656" s="4"/>
      <c r="AG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9"/>
      <c r="AB657" s="4"/>
      <c r="AC657" s="4"/>
      <c r="AD657" s="4"/>
      <c r="AE657" s="4"/>
      <c r="AF657" s="4"/>
      <c r="AG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9"/>
      <c r="AB658" s="4"/>
      <c r="AC658" s="4"/>
      <c r="AD658" s="4"/>
      <c r="AE658" s="4"/>
      <c r="AF658" s="4"/>
      <c r="AG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9"/>
      <c r="AB659" s="4"/>
      <c r="AC659" s="4"/>
      <c r="AD659" s="4"/>
      <c r="AE659" s="4"/>
      <c r="AF659" s="4"/>
      <c r="AG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9"/>
      <c r="AB660" s="4"/>
      <c r="AC660" s="4"/>
      <c r="AD660" s="4"/>
      <c r="AE660" s="4"/>
      <c r="AF660" s="4"/>
      <c r="AG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9"/>
      <c r="AB661" s="4"/>
      <c r="AC661" s="4"/>
      <c r="AD661" s="4"/>
      <c r="AE661" s="4"/>
      <c r="AF661" s="4"/>
      <c r="AG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9"/>
      <c r="AB662" s="4"/>
      <c r="AC662" s="4"/>
      <c r="AD662" s="4"/>
      <c r="AE662" s="4"/>
      <c r="AF662" s="4"/>
      <c r="AG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9"/>
      <c r="AB663" s="4"/>
      <c r="AC663" s="4"/>
      <c r="AD663" s="4"/>
      <c r="AE663" s="4"/>
      <c r="AF663" s="4"/>
      <c r="AG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9"/>
      <c r="AB664" s="4"/>
      <c r="AC664" s="4"/>
      <c r="AD664" s="4"/>
      <c r="AE664" s="4"/>
      <c r="AF664" s="4"/>
      <c r="AG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9"/>
      <c r="AB665" s="4"/>
      <c r="AC665" s="4"/>
      <c r="AD665" s="4"/>
      <c r="AE665" s="4"/>
      <c r="AF665" s="4"/>
      <c r="AG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9"/>
      <c r="AB666" s="4"/>
      <c r="AC666" s="4"/>
      <c r="AD666" s="4"/>
      <c r="AE666" s="4"/>
      <c r="AF666" s="4"/>
      <c r="AG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9"/>
      <c r="AB667" s="4"/>
      <c r="AC667" s="4"/>
      <c r="AD667" s="4"/>
      <c r="AE667" s="4"/>
      <c r="AF667" s="4"/>
      <c r="AG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9"/>
      <c r="AB668" s="4"/>
      <c r="AC668" s="4"/>
      <c r="AD668" s="4"/>
      <c r="AE668" s="4"/>
      <c r="AF668" s="4"/>
      <c r="AG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9"/>
      <c r="AB669" s="4"/>
      <c r="AC669" s="4"/>
      <c r="AD669" s="4"/>
      <c r="AE669" s="4"/>
      <c r="AF669" s="4"/>
      <c r="AG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9"/>
      <c r="AB670" s="4"/>
      <c r="AC670" s="4"/>
      <c r="AD670" s="4"/>
      <c r="AE670" s="4"/>
      <c r="AF670" s="4"/>
      <c r="AG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9"/>
      <c r="AB671" s="4"/>
      <c r="AC671" s="4"/>
      <c r="AD671" s="4"/>
      <c r="AE671" s="4"/>
      <c r="AF671" s="4"/>
      <c r="AG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9"/>
      <c r="AB672" s="4"/>
      <c r="AC672" s="4"/>
      <c r="AD672" s="4"/>
      <c r="AE672" s="4"/>
      <c r="AF672" s="4"/>
      <c r="AG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9"/>
      <c r="AB673" s="4"/>
      <c r="AC673" s="4"/>
      <c r="AD673" s="4"/>
      <c r="AE673" s="4"/>
      <c r="AF673" s="4"/>
      <c r="AG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9"/>
      <c r="AB674" s="4"/>
      <c r="AC674" s="4"/>
      <c r="AD674" s="4"/>
      <c r="AE674" s="4"/>
      <c r="AF674" s="4"/>
      <c r="AG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9"/>
      <c r="AB675" s="4"/>
      <c r="AC675" s="4"/>
      <c r="AD675" s="4"/>
      <c r="AE675" s="4"/>
      <c r="AF675" s="4"/>
      <c r="AG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9"/>
      <c r="AB676" s="4"/>
      <c r="AC676" s="4"/>
      <c r="AD676" s="4"/>
      <c r="AE676" s="4"/>
      <c r="AF676" s="4"/>
      <c r="AG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9"/>
      <c r="AB677" s="4"/>
      <c r="AC677" s="4"/>
      <c r="AD677" s="4"/>
      <c r="AE677" s="4"/>
      <c r="AF677" s="4"/>
      <c r="AG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9"/>
      <c r="AB678" s="4"/>
      <c r="AC678" s="4"/>
      <c r="AD678" s="4"/>
      <c r="AE678" s="4"/>
      <c r="AF678" s="4"/>
      <c r="AG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9"/>
      <c r="AB679" s="4"/>
      <c r="AC679" s="4"/>
      <c r="AD679" s="4"/>
      <c r="AE679" s="4"/>
      <c r="AF679" s="4"/>
      <c r="AG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9"/>
      <c r="AB680" s="4"/>
      <c r="AC680" s="4"/>
      <c r="AD680" s="4"/>
      <c r="AE680" s="4"/>
      <c r="AF680" s="4"/>
      <c r="AG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9"/>
      <c r="AB681" s="4"/>
      <c r="AC681" s="4"/>
      <c r="AD681" s="4"/>
      <c r="AE681" s="4"/>
      <c r="AF681" s="4"/>
      <c r="AG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9"/>
      <c r="AB682" s="4"/>
      <c r="AC682" s="4"/>
      <c r="AD682" s="4"/>
      <c r="AE682" s="4"/>
      <c r="AF682" s="4"/>
      <c r="AG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9"/>
      <c r="AB683" s="4"/>
      <c r="AC683" s="4"/>
      <c r="AD683" s="4"/>
      <c r="AE683" s="4"/>
      <c r="AF683" s="4"/>
      <c r="AG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9"/>
      <c r="AB684" s="4"/>
      <c r="AC684" s="4"/>
      <c r="AD684" s="4"/>
      <c r="AE684" s="4"/>
      <c r="AF684" s="4"/>
      <c r="AG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9"/>
      <c r="AB685" s="4"/>
      <c r="AC685" s="4"/>
      <c r="AD685" s="4"/>
      <c r="AE685" s="4"/>
      <c r="AF685" s="4"/>
      <c r="AG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/>
      <c r="AB686" s="4"/>
      <c r="AC686" s="4"/>
      <c r="AD686" s="4"/>
      <c r="AE686" s="4"/>
      <c r="AF686" s="4"/>
      <c r="AG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/>
      <c r="AB687" s="4"/>
      <c r="AC687" s="4"/>
      <c r="AD687" s="4"/>
      <c r="AE687" s="4"/>
      <c r="AF687" s="4"/>
      <c r="AG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/>
      <c r="AB688" s="4"/>
      <c r="AC688" s="4"/>
      <c r="AD688" s="4"/>
      <c r="AE688" s="4"/>
      <c r="AF688" s="4"/>
      <c r="AG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9"/>
      <c r="AB689" s="4"/>
      <c r="AC689" s="4"/>
      <c r="AD689" s="4"/>
      <c r="AE689" s="4"/>
      <c r="AF689" s="4"/>
      <c r="AG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/>
      <c r="AB690" s="4"/>
      <c r="AC690" s="4"/>
      <c r="AD690" s="4"/>
      <c r="AE690" s="4"/>
      <c r="AF690" s="4"/>
      <c r="AG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/>
      <c r="AB691" s="4"/>
      <c r="AC691" s="4"/>
      <c r="AD691" s="4"/>
      <c r="AE691" s="4"/>
      <c r="AF691" s="4"/>
      <c r="AG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/>
      <c r="AB692" s="4"/>
      <c r="AC692" s="4"/>
      <c r="AD692" s="4"/>
      <c r="AE692" s="4"/>
      <c r="AF692" s="4"/>
      <c r="AG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9"/>
      <c r="AB693" s="4"/>
      <c r="AC693" s="4"/>
      <c r="AD693" s="4"/>
      <c r="AE693" s="4"/>
      <c r="AF693" s="4"/>
      <c r="AG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9"/>
      <c r="AB694" s="4"/>
      <c r="AC694" s="4"/>
      <c r="AD694" s="4"/>
      <c r="AE694" s="4"/>
      <c r="AF694" s="4"/>
      <c r="AG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9"/>
      <c r="AB695" s="4"/>
      <c r="AC695" s="4"/>
      <c r="AD695" s="4"/>
      <c r="AE695" s="4"/>
      <c r="AF695" s="4"/>
      <c r="AG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9"/>
      <c r="AB696" s="4"/>
      <c r="AC696" s="4"/>
      <c r="AD696" s="4"/>
      <c r="AE696" s="4"/>
      <c r="AF696" s="4"/>
      <c r="AG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9"/>
      <c r="AB697" s="4"/>
      <c r="AC697" s="4"/>
      <c r="AD697" s="4"/>
      <c r="AE697" s="4"/>
      <c r="AF697" s="4"/>
      <c r="AG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9"/>
      <c r="AB698" s="4"/>
      <c r="AC698" s="4"/>
      <c r="AD698" s="4"/>
      <c r="AE698" s="4"/>
      <c r="AF698" s="4"/>
      <c r="AG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9"/>
      <c r="AB699" s="4"/>
      <c r="AC699" s="4"/>
      <c r="AD699" s="4"/>
      <c r="AE699" s="4"/>
      <c r="AF699" s="4"/>
      <c r="AG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9"/>
      <c r="AB700" s="4"/>
      <c r="AC700" s="4"/>
      <c r="AD700" s="4"/>
      <c r="AE700" s="4"/>
      <c r="AF700" s="4"/>
      <c r="AG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9"/>
      <c r="AB701" s="4"/>
      <c r="AC701" s="4"/>
      <c r="AD701" s="4"/>
      <c r="AE701" s="4"/>
      <c r="AF701" s="4"/>
      <c r="AG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9"/>
      <c r="AB702" s="4"/>
      <c r="AC702" s="4"/>
      <c r="AD702" s="4"/>
      <c r="AE702" s="4"/>
      <c r="AF702" s="4"/>
      <c r="AG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9"/>
      <c r="AB703" s="4"/>
      <c r="AC703" s="4"/>
      <c r="AD703" s="4"/>
      <c r="AE703" s="4"/>
      <c r="AF703" s="4"/>
      <c r="AG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9"/>
      <c r="AB704" s="4"/>
      <c r="AC704" s="4"/>
      <c r="AD704" s="4"/>
      <c r="AE704" s="4"/>
      <c r="AF704" s="4"/>
      <c r="AG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9"/>
      <c r="AB705" s="4"/>
      <c r="AC705" s="4"/>
      <c r="AD705" s="4"/>
      <c r="AE705" s="4"/>
      <c r="AF705" s="4"/>
      <c r="AG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/>
      <c r="AB706" s="4"/>
      <c r="AC706" s="4"/>
      <c r="AD706" s="4"/>
      <c r="AE706" s="4"/>
      <c r="AF706" s="4"/>
      <c r="AG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9"/>
      <c r="AB707" s="4"/>
      <c r="AC707" s="4"/>
      <c r="AD707" s="4"/>
      <c r="AE707" s="4"/>
      <c r="AF707" s="4"/>
      <c r="AG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9"/>
      <c r="AB708" s="4"/>
      <c r="AC708" s="4"/>
      <c r="AD708" s="4"/>
      <c r="AE708" s="4"/>
      <c r="AF708" s="4"/>
      <c r="AG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9"/>
      <c r="AB709" s="4"/>
      <c r="AC709" s="4"/>
      <c r="AD709" s="4"/>
      <c r="AE709" s="4"/>
      <c r="AF709" s="4"/>
      <c r="AG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9"/>
      <c r="AB710" s="4"/>
      <c r="AC710" s="4"/>
      <c r="AD710" s="4"/>
      <c r="AE710" s="4"/>
      <c r="AF710" s="4"/>
      <c r="AG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9"/>
      <c r="AB711" s="4"/>
      <c r="AC711" s="4"/>
      <c r="AD711" s="4"/>
      <c r="AE711" s="4"/>
      <c r="AF711" s="4"/>
      <c r="AG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9"/>
      <c r="AB712" s="4"/>
      <c r="AC712" s="4"/>
      <c r="AD712" s="4"/>
      <c r="AE712" s="4"/>
      <c r="AF712" s="4"/>
      <c r="AG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9"/>
      <c r="AB713" s="4"/>
      <c r="AC713" s="4"/>
      <c r="AD713" s="4"/>
      <c r="AE713" s="4"/>
      <c r="AF713" s="4"/>
      <c r="AG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9"/>
      <c r="AB714" s="4"/>
      <c r="AC714" s="4"/>
      <c r="AD714" s="4"/>
      <c r="AE714" s="4"/>
      <c r="AF714" s="4"/>
      <c r="AG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9"/>
      <c r="AB715" s="4"/>
      <c r="AC715" s="4"/>
      <c r="AD715" s="4"/>
      <c r="AE715" s="4"/>
      <c r="AF715" s="4"/>
      <c r="AG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9"/>
      <c r="AB716" s="4"/>
      <c r="AC716" s="4"/>
      <c r="AD716" s="4"/>
      <c r="AE716" s="4"/>
      <c r="AF716" s="4"/>
      <c r="AG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9"/>
      <c r="AB717" s="4"/>
      <c r="AC717" s="4"/>
      <c r="AD717" s="4"/>
      <c r="AE717" s="4"/>
      <c r="AF717" s="4"/>
      <c r="AG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9"/>
      <c r="AB718" s="4"/>
      <c r="AC718" s="4"/>
      <c r="AD718" s="4"/>
      <c r="AE718" s="4"/>
      <c r="AF718" s="4"/>
      <c r="AG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9"/>
      <c r="AB719" s="4"/>
      <c r="AC719" s="4"/>
      <c r="AD719" s="4"/>
      <c r="AE719" s="4"/>
      <c r="AF719" s="4"/>
      <c r="AG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9"/>
      <c r="AB720" s="4"/>
      <c r="AC720" s="4"/>
      <c r="AD720" s="4"/>
      <c r="AE720" s="4"/>
      <c r="AF720" s="4"/>
      <c r="AG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9"/>
      <c r="AB721" s="4"/>
      <c r="AC721" s="4"/>
      <c r="AD721" s="4"/>
      <c r="AE721" s="4"/>
      <c r="AF721" s="4"/>
      <c r="AG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9"/>
      <c r="AB722" s="4"/>
      <c r="AC722" s="4"/>
      <c r="AD722" s="4"/>
      <c r="AE722" s="4"/>
      <c r="AF722" s="4"/>
      <c r="AG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9"/>
      <c r="AB723" s="4"/>
      <c r="AC723" s="4"/>
      <c r="AD723" s="4"/>
      <c r="AE723" s="4"/>
      <c r="AF723" s="4"/>
      <c r="AG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9"/>
      <c r="AB724" s="4"/>
      <c r="AC724" s="4"/>
      <c r="AD724" s="4"/>
      <c r="AE724" s="4"/>
      <c r="AF724" s="4"/>
      <c r="AG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9"/>
      <c r="AB725" s="4"/>
      <c r="AC725" s="4"/>
      <c r="AD725" s="4"/>
      <c r="AE725" s="4"/>
      <c r="AF725" s="4"/>
      <c r="AG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9"/>
      <c r="AB726" s="4"/>
      <c r="AC726" s="4"/>
      <c r="AD726" s="4"/>
      <c r="AE726" s="4"/>
      <c r="AF726" s="4"/>
      <c r="AG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9"/>
      <c r="AB727" s="4"/>
      <c r="AC727" s="4"/>
      <c r="AD727" s="4"/>
      <c r="AE727" s="4"/>
      <c r="AF727" s="4"/>
      <c r="AG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9"/>
      <c r="AB728" s="4"/>
      <c r="AC728" s="4"/>
      <c r="AD728" s="4"/>
      <c r="AE728" s="4"/>
      <c r="AF728" s="4"/>
      <c r="AG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9"/>
      <c r="AB729" s="4"/>
      <c r="AC729" s="4"/>
      <c r="AD729" s="4"/>
      <c r="AE729" s="4"/>
      <c r="AF729" s="4"/>
      <c r="AG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9"/>
      <c r="AB730" s="4"/>
      <c r="AC730" s="4"/>
      <c r="AD730" s="4"/>
      <c r="AE730" s="4"/>
      <c r="AF730" s="4"/>
      <c r="AG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9"/>
      <c r="AB731" s="4"/>
      <c r="AC731" s="4"/>
      <c r="AD731" s="4"/>
      <c r="AE731" s="4"/>
      <c r="AF731" s="4"/>
      <c r="AG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9"/>
      <c r="AB732" s="4"/>
      <c r="AC732" s="4"/>
      <c r="AD732" s="4"/>
      <c r="AE732" s="4"/>
      <c r="AF732" s="4"/>
      <c r="AG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9"/>
      <c r="AB733" s="4"/>
      <c r="AC733" s="4"/>
      <c r="AD733" s="4"/>
      <c r="AE733" s="4"/>
      <c r="AF733" s="4"/>
      <c r="AG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9"/>
      <c r="AB734" s="4"/>
      <c r="AC734" s="4"/>
      <c r="AD734" s="4"/>
      <c r="AE734" s="4"/>
      <c r="AF734" s="4"/>
      <c r="AG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9"/>
      <c r="AB735" s="4"/>
      <c r="AC735" s="4"/>
      <c r="AD735" s="4"/>
      <c r="AE735" s="4"/>
      <c r="AF735" s="4"/>
      <c r="AG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9"/>
      <c r="AB736" s="4"/>
      <c r="AC736" s="4"/>
      <c r="AD736" s="4"/>
      <c r="AE736" s="4"/>
      <c r="AF736" s="4"/>
      <c r="AG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9"/>
      <c r="AB737" s="4"/>
      <c r="AC737" s="4"/>
      <c r="AD737" s="4"/>
      <c r="AE737" s="4"/>
      <c r="AF737" s="4"/>
      <c r="AG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9"/>
      <c r="AB738" s="4"/>
      <c r="AC738" s="4"/>
      <c r="AD738" s="4"/>
      <c r="AE738" s="4"/>
      <c r="AF738" s="4"/>
      <c r="AG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9"/>
      <c r="AB739" s="4"/>
      <c r="AC739" s="4"/>
      <c r="AD739" s="4"/>
      <c r="AE739" s="4"/>
      <c r="AF739" s="4"/>
      <c r="AG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9"/>
      <c r="AB740" s="4"/>
      <c r="AC740" s="4"/>
      <c r="AD740" s="4"/>
      <c r="AE740" s="4"/>
      <c r="AF740" s="4"/>
      <c r="AG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9"/>
      <c r="AB741" s="4"/>
      <c r="AC741" s="4"/>
      <c r="AD741" s="4"/>
      <c r="AE741" s="4"/>
      <c r="AF741" s="4"/>
      <c r="AG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9"/>
      <c r="AB742" s="4"/>
      <c r="AC742" s="4"/>
      <c r="AD742" s="4"/>
      <c r="AE742" s="4"/>
      <c r="AF742" s="4"/>
      <c r="AG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9"/>
      <c r="AB743" s="4"/>
      <c r="AC743" s="4"/>
      <c r="AD743" s="4"/>
      <c r="AE743" s="4"/>
      <c r="AF743" s="4"/>
      <c r="AG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9"/>
      <c r="AB744" s="4"/>
      <c r="AC744" s="4"/>
      <c r="AD744" s="4"/>
      <c r="AE744" s="4"/>
      <c r="AF744" s="4"/>
      <c r="AG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9"/>
      <c r="AB745" s="4"/>
      <c r="AC745" s="4"/>
      <c r="AD745" s="4"/>
      <c r="AE745" s="4"/>
      <c r="AF745" s="4"/>
      <c r="AG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9"/>
      <c r="AB746" s="4"/>
      <c r="AC746" s="4"/>
      <c r="AD746" s="4"/>
      <c r="AE746" s="4"/>
      <c r="AF746" s="4"/>
      <c r="AG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9"/>
      <c r="AB747" s="4"/>
      <c r="AC747" s="4"/>
      <c r="AD747" s="4"/>
      <c r="AE747" s="4"/>
      <c r="AF747" s="4"/>
      <c r="AG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9"/>
      <c r="AB748" s="4"/>
      <c r="AC748" s="4"/>
      <c r="AD748" s="4"/>
      <c r="AE748" s="4"/>
      <c r="AF748" s="4"/>
      <c r="AG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9"/>
      <c r="AB749" s="4"/>
      <c r="AC749" s="4"/>
      <c r="AD749" s="4"/>
      <c r="AE749" s="4"/>
      <c r="AF749" s="4"/>
      <c r="AG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9"/>
      <c r="AB750" s="4"/>
      <c r="AC750" s="4"/>
      <c r="AD750" s="4"/>
      <c r="AE750" s="4"/>
      <c r="AF750" s="4"/>
      <c r="AG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9"/>
      <c r="AB751" s="4"/>
      <c r="AC751" s="4"/>
      <c r="AD751" s="4"/>
      <c r="AE751" s="4"/>
      <c r="AF751" s="4"/>
      <c r="AG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9"/>
      <c r="AB752" s="4"/>
      <c r="AC752" s="4"/>
      <c r="AD752" s="4"/>
      <c r="AE752" s="4"/>
      <c r="AF752" s="4"/>
      <c r="AG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9"/>
      <c r="AB753" s="4"/>
      <c r="AC753" s="4"/>
      <c r="AD753" s="4"/>
      <c r="AE753" s="4"/>
      <c r="AF753" s="4"/>
      <c r="AG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9"/>
      <c r="AB754" s="4"/>
      <c r="AC754" s="4"/>
      <c r="AD754" s="4"/>
      <c r="AE754" s="4"/>
      <c r="AF754" s="4"/>
      <c r="AG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9"/>
      <c r="AB755" s="4"/>
      <c r="AC755" s="4"/>
      <c r="AD755" s="4"/>
      <c r="AE755" s="4"/>
      <c r="AF755" s="4"/>
      <c r="AG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9"/>
      <c r="AB756" s="4"/>
      <c r="AC756" s="4"/>
      <c r="AD756" s="4"/>
      <c r="AE756" s="4"/>
      <c r="AF756" s="4"/>
      <c r="AG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9"/>
      <c r="AB757" s="4"/>
      <c r="AC757" s="4"/>
      <c r="AD757" s="4"/>
      <c r="AE757" s="4"/>
      <c r="AF757" s="4"/>
      <c r="AG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9"/>
      <c r="AB758" s="4"/>
      <c r="AC758" s="4"/>
      <c r="AD758" s="4"/>
      <c r="AE758" s="4"/>
      <c r="AF758" s="4"/>
      <c r="AG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9"/>
      <c r="AB759" s="4"/>
      <c r="AC759" s="4"/>
      <c r="AD759" s="4"/>
      <c r="AE759" s="4"/>
      <c r="AF759" s="4"/>
      <c r="AG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9"/>
      <c r="AB760" s="4"/>
      <c r="AC760" s="4"/>
      <c r="AD760" s="4"/>
      <c r="AE760" s="4"/>
      <c r="AF760" s="4"/>
      <c r="AG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9"/>
      <c r="AB761" s="4"/>
      <c r="AC761" s="4"/>
      <c r="AD761" s="4"/>
      <c r="AE761" s="4"/>
      <c r="AF761" s="4"/>
      <c r="AG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9"/>
      <c r="AB762" s="4"/>
      <c r="AC762" s="4"/>
      <c r="AD762" s="4"/>
      <c r="AE762" s="4"/>
      <c r="AF762" s="4"/>
      <c r="AG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9"/>
      <c r="AB763" s="4"/>
      <c r="AC763" s="4"/>
      <c r="AD763" s="4"/>
      <c r="AE763" s="4"/>
      <c r="AF763" s="4"/>
      <c r="AG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9"/>
      <c r="AB764" s="4"/>
      <c r="AC764" s="4"/>
      <c r="AD764" s="4"/>
      <c r="AE764" s="4"/>
      <c r="AF764" s="4"/>
      <c r="AG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9"/>
      <c r="AB765" s="4"/>
      <c r="AC765" s="4"/>
      <c r="AD765" s="4"/>
      <c r="AE765" s="4"/>
      <c r="AF765" s="4"/>
      <c r="AG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9"/>
      <c r="AB766" s="4"/>
      <c r="AC766" s="4"/>
      <c r="AD766" s="4"/>
      <c r="AE766" s="4"/>
      <c r="AF766" s="4"/>
      <c r="AG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9"/>
      <c r="AB767" s="4"/>
      <c r="AC767" s="4"/>
      <c r="AD767" s="4"/>
      <c r="AE767" s="4"/>
      <c r="AF767" s="4"/>
      <c r="AG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9"/>
      <c r="AB768" s="4"/>
      <c r="AC768" s="4"/>
      <c r="AD768" s="4"/>
      <c r="AE768" s="4"/>
      <c r="AF768" s="4"/>
      <c r="AG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9"/>
      <c r="AB769" s="4"/>
      <c r="AC769" s="4"/>
      <c r="AD769" s="4"/>
      <c r="AE769" s="4"/>
      <c r="AF769" s="4"/>
      <c r="AG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9"/>
      <c r="AB770" s="4"/>
      <c r="AC770" s="4"/>
      <c r="AD770" s="4"/>
      <c r="AE770" s="4"/>
      <c r="AF770" s="4"/>
      <c r="AG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9"/>
      <c r="AB771" s="4"/>
      <c r="AC771" s="4"/>
      <c r="AD771" s="4"/>
      <c r="AE771" s="4"/>
      <c r="AF771" s="4"/>
      <c r="AG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9"/>
      <c r="AB772" s="4"/>
      <c r="AC772" s="4"/>
      <c r="AD772" s="4"/>
      <c r="AE772" s="4"/>
      <c r="AF772" s="4"/>
      <c r="AG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9"/>
      <c r="AB773" s="4"/>
      <c r="AC773" s="4"/>
      <c r="AD773" s="4"/>
      <c r="AE773" s="4"/>
      <c r="AF773" s="4"/>
      <c r="AG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9"/>
      <c r="AB774" s="4"/>
      <c r="AC774" s="4"/>
      <c r="AD774" s="4"/>
      <c r="AE774" s="4"/>
      <c r="AF774" s="4"/>
      <c r="AG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9"/>
      <c r="AB775" s="4"/>
      <c r="AC775" s="4"/>
      <c r="AD775" s="4"/>
      <c r="AE775" s="4"/>
      <c r="AF775" s="4"/>
      <c r="AG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9"/>
      <c r="AB776" s="4"/>
      <c r="AC776" s="4"/>
      <c r="AD776" s="4"/>
      <c r="AE776" s="4"/>
      <c r="AF776" s="4"/>
      <c r="AG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9"/>
      <c r="AB777" s="4"/>
      <c r="AC777" s="4"/>
      <c r="AD777" s="4"/>
      <c r="AE777" s="4"/>
      <c r="AF777" s="4"/>
      <c r="AG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9"/>
      <c r="AB778" s="4"/>
      <c r="AC778" s="4"/>
      <c r="AD778" s="4"/>
      <c r="AE778" s="4"/>
      <c r="AF778" s="4"/>
      <c r="AG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9"/>
      <c r="AB779" s="4"/>
      <c r="AC779" s="4"/>
      <c r="AD779" s="4"/>
      <c r="AE779" s="4"/>
      <c r="AF779" s="4"/>
      <c r="AG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9"/>
      <c r="AB780" s="4"/>
      <c r="AC780" s="4"/>
      <c r="AD780" s="4"/>
      <c r="AE780" s="4"/>
      <c r="AF780" s="4"/>
      <c r="AG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9"/>
      <c r="AB781" s="4"/>
      <c r="AC781" s="4"/>
      <c r="AD781" s="4"/>
      <c r="AE781" s="4"/>
      <c r="AF781" s="4"/>
      <c r="AG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9"/>
      <c r="AB782" s="4"/>
      <c r="AC782" s="4"/>
      <c r="AD782" s="4"/>
      <c r="AE782" s="4"/>
      <c r="AF782" s="4"/>
      <c r="AG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9"/>
      <c r="AB783" s="4"/>
      <c r="AC783" s="4"/>
      <c r="AD783" s="4"/>
      <c r="AE783" s="4"/>
      <c r="AF783" s="4"/>
      <c r="AG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9"/>
      <c r="AB784" s="4"/>
      <c r="AC784" s="4"/>
      <c r="AD784" s="4"/>
      <c r="AE784" s="4"/>
      <c r="AF784" s="4"/>
      <c r="AG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9"/>
      <c r="AB785" s="4"/>
      <c r="AC785" s="4"/>
      <c r="AD785" s="4"/>
      <c r="AE785" s="4"/>
      <c r="AF785" s="4"/>
      <c r="AG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9"/>
      <c r="AB786" s="4"/>
      <c r="AC786" s="4"/>
      <c r="AD786" s="4"/>
      <c r="AE786" s="4"/>
      <c r="AF786" s="4"/>
      <c r="AG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9"/>
      <c r="AB787" s="4"/>
      <c r="AC787" s="4"/>
      <c r="AD787" s="4"/>
      <c r="AE787" s="4"/>
      <c r="AF787" s="4"/>
      <c r="AG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9"/>
      <c r="AB788" s="4"/>
      <c r="AC788" s="4"/>
      <c r="AD788" s="4"/>
      <c r="AE788" s="4"/>
      <c r="AF788" s="4"/>
      <c r="AG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9"/>
      <c r="AB789" s="4"/>
      <c r="AC789" s="4"/>
      <c r="AD789" s="4"/>
      <c r="AE789" s="4"/>
      <c r="AF789" s="4"/>
      <c r="AG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9"/>
      <c r="AB790" s="4"/>
      <c r="AC790" s="4"/>
      <c r="AD790" s="4"/>
      <c r="AE790" s="4"/>
      <c r="AF790" s="4"/>
      <c r="AG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/>
      <c r="AB791" s="4"/>
      <c r="AC791" s="4"/>
      <c r="AD791" s="4"/>
      <c r="AE791" s="4"/>
      <c r="AF791" s="4"/>
      <c r="AG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9"/>
      <c r="AB792" s="4"/>
      <c r="AC792" s="4"/>
      <c r="AD792" s="4"/>
      <c r="AE792" s="4"/>
      <c r="AF792" s="4"/>
      <c r="AG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9"/>
      <c r="AB793" s="4"/>
      <c r="AC793" s="4"/>
      <c r="AD793" s="4"/>
      <c r="AE793" s="4"/>
      <c r="AF793" s="4"/>
      <c r="AG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/>
      <c r="AB794" s="4"/>
      <c r="AC794" s="4"/>
      <c r="AD794" s="4"/>
      <c r="AE794" s="4"/>
      <c r="AF794" s="4"/>
      <c r="AG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9"/>
      <c r="AB795" s="4"/>
      <c r="AC795" s="4"/>
      <c r="AD795" s="4"/>
      <c r="AE795" s="4"/>
      <c r="AF795" s="4"/>
      <c r="AG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9"/>
      <c r="AB796" s="4"/>
      <c r="AC796" s="4"/>
      <c r="AD796" s="4"/>
      <c r="AE796" s="4"/>
      <c r="AF796" s="4"/>
      <c r="AG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9"/>
      <c r="AB797" s="4"/>
      <c r="AC797" s="4"/>
      <c r="AD797" s="4"/>
      <c r="AE797" s="4"/>
      <c r="AF797" s="4"/>
      <c r="AG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9"/>
      <c r="AB798" s="4"/>
      <c r="AC798" s="4"/>
      <c r="AD798" s="4"/>
      <c r="AE798" s="4"/>
      <c r="AF798" s="4"/>
      <c r="AG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9"/>
      <c r="AB799" s="4"/>
      <c r="AC799" s="4"/>
      <c r="AD799" s="4"/>
      <c r="AE799" s="4"/>
      <c r="AF799" s="4"/>
      <c r="AG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9"/>
      <c r="AB800" s="4"/>
      <c r="AC800" s="4"/>
      <c r="AD800" s="4"/>
      <c r="AE800" s="4"/>
      <c r="AF800" s="4"/>
      <c r="AG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9"/>
      <c r="AB801" s="4"/>
      <c r="AC801" s="4"/>
      <c r="AD801" s="4"/>
      <c r="AE801" s="4"/>
      <c r="AF801" s="4"/>
      <c r="AG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9"/>
      <c r="AB802" s="4"/>
      <c r="AC802" s="4"/>
      <c r="AD802" s="4"/>
      <c r="AE802" s="4"/>
      <c r="AF802" s="4"/>
      <c r="AG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9"/>
      <c r="AB803" s="4"/>
      <c r="AC803" s="4"/>
      <c r="AD803" s="4"/>
      <c r="AE803" s="4"/>
      <c r="AF803" s="4"/>
      <c r="AG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9"/>
      <c r="AB804" s="4"/>
      <c r="AC804" s="4"/>
      <c r="AD804" s="4"/>
      <c r="AE804" s="4"/>
      <c r="AF804" s="4"/>
      <c r="AG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9"/>
      <c r="AB805" s="4"/>
      <c r="AC805" s="4"/>
      <c r="AD805" s="4"/>
      <c r="AE805" s="4"/>
      <c r="AF805" s="4"/>
      <c r="AG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9"/>
      <c r="AB806" s="4"/>
      <c r="AC806" s="4"/>
      <c r="AD806" s="4"/>
      <c r="AE806" s="4"/>
      <c r="AF806" s="4"/>
      <c r="AG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9"/>
      <c r="AB807" s="4"/>
      <c r="AC807" s="4"/>
      <c r="AD807" s="4"/>
      <c r="AE807" s="4"/>
      <c r="AF807" s="4"/>
      <c r="AG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9"/>
      <c r="AB808" s="4"/>
      <c r="AC808" s="4"/>
      <c r="AD808" s="4"/>
      <c r="AE808" s="4"/>
      <c r="AF808" s="4"/>
      <c r="AG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9"/>
      <c r="AB809" s="4"/>
      <c r="AC809" s="4"/>
      <c r="AD809" s="4"/>
      <c r="AE809" s="4"/>
      <c r="AF809" s="4"/>
      <c r="AG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9"/>
      <c r="AB810" s="4"/>
      <c r="AC810" s="4"/>
      <c r="AD810" s="4"/>
      <c r="AE810" s="4"/>
      <c r="AF810" s="4"/>
      <c r="AG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9"/>
      <c r="AB811" s="4"/>
      <c r="AC811" s="4"/>
      <c r="AD811" s="4"/>
      <c r="AE811" s="4"/>
      <c r="AF811" s="4"/>
      <c r="AG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9"/>
      <c r="AB812" s="4"/>
      <c r="AC812" s="4"/>
      <c r="AD812" s="4"/>
      <c r="AE812" s="4"/>
      <c r="AF812" s="4"/>
      <c r="AG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9"/>
      <c r="AB813" s="4"/>
      <c r="AC813" s="4"/>
      <c r="AD813" s="4"/>
      <c r="AE813" s="4"/>
      <c r="AF813" s="4"/>
      <c r="AG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9"/>
      <c r="AB814" s="4"/>
      <c r="AC814" s="4"/>
      <c r="AD814" s="4"/>
      <c r="AE814" s="4"/>
      <c r="AF814" s="4"/>
      <c r="AG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/>
      <c r="AB815" s="4"/>
      <c r="AC815" s="4"/>
      <c r="AD815" s="4"/>
      <c r="AE815" s="4"/>
      <c r="AF815" s="4"/>
      <c r="AG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9"/>
      <c r="AB816" s="4"/>
      <c r="AC816" s="4"/>
      <c r="AD816" s="4"/>
      <c r="AE816" s="4"/>
      <c r="AF816" s="4"/>
      <c r="AG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/>
      <c r="AB817" s="4"/>
      <c r="AC817" s="4"/>
      <c r="AD817" s="4"/>
      <c r="AE817" s="4"/>
      <c r="AF817" s="4"/>
      <c r="AG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9"/>
      <c r="AB818" s="4"/>
      <c r="AC818" s="4"/>
      <c r="AD818" s="4"/>
      <c r="AE818" s="4"/>
      <c r="AF818" s="4"/>
      <c r="AG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9"/>
      <c r="AB819" s="4"/>
      <c r="AC819" s="4"/>
      <c r="AD819" s="4"/>
      <c r="AE819" s="4"/>
      <c r="AF819" s="4"/>
      <c r="AG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9"/>
      <c r="AB820" s="4"/>
      <c r="AC820" s="4"/>
      <c r="AD820" s="4"/>
      <c r="AE820" s="4"/>
      <c r="AF820" s="4"/>
      <c r="AG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9"/>
      <c r="AB821" s="4"/>
      <c r="AC821" s="4"/>
      <c r="AD821" s="4"/>
      <c r="AE821" s="4"/>
      <c r="AF821" s="4"/>
      <c r="AG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9"/>
      <c r="AB822" s="4"/>
      <c r="AC822" s="4"/>
      <c r="AD822" s="4"/>
      <c r="AE822" s="4"/>
      <c r="AF822" s="4"/>
      <c r="AG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9"/>
      <c r="AB823" s="4"/>
      <c r="AC823" s="4"/>
      <c r="AD823" s="4"/>
      <c r="AE823" s="4"/>
      <c r="AF823" s="4"/>
      <c r="AG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9"/>
      <c r="AB824" s="4"/>
      <c r="AC824" s="4"/>
      <c r="AD824" s="4"/>
      <c r="AE824" s="4"/>
      <c r="AF824" s="4"/>
      <c r="AG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9"/>
      <c r="AB825" s="4"/>
      <c r="AC825" s="4"/>
      <c r="AD825" s="4"/>
      <c r="AE825" s="4"/>
      <c r="AF825" s="4"/>
      <c r="AG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9"/>
      <c r="AB826" s="4"/>
      <c r="AC826" s="4"/>
      <c r="AD826" s="4"/>
      <c r="AE826" s="4"/>
      <c r="AF826" s="4"/>
      <c r="AG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9"/>
      <c r="AB827" s="4"/>
      <c r="AC827" s="4"/>
      <c r="AD827" s="4"/>
      <c r="AE827" s="4"/>
      <c r="AF827" s="4"/>
      <c r="AG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9"/>
      <c r="AB828" s="4"/>
      <c r="AC828" s="4"/>
      <c r="AD828" s="4"/>
      <c r="AE828" s="4"/>
      <c r="AF828" s="4"/>
      <c r="AG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9"/>
      <c r="AB829" s="4"/>
      <c r="AC829" s="4"/>
      <c r="AD829" s="4"/>
      <c r="AE829" s="4"/>
      <c r="AF829" s="4"/>
      <c r="AG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9"/>
      <c r="AB830" s="4"/>
      <c r="AC830" s="4"/>
      <c r="AD830" s="4"/>
      <c r="AE830" s="4"/>
      <c r="AF830" s="4"/>
      <c r="AG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9"/>
      <c r="AB831" s="4"/>
      <c r="AC831" s="4"/>
      <c r="AD831" s="4"/>
      <c r="AE831" s="4"/>
      <c r="AF831" s="4"/>
      <c r="AG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9"/>
      <c r="AB832" s="4"/>
      <c r="AC832" s="4"/>
      <c r="AD832" s="4"/>
      <c r="AE832" s="4"/>
      <c r="AF832" s="4"/>
      <c r="AG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9"/>
      <c r="AB833" s="4"/>
      <c r="AC833" s="4"/>
      <c r="AD833" s="4"/>
      <c r="AE833" s="4"/>
      <c r="AF833" s="4"/>
      <c r="AG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9"/>
      <c r="AB834" s="4"/>
      <c r="AC834" s="4"/>
      <c r="AD834" s="4"/>
      <c r="AE834" s="4"/>
      <c r="AF834" s="4"/>
      <c r="AG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9"/>
      <c r="AB835" s="4"/>
      <c r="AC835" s="4"/>
      <c r="AD835" s="4"/>
      <c r="AE835" s="4"/>
      <c r="AF835" s="4"/>
      <c r="AG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9"/>
      <c r="AB836" s="4"/>
      <c r="AC836" s="4"/>
      <c r="AD836" s="4"/>
      <c r="AE836" s="4"/>
      <c r="AF836" s="4"/>
      <c r="AG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9"/>
      <c r="AB837" s="4"/>
      <c r="AC837" s="4"/>
      <c r="AD837" s="4"/>
      <c r="AE837" s="4"/>
      <c r="AF837" s="4"/>
      <c r="AG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9"/>
      <c r="AB838" s="4"/>
      <c r="AC838" s="4"/>
      <c r="AD838" s="4"/>
      <c r="AE838" s="4"/>
      <c r="AF838" s="4"/>
      <c r="AG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9"/>
      <c r="AB839" s="4"/>
      <c r="AC839" s="4"/>
      <c r="AD839" s="4"/>
      <c r="AE839" s="4"/>
      <c r="AF839" s="4"/>
      <c r="AG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9"/>
      <c r="AB840" s="4"/>
      <c r="AC840" s="4"/>
      <c r="AD840" s="4"/>
      <c r="AE840" s="4"/>
      <c r="AF840" s="4"/>
      <c r="AG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9"/>
      <c r="AB841" s="4"/>
      <c r="AC841" s="4"/>
      <c r="AD841" s="4"/>
      <c r="AE841" s="4"/>
      <c r="AF841" s="4"/>
      <c r="AG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9"/>
      <c r="AB842" s="4"/>
      <c r="AC842" s="4"/>
      <c r="AD842" s="4"/>
      <c r="AE842" s="4"/>
      <c r="AF842" s="4"/>
      <c r="AG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9"/>
      <c r="AB843" s="4"/>
      <c r="AC843" s="4"/>
      <c r="AD843" s="4"/>
      <c r="AE843" s="4"/>
      <c r="AF843" s="4"/>
      <c r="AG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9"/>
      <c r="AB844" s="4"/>
      <c r="AC844" s="4"/>
      <c r="AD844" s="4"/>
      <c r="AE844" s="4"/>
      <c r="AF844" s="4"/>
      <c r="AG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9"/>
      <c r="AB845" s="4"/>
      <c r="AC845" s="4"/>
      <c r="AD845" s="4"/>
      <c r="AE845" s="4"/>
      <c r="AF845" s="4"/>
      <c r="AG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9"/>
      <c r="AB846" s="4"/>
      <c r="AC846" s="4"/>
      <c r="AD846" s="4"/>
      <c r="AE846" s="4"/>
      <c r="AF846" s="4"/>
      <c r="AG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9"/>
      <c r="AB847" s="4"/>
      <c r="AC847" s="4"/>
      <c r="AD847" s="4"/>
      <c r="AE847" s="4"/>
      <c r="AF847" s="4"/>
      <c r="AG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9"/>
      <c r="AB848" s="4"/>
      <c r="AC848" s="4"/>
      <c r="AD848" s="4"/>
      <c r="AE848" s="4"/>
      <c r="AF848" s="4"/>
      <c r="AG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9"/>
      <c r="AB849" s="4"/>
      <c r="AC849" s="4"/>
      <c r="AD849" s="4"/>
      <c r="AE849" s="4"/>
      <c r="AF849" s="4"/>
      <c r="AG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9"/>
      <c r="AB850" s="4"/>
      <c r="AC850" s="4"/>
      <c r="AD850" s="4"/>
      <c r="AE850" s="4"/>
      <c r="AF850" s="4"/>
      <c r="AG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9"/>
      <c r="AB851" s="4"/>
      <c r="AC851" s="4"/>
      <c r="AD851" s="4"/>
      <c r="AE851" s="4"/>
      <c r="AF851" s="4"/>
      <c r="AG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9"/>
      <c r="AB852" s="4"/>
      <c r="AC852" s="4"/>
      <c r="AD852" s="4"/>
      <c r="AE852" s="4"/>
      <c r="AF852" s="4"/>
      <c r="AG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9"/>
      <c r="AB853" s="4"/>
      <c r="AC853" s="4"/>
      <c r="AD853" s="4"/>
      <c r="AE853" s="4"/>
      <c r="AF853" s="4"/>
      <c r="AG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9"/>
      <c r="AB854" s="4"/>
      <c r="AC854" s="4"/>
      <c r="AD854" s="4"/>
      <c r="AE854" s="4"/>
      <c r="AF854" s="4"/>
      <c r="AG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9"/>
      <c r="AB855" s="4"/>
      <c r="AC855" s="4"/>
      <c r="AD855" s="4"/>
      <c r="AE855" s="4"/>
      <c r="AF855" s="4"/>
      <c r="AG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9"/>
      <c r="AB856" s="4"/>
      <c r="AC856" s="4"/>
      <c r="AD856" s="4"/>
      <c r="AE856" s="4"/>
      <c r="AF856" s="4"/>
      <c r="AG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9"/>
      <c r="AB857" s="4"/>
      <c r="AC857" s="4"/>
      <c r="AD857" s="4"/>
      <c r="AE857" s="4"/>
      <c r="AF857" s="4"/>
      <c r="AG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9"/>
      <c r="AB858" s="4"/>
      <c r="AC858" s="4"/>
      <c r="AD858" s="4"/>
      <c r="AE858" s="4"/>
      <c r="AF858" s="4"/>
      <c r="AG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9"/>
      <c r="AB859" s="4"/>
      <c r="AC859" s="4"/>
      <c r="AD859" s="4"/>
      <c r="AE859" s="4"/>
      <c r="AF859" s="4"/>
      <c r="AG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9"/>
      <c r="AB860" s="4"/>
      <c r="AC860" s="4"/>
      <c r="AD860" s="4"/>
      <c r="AE860" s="4"/>
      <c r="AF860" s="4"/>
      <c r="AG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9"/>
      <c r="AB861" s="4"/>
      <c r="AC861" s="4"/>
      <c r="AD861" s="4"/>
      <c r="AE861" s="4"/>
      <c r="AF861" s="4"/>
      <c r="AG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9"/>
      <c r="AB862" s="4"/>
      <c r="AC862" s="4"/>
      <c r="AD862" s="4"/>
      <c r="AE862" s="4"/>
      <c r="AF862" s="4"/>
      <c r="AG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9"/>
      <c r="AB863" s="4"/>
      <c r="AC863" s="4"/>
      <c r="AD863" s="4"/>
      <c r="AE863" s="4"/>
      <c r="AF863" s="4"/>
      <c r="AG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9"/>
      <c r="AB864" s="4"/>
      <c r="AC864" s="4"/>
      <c r="AD864" s="4"/>
      <c r="AE864" s="4"/>
      <c r="AF864" s="4"/>
      <c r="AG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9"/>
      <c r="AB865" s="4"/>
      <c r="AC865" s="4"/>
      <c r="AD865" s="4"/>
      <c r="AE865" s="4"/>
      <c r="AF865" s="4"/>
      <c r="AG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9"/>
      <c r="AB866" s="4"/>
      <c r="AC866" s="4"/>
      <c r="AD866" s="4"/>
      <c r="AE866" s="4"/>
      <c r="AF866" s="4"/>
      <c r="AG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9"/>
      <c r="AB867" s="4"/>
      <c r="AC867" s="4"/>
      <c r="AD867" s="4"/>
      <c r="AE867" s="4"/>
      <c r="AF867" s="4"/>
      <c r="AG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9"/>
      <c r="AB868" s="4"/>
      <c r="AC868" s="4"/>
      <c r="AD868" s="4"/>
      <c r="AE868" s="4"/>
      <c r="AF868" s="4"/>
      <c r="AG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9"/>
      <c r="AB869" s="4"/>
      <c r="AC869" s="4"/>
      <c r="AD869" s="4"/>
      <c r="AE869" s="4"/>
      <c r="AF869" s="4"/>
      <c r="AG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9"/>
      <c r="AB870" s="4"/>
      <c r="AC870" s="4"/>
      <c r="AD870" s="4"/>
      <c r="AE870" s="4"/>
      <c r="AF870" s="4"/>
      <c r="AG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9"/>
      <c r="AB871" s="4"/>
      <c r="AC871" s="4"/>
      <c r="AD871" s="4"/>
      <c r="AE871" s="4"/>
      <c r="AF871" s="4"/>
      <c r="AG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9"/>
      <c r="AB872" s="4"/>
      <c r="AC872" s="4"/>
      <c r="AD872" s="4"/>
      <c r="AE872" s="4"/>
      <c r="AF872" s="4"/>
      <c r="AG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9"/>
      <c r="AB873" s="4"/>
      <c r="AC873" s="4"/>
      <c r="AD873" s="4"/>
      <c r="AE873" s="4"/>
      <c r="AF873" s="4"/>
      <c r="AG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9"/>
      <c r="AB874" s="4"/>
      <c r="AC874" s="4"/>
      <c r="AD874" s="4"/>
      <c r="AE874" s="4"/>
      <c r="AF874" s="4"/>
      <c r="AG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9"/>
      <c r="AB875" s="4"/>
      <c r="AC875" s="4"/>
      <c r="AD875" s="4"/>
      <c r="AE875" s="4"/>
      <c r="AF875" s="4"/>
      <c r="AG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9"/>
      <c r="AB876" s="4"/>
      <c r="AC876" s="4"/>
      <c r="AD876" s="4"/>
      <c r="AE876" s="4"/>
      <c r="AF876" s="4"/>
      <c r="AG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9"/>
      <c r="AB877" s="4"/>
      <c r="AC877" s="4"/>
      <c r="AD877" s="4"/>
      <c r="AE877" s="4"/>
      <c r="AF877" s="4"/>
      <c r="AG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9"/>
      <c r="AB878" s="4"/>
      <c r="AC878" s="4"/>
      <c r="AD878" s="4"/>
      <c r="AE878" s="4"/>
      <c r="AF878" s="4"/>
      <c r="AG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9"/>
      <c r="AB879" s="4"/>
      <c r="AC879" s="4"/>
      <c r="AD879" s="4"/>
      <c r="AE879" s="4"/>
      <c r="AF879" s="4"/>
      <c r="AG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9"/>
      <c r="AB880" s="4"/>
      <c r="AC880" s="4"/>
      <c r="AD880" s="4"/>
      <c r="AE880" s="4"/>
      <c r="AF880" s="4"/>
      <c r="AG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9"/>
      <c r="AB881" s="4"/>
      <c r="AC881" s="4"/>
      <c r="AD881" s="4"/>
      <c r="AE881" s="4"/>
      <c r="AF881" s="4"/>
      <c r="AG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9"/>
      <c r="AB882" s="4"/>
      <c r="AC882" s="4"/>
      <c r="AD882" s="4"/>
      <c r="AE882" s="4"/>
      <c r="AF882" s="4"/>
      <c r="AG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9"/>
      <c r="AB883" s="4"/>
      <c r="AC883" s="4"/>
      <c r="AD883" s="4"/>
      <c r="AE883" s="4"/>
      <c r="AF883" s="4"/>
      <c r="AG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9"/>
      <c r="AB884" s="4"/>
      <c r="AC884" s="4"/>
      <c r="AD884" s="4"/>
      <c r="AE884" s="4"/>
      <c r="AF884" s="4"/>
      <c r="AG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9"/>
      <c r="AB885" s="4"/>
      <c r="AC885" s="4"/>
      <c r="AD885" s="4"/>
      <c r="AE885" s="4"/>
      <c r="AF885" s="4"/>
      <c r="AG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9"/>
      <c r="AB886" s="4"/>
      <c r="AC886" s="4"/>
      <c r="AD886" s="4"/>
      <c r="AE886" s="4"/>
      <c r="AF886" s="4"/>
      <c r="AG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9"/>
      <c r="AB887" s="4"/>
      <c r="AC887" s="4"/>
      <c r="AD887" s="4"/>
      <c r="AE887" s="4"/>
      <c r="AF887" s="4"/>
      <c r="AG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9"/>
      <c r="AB888" s="4"/>
      <c r="AC888" s="4"/>
      <c r="AD888" s="4"/>
      <c r="AE888" s="4"/>
      <c r="AF888" s="4"/>
      <c r="AG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9"/>
      <c r="AB889" s="4"/>
      <c r="AC889" s="4"/>
      <c r="AD889" s="4"/>
      <c r="AE889" s="4"/>
      <c r="AF889" s="4"/>
      <c r="AG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9"/>
      <c r="AB890" s="4"/>
      <c r="AC890" s="4"/>
      <c r="AD890" s="4"/>
      <c r="AE890" s="4"/>
      <c r="AF890" s="4"/>
      <c r="AG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9"/>
      <c r="AB891" s="4"/>
      <c r="AC891" s="4"/>
      <c r="AD891" s="4"/>
      <c r="AE891" s="4"/>
      <c r="AF891" s="4"/>
      <c r="AG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9"/>
      <c r="AB892" s="4"/>
      <c r="AC892" s="4"/>
      <c r="AD892" s="4"/>
      <c r="AE892" s="4"/>
      <c r="AF892" s="4"/>
      <c r="AG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9"/>
      <c r="AB893" s="4"/>
      <c r="AC893" s="4"/>
      <c r="AD893" s="4"/>
      <c r="AE893" s="4"/>
      <c r="AF893" s="4"/>
      <c r="AG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9"/>
      <c r="AB894" s="4"/>
      <c r="AC894" s="4"/>
      <c r="AD894" s="4"/>
      <c r="AE894" s="4"/>
      <c r="AF894" s="4"/>
      <c r="AG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9"/>
      <c r="AB895" s="4"/>
      <c r="AC895" s="4"/>
      <c r="AD895" s="4"/>
      <c r="AE895" s="4"/>
      <c r="AF895" s="4"/>
      <c r="AG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9"/>
      <c r="AB896" s="4"/>
      <c r="AC896" s="4"/>
      <c r="AD896" s="4"/>
      <c r="AE896" s="4"/>
      <c r="AF896" s="4"/>
      <c r="AG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9"/>
      <c r="AB897" s="4"/>
      <c r="AC897" s="4"/>
      <c r="AD897" s="4"/>
      <c r="AE897" s="4"/>
      <c r="AF897" s="4"/>
      <c r="AG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9"/>
      <c r="AB898" s="4"/>
      <c r="AC898" s="4"/>
      <c r="AD898" s="4"/>
      <c r="AE898" s="4"/>
      <c r="AF898" s="4"/>
      <c r="AG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9"/>
      <c r="AB899" s="4"/>
      <c r="AC899" s="4"/>
      <c r="AD899" s="4"/>
      <c r="AE899" s="4"/>
      <c r="AF899" s="4"/>
      <c r="AG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9"/>
      <c r="AB900" s="4"/>
      <c r="AC900" s="4"/>
      <c r="AD900" s="4"/>
      <c r="AE900" s="4"/>
      <c r="AF900" s="4"/>
      <c r="AG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9"/>
      <c r="AB901" s="4"/>
      <c r="AC901" s="4"/>
      <c r="AD901" s="4"/>
      <c r="AE901" s="4"/>
      <c r="AF901" s="4"/>
      <c r="AG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9"/>
      <c r="AB902" s="4"/>
      <c r="AC902" s="4"/>
      <c r="AD902" s="4"/>
      <c r="AE902" s="4"/>
      <c r="AF902" s="4"/>
      <c r="AG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9"/>
      <c r="AB903" s="4"/>
      <c r="AC903" s="4"/>
      <c r="AD903" s="4"/>
      <c r="AE903" s="4"/>
      <c r="AF903" s="4"/>
      <c r="AG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9"/>
      <c r="AB904" s="4"/>
      <c r="AC904" s="4"/>
      <c r="AD904" s="4"/>
      <c r="AE904" s="4"/>
      <c r="AF904" s="4"/>
      <c r="AG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9"/>
      <c r="AB905" s="4"/>
      <c r="AC905" s="4"/>
      <c r="AD905" s="4"/>
      <c r="AE905" s="4"/>
      <c r="AF905" s="4"/>
      <c r="AG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9"/>
      <c r="AB906" s="4"/>
      <c r="AC906" s="4"/>
      <c r="AD906" s="4"/>
      <c r="AE906" s="4"/>
      <c r="AF906" s="4"/>
      <c r="AG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9"/>
      <c r="AB907" s="4"/>
      <c r="AC907" s="4"/>
      <c r="AD907" s="4"/>
      <c r="AE907" s="4"/>
      <c r="AF907" s="4"/>
      <c r="AG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9"/>
      <c r="AB908" s="4"/>
      <c r="AC908" s="4"/>
      <c r="AD908" s="4"/>
      <c r="AE908" s="4"/>
      <c r="AF908" s="4"/>
      <c r="AG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9"/>
      <c r="AB909" s="4"/>
      <c r="AC909" s="4"/>
      <c r="AD909" s="4"/>
      <c r="AE909" s="4"/>
      <c r="AF909" s="4"/>
      <c r="AG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9"/>
      <c r="AB910" s="4"/>
      <c r="AC910" s="4"/>
      <c r="AD910" s="4"/>
      <c r="AE910" s="4"/>
      <c r="AF910" s="4"/>
      <c r="AG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9"/>
      <c r="AB911" s="4"/>
      <c r="AC911" s="4"/>
      <c r="AD911" s="4"/>
      <c r="AE911" s="4"/>
      <c r="AF911" s="4"/>
      <c r="AG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9"/>
      <c r="AB912" s="4"/>
      <c r="AC912" s="4"/>
      <c r="AD912" s="4"/>
      <c r="AE912" s="4"/>
      <c r="AF912" s="4"/>
      <c r="AG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9"/>
      <c r="AB913" s="4"/>
      <c r="AC913" s="4"/>
      <c r="AD913" s="4"/>
      <c r="AE913" s="4"/>
      <c r="AF913" s="4"/>
      <c r="AG913" s="4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9"/>
      <c r="AB914" s="4"/>
      <c r="AC914" s="4"/>
      <c r="AD914" s="4"/>
      <c r="AE914" s="4"/>
      <c r="AF914" s="4"/>
      <c r="AG914" s="4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9"/>
      <c r="AB915" s="4"/>
      <c r="AC915" s="4"/>
      <c r="AD915" s="4"/>
      <c r="AE915" s="4"/>
      <c r="AF915" s="4"/>
      <c r="AG915" s="4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9"/>
      <c r="AB916" s="4"/>
      <c r="AC916" s="4"/>
      <c r="AD916" s="4"/>
      <c r="AE916" s="4"/>
      <c r="AF916" s="4"/>
      <c r="AG916" s="4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9"/>
      <c r="AB917" s="4"/>
      <c r="AC917" s="4"/>
      <c r="AD917" s="4"/>
      <c r="AE917" s="4"/>
      <c r="AF917" s="4"/>
      <c r="AG917" s="4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9"/>
      <c r="AB918" s="4"/>
      <c r="AC918" s="4"/>
      <c r="AD918" s="4"/>
      <c r="AE918" s="4"/>
      <c r="AF918" s="4"/>
      <c r="AG918" s="4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9"/>
      <c r="AB919" s="4"/>
      <c r="AC919" s="4"/>
      <c r="AD919" s="4"/>
      <c r="AE919" s="4"/>
      <c r="AF919" s="4"/>
      <c r="AG919" s="4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9"/>
      <c r="AB920" s="4"/>
      <c r="AC920" s="4"/>
      <c r="AD920" s="4"/>
      <c r="AE920" s="4"/>
      <c r="AF920" s="4"/>
      <c r="AG920" s="4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9"/>
      <c r="AB921" s="4"/>
      <c r="AC921" s="4"/>
      <c r="AD921" s="4"/>
      <c r="AE921" s="4"/>
      <c r="AF921" s="4"/>
      <c r="AG921" s="4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9"/>
      <c r="AB922" s="4"/>
      <c r="AC922" s="4"/>
      <c r="AD922" s="4"/>
      <c r="AE922" s="4"/>
      <c r="AF922" s="4"/>
      <c r="AG922" s="4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9"/>
      <c r="AB923" s="4"/>
      <c r="AC923" s="4"/>
      <c r="AD923" s="4"/>
      <c r="AE923" s="4"/>
      <c r="AF923" s="4"/>
      <c r="AG923" s="4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9"/>
      <c r="AB924" s="4"/>
      <c r="AC924" s="4"/>
      <c r="AD924" s="4"/>
      <c r="AE924" s="4"/>
      <c r="AF924" s="4"/>
      <c r="AG924" s="4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9"/>
      <c r="AB925" s="4"/>
      <c r="AC925" s="4"/>
      <c r="AD925" s="4"/>
      <c r="AE925" s="4"/>
      <c r="AF925" s="4"/>
      <c r="AG925" s="4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9"/>
      <c r="AB926" s="4"/>
      <c r="AC926" s="4"/>
      <c r="AD926" s="4"/>
      <c r="AE926" s="4"/>
      <c r="AF926" s="4"/>
      <c r="AG926" s="4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9"/>
      <c r="AB927" s="4"/>
      <c r="AC927" s="4"/>
      <c r="AD927" s="4"/>
      <c r="AE927" s="4"/>
      <c r="AF927" s="4"/>
      <c r="AG927" s="4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9"/>
      <c r="AB928" s="4"/>
      <c r="AC928" s="4"/>
      <c r="AD928" s="4"/>
      <c r="AE928" s="4"/>
      <c r="AF928" s="4"/>
      <c r="AG928" s="4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9"/>
      <c r="AB929" s="4"/>
      <c r="AC929" s="4"/>
      <c r="AD929" s="4"/>
      <c r="AE929" s="4"/>
      <c r="AF929" s="4"/>
      <c r="AG929" s="4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9"/>
      <c r="AB930" s="4"/>
      <c r="AC930" s="4"/>
      <c r="AD930" s="4"/>
      <c r="AE930" s="4"/>
      <c r="AF930" s="4"/>
      <c r="AG930" s="4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9"/>
      <c r="AB931" s="4"/>
      <c r="AC931" s="4"/>
      <c r="AD931" s="4"/>
      <c r="AE931" s="4"/>
      <c r="AF931" s="4"/>
      <c r="AG931" s="4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9"/>
      <c r="AB932" s="4"/>
      <c r="AC932" s="4"/>
      <c r="AD932" s="4"/>
      <c r="AE932" s="4"/>
      <c r="AF932" s="4"/>
      <c r="AG932" s="4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9"/>
      <c r="AB933" s="4"/>
      <c r="AC933" s="4"/>
      <c r="AD933" s="4"/>
      <c r="AE933" s="4"/>
      <c r="AF933" s="4"/>
      <c r="AG933" s="4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9"/>
      <c r="AB934" s="4"/>
      <c r="AC934" s="4"/>
      <c r="AD934" s="4"/>
      <c r="AE934" s="4"/>
      <c r="AF934" s="4"/>
      <c r="AG934" s="4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9"/>
      <c r="AB935" s="4"/>
      <c r="AC935" s="4"/>
      <c r="AD935" s="4"/>
      <c r="AE935" s="4"/>
      <c r="AF935" s="4"/>
      <c r="AG935" s="4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9"/>
      <c r="AB936" s="4"/>
      <c r="AC936" s="4"/>
      <c r="AD936" s="4"/>
      <c r="AE936" s="4"/>
      <c r="AF936" s="4"/>
      <c r="AG936" s="4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9"/>
      <c r="AB937" s="4"/>
      <c r="AC937" s="4"/>
      <c r="AD937" s="4"/>
      <c r="AE937" s="4"/>
      <c r="AF937" s="4"/>
      <c r="AG937" s="4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9"/>
      <c r="AB938" s="4"/>
      <c r="AC938" s="4"/>
      <c r="AD938" s="4"/>
      <c r="AE938" s="4"/>
      <c r="AF938" s="4"/>
      <c r="AG938" s="4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9"/>
      <c r="AB939" s="4"/>
      <c r="AC939" s="4"/>
      <c r="AD939" s="4"/>
      <c r="AE939" s="4"/>
      <c r="AF939" s="4"/>
      <c r="AG939" s="4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9"/>
      <c r="AB940" s="4"/>
      <c r="AC940" s="4"/>
      <c r="AD940" s="4"/>
      <c r="AE940" s="4"/>
      <c r="AF940" s="4"/>
      <c r="AG940" s="4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9"/>
      <c r="AB941" s="4"/>
      <c r="AC941" s="4"/>
      <c r="AD941" s="4"/>
      <c r="AE941" s="4"/>
      <c r="AF941" s="4"/>
      <c r="AG941" s="4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9"/>
      <c r="AB942" s="4"/>
      <c r="AC942" s="4"/>
      <c r="AD942" s="4"/>
      <c r="AE942" s="4"/>
      <c r="AF942" s="4"/>
      <c r="AG942" s="4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9"/>
      <c r="AB943" s="4"/>
      <c r="AC943" s="4"/>
      <c r="AD943" s="4"/>
      <c r="AE943" s="4"/>
      <c r="AF943" s="4"/>
      <c r="AG943" s="4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9"/>
      <c r="AB944" s="4"/>
      <c r="AC944" s="4"/>
      <c r="AD944" s="4"/>
      <c r="AE944" s="4"/>
      <c r="AF944" s="4"/>
      <c r="AG944" s="4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9"/>
      <c r="AB945" s="4"/>
      <c r="AC945" s="4"/>
      <c r="AD945" s="4"/>
      <c r="AE945" s="4"/>
      <c r="AF945" s="4"/>
      <c r="AG945" s="4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9"/>
      <c r="AB946" s="4"/>
      <c r="AC946" s="4"/>
      <c r="AD946" s="4"/>
      <c r="AE946" s="4"/>
      <c r="AF946" s="4"/>
      <c r="AG946" s="4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9"/>
      <c r="AB947" s="4"/>
      <c r="AC947" s="4"/>
      <c r="AD947" s="4"/>
      <c r="AE947" s="4"/>
      <c r="AF947" s="4"/>
      <c r="AG947" s="4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9"/>
      <c r="AB948" s="4"/>
      <c r="AC948" s="4"/>
      <c r="AD948" s="4"/>
      <c r="AE948" s="4"/>
      <c r="AF948" s="4"/>
      <c r="AG948" s="4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9"/>
      <c r="AB949" s="4"/>
      <c r="AC949" s="4"/>
      <c r="AD949" s="4"/>
      <c r="AE949" s="4"/>
      <c r="AF949" s="4"/>
      <c r="AG949" s="4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9"/>
      <c r="AB950" s="4"/>
      <c r="AC950" s="4"/>
      <c r="AD950" s="4"/>
      <c r="AE950" s="4"/>
      <c r="AF950" s="4"/>
      <c r="AG950" s="4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9"/>
      <c r="AB951" s="4"/>
      <c r="AC951" s="4"/>
      <c r="AD951" s="4"/>
      <c r="AE951" s="4"/>
      <c r="AF951" s="4"/>
      <c r="AG951" s="4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9"/>
      <c r="AB952" s="4"/>
      <c r="AC952" s="4"/>
      <c r="AD952" s="4"/>
      <c r="AE952" s="4"/>
      <c r="AF952" s="4"/>
      <c r="AG952" s="4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9"/>
      <c r="AB953" s="4"/>
      <c r="AC953" s="4"/>
      <c r="AD953" s="4"/>
      <c r="AE953" s="4"/>
      <c r="AF953" s="4"/>
      <c r="AG953" s="4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9"/>
      <c r="AB954" s="4"/>
      <c r="AC954" s="4"/>
      <c r="AD954" s="4"/>
      <c r="AE954" s="4"/>
      <c r="AF954" s="4"/>
      <c r="AG954" s="4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9"/>
      <c r="AB955" s="4"/>
      <c r="AC955" s="4"/>
      <c r="AD955" s="4"/>
      <c r="AE955" s="4"/>
      <c r="AF955" s="4"/>
      <c r="AG955" s="4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9"/>
      <c r="AB956" s="4"/>
      <c r="AC956" s="4"/>
      <c r="AD956" s="4"/>
      <c r="AE956" s="4"/>
      <c r="AF956" s="4"/>
      <c r="AG956" s="4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9"/>
      <c r="AB957" s="4"/>
      <c r="AC957" s="4"/>
      <c r="AD957" s="4"/>
      <c r="AE957" s="4"/>
      <c r="AF957" s="4"/>
      <c r="AG957" s="4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9"/>
      <c r="AB958" s="4"/>
      <c r="AC958" s="4"/>
      <c r="AD958" s="4"/>
      <c r="AE958" s="4"/>
      <c r="AF958" s="4"/>
      <c r="AG958" s="4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9"/>
      <c r="AB959" s="4"/>
      <c r="AC959" s="4"/>
      <c r="AD959" s="4"/>
      <c r="AE959" s="4"/>
      <c r="AF959" s="4"/>
      <c r="AG959" s="4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9"/>
      <c r="AB960" s="4"/>
      <c r="AC960" s="4"/>
      <c r="AD960" s="4"/>
      <c r="AE960" s="4"/>
      <c r="AF960" s="4"/>
      <c r="AG960" s="4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9"/>
      <c r="AB961" s="4"/>
      <c r="AC961" s="4"/>
      <c r="AD961" s="4"/>
      <c r="AE961" s="4"/>
      <c r="AF961" s="4"/>
      <c r="AG961" s="4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9"/>
      <c r="AB962" s="4"/>
      <c r="AC962" s="4"/>
      <c r="AD962" s="4"/>
      <c r="AE962" s="4"/>
      <c r="AF962" s="4"/>
      <c r="AG962" s="4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9"/>
      <c r="AB963" s="4"/>
      <c r="AC963" s="4"/>
      <c r="AD963" s="4"/>
      <c r="AE963" s="4"/>
      <c r="AF963" s="4"/>
      <c r="AG963" s="4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9"/>
      <c r="AB964" s="4"/>
      <c r="AC964" s="4"/>
      <c r="AD964" s="4"/>
      <c r="AE964" s="4"/>
      <c r="AF964" s="4"/>
      <c r="AG964" s="4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9"/>
      <c r="AB965" s="4"/>
      <c r="AC965" s="4"/>
      <c r="AD965" s="4"/>
      <c r="AE965" s="4"/>
      <c r="AF965" s="4"/>
      <c r="AG965" s="4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9"/>
      <c r="AB966" s="4"/>
      <c r="AC966" s="4"/>
      <c r="AD966" s="4"/>
      <c r="AE966" s="4"/>
      <c r="AF966" s="4"/>
      <c r="AG966" s="4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9"/>
      <c r="AB967" s="4"/>
      <c r="AC967" s="4"/>
      <c r="AD967" s="4"/>
      <c r="AE967" s="4"/>
      <c r="AF967" s="4"/>
      <c r="AG967" s="4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9"/>
      <c r="AB968" s="4"/>
      <c r="AC968" s="4"/>
      <c r="AD968" s="4"/>
      <c r="AE968" s="4"/>
      <c r="AF968" s="4"/>
      <c r="AG968" s="4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9"/>
      <c r="AB969" s="4"/>
      <c r="AC969" s="4"/>
      <c r="AD969" s="4"/>
      <c r="AE969" s="4"/>
      <c r="AF969" s="4"/>
      <c r="AG969" s="4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9"/>
      <c r="AB970" s="4"/>
      <c r="AC970" s="4"/>
      <c r="AD970" s="4"/>
      <c r="AE970" s="4"/>
      <c r="AF970" s="4"/>
      <c r="AG970" s="4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9"/>
      <c r="AB971" s="4"/>
      <c r="AC971" s="4"/>
      <c r="AD971" s="4"/>
      <c r="AE971" s="4"/>
      <c r="AF971" s="4"/>
      <c r="AG971" s="4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9"/>
      <c r="AB972" s="4"/>
      <c r="AC972" s="4"/>
      <c r="AD972" s="4"/>
      <c r="AE972" s="4"/>
      <c r="AF972" s="4"/>
      <c r="AG972" s="4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9"/>
      <c r="AB973" s="4"/>
      <c r="AC973" s="4"/>
      <c r="AD973" s="4"/>
      <c r="AE973" s="4"/>
      <c r="AF973" s="4"/>
      <c r="AG973" s="4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9"/>
      <c r="AB974" s="4"/>
      <c r="AC974" s="4"/>
      <c r="AD974" s="4"/>
      <c r="AE974" s="4"/>
      <c r="AF974" s="4"/>
      <c r="AG974" s="4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9"/>
      <c r="AB975" s="4"/>
      <c r="AC975" s="4"/>
      <c r="AD975" s="4"/>
      <c r="AE975" s="4"/>
      <c r="AF975" s="4"/>
      <c r="AG975" s="4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9"/>
      <c r="AB976" s="4"/>
      <c r="AC976" s="4"/>
      <c r="AD976" s="4"/>
      <c r="AE976" s="4"/>
      <c r="AF976" s="4"/>
      <c r="AG976" s="4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9"/>
      <c r="AB977" s="4"/>
      <c r="AC977" s="4"/>
      <c r="AD977" s="4"/>
      <c r="AE977" s="4"/>
      <c r="AF977" s="4"/>
      <c r="AG977" s="4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9"/>
      <c r="AB978" s="4"/>
      <c r="AC978" s="4"/>
      <c r="AD978" s="4"/>
      <c r="AE978" s="4"/>
      <c r="AF978" s="4"/>
      <c r="AG978" s="4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9"/>
      <c r="AB979" s="4"/>
      <c r="AC979" s="4"/>
      <c r="AD979" s="4"/>
      <c r="AE979" s="4"/>
      <c r="AF979" s="4"/>
      <c r="AG979" s="4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9"/>
      <c r="AB980" s="4"/>
      <c r="AC980" s="4"/>
      <c r="AD980" s="4"/>
      <c r="AE980" s="4"/>
      <c r="AF980" s="4"/>
      <c r="AG980" s="4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9"/>
      <c r="AB981" s="4"/>
      <c r="AC981" s="4"/>
      <c r="AD981" s="4"/>
      <c r="AE981" s="4"/>
      <c r="AF981" s="4"/>
      <c r="AG981" s="4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9"/>
      <c r="AB982" s="4"/>
      <c r="AC982" s="4"/>
      <c r="AD982" s="4"/>
      <c r="AE982" s="4"/>
      <c r="AF982" s="4"/>
      <c r="AG982" s="4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9"/>
      <c r="AB983" s="4"/>
      <c r="AC983" s="4"/>
      <c r="AD983" s="4"/>
      <c r="AE983" s="4"/>
      <c r="AF983" s="4"/>
      <c r="AG983" s="4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9"/>
      <c r="AB984" s="4"/>
      <c r="AC984" s="4"/>
      <c r="AD984" s="4"/>
      <c r="AE984" s="4"/>
      <c r="AF984" s="4"/>
      <c r="AG984" s="4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9"/>
      <c r="AB985" s="4"/>
      <c r="AC985" s="4"/>
      <c r="AD985" s="4"/>
      <c r="AE985" s="4"/>
      <c r="AF985" s="4"/>
      <c r="AG985" s="4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9"/>
      <c r="AB986" s="4"/>
      <c r="AC986" s="4"/>
      <c r="AD986" s="4"/>
      <c r="AE986" s="4"/>
      <c r="AF986" s="4"/>
      <c r="AG986" s="4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9"/>
      <c r="AB987" s="4"/>
      <c r="AC987" s="4"/>
      <c r="AD987" s="4"/>
      <c r="AE987" s="4"/>
      <c r="AF987" s="4"/>
      <c r="AG987" s="4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9"/>
      <c r="AB988" s="4"/>
      <c r="AC988" s="4"/>
      <c r="AD988" s="4"/>
      <c r="AE988" s="4"/>
      <c r="AF988" s="4"/>
      <c r="AG988" s="4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9"/>
      <c r="AB989" s="4"/>
      <c r="AC989" s="4"/>
      <c r="AD989" s="4"/>
      <c r="AE989" s="4"/>
      <c r="AF989" s="4"/>
      <c r="AG989" s="4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9"/>
      <c r="AB990" s="4"/>
      <c r="AC990" s="4"/>
      <c r="AD990" s="4"/>
      <c r="AE990" s="4"/>
      <c r="AF990" s="4"/>
      <c r="AG990" s="4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9"/>
      <c r="AB991" s="4"/>
      <c r="AC991" s="4"/>
      <c r="AD991" s="4"/>
      <c r="AE991" s="4"/>
      <c r="AF991" s="4"/>
      <c r="AG991" s="4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9"/>
      <c r="AB992" s="4"/>
      <c r="AC992" s="4"/>
      <c r="AD992" s="4"/>
      <c r="AE992" s="4"/>
      <c r="AF992" s="4"/>
      <c r="AG992" s="4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9"/>
      <c r="AB993" s="4"/>
      <c r="AC993" s="4"/>
      <c r="AD993" s="4"/>
      <c r="AE993" s="4"/>
      <c r="AF993" s="4"/>
      <c r="AG993" s="4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9"/>
      <c r="AB994" s="4"/>
      <c r="AC994" s="4"/>
      <c r="AD994" s="4"/>
      <c r="AE994" s="4"/>
      <c r="AF994" s="4"/>
      <c r="AG994" s="4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9"/>
      <c r="AB995" s="4"/>
      <c r="AC995" s="4"/>
      <c r="AD995" s="4"/>
      <c r="AE995" s="4"/>
      <c r="AF995" s="4"/>
      <c r="AG995" s="4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9"/>
      <c r="AB996" s="4"/>
      <c r="AC996" s="4"/>
      <c r="AD996" s="4"/>
      <c r="AE996" s="4"/>
      <c r="AF996" s="4"/>
      <c r="AG996" s="4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9"/>
      <c r="AB997" s="4"/>
      <c r="AC997" s="4"/>
      <c r="AD997" s="4"/>
      <c r="AE997" s="4"/>
      <c r="AF997" s="4"/>
      <c r="AG997" s="4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9"/>
      <c r="AB998" s="4"/>
      <c r="AC998" s="4"/>
      <c r="AD998" s="4"/>
      <c r="AE998" s="4"/>
      <c r="AF998" s="4"/>
      <c r="AG998" s="4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9"/>
      <c r="AB999" s="4"/>
      <c r="AC999" s="4"/>
      <c r="AD999" s="4"/>
      <c r="AE999" s="4"/>
      <c r="AF999" s="4"/>
      <c r="AG999" s="4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9"/>
      <c r="AB1000" s="4"/>
      <c r="AC1000" s="4"/>
      <c r="AD1000" s="4"/>
      <c r="AE1000" s="4"/>
      <c r="AF1000" s="4"/>
      <c r="AG1000" s="4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9"/>
      <c r="AB1001" s="4"/>
      <c r="AC1001" s="4"/>
      <c r="AD1001" s="4"/>
      <c r="AE1001" s="4"/>
      <c r="AF1001" s="4"/>
      <c r="AG1001" s="4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9"/>
      <c r="AB1002" s="4"/>
      <c r="AC1002" s="4"/>
      <c r="AD1002" s="4"/>
      <c r="AE1002" s="4"/>
      <c r="AF1002" s="4"/>
      <c r="AG1002" s="4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9"/>
      <c r="AB1003" s="4"/>
      <c r="AC1003" s="4"/>
      <c r="AD1003" s="4"/>
      <c r="AE1003" s="4"/>
      <c r="AF1003" s="4"/>
      <c r="AG1003" s="4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9"/>
      <c r="AB1004" s="4"/>
      <c r="AC1004" s="4"/>
      <c r="AD1004" s="4"/>
      <c r="AE1004" s="4"/>
      <c r="AF1004" s="4"/>
      <c r="AG1004" s="4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9"/>
      <c r="AB1005" s="4"/>
      <c r="AC1005" s="4"/>
      <c r="AD1005" s="4"/>
      <c r="AE1005" s="4"/>
      <c r="AF1005" s="4"/>
      <c r="AG1005" s="4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9"/>
      <c r="AB1006" s="4"/>
      <c r="AC1006" s="4"/>
      <c r="AD1006" s="4"/>
      <c r="AE1006" s="4"/>
      <c r="AF1006" s="4"/>
      <c r="AG1006" s="4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9"/>
      <c r="AB1007" s="4"/>
      <c r="AC1007" s="4"/>
      <c r="AD1007" s="4"/>
      <c r="AE1007" s="4"/>
      <c r="AF1007" s="4"/>
      <c r="AG1007" s="4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9"/>
      <c r="AB1008" s="4"/>
      <c r="AC1008" s="4"/>
      <c r="AD1008" s="4"/>
      <c r="AE1008" s="4"/>
      <c r="AF1008" s="4"/>
      <c r="AG1008" s="4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9"/>
      <c r="AB1009" s="4"/>
      <c r="AC1009" s="4"/>
      <c r="AD1009" s="4"/>
      <c r="AE1009" s="4"/>
      <c r="AF1009" s="4"/>
      <c r="AG1009" s="4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9"/>
      <c r="AB1010" s="4"/>
      <c r="AC1010" s="4"/>
      <c r="AD1010" s="4"/>
      <c r="AE1010" s="4"/>
      <c r="AF1010" s="4"/>
      <c r="AG1010" s="4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9"/>
      <c r="AB1011" s="4"/>
      <c r="AC1011" s="4"/>
      <c r="AD1011" s="4"/>
      <c r="AE1011" s="4"/>
      <c r="AF1011" s="4"/>
      <c r="AG1011" s="4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9"/>
      <c r="AB1012" s="4"/>
      <c r="AC1012" s="4"/>
      <c r="AD1012" s="4"/>
      <c r="AE1012" s="4"/>
      <c r="AF1012" s="4"/>
      <c r="AG1012" s="4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9"/>
      <c r="AB1013" s="4"/>
      <c r="AC1013" s="4"/>
      <c r="AD1013" s="4"/>
      <c r="AE1013" s="4"/>
      <c r="AF1013" s="4"/>
      <c r="AG1013" s="4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9"/>
      <c r="AB1014" s="4"/>
      <c r="AC1014" s="4"/>
      <c r="AD1014" s="4"/>
      <c r="AE1014" s="4"/>
      <c r="AF1014" s="4"/>
      <c r="AG1014" s="4"/>
    </row>
  </sheetData>
  <mergeCells count="46">
    <mergeCell ref="Q12:T12"/>
    <mergeCell ref="V12:Y12"/>
    <mergeCell ref="A1:Z2"/>
    <mergeCell ref="B5:E5"/>
    <mergeCell ref="G5:J5"/>
    <mergeCell ref="L5:O5"/>
    <mergeCell ref="Q5:T5"/>
    <mergeCell ref="V5:Y5"/>
    <mergeCell ref="B12:E12"/>
    <mergeCell ref="G12:J12"/>
    <mergeCell ref="L12:O12"/>
    <mergeCell ref="B19:E19"/>
    <mergeCell ref="G19:J19"/>
    <mergeCell ref="L19:O19"/>
    <mergeCell ref="Q19:T19"/>
    <mergeCell ref="V19:Y19"/>
    <mergeCell ref="G36:H36"/>
    <mergeCell ref="I36:J36"/>
    <mergeCell ref="B39:C39"/>
    <mergeCell ref="D39:E39"/>
    <mergeCell ref="G39:H39"/>
    <mergeCell ref="I39:J39"/>
    <mergeCell ref="B41:E41"/>
    <mergeCell ref="G41:J41"/>
    <mergeCell ref="L36:M36"/>
    <mergeCell ref="N36:O36"/>
    <mergeCell ref="L39:M39"/>
    <mergeCell ref="N39:O39"/>
    <mergeCell ref="L41:O41"/>
    <mergeCell ref="Q36:R36"/>
    <mergeCell ref="S36:T36"/>
    <mergeCell ref="Q39:R39"/>
    <mergeCell ref="S39:T39"/>
    <mergeCell ref="Q41:T41"/>
    <mergeCell ref="V36:W36"/>
    <mergeCell ref="X36:Y36"/>
    <mergeCell ref="V39:W39"/>
    <mergeCell ref="X39:Y39"/>
    <mergeCell ref="V41:Y41"/>
    <mergeCell ref="B26:E26"/>
    <mergeCell ref="G26:J26"/>
    <mergeCell ref="L26:O26"/>
    <mergeCell ref="Q26:T26"/>
    <mergeCell ref="V26:Y26"/>
    <mergeCell ref="B36:C36"/>
    <mergeCell ref="D36:E3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11.5"/>
    <col customWidth="1" min="3" max="5" width="9.63"/>
    <col customWidth="1" min="6" max="7" width="11.5"/>
    <col customWidth="1" min="8" max="10" width="9.63"/>
    <col customWidth="1" min="11" max="12" width="11.5"/>
    <col customWidth="1" min="13" max="15" width="9.63"/>
    <col customWidth="1" min="16" max="17" width="11.5"/>
    <col customWidth="1" min="18" max="20" width="9.63"/>
    <col customWidth="1" min="21" max="22" width="11.5"/>
    <col customWidth="1" min="23" max="25" width="9.63"/>
    <col customWidth="1" min="26" max="26" width="3.25"/>
    <col hidden="1" min="27" max="33" width="12.63"/>
  </cols>
  <sheetData>
    <row r="1">
      <c r="A1" s="74" t="s">
        <v>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4"/>
      <c r="AB2" s="4"/>
      <c r="AC2" s="4"/>
      <c r="AD2" s="4"/>
      <c r="AE2" s="4"/>
      <c r="AF2" s="4"/>
      <c r="AG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  <c r="AB3" s="4"/>
      <c r="AC3" s="4"/>
      <c r="AD3" s="4"/>
      <c r="AE3" s="4"/>
      <c r="AF3" s="4"/>
      <c r="AG3" s="4"/>
    </row>
    <row r="4">
      <c r="A4" s="8"/>
      <c r="B4" s="13"/>
      <c r="C4" s="13"/>
      <c r="D4" s="13"/>
      <c r="E4" s="13"/>
      <c r="F4" s="8"/>
      <c r="G4" s="8"/>
      <c r="H4" s="8"/>
      <c r="I4" s="8"/>
      <c r="J4" s="8"/>
      <c r="K4" s="8"/>
      <c r="L4" s="13"/>
      <c r="M4" s="13"/>
      <c r="N4" s="13"/>
      <c r="O4" s="13"/>
      <c r="P4" s="8"/>
      <c r="Q4" s="13"/>
      <c r="R4" s="13"/>
      <c r="S4" s="13"/>
      <c r="T4" s="13"/>
      <c r="U4" s="8"/>
      <c r="V4" s="8"/>
      <c r="W4" s="8"/>
      <c r="X4" s="8"/>
      <c r="Y4" s="8"/>
      <c r="Z4" s="8"/>
      <c r="AA4" s="9"/>
      <c r="AB4" s="4"/>
      <c r="AC4" s="4"/>
      <c r="AD4" s="4"/>
      <c r="AE4" s="4"/>
      <c r="AF4" s="4"/>
      <c r="AG4" s="4"/>
    </row>
    <row r="5">
      <c r="A5" s="8"/>
      <c r="B5" s="44" t="s">
        <v>57</v>
      </c>
      <c r="C5" s="45"/>
      <c r="D5" s="45"/>
      <c r="E5" s="46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4"/>
      <c r="AC5" s="4"/>
      <c r="AD5" s="4"/>
      <c r="AE5" s="4"/>
      <c r="AF5" s="4"/>
      <c r="AG5" s="4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9"/>
      <c r="AB6" s="4"/>
      <c r="AC6" s="4"/>
      <c r="AD6" s="4"/>
      <c r="AE6" s="4"/>
      <c r="AF6" s="4"/>
      <c r="AG6" s="4"/>
    </row>
    <row r="7">
      <c r="A7" s="8"/>
      <c r="B7" s="66">
        <v>2024.0</v>
      </c>
      <c r="C7" s="41"/>
      <c r="D7" s="8"/>
      <c r="E7" s="75" t="s">
        <v>58</v>
      </c>
      <c r="F7" s="54">
        <f>MIN('2024 YTD'!L:L)</f>
        <v>-0.1877759398</v>
      </c>
      <c r="G7" s="75" t="s">
        <v>59</v>
      </c>
      <c r="H7" s="54">
        <f>MAX('2024 YTD'!L:L)</f>
        <v>0.09938655681</v>
      </c>
      <c r="I7" s="75" t="s">
        <v>60</v>
      </c>
      <c r="J7" s="54">
        <f>STDEV('2024 YTD'!L:L)</f>
        <v>0.06507251584</v>
      </c>
      <c r="K7" s="75" t="s">
        <v>61</v>
      </c>
      <c r="L7" s="54">
        <f>H7-F7</f>
        <v>0.2871624966</v>
      </c>
      <c r="M7" s="8"/>
      <c r="N7" s="66">
        <v>2025.0</v>
      </c>
      <c r="O7" s="8"/>
      <c r="P7" s="8"/>
      <c r="Q7" s="75" t="s">
        <v>58</v>
      </c>
      <c r="R7" s="54">
        <f>MIN('2025'!L:L)</f>
        <v>-0.1450948677</v>
      </c>
      <c r="S7" s="75" t="s">
        <v>59</v>
      </c>
      <c r="T7" s="54">
        <f>MAX('2025'!L:L)</f>
        <v>0.09491625884</v>
      </c>
      <c r="U7" s="75" t="s">
        <v>60</v>
      </c>
      <c r="V7" s="54">
        <f>STDEV('2025'!L:L)</f>
        <v>0.05505521242</v>
      </c>
      <c r="W7" s="75" t="s">
        <v>61</v>
      </c>
      <c r="X7" s="54">
        <f>T7-R7</f>
        <v>0.2400111266</v>
      </c>
      <c r="Y7" s="8"/>
      <c r="Z7" s="8"/>
      <c r="AA7" s="9"/>
      <c r="AB7" s="4"/>
      <c r="AC7" s="4"/>
      <c r="AD7" s="4"/>
      <c r="AE7" s="4"/>
      <c r="AF7" s="4"/>
      <c r="AG7" s="4"/>
    </row>
    <row r="8">
      <c r="A8" s="8"/>
      <c r="B8" s="8"/>
      <c r="C8" s="8"/>
      <c r="D8" s="8"/>
      <c r="E8" s="76"/>
      <c r="F8" s="76"/>
      <c r="G8" s="76"/>
      <c r="H8" s="76"/>
      <c r="I8" s="76"/>
      <c r="J8" s="76"/>
      <c r="K8" s="76"/>
      <c r="L8" s="76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9"/>
      <c r="AB8" s="4"/>
      <c r="AC8" s="4"/>
      <c r="AD8" s="4"/>
      <c r="AE8" s="4"/>
      <c r="AF8" s="4"/>
      <c r="AG8" s="4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9"/>
      <c r="AB9" s="4"/>
      <c r="AC9" s="4"/>
      <c r="AD9" s="4"/>
      <c r="AE9" s="4"/>
      <c r="AF9" s="4"/>
      <c r="AG9" s="4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9"/>
      <c r="AB10" s="4"/>
      <c r="AC10" s="4"/>
      <c r="AD10" s="4"/>
      <c r="AE10" s="4"/>
      <c r="AF10" s="4"/>
      <c r="AG10" s="4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9"/>
      <c r="AB11" s="4"/>
      <c r="AC11" s="4"/>
      <c r="AD11" s="4"/>
      <c r="AE11" s="4"/>
      <c r="AF11" s="4"/>
      <c r="AG11" s="4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9"/>
      <c r="AB12" s="4"/>
      <c r="AC12" s="4"/>
      <c r="AD12" s="4"/>
      <c r="AE12" s="4"/>
      <c r="AF12" s="4"/>
      <c r="AG12" s="4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9"/>
      <c r="AB13" s="4"/>
      <c r="AC13" s="4"/>
      <c r="AD13" s="4"/>
      <c r="AE13" s="4"/>
      <c r="AF13" s="4"/>
      <c r="AG13" s="4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9"/>
      <c r="AB14" s="4"/>
      <c r="AC14" s="4"/>
      <c r="AD14" s="4"/>
      <c r="AE14" s="4"/>
      <c r="AF14" s="4"/>
      <c r="AG14" s="4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9"/>
      <c r="AB15" s="4"/>
      <c r="AC15" s="4"/>
      <c r="AD15" s="4"/>
      <c r="AE15" s="4"/>
      <c r="AF15" s="4"/>
      <c r="AG15" s="4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9"/>
      <c r="AB16" s="4"/>
      <c r="AC16" s="4"/>
      <c r="AD16" s="4"/>
      <c r="AE16" s="4"/>
      <c r="AF16" s="4"/>
      <c r="AG16" s="4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9"/>
      <c r="AB17" s="4"/>
      <c r="AC17" s="4"/>
      <c r="AD17" s="4"/>
      <c r="AE17" s="4"/>
      <c r="AF17" s="4"/>
      <c r="AG17" s="4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9"/>
      <c r="AB18" s="4"/>
      <c r="AC18" s="4"/>
      <c r="AD18" s="4"/>
      <c r="AE18" s="4"/>
      <c r="AF18" s="4"/>
      <c r="AG18" s="4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9"/>
      <c r="AB19" s="4"/>
      <c r="AC19" s="4"/>
      <c r="AD19" s="4"/>
      <c r="AE19" s="4"/>
      <c r="AF19" s="4"/>
      <c r="AG19" s="4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9"/>
      <c r="AB20" s="4"/>
      <c r="AC20" s="4"/>
      <c r="AD20" s="4"/>
      <c r="AE20" s="4"/>
      <c r="AF20" s="4"/>
      <c r="AG20" s="4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9"/>
      <c r="AB21" s="4"/>
      <c r="AC21" s="4"/>
      <c r="AD21" s="4"/>
      <c r="AE21" s="4"/>
      <c r="AF21" s="4"/>
      <c r="AG21" s="4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9"/>
      <c r="AB22" s="4"/>
      <c r="AC22" s="4"/>
      <c r="AD22" s="4"/>
      <c r="AE22" s="4"/>
      <c r="AF22" s="4"/>
      <c r="AG22" s="4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9"/>
      <c r="AB23" s="4"/>
      <c r="AC23" s="4"/>
      <c r="AD23" s="4"/>
      <c r="AE23" s="4"/>
      <c r="AF23" s="4"/>
      <c r="AG23" s="4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9"/>
      <c r="AB24" s="4"/>
      <c r="AC24" s="4"/>
      <c r="AD24" s="4"/>
      <c r="AE24" s="4"/>
      <c r="AF24" s="4"/>
      <c r="AG24" s="4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9"/>
      <c r="AB25" s="4"/>
      <c r="AC25" s="4"/>
      <c r="AD25" s="4"/>
      <c r="AE25" s="4"/>
      <c r="AF25" s="4"/>
      <c r="AG25" s="4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77"/>
      <c r="W26" s="8"/>
      <c r="X26" s="8"/>
      <c r="Y26" s="8"/>
      <c r="Z26" s="8"/>
      <c r="AA26" s="9"/>
      <c r="AB26" s="4"/>
      <c r="AC26" s="4"/>
      <c r="AD26" s="4"/>
      <c r="AE26" s="4"/>
      <c r="AF26" s="4"/>
      <c r="AG26" s="4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41"/>
      <c r="Q27" s="41"/>
      <c r="R27" s="37"/>
      <c r="S27" s="8"/>
      <c r="T27" s="8"/>
      <c r="U27" s="8"/>
      <c r="V27" s="8"/>
      <c r="W27" s="8"/>
      <c r="X27" s="8"/>
      <c r="Y27" s="8"/>
      <c r="Z27" s="8"/>
      <c r="AA27" s="9"/>
      <c r="AB27" s="4"/>
      <c r="AC27" s="4"/>
      <c r="AD27" s="4"/>
      <c r="AE27" s="4"/>
      <c r="AF27" s="4"/>
      <c r="AG27" s="4"/>
    </row>
    <row r="28">
      <c r="A28" s="8"/>
      <c r="B28" s="44" t="s">
        <v>62</v>
      </c>
      <c r="C28" s="45"/>
      <c r="D28" s="45"/>
      <c r="E28" s="46"/>
      <c r="F28" s="8"/>
      <c r="G28" s="78"/>
      <c r="H28" s="8"/>
      <c r="I28" s="8"/>
      <c r="J28" s="8"/>
      <c r="K28" s="8"/>
      <c r="L28" s="8"/>
      <c r="M28" s="8"/>
      <c r="N28" s="8"/>
      <c r="O28" s="8"/>
      <c r="P28" s="79"/>
      <c r="Q28" s="8"/>
      <c r="R28" s="8"/>
      <c r="S28" s="8"/>
      <c r="T28" s="8"/>
      <c r="U28" s="8"/>
      <c r="V28" s="41"/>
      <c r="W28" s="8"/>
      <c r="X28" s="8"/>
      <c r="Y28" s="8"/>
      <c r="Z28" s="8"/>
      <c r="AA28" s="9"/>
      <c r="AB28" s="4"/>
      <c r="AC28" s="4"/>
      <c r="AD28" s="4"/>
      <c r="AE28" s="4"/>
      <c r="AF28" s="4"/>
      <c r="AG28" s="4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9"/>
      <c r="AB29" s="4"/>
      <c r="AC29" s="4"/>
      <c r="AD29" s="4"/>
      <c r="AE29" s="4"/>
      <c r="AF29" s="4"/>
      <c r="AG29" s="4"/>
    </row>
    <row r="30">
      <c r="A30" s="8"/>
      <c r="B30" s="66">
        <v>2024.0</v>
      </c>
      <c r="C30" s="41"/>
      <c r="D30" s="8"/>
      <c r="E30" s="75" t="s">
        <v>58</v>
      </c>
      <c r="F30" s="54">
        <f>MIN('2024 YTD'!M:M)</f>
        <v>-0.1926330731</v>
      </c>
      <c r="G30" s="75" t="s">
        <v>59</v>
      </c>
      <c r="H30" s="54">
        <f>MAX('2024 YTD'!M:M)</f>
        <v>0.1116631013</v>
      </c>
      <c r="I30" s="75" t="s">
        <v>60</v>
      </c>
      <c r="J30" s="54">
        <f>STDEV('2024 YTD'!M:M)</f>
        <v>0.06510413442</v>
      </c>
      <c r="K30" s="75" t="s">
        <v>61</v>
      </c>
      <c r="L30" s="54">
        <f>H30-F30</f>
        <v>0.3042961743</v>
      </c>
      <c r="M30" s="8"/>
      <c r="N30" s="66">
        <v>2025.0</v>
      </c>
      <c r="O30" s="41"/>
      <c r="P30" s="8"/>
      <c r="Q30" s="75" t="s">
        <v>58</v>
      </c>
      <c r="R30" s="54">
        <f>MIN('2025'!M:M)</f>
        <v>-0.1408904732</v>
      </c>
      <c r="S30" s="75" t="s">
        <v>59</v>
      </c>
      <c r="T30" s="54">
        <f>MAX('2025'!M:M)</f>
        <v>0.1077765094</v>
      </c>
      <c r="U30" s="75" t="s">
        <v>60</v>
      </c>
      <c r="V30" s="54">
        <f>STDEV('2025'!M:M)</f>
        <v>0.05575342934</v>
      </c>
      <c r="W30" s="75" t="s">
        <v>61</v>
      </c>
      <c r="X30" s="54">
        <f>T30-R30</f>
        <v>0.2486669826</v>
      </c>
      <c r="Y30" s="8"/>
      <c r="Z30" s="8"/>
      <c r="AA30" s="9"/>
      <c r="AB30" s="4"/>
      <c r="AC30" s="4"/>
      <c r="AD30" s="4"/>
      <c r="AE30" s="4"/>
      <c r="AF30" s="4"/>
      <c r="AG30" s="4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9"/>
      <c r="AB31" s="4"/>
      <c r="AC31" s="4"/>
      <c r="AD31" s="4"/>
      <c r="AE31" s="4"/>
      <c r="AF31" s="4"/>
      <c r="AG31" s="4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9"/>
      <c r="AB32" s="4"/>
      <c r="AC32" s="4"/>
      <c r="AD32" s="4"/>
      <c r="AE32" s="4"/>
      <c r="AF32" s="4"/>
      <c r="AG32" s="4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9"/>
      <c r="AB33" s="4"/>
      <c r="AC33" s="4"/>
      <c r="AD33" s="4"/>
      <c r="AE33" s="4"/>
      <c r="AF33" s="4"/>
      <c r="AG33" s="4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9"/>
      <c r="AB34" s="4"/>
      <c r="AC34" s="4"/>
      <c r="AD34" s="4"/>
      <c r="AE34" s="4"/>
      <c r="AF34" s="4"/>
      <c r="AG34" s="4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9"/>
      <c r="AB35" s="4"/>
      <c r="AC35" s="4"/>
      <c r="AD35" s="4"/>
      <c r="AE35" s="4"/>
      <c r="AF35" s="4"/>
      <c r="AG35" s="4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9"/>
      <c r="AB36" s="4"/>
      <c r="AC36" s="4"/>
      <c r="AD36" s="4"/>
      <c r="AE36" s="4"/>
      <c r="AF36" s="4"/>
      <c r="AG36" s="4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9"/>
      <c r="AB37" s="4"/>
      <c r="AC37" s="4"/>
      <c r="AD37" s="4"/>
      <c r="AE37" s="4"/>
      <c r="AF37" s="4"/>
      <c r="AG37" s="4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9"/>
      <c r="AB38" s="4"/>
      <c r="AC38" s="4"/>
      <c r="AD38" s="4"/>
      <c r="AE38" s="4"/>
      <c r="AF38" s="4"/>
      <c r="AG38" s="4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9"/>
      <c r="AB39" s="4"/>
      <c r="AC39" s="4"/>
      <c r="AD39" s="4"/>
      <c r="AE39" s="4"/>
      <c r="AF39" s="4"/>
      <c r="AG39" s="4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9"/>
      <c r="AB40" s="4"/>
      <c r="AC40" s="4"/>
      <c r="AD40" s="4"/>
      <c r="AE40" s="4"/>
      <c r="AF40" s="4"/>
      <c r="AG40" s="4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9"/>
      <c r="AB41" s="4"/>
      <c r="AC41" s="4"/>
      <c r="AD41" s="4"/>
      <c r="AE41" s="4"/>
      <c r="AF41" s="4"/>
      <c r="AG41" s="4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9"/>
      <c r="AB42" s="4"/>
      <c r="AC42" s="4"/>
      <c r="AD42" s="4"/>
      <c r="AE42" s="4"/>
      <c r="AF42" s="4"/>
      <c r="AG42" s="4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9"/>
      <c r="AB43" s="4"/>
      <c r="AC43" s="4"/>
      <c r="AD43" s="4"/>
      <c r="AE43" s="4"/>
      <c r="AF43" s="4"/>
      <c r="AG43" s="4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9"/>
      <c r="AB44" s="4"/>
      <c r="AC44" s="4"/>
      <c r="AD44" s="4"/>
      <c r="AE44" s="4"/>
      <c r="AF44" s="4"/>
      <c r="AG44" s="4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9"/>
      <c r="AB45" s="4"/>
      <c r="AC45" s="4"/>
      <c r="AD45" s="4"/>
      <c r="AE45" s="4"/>
      <c r="AF45" s="4"/>
      <c r="AG45" s="4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9"/>
      <c r="AB46" s="4"/>
      <c r="AC46" s="4"/>
      <c r="AD46" s="4"/>
      <c r="AE46" s="4"/>
      <c r="AF46" s="4"/>
      <c r="AG46" s="4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9"/>
      <c r="AB47" s="4"/>
      <c r="AC47" s="4"/>
      <c r="AD47" s="4"/>
      <c r="AE47" s="4"/>
      <c r="AF47" s="4"/>
      <c r="AG47" s="4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9"/>
      <c r="AB48" s="4"/>
      <c r="AC48" s="4"/>
      <c r="AD48" s="4"/>
      <c r="AE48" s="4"/>
      <c r="AF48" s="4"/>
      <c r="AG48" s="4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77"/>
      <c r="W49" s="8"/>
      <c r="X49" s="8"/>
      <c r="Y49" s="8"/>
      <c r="Z49" s="8"/>
      <c r="AA49" s="9"/>
      <c r="AB49" s="4"/>
      <c r="AC49" s="4"/>
      <c r="AD49" s="4"/>
      <c r="AE49" s="4"/>
      <c r="AF49" s="4"/>
      <c r="AG49" s="4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9"/>
      <c r="AB50" s="4"/>
      <c r="AC50" s="4"/>
      <c r="AD50" s="4"/>
      <c r="AE50" s="4"/>
      <c r="AF50" s="4"/>
      <c r="AG50" s="4"/>
    </row>
    <row r="51">
      <c r="A51" s="8"/>
      <c r="B51" s="44" t="s">
        <v>63</v>
      </c>
      <c r="C51" s="45"/>
      <c r="D51" s="45"/>
      <c r="E51" s="46"/>
      <c r="F51" s="8"/>
      <c r="G51" s="8"/>
      <c r="H51" s="8"/>
      <c r="I51" s="8"/>
      <c r="J51" s="8"/>
      <c r="K51" s="8"/>
      <c r="L51" s="8"/>
      <c r="M51" s="8"/>
      <c r="N51" s="8"/>
      <c r="O51" s="8"/>
      <c r="P51" s="79"/>
      <c r="Q51" s="8"/>
      <c r="R51" s="8"/>
      <c r="S51" s="8"/>
      <c r="T51" s="8"/>
      <c r="U51" s="8"/>
      <c r="V51" s="8"/>
      <c r="W51" s="8"/>
      <c r="X51" s="8"/>
      <c r="Y51" s="8"/>
      <c r="Z51" s="8"/>
      <c r="AA51" s="9"/>
      <c r="AB51" s="4"/>
      <c r="AC51" s="4"/>
      <c r="AD51" s="4"/>
      <c r="AE51" s="4"/>
      <c r="AF51" s="4"/>
      <c r="AG51" s="4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9"/>
      <c r="AB52" s="4"/>
      <c r="AC52" s="4"/>
      <c r="AD52" s="4"/>
      <c r="AE52" s="4"/>
      <c r="AF52" s="4"/>
      <c r="AG52" s="4"/>
    </row>
    <row r="53">
      <c r="A53" s="8"/>
      <c r="B53" s="66">
        <v>2024.0</v>
      </c>
      <c r="C53" s="41"/>
      <c r="D53" s="8"/>
      <c r="E53" s="75" t="s">
        <v>58</v>
      </c>
      <c r="F53" s="54">
        <f>MIN('2024 YTD'!N:N)</f>
        <v>-0.1742628554</v>
      </c>
      <c r="G53" s="75" t="s">
        <v>59</v>
      </c>
      <c r="H53" s="54">
        <f>MAX('2024 YTD'!N:N)</f>
        <v>0.1301518329</v>
      </c>
      <c r="I53" s="75" t="s">
        <v>60</v>
      </c>
      <c r="J53" s="54">
        <f>STDEV('2024 YTD'!N:N)</f>
        <v>0.06846911277</v>
      </c>
      <c r="K53" s="75" t="s">
        <v>61</v>
      </c>
      <c r="L53" s="54">
        <f>H53-F53</f>
        <v>0.3044146883</v>
      </c>
      <c r="M53" s="8"/>
      <c r="N53" s="66">
        <v>2025.0</v>
      </c>
      <c r="O53" s="41"/>
      <c r="P53" s="8"/>
      <c r="Q53" s="75" t="s">
        <v>58</v>
      </c>
      <c r="R53" s="54">
        <f>MIN('2025'!N:N)</f>
        <v>-0.1347654383</v>
      </c>
      <c r="S53" s="75" t="s">
        <v>59</v>
      </c>
      <c r="T53" s="54">
        <f>MAX('2025'!N:N)</f>
        <v>0.1119276113</v>
      </c>
      <c r="U53" s="75" t="s">
        <v>60</v>
      </c>
      <c r="V53" s="54">
        <f>STDEV('2025'!N:N)</f>
        <v>0.05751712772</v>
      </c>
      <c r="W53" s="75" t="s">
        <v>61</v>
      </c>
      <c r="X53" s="54">
        <f>T53-R53</f>
        <v>0.2466930495</v>
      </c>
      <c r="Y53" s="8"/>
      <c r="Z53" s="8"/>
      <c r="AA53" s="9"/>
      <c r="AB53" s="4"/>
      <c r="AC53" s="4"/>
      <c r="AD53" s="4"/>
      <c r="AE53" s="4"/>
      <c r="AF53" s="4"/>
      <c r="AG53" s="4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9"/>
      <c r="AB54" s="4"/>
      <c r="AC54" s="4"/>
      <c r="AD54" s="4"/>
      <c r="AE54" s="4"/>
      <c r="AF54" s="4"/>
      <c r="AG54" s="4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9"/>
      <c r="AB55" s="4"/>
      <c r="AC55" s="4"/>
      <c r="AD55" s="4"/>
      <c r="AE55" s="4"/>
      <c r="AF55" s="4"/>
      <c r="AG55" s="4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9"/>
      <c r="AB56" s="4"/>
      <c r="AC56" s="4"/>
      <c r="AD56" s="4"/>
      <c r="AE56" s="4"/>
      <c r="AF56" s="4"/>
      <c r="AG56" s="4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9"/>
      <c r="AB57" s="4"/>
      <c r="AC57" s="4"/>
      <c r="AD57" s="4"/>
      <c r="AE57" s="4"/>
      <c r="AF57" s="4"/>
      <c r="AG57" s="4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9"/>
      <c r="AB58" s="4"/>
      <c r="AC58" s="4"/>
      <c r="AD58" s="4"/>
      <c r="AE58" s="4"/>
      <c r="AF58" s="4"/>
      <c r="AG58" s="4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9"/>
      <c r="AB59" s="4"/>
      <c r="AC59" s="4"/>
      <c r="AD59" s="4"/>
      <c r="AE59" s="4"/>
      <c r="AF59" s="4"/>
      <c r="AG59" s="4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9"/>
      <c r="AB60" s="4"/>
      <c r="AC60" s="4"/>
      <c r="AD60" s="4"/>
      <c r="AE60" s="4"/>
      <c r="AF60" s="4"/>
      <c r="AG60" s="4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9"/>
      <c r="AB61" s="4"/>
      <c r="AC61" s="4"/>
      <c r="AD61" s="4"/>
      <c r="AE61" s="4"/>
      <c r="AF61" s="4"/>
      <c r="AG61" s="4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9"/>
      <c r="AB62" s="4"/>
      <c r="AC62" s="4"/>
      <c r="AD62" s="4"/>
      <c r="AE62" s="4"/>
      <c r="AF62" s="4"/>
      <c r="AG62" s="4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9"/>
      <c r="AB63" s="4"/>
      <c r="AC63" s="4"/>
      <c r="AD63" s="4"/>
      <c r="AE63" s="4"/>
      <c r="AF63" s="4"/>
      <c r="AG63" s="4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9"/>
      <c r="AB64" s="4"/>
      <c r="AC64" s="4"/>
      <c r="AD64" s="4"/>
      <c r="AE64" s="4"/>
      <c r="AF64" s="4"/>
      <c r="AG64" s="4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9"/>
      <c r="AB65" s="4"/>
      <c r="AC65" s="4"/>
      <c r="AD65" s="4"/>
      <c r="AE65" s="4"/>
      <c r="AF65" s="4"/>
      <c r="AG65" s="4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9"/>
      <c r="AB66" s="4"/>
      <c r="AC66" s="4"/>
      <c r="AD66" s="4"/>
      <c r="AE66" s="4"/>
      <c r="AF66" s="4"/>
      <c r="AG66" s="4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9"/>
      <c r="AB67" s="4"/>
      <c r="AC67" s="4"/>
      <c r="AD67" s="4"/>
      <c r="AE67" s="4"/>
      <c r="AF67" s="4"/>
      <c r="AG67" s="4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9"/>
      <c r="AB68" s="4"/>
      <c r="AC68" s="4"/>
      <c r="AD68" s="4"/>
      <c r="AE68" s="4"/>
      <c r="AF68" s="4"/>
      <c r="AG68" s="4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9"/>
      <c r="AB69" s="4"/>
      <c r="AC69" s="4"/>
      <c r="AD69" s="4"/>
      <c r="AE69" s="4"/>
      <c r="AF69" s="4"/>
      <c r="AG69" s="4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9"/>
      <c r="AB70" s="4"/>
      <c r="AC70" s="4"/>
      <c r="AD70" s="4"/>
      <c r="AE70" s="4"/>
      <c r="AF70" s="4"/>
      <c r="AG70" s="4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9"/>
      <c r="AB71" s="4"/>
      <c r="AC71" s="4"/>
      <c r="AD71" s="4"/>
      <c r="AE71" s="4"/>
      <c r="AF71" s="4"/>
      <c r="AG71" s="4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9"/>
      <c r="AB72" s="4"/>
      <c r="AC72" s="4"/>
      <c r="AD72" s="4"/>
      <c r="AE72" s="4"/>
      <c r="AF72" s="4"/>
      <c r="AG72" s="4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9"/>
      <c r="AB73" s="4"/>
      <c r="AC73" s="4"/>
      <c r="AD73" s="4"/>
      <c r="AE73" s="4"/>
      <c r="AF73" s="4"/>
      <c r="AG73" s="4"/>
    </row>
    <row r="74">
      <c r="A74" s="8"/>
      <c r="B74" s="44" t="s">
        <v>64</v>
      </c>
      <c r="C74" s="45"/>
      <c r="D74" s="45"/>
      <c r="E74" s="46"/>
      <c r="F74" s="8"/>
      <c r="G74" s="8"/>
      <c r="H74" s="8"/>
      <c r="I74" s="8"/>
      <c r="J74" s="8"/>
      <c r="K74" s="8"/>
      <c r="L74" s="8"/>
      <c r="M74" s="8"/>
      <c r="N74" s="8"/>
      <c r="O74" s="8"/>
      <c r="P74" s="79"/>
      <c r="Q74" s="8"/>
      <c r="R74" s="8"/>
      <c r="S74" s="8"/>
      <c r="T74" s="8"/>
      <c r="U74" s="8"/>
      <c r="V74" s="8"/>
      <c r="W74" s="8"/>
      <c r="X74" s="8"/>
      <c r="Y74" s="8"/>
      <c r="Z74" s="8"/>
      <c r="AA74" s="9"/>
      <c r="AB74" s="4"/>
      <c r="AC74" s="4"/>
      <c r="AD74" s="4"/>
      <c r="AE74" s="4"/>
      <c r="AF74" s="4"/>
      <c r="AG74" s="4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9"/>
      <c r="AB75" s="4"/>
      <c r="AC75" s="4"/>
      <c r="AD75" s="4"/>
      <c r="AE75" s="4"/>
      <c r="AF75" s="4"/>
      <c r="AG75" s="4"/>
    </row>
    <row r="76">
      <c r="A76" s="8"/>
      <c r="B76" s="66">
        <v>2024.0</v>
      </c>
      <c r="C76" s="41"/>
      <c r="D76" s="8"/>
      <c r="E76" s="75" t="s">
        <v>58</v>
      </c>
      <c r="F76" s="54">
        <f>MIN('2024 YTD'!O:O)</f>
        <v>-0.2339657379</v>
      </c>
      <c r="G76" s="75" t="s">
        <v>59</v>
      </c>
      <c r="H76" s="54">
        <f>MAX('2024 YTD'!O:O)</f>
        <v>0.1399333258</v>
      </c>
      <c r="I76" s="75" t="s">
        <v>60</v>
      </c>
      <c r="J76" s="54">
        <f>STDEV('2024 YTD'!O:O)</f>
        <v>0.08905861434</v>
      </c>
      <c r="K76" s="75" t="s">
        <v>61</v>
      </c>
      <c r="L76" s="54">
        <f>H76-F76</f>
        <v>0.3738990638</v>
      </c>
      <c r="M76" s="8"/>
      <c r="N76" s="66">
        <v>2025.0</v>
      </c>
      <c r="O76" s="41"/>
      <c r="P76" s="8"/>
      <c r="Q76" s="75" t="s">
        <v>58</v>
      </c>
      <c r="R76" s="54">
        <f>MIN('2025'!O:O)</f>
        <v>-0.233658504</v>
      </c>
      <c r="S76" s="75" t="s">
        <v>59</v>
      </c>
      <c r="T76" s="54">
        <f>MAX('2025'!O:O)</f>
        <v>0.09478120274</v>
      </c>
      <c r="U76" s="75" t="s">
        <v>60</v>
      </c>
      <c r="V76" s="54">
        <f>STDEV('2025'!O:O)</f>
        <v>0.07029653657</v>
      </c>
      <c r="W76" s="75" t="s">
        <v>61</v>
      </c>
      <c r="X76" s="54">
        <f>T76-R76</f>
        <v>0.3284397067</v>
      </c>
      <c r="Y76" s="8"/>
      <c r="Z76" s="8"/>
      <c r="AA76" s="9"/>
      <c r="AB76" s="4"/>
      <c r="AC76" s="4"/>
      <c r="AD76" s="4"/>
      <c r="AE76" s="4"/>
      <c r="AF76" s="4"/>
      <c r="AG76" s="4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9"/>
      <c r="AB77" s="4"/>
      <c r="AC77" s="4"/>
      <c r="AD77" s="4"/>
      <c r="AE77" s="4"/>
      <c r="AF77" s="4"/>
      <c r="AG77" s="4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9"/>
      <c r="AB78" s="4"/>
      <c r="AC78" s="4"/>
      <c r="AD78" s="4"/>
      <c r="AE78" s="4"/>
      <c r="AF78" s="4"/>
      <c r="AG78" s="4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9"/>
      <c r="AB79" s="4"/>
      <c r="AC79" s="4"/>
      <c r="AD79" s="4"/>
      <c r="AE79" s="4"/>
      <c r="AF79" s="4"/>
      <c r="AG79" s="4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9"/>
      <c r="AB80" s="4"/>
      <c r="AC80" s="4"/>
      <c r="AD80" s="4"/>
      <c r="AE80" s="4"/>
      <c r="AF80" s="4"/>
      <c r="AG80" s="4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9"/>
      <c r="AB81" s="4"/>
      <c r="AC81" s="4"/>
      <c r="AD81" s="4"/>
      <c r="AE81" s="4"/>
      <c r="AF81" s="4"/>
      <c r="AG81" s="4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9"/>
      <c r="AB82" s="4"/>
      <c r="AC82" s="4"/>
      <c r="AD82" s="4"/>
      <c r="AE82" s="4"/>
      <c r="AF82" s="4"/>
      <c r="AG82" s="4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9"/>
      <c r="AB83" s="4"/>
      <c r="AC83" s="4"/>
      <c r="AD83" s="4"/>
      <c r="AE83" s="4"/>
      <c r="AF83" s="4"/>
      <c r="AG83" s="4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9"/>
      <c r="AB84" s="4"/>
      <c r="AC84" s="4"/>
      <c r="AD84" s="4"/>
      <c r="AE84" s="4"/>
      <c r="AF84" s="4"/>
      <c r="AG84" s="4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9"/>
      <c r="AB85" s="4"/>
      <c r="AC85" s="4"/>
      <c r="AD85" s="4"/>
      <c r="AE85" s="4"/>
      <c r="AF85" s="4"/>
      <c r="AG85" s="4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9"/>
      <c r="AB86" s="4"/>
      <c r="AC86" s="4"/>
      <c r="AD86" s="4"/>
      <c r="AE86" s="4"/>
      <c r="AF86" s="4"/>
      <c r="AG86" s="4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9"/>
      <c r="AB87" s="4"/>
      <c r="AC87" s="4"/>
      <c r="AD87" s="4"/>
      <c r="AE87" s="4"/>
      <c r="AF87" s="4"/>
      <c r="AG87" s="4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9"/>
      <c r="AB88" s="4"/>
      <c r="AC88" s="4"/>
      <c r="AD88" s="4"/>
      <c r="AE88" s="4"/>
      <c r="AF88" s="4"/>
      <c r="AG88" s="4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9"/>
      <c r="AB89" s="4"/>
      <c r="AC89" s="4"/>
      <c r="AD89" s="4"/>
      <c r="AE89" s="4"/>
      <c r="AF89" s="4"/>
      <c r="AG89" s="4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9"/>
      <c r="AB90" s="4"/>
      <c r="AC90" s="4"/>
      <c r="AD90" s="4"/>
      <c r="AE90" s="4"/>
      <c r="AF90" s="4"/>
      <c r="AG90" s="4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9"/>
      <c r="AB91" s="4"/>
      <c r="AC91" s="4"/>
      <c r="AD91" s="4"/>
      <c r="AE91" s="4"/>
      <c r="AF91" s="4"/>
      <c r="AG91" s="4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9"/>
      <c r="AB92" s="4"/>
      <c r="AC92" s="4"/>
      <c r="AD92" s="4"/>
      <c r="AE92" s="4"/>
      <c r="AF92" s="4"/>
      <c r="AG92" s="4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9"/>
      <c r="AB93" s="4"/>
      <c r="AC93" s="4"/>
      <c r="AD93" s="4"/>
      <c r="AE93" s="4"/>
      <c r="AF93" s="4"/>
      <c r="AG93" s="4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9"/>
      <c r="AB94" s="4"/>
      <c r="AC94" s="4"/>
      <c r="AD94" s="4"/>
      <c r="AE94" s="4"/>
      <c r="AF94" s="4"/>
      <c r="AG94" s="4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9"/>
      <c r="AB95" s="4"/>
      <c r="AC95" s="4"/>
      <c r="AD95" s="4"/>
      <c r="AE95" s="4"/>
      <c r="AF95" s="4"/>
      <c r="AG95" s="4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9"/>
      <c r="AB96" s="4"/>
      <c r="AC96" s="4"/>
      <c r="AD96" s="4"/>
      <c r="AE96" s="4"/>
      <c r="AF96" s="4"/>
      <c r="AG96" s="4"/>
    </row>
    <row r="97">
      <c r="A97" s="8"/>
      <c r="B97" s="44" t="s">
        <v>65</v>
      </c>
      <c r="C97" s="45"/>
      <c r="D97" s="45"/>
      <c r="E97" s="46"/>
      <c r="F97" s="8"/>
      <c r="G97" s="8"/>
      <c r="H97" s="8"/>
      <c r="I97" s="8"/>
      <c r="J97" s="8"/>
      <c r="K97" s="8"/>
      <c r="L97" s="8"/>
      <c r="M97" s="8"/>
      <c r="N97" s="8"/>
      <c r="O97" s="8"/>
      <c r="P97" s="79"/>
      <c r="Q97" s="8"/>
      <c r="R97" s="8"/>
      <c r="S97" s="8"/>
      <c r="T97" s="8"/>
      <c r="U97" s="8"/>
      <c r="V97" s="8"/>
      <c r="W97" s="8"/>
      <c r="X97" s="8"/>
      <c r="Y97" s="8"/>
      <c r="Z97" s="8"/>
      <c r="AA97" s="9"/>
      <c r="AB97" s="4"/>
      <c r="AC97" s="4"/>
      <c r="AD97" s="4"/>
      <c r="AE97" s="4"/>
      <c r="AF97" s="4"/>
      <c r="AG97" s="4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9"/>
      <c r="AB98" s="4"/>
      <c r="AC98" s="4"/>
      <c r="AD98" s="4"/>
      <c r="AE98" s="4"/>
      <c r="AF98" s="4"/>
      <c r="AG98" s="4"/>
    </row>
    <row r="99">
      <c r="A99" s="8"/>
      <c r="B99" s="66">
        <v>2024.0</v>
      </c>
      <c r="C99" s="41"/>
      <c r="D99" s="8"/>
      <c r="E99" s="75" t="s">
        <v>58</v>
      </c>
      <c r="F99" s="54">
        <f>MIN('2024 YTD'!P:P)</f>
        <v>-0.1874691993</v>
      </c>
      <c r="G99" s="75" t="s">
        <v>59</v>
      </c>
      <c r="H99" s="54">
        <f>MAX('2024 YTD'!P:P)</f>
        <v>0.1007415118</v>
      </c>
      <c r="I99" s="75" t="s">
        <v>60</v>
      </c>
      <c r="J99" s="54">
        <f>STDEV('2024 YTD'!P:P)</f>
        <v>0.07205487593</v>
      </c>
      <c r="K99" s="75" t="s">
        <v>61</v>
      </c>
      <c r="L99" s="54">
        <f>H99-F9</f>
        <v>0.1007415118</v>
      </c>
      <c r="M99" s="8"/>
      <c r="N99" s="66">
        <v>2025.0</v>
      </c>
      <c r="O99" s="41"/>
      <c r="P99" s="8"/>
      <c r="Q99" s="75" t="s">
        <v>58</v>
      </c>
      <c r="R99" s="54">
        <f>MIN('2025'!P:P)</f>
        <v>-0.160800785</v>
      </c>
      <c r="S99" s="75" t="s">
        <v>59</v>
      </c>
      <c r="T99" s="54">
        <f>MAX('2025'!P:P)</f>
        <v>0.110371754</v>
      </c>
      <c r="U99" s="75" t="s">
        <v>60</v>
      </c>
      <c r="V99" s="54">
        <f>STDEV('2025'!P:P)</f>
        <v>0.06597969709</v>
      </c>
      <c r="W99" s="75" t="s">
        <v>61</v>
      </c>
      <c r="X99" s="54">
        <f>T99-R99</f>
        <v>0.2711725391</v>
      </c>
      <c r="Y99" s="8"/>
      <c r="Z99" s="8"/>
      <c r="AA99" s="9"/>
      <c r="AB99" s="4"/>
      <c r="AC99" s="4"/>
      <c r="AD99" s="4"/>
      <c r="AE99" s="4"/>
      <c r="AF99" s="4"/>
      <c r="AG99" s="4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9"/>
      <c r="AB100" s="4"/>
      <c r="AC100" s="4"/>
      <c r="AD100" s="4"/>
      <c r="AE100" s="4"/>
      <c r="AF100" s="4"/>
      <c r="AG100" s="4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9"/>
      <c r="AB101" s="4"/>
      <c r="AC101" s="4"/>
      <c r="AD101" s="4"/>
      <c r="AE101" s="4"/>
      <c r="AF101" s="4"/>
      <c r="AG101" s="4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9"/>
      <c r="AB102" s="4"/>
      <c r="AC102" s="4"/>
      <c r="AD102" s="4"/>
      <c r="AE102" s="4"/>
      <c r="AF102" s="4"/>
      <c r="AG102" s="4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9"/>
      <c r="AB103" s="4"/>
      <c r="AC103" s="4"/>
      <c r="AD103" s="4"/>
      <c r="AE103" s="4"/>
      <c r="AF103" s="4"/>
      <c r="AG103" s="4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9"/>
      <c r="AB104" s="4"/>
      <c r="AC104" s="4"/>
      <c r="AD104" s="4"/>
      <c r="AE104" s="4"/>
      <c r="AF104" s="4"/>
      <c r="AG104" s="4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9"/>
      <c r="AB105" s="4"/>
      <c r="AC105" s="4"/>
      <c r="AD105" s="4"/>
      <c r="AE105" s="4"/>
      <c r="AF105" s="4"/>
      <c r="AG105" s="4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9"/>
      <c r="AB106" s="4"/>
      <c r="AC106" s="4"/>
      <c r="AD106" s="4"/>
      <c r="AE106" s="4"/>
      <c r="AF106" s="4"/>
      <c r="AG106" s="4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9"/>
      <c r="AB107" s="4"/>
      <c r="AC107" s="4"/>
      <c r="AD107" s="4"/>
      <c r="AE107" s="4"/>
      <c r="AF107" s="4"/>
      <c r="AG107" s="4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9"/>
      <c r="AB108" s="4"/>
      <c r="AC108" s="4"/>
      <c r="AD108" s="4"/>
      <c r="AE108" s="4"/>
      <c r="AF108" s="4"/>
      <c r="AG108" s="4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9"/>
      <c r="AB109" s="4"/>
      <c r="AC109" s="4"/>
      <c r="AD109" s="4"/>
      <c r="AE109" s="4"/>
      <c r="AF109" s="4"/>
      <c r="AG109" s="4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/>
      <c r="AB110" s="4"/>
      <c r="AC110" s="4"/>
      <c r="AD110" s="4"/>
      <c r="AE110" s="4"/>
      <c r="AF110" s="4"/>
      <c r="AG110" s="4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9"/>
      <c r="AB111" s="4"/>
      <c r="AC111" s="4"/>
      <c r="AD111" s="4"/>
      <c r="AE111" s="4"/>
      <c r="AF111" s="4"/>
      <c r="AG111" s="4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9"/>
      <c r="AB112" s="4"/>
      <c r="AC112" s="4"/>
      <c r="AD112" s="4"/>
      <c r="AE112" s="4"/>
      <c r="AF112" s="4"/>
      <c r="AG112" s="4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9"/>
      <c r="AB113" s="4"/>
      <c r="AC113" s="4"/>
      <c r="AD113" s="4"/>
      <c r="AE113" s="4"/>
      <c r="AF113" s="4"/>
      <c r="AG113" s="4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9"/>
      <c r="AB114" s="4"/>
      <c r="AC114" s="4"/>
      <c r="AD114" s="4"/>
      <c r="AE114" s="4"/>
      <c r="AF114" s="4"/>
      <c r="AG114" s="4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9"/>
      <c r="AB115" s="4"/>
      <c r="AC115" s="4"/>
      <c r="AD115" s="4"/>
      <c r="AE115" s="4"/>
      <c r="AF115" s="4"/>
      <c r="AG115" s="4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9"/>
      <c r="AB116" s="4"/>
      <c r="AC116" s="4"/>
      <c r="AD116" s="4"/>
      <c r="AE116" s="4"/>
      <c r="AF116" s="4"/>
      <c r="AG116" s="4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9"/>
      <c r="AB117" s="4"/>
      <c r="AC117" s="4"/>
      <c r="AD117" s="4"/>
      <c r="AE117" s="4"/>
      <c r="AF117" s="4"/>
      <c r="AG117" s="4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9"/>
      <c r="AB118" s="4"/>
      <c r="AC118" s="4"/>
      <c r="AD118" s="4"/>
      <c r="AE118" s="4"/>
      <c r="AF118" s="4"/>
      <c r="AG118" s="4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9"/>
      <c r="AB119" s="4"/>
      <c r="AC119" s="4"/>
      <c r="AD119" s="4"/>
      <c r="AE119" s="4"/>
      <c r="AF119" s="4"/>
      <c r="AG119" s="4"/>
    </row>
    <row r="120">
      <c r="A120" s="8"/>
      <c r="B120" s="44" t="s">
        <v>66</v>
      </c>
      <c r="C120" s="45"/>
      <c r="D120" s="45"/>
      <c r="E120" s="46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9"/>
      <c r="AB120" s="4"/>
      <c r="AC120" s="4"/>
      <c r="AD120" s="4"/>
      <c r="AE120" s="4"/>
      <c r="AF120" s="4"/>
      <c r="AG120" s="4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9"/>
      <c r="AB121" s="4"/>
      <c r="AC121" s="4"/>
      <c r="AD121" s="4"/>
      <c r="AE121" s="4"/>
      <c r="AF121" s="4"/>
      <c r="AG121" s="4"/>
    </row>
    <row r="122">
      <c r="A122" s="8"/>
      <c r="B122" s="66">
        <v>2024.0</v>
      </c>
      <c r="C122" s="41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9"/>
      <c r="AB122" s="4"/>
      <c r="AC122" s="4"/>
      <c r="AD122" s="4"/>
      <c r="AE122" s="4"/>
      <c r="AF122" s="4"/>
      <c r="AG122" s="4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9"/>
      <c r="AB123" s="4"/>
      <c r="AC123" s="4"/>
      <c r="AD123" s="4"/>
      <c r="AE123" s="4"/>
      <c r="AF123" s="4"/>
      <c r="AG123" s="4"/>
    </row>
    <row r="124">
      <c r="A124" s="8"/>
      <c r="B124" s="8"/>
      <c r="C124" s="8"/>
      <c r="D124" s="66" t="s">
        <v>24</v>
      </c>
      <c r="E124" s="75" t="s">
        <v>67</v>
      </c>
      <c r="F124" s="71">
        <f>SUM('2024 YTD'!B4:B21)
</f>
        <v>145138.8201</v>
      </c>
      <c r="G124" s="75" t="s">
        <v>48</v>
      </c>
      <c r="H124" s="71">
        <f>SUMIF('2024 YTD'!B4:B21, "&gt;0")</f>
        <v>2521002.659</v>
      </c>
      <c r="I124" s="75" t="s">
        <v>49</v>
      </c>
      <c r="J124" s="71">
        <f>SUMIF('2024 YTD'!B4:B21, "&lt;0")</f>
        <v>-2375863.839</v>
      </c>
      <c r="K124" s="80" t="s">
        <v>68</v>
      </c>
      <c r="L124" s="20"/>
      <c r="M124" s="8"/>
      <c r="N124" s="8"/>
      <c r="O124" s="8"/>
      <c r="P124" s="66" t="s">
        <v>24</v>
      </c>
      <c r="Q124" s="75" t="s">
        <v>67</v>
      </c>
      <c r="R124" s="71">
        <f>SUM('2025'!B4:B21)
</f>
        <v>-2503591.102</v>
      </c>
      <c r="S124" s="75" t="s">
        <v>48</v>
      </c>
      <c r="T124" s="71">
        <f>SUMIF('2025'!B4:B21, "&gt;0")</f>
        <v>1341017.836</v>
      </c>
      <c r="U124" s="75" t="s">
        <v>49</v>
      </c>
      <c r="V124" s="71">
        <f>SUMIF('2025'!B4:B21, "&lt;0")</f>
        <v>-3844608.938</v>
      </c>
      <c r="W124" s="80" t="s">
        <v>68</v>
      </c>
      <c r="X124" s="20"/>
      <c r="Y124" s="8"/>
      <c r="Z124" s="8"/>
      <c r="AA124" s="9"/>
      <c r="AB124" s="4"/>
      <c r="AC124" s="4"/>
      <c r="AD124" s="4"/>
      <c r="AE124" s="4"/>
      <c r="AF124" s="4"/>
      <c r="AG124" s="4"/>
    </row>
    <row r="125">
      <c r="A125" s="8"/>
      <c r="B125" s="8"/>
      <c r="C125" s="8"/>
      <c r="D125" s="66" t="s">
        <v>69</v>
      </c>
      <c r="E125" s="75" t="s">
        <v>67</v>
      </c>
      <c r="F125" s="71">
        <f>SUMIF('2024 YTD'!V4:V21, "&gt;0")</f>
        <v>3434056.103</v>
      </c>
      <c r="G125" s="75" t="s">
        <v>48</v>
      </c>
      <c r="H125" s="71">
        <f>SUMIF('2024 YTD'!V4:V21, "&gt;0")</f>
        <v>3434056.103</v>
      </c>
      <c r="I125" s="75" t="s">
        <v>49</v>
      </c>
      <c r="J125" s="71">
        <f>SUMIF('2024 YTD'!V4:V21, "&lt;0")</f>
        <v>-4433878.11</v>
      </c>
      <c r="K125" s="23"/>
      <c r="L125" s="25"/>
      <c r="M125" s="8"/>
      <c r="N125" s="8"/>
      <c r="O125" s="8"/>
      <c r="P125" s="66" t="s">
        <v>69</v>
      </c>
      <c r="Q125" s="75" t="s">
        <v>67</v>
      </c>
      <c r="R125" s="71">
        <f>SUM('2025'!V5:V21)
</f>
        <v>-348462.948</v>
      </c>
      <c r="S125" s="75" t="s">
        <v>48</v>
      </c>
      <c r="T125" s="71">
        <f>SUMIF('2025'!V5:V21, "&gt;0")</f>
        <v>2997414.717</v>
      </c>
      <c r="U125" s="75" t="s">
        <v>49</v>
      </c>
      <c r="V125" s="71">
        <f>SUMIF('2025'!V5:V21, "&lt;0")</f>
        <v>-3345877.665</v>
      </c>
      <c r="W125" s="23"/>
      <c r="X125" s="25"/>
      <c r="Y125" s="8"/>
      <c r="Z125" s="8"/>
      <c r="AA125" s="9"/>
      <c r="AB125" s="4"/>
      <c r="AC125" s="4"/>
      <c r="AD125" s="4"/>
      <c r="AE125" s="4"/>
      <c r="AF125" s="4"/>
      <c r="AG125" s="4"/>
    </row>
    <row r="126">
      <c r="A126" s="8"/>
      <c r="B126" s="8"/>
      <c r="C126" s="8"/>
      <c r="D126" s="8"/>
      <c r="E126" s="13"/>
      <c r="F126" s="13"/>
      <c r="G126" s="13"/>
      <c r="H126" s="13"/>
      <c r="I126" s="13"/>
      <c r="J126" s="13"/>
      <c r="K126" s="13"/>
      <c r="L126" s="13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1"/>
      <c r="Z126" s="8"/>
      <c r="AA126" s="9"/>
      <c r="AB126" s="4"/>
      <c r="AC126" s="4"/>
      <c r="AD126" s="4"/>
      <c r="AE126" s="4"/>
      <c r="AF126" s="4"/>
      <c r="AG126" s="4"/>
    </row>
    <row r="127">
      <c r="A127" s="8"/>
      <c r="B127" s="8"/>
      <c r="C127" s="8"/>
      <c r="D127" s="14"/>
      <c r="E127" s="82" t="s">
        <v>70</v>
      </c>
      <c r="F127" s="49"/>
      <c r="G127" s="82" t="s">
        <v>71</v>
      </c>
      <c r="H127" s="48"/>
      <c r="I127" s="49"/>
      <c r="J127" s="83" t="s">
        <v>72</v>
      </c>
      <c r="K127" s="82" t="s">
        <v>73</v>
      </c>
      <c r="L127" s="49"/>
      <c r="M127" s="36"/>
      <c r="N127" s="8"/>
      <c r="O127" s="8"/>
      <c r="P127" s="8"/>
      <c r="Q127" s="82" t="s">
        <v>54</v>
      </c>
      <c r="R127" s="49"/>
      <c r="S127" s="82" t="s">
        <v>71</v>
      </c>
      <c r="T127" s="48"/>
      <c r="U127" s="49"/>
      <c r="V127" s="83" t="s">
        <v>72</v>
      </c>
      <c r="W127" s="82" t="s">
        <v>73</v>
      </c>
      <c r="X127" s="49"/>
      <c r="Y127" s="36"/>
      <c r="Z127" s="8"/>
      <c r="AA127" s="9"/>
      <c r="AB127" s="4"/>
      <c r="AC127" s="4"/>
      <c r="AD127" s="4"/>
      <c r="AE127" s="4"/>
      <c r="AF127" s="4"/>
      <c r="AG127" s="4"/>
    </row>
    <row r="128">
      <c r="A128" s="8"/>
      <c r="B128" s="8"/>
      <c r="C128" s="8"/>
      <c r="D128" s="84">
        <v>2024.0</v>
      </c>
      <c r="E128" s="85">
        <v>8.0</v>
      </c>
      <c r="F128" s="85">
        <v>23.0</v>
      </c>
      <c r="G128" s="85">
        <v>1.0</v>
      </c>
      <c r="H128" s="86" t="s">
        <v>74</v>
      </c>
      <c r="I128" s="85">
        <f>F128</f>
        <v>23</v>
      </c>
      <c r="J128" s="87" t="s">
        <v>75</v>
      </c>
      <c r="K128" s="88" t="s">
        <v>75</v>
      </c>
      <c r="M128" s="8"/>
      <c r="N128" s="8"/>
      <c r="O128" s="8"/>
      <c r="P128" s="84">
        <v>2025.0</v>
      </c>
      <c r="Q128" s="85">
        <v>1.0</v>
      </c>
      <c r="R128" s="85">
        <f>F128</f>
        <v>23</v>
      </c>
      <c r="S128" s="85">
        <v>1.0</v>
      </c>
      <c r="T128" s="86" t="s">
        <v>74</v>
      </c>
      <c r="U128" s="85">
        <f>F128</f>
        <v>23</v>
      </c>
      <c r="V128" s="87" t="s">
        <v>75</v>
      </c>
      <c r="W128" s="88" t="s">
        <v>75</v>
      </c>
      <c r="Y128" s="8"/>
      <c r="Z128" s="8"/>
      <c r="AA128" s="9"/>
      <c r="AB128" s="4"/>
      <c r="AC128" s="4"/>
      <c r="AD128" s="4"/>
      <c r="AE128" s="4"/>
      <c r="AF128" s="4"/>
      <c r="AG128" s="4"/>
    </row>
    <row r="129">
      <c r="A129" s="8"/>
      <c r="B129" s="8"/>
      <c r="C129" s="8"/>
      <c r="D129" s="66" t="s">
        <v>24</v>
      </c>
      <c r="E129" s="89">
        <f>VLOOKUP(E128,'2024 YTD'!A:B,2,0)</f>
        <v>-916663.0826</v>
      </c>
      <c r="F129" s="89">
        <f>VLOOKUP(F128,'2024 YTD'!A:B,2,0)</f>
        <v>-94377.20728</v>
      </c>
      <c r="G129" s="90">
        <f t="shared" ref="G129:G130" si="1">F129-E129</f>
        <v>822285.8753</v>
      </c>
      <c r="H129" s="91"/>
      <c r="I129" s="92"/>
      <c r="J129" s="93">
        <f t="shared" ref="J129:J130" si="2">F129/E129-1</f>
        <v>-0.8970426441</v>
      </c>
      <c r="K129" s="94">
        <f>J129-J130</f>
        <v>-0.3512520879</v>
      </c>
      <c r="L129" s="95"/>
      <c r="M129" s="8"/>
      <c r="N129" s="8"/>
      <c r="O129" s="8"/>
      <c r="P129" s="66" t="s">
        <v>24</v>
      </c>
      <c r="Q129" s="89">
        <f>VLOOKUP(E128,'2025'!A:B,2,0)</f>
        <v>-103015.565</v>
      </c>
      <c r="R129" s="89">
        <f>VLOOKUP(F128,'2025'!A:B,2,0)</f>
        <v>-25481.23066</v>
      </c>
      <c r="S129" s="90">
        <f t="shared" ref="S129:S130" si="3">R129-Q129</f>
        <v>77534.33431</v>
      </c>
      <c r="T129" s="91"/>
      <c r="U129" s="92"/>
      <c r="V129" s="93">
        <f t="shared" ref="V129:V130" si="4">abs(R129/Q129-1)</f>
        <v>0.7526467902</v>
      </c>
      <c r="W129" s="94">
        <f>V129-V130</f>
        <v>0.0554372361</v>
      </c>
      <c r="X129" s="95"/>
      <c r="Y129" s="8"/>
      <c r="Z129" s="8"/>
      <c r="AA129" s="9"/>
      <c r="AB129" s="4"/>
      <c r="AC129" s="4"/>
      <c r="AD129" s="4"/>
      <c r="AE129" s="4"/>
      <c r="AF129" s="4"/>
      <c r="AG129" s="4"/>
    </row>
    <row r="130">
      <c r="A130" s="8"/>
      <c r="B130" s="66">
        <v>2024.0</v>
      </c>
      <c r="C130" s="8"/>
      <c r="D130" s="66" t="s">
        <v>69</v>
      </c>
      <c r="E130" s="89">
        <f>VLOOKUP(E128,'2024 YTD'!A1:V1000,22,0)</f>
        <v>-1483352.675</v>
      </c>
      <c r="F130" s="89">
        <f>VLOOKUP(F128,'2024 YTD'!A1:V1000,22,0)</f>
        <v>-673752.7937</v>
      </c>
      <c r="G130" s="90">
        <f t="shared" si="1"/>
        <v>809599.8818</v>
      </c>
      <c r="H130" s="91"/>
      <c r="I130" s="92"/>
      <c r="J130" s="93">
        <f t="shared" si="2"/>
        <v>-0.5457905562</v>
      </c>
      <c r="K130" s="96"/>
      <c r="L130" s="25"/>
      <c r="M130" s="8"/>
      <c r="N130" s="66">
        <v>2025.0</v>
      </c>
      <c r="O130" s="8"/>
      <c r="P130" s="66" t="s">
        <v>69</v>
      </c>
      <c r="Q130" s="89">
        <f>VLOOKUP(E128,'2025'!A1:V1000,22,0)</f>
        <v>149807.4916</v>
      </c>
      <c r="R130" s="89">
        <f>VLOOKUP(F128,'2025'!A1:V1000,22,0)</f>
        <v>45360.27718</v>
      </c>
      <c r="S130" s="90">
        <f t="shared" si="3"/>
        <v>-104447.2144</v>
      </c>
      <c r="T130" s="91"/>
      <c r="U130" s="92"/>
      <c r="V130" s="93">
        <f t="shared" si="4"/>
        <v>0.6972095541</v>
      </c>
      <c r="W130" s="96"/>
      <c r="X130" s="25"/>
      <c r="Y130" s="8"/>
      <c r="Z130" s="8"/>
      <c r="AA130" s="9"/>
      <c r="AB130" s="4"/>
      <c r="AC130" s="4"/>
      <c r="AD130" s="4"/>
      <c r="AE130" s="4"/>
      <c r="AF130" s="4"/>
      <c r="AG130" s="4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9"/>
      <c r="AB131" s="4"/>
      <c r="AC131" s="4"/>
      <c r="AD131" s="4"/>
      <c r="AE131" s="4"/>
      <c r="AF131" s="4"/>
      <c r="AG131" s="4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9"/>
      <c r="AB132" s="4"/>
      <c r="AC132" s="4"/>
      <c r="AD132" s="4"/>
      <c r="AE132" s="4"/>
      <c r="AF132" s="4"/>
      <c r="AG132" s="4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9"/>
      <c r="AB133" s="4"/>
      <c r="AC133" s="4"/>
      <c r="AD133" s="4"/>
      <c r="AE133" s="4"/>
      <c r="AF133" s="4"/>
      <c r="AG133" s="4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9"/>
      <c r="AB134" s="4"/>
      <c r="AC134" s="4"/>
      <c r="AD134" s="4"/>
      <c r="AE134" s="4"/>
      <c r="AF134" s="4"/>
      <c r="AG134" s="4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9"/>
      <c r="AB135" s="4"/>
      <c r="AC135" s="4"/>
      <c r="AD135" s="4"/>
      <c r="AE135" s="4"/>
      <c r="AF135" s="4"/>
      <c r="AG135" s="4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9"/>
      <c r="AB136" s="4"/>
      <c r="AC136" s="4"/>
      <c r="AD136" s="4"/>
      <c r="AE136" s="4"/>
      <c r="AF136" s="4"/>
      <c r="AG136" s="4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9"/>
      <c r="AB137" s="4"/>
      <c r="AC137" s="4"/>
      <c r="AD137" s="4"/>
      <c r="AE137" s="4"/>
      <c r="AF137" s="4"/>
      <c r="AG137" s="4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9"/>
      <c r="AB138" s="4"/>
      <c r="AC138" s="4"/>
      <c r="AD138" s="4"/>
      <c r="AE138" s="4"/>
      <c r="AF138" s="4"/>
      <c r="AG138" s="4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9"/>
      <c r="AB139" s="4"/>
      <c r="AC139" s="4"/>
      <c r="AD139" s="4"/>
      <c r="AE139" s="4"/>
      <c r="AF139" s="4"/>
      <c r="AG139" s="4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9"/>
      <c r="AB140" s="4"/>
      <c r="AC140" s="4"/>
      <c r="AD140" s="4"/>
      <c r="AE140" s="4"/>
      <c r="AF140" s="4"/>
      <c r="AG140" s="4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9"/>
      <c r="AB141" s="4"/>
      <c r="AC141" s="4"/>
      <c r="AD141" s="4"/>
      <c r="AE141" s="4"/>
      <c r="AF141" s="4"/>
      <c r="AG141" s="4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9"/>
      <c r="AB142" s="4"/>
      <c r="AC142" s="4"/>
      <c r="AD142" s="4"/>
      <c r="AE142" s="4"/>
      <c r="AF142" s="4"/>
      <c r="AG142" s="4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9"/>
      <c r="AB143" s="4"/>
      <c r="AC143" s="4"/>
      <c r="AD143" s="4"/>
      <c r="AE143" s="4"/>
      <c r="AF143" s="4"/>
      <c r="AG143" s="4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9"/>
      <c r="AB144" s="4"/>
      <c r="AC144" s="4"/>
      <c r="AD144" s="4"/>
      <c r="AE144" s="4"/>
      <c r="AF144" s="4"/>
      <c r="AG144" s="4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9"/>
      <c r="AB145" s="4"/>
      <c r="AC145" s="4"/>
      <c r="AD145" s="4"/>
      <c r="AE145" s="4"/>
      <c r="AF145" s="4"/>
      <c r="AG145" s="4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9"/>
      <c r="AB146" s="4"/>
      <c r="AC146" s="4"/>
      <c r="AD146" s="4"/>
      <c r="AE146" s="4"/>
      <c r="AF146" s="4"/>
      <c r="AG146" s="4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9"/>
      <c r="AB147" s="4"/>
      <c r="AC147" s="4"/>
      <c r="AD147" s="4"/>
      <c r="AE147" s="4"/>
      <c r="AF147" s="4"/>
      <c r="AG147" s="4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9"/>
      <c r="AB148" s="4"/>
      <c r="AC148" s="4"/>
      <c r="AD148" s="4"/>
      <c r="AE148" s="4"/>
      <c r="AF148" s="4"/>
      <c r="AG148" s="4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>
      <c r="A150" s="8"/>
      <c r="B150" s="8"/>
      <c r="C150" s="8"/>
      <c r="D150" s="66" t="s">
        <v>24</v>
      </c>
      <c r="E150" s="75" t="s">
        <v>58</v>
      </c>
      <c r="F150" s="54">
        <f>F30</f>
        <v>-0.1926330731</v>
      </c>
      <c r="G150" s="75" t="s">
        <v>59</v>
      </c>
      <c r="H150" s="54">
        <f>H30</f>
        <v>0.1116631013</v>
      </c>
      <c r="I150" s="75" t="s">
        <v>60</v>
      </c>
      <c r="J150" s="54">
        <f>J30</f>
        <v>0.06510413442</v>
      </c>
      <c r="K150" s="75" t="s">
        <v>61</v>
      </c>
      <c r="L150" s="54">
        <f t="shared" ref="L150:L151" si="5">F150-H150</f>
        <v>-0.3042961743</v>
      </c>
      <c r="M150" s="8"/>
      <c r="N150" s="66">
        <v>2025.0</v>
      </c>
      <c r="O150" s="41"/>
      <c r="P150" s="66" t="s">
        <v>24</v>
      </c>
      <c r="Q150" s="75" t="s">
        <v>58</v>
      </c>
      <c r="R150" s="54">
        <f>R30</f>
        <v>-0.1408904732</v>
      </c>
      <c r="S150" s="75" t="s">
        <v>59</v>
      </c>
      <c r="T150" s="54">
        <f>T30</f>
        <v>0.1077765094</v>
      </c>
      <c r="U150" s="75" t="s">
        <v>60</v>
      </c>
      <c r="V150" s="54">
        <f>V30</f>
        <v>0.05575342934</v>
      </c>
      <c r="W150" s="75" t="s">
        <v>61</v>
      </c>
      <c r="X150" s="54">
        <f t="shared" ref="X150:X151" si="6">R150-T150</f>
        <v>-0.2486669826</v>
      </c>
      <c r="Y150" s="8"/>
      <c r="Z150" s="8"/>
      <c r="AA150" s="9"/>
      <c r="AB150" s="4"/>
      <c r="AC150" s="4"/>
      <c r="AD150" s="4"/>
      <c r="AE150" s="4"/>
      <c r="AF150" s="4"/>
      <c r="AG150" s="4"/>
    </row>
    <row r="151">
      <c r="A151" s="8"/>
      <c r="B151" s="8"/>
      <c r="C151" s="8"/>
      <c r="D151" s="66" t="s">
        <v>69</v>
      </c>
      <c r="E151" s="75" t="s">
        <v>58</v>
      </c>
      <c r="F151" s="54">
        <f>MIN('2024 YTD'!X:X)</f>
        <v>-0.1849907205</v>
      </c>
      <c r="G151" s="75" t="s">
        <v>59</v>
      </c>
      <c r="H151" s="54">
        <f>MAX('2024 YTD'!X:X)</f>
        <v>0.1193915586</v>
      </c>
      <c r="I151" s="75" t="s">
        <v>60</v>
      </c>
      <c r="J151" s="54">
        <f>STDEV('2024 YTD'!X:X)</f>
        <v>0.07086649964</v>
      </c>
      <c r="K151" s="75" t="s">
        <v>61</v>
      </c>
      <c r="L151" s="54">
        <f t="shared" si="5"/>
        <v>-0.3043822791</v>
      </c>
      <c r="M151" s="8"/>
      <c r="N151" s="8"/>
      <c r="O151" s="8"/>
      <c r="P151" s="66" t="s">
        <v>69</v>
      </c>
      <c r="Q151" s="75" t="s">
        <v>58</v>
      </c>
      <c r="R151" s="54">
        <f>MIN('2025'!X:X)</f>
        <v>-0.1533212765</v>
      </c>
      <c r="S151" s="75" t="s">
        <v>59</v>
      </c>
      <c r="T151" s="54">
        <f>MAX('2025'!X:X)</f>
        <v>0.09778680831</v>
      </c>
      <c r="U151" s="75" t="s">
        <v>60</v>
      </c>
      <c r="V151" s="54">
        <f>STDEV('2025'!X:X)</f>
        <v>0.05772285061</v>
      </c>
      <c r="W151" s="75" t="s">
        <v>61</v>
      </c>
      <c r="X151" s="54">
        <f t="shared" si="6"/>
        <v>-0.2511080849</v>
      </c>
      <c r="Y151" s="81"/>
      <c r="Z151" s="8"/>
      <c r="AA151" s="9"/>
      <c r="AB151" s="4"/>
      <c r="AC151" s="4"/>
      <c r="AD151" s="4"/>
      <c r="AE151" s="4"/>
      <c r="AF151" s="4"/>
      <c r="AG151" s="4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9"/>
      <c r="AB152" s="4"/>
      <c r="AC152" s="4"/>
      <c r="AD152" s="4"/>
      <c r="AE152" s="4"/>
      <c r="AF152" s="4"/>
      <c r="AG152" s="4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9"/>
      <c r="AB153" s="4"/>
      <c r="AC153" s="4"/>
      <c r="AD153" s="4"/>
      <c r="AE153" s="4"/>
      <c r="AF153" s="4"/>
      <c r="AG153" s="4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9"/>
      <c r="AB154" s="4"/>
      <c r="AC154" s="4"/>
      <c r="AD154" s="4"/>
      <c r="AE154" s="4"/>
      <c r="AF154" s="4"/>
      <c r="AG154" s="4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9"/>
      <c r="AB155" s="4"/>
      <c r="AC155" s="4"/>
      <c r="AD155" s="4"/>
      <c r="AE155" s="4"/>
      <c r="AF155" s="4"/>
      <c r="AG155" s="4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9"/>
      <c r="AB156" s="4"/>
      <c r="AC156" s="4"/>
      <c r="AD156" s="4"/>
      <c r="AE156" s="4"/>
      <c r="AF156" s="4"/>
      <c r="AG156" s="4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9"/>
      <c r="AB157" s="4"/>
      <c r="AC157" s="4"/>
      <c r="AD157" s="4"/>
      <c r="AE157" s="4"/>
      <c r="AF157" s="4"/>
      <c r="AG157" s="4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9"/>
      <c r="AB158" s="4"/>
      <c r="AC158" s="4"/>
      <c r="AD158" s="4"/>
      <c r="AE158" s="4"/>
      <c r="AF158" s="4"/>
      <c r="AG158" s="4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9"/>
      <c r="AB159" s="4"/>
      <c r="AC159" s="4"/>
      <c r="AD159" s="4"/>
      <c r="AE159" s="4"/>
      <c r="AF159" s="4"/>
      <c r="AG159" s="4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9"/>
      <c r="AB160" s="4"/>
      <c r="AC160" s="4"/>
      <c r="AD160" s="4"/>
      <c r="AE160" s="4"/>
      <c r="AF160" s="4"/>
      <c r="AG160" s="4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9"/>
      <c r="AB161" s="4"/>
      <c r="AC161" s="4"/>
      <c r="AD161" s="4"/>
      <c r="AE161" s="4"/>
      <c r="AF161" s="4"/>
      <c r="AG161" s="4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9"/>
      <c r="AB162" s="4"/>
      <c r="AC162" s="4"/>
      <c r="AD162" s="4"/>
      <c r="AE162" s="4"/>
      <c r="AF162" s="4"/>
      <c r="AG162" s="4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9"/>
      <c r="AB163" s="4"/>
      <c r="AC163" s="4"/>
      <c r="AD163" s="4"/>
      <c r="AE163" s="4"/>
      <c r="AF163" s="4"/>
      <c r="AG163" s="4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9"/>
      <c r="AB164" s="4"/>
      <c r="AC164" s="4"/>
      <c r="AD164" s="4"/>
      <c r="AE164" s="4"/>
      <c r="AF164" s="4"/>
      <c r="AG164" s="4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9"/>
      <c r="AB165" s="4"/>
      <c r="AC165" s="4"/>
      <c r="AD165" s="4"/>
      <c r="AE165" s="4"/>
      <c r="AF165" s="4"/>
      <c r="AG165" s="4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9"/>
      <c r="AB166" s="4"/>
      <c r="AC166" s="4"/>
      <c r="AD166" s="4"/>
      <c r="AE166" s="4"/>
      <c r="AF166" s="4"/>
      <c r="AG166" s="4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9"/>
      <c r="AB167" s="4"/>
      <c r="AC167" s="4"/>
      <c r="AD167" s="4"/>
      <c r="AE167" s="4"/>
      <c r="AF167" s="4"/>
      <c r="AG167" s="4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9"/>
      <c r="AB168" s="4"/>
      <c r="AC168" s="4"/>
      <c r="AD168" s="4"/>
      <c r="AE168" s="4"/>
      <c r="AF168" s="4"/>
      <c r="AG168" s="4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9"/>
      <c r="AB169" s="4"/>
      <c r="AC169" s="4"/>
      <c r="AD169" s="4"/>
      <c r="AE169" s="4"/>
      <c r="AF169" s="4"/>
      <c r="AG169" s="4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9"/>
      <c r="AB170" s="4"/>
      <c r="AC170" s="4"/>
      <c r="AD170" s="4"/>
      <c r="AE170" s="4"/>
      <c r="AF170" s="4"/>
      <c r="AG170" s="4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9"/>
      <c r="AB171" s="4"/>
      <c r="AC171" s="4"/>
      <c r="AD171" s="4"/>
      <c r="AE171" s="4"/>
      <c r="AF171" s="4"/>
      <c r="AG171" s="4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9"/>
      <c r="AB172" s="4"/>
      <c r="AC172" s="4"/>
      <c r="AD172" s="4"/>
      <c r="AE172" s="4"/>
      <c r="AF172" s="4"/>
      <c r="AG172" s="4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9"/>
      <c r="AB173" s="4"/>
      <c r="AC173" s="4"/>
      <c r="AD173" s="4"/>
      <c r="AE173" s="4"/>
      <c r="AF173" s="4"/>
      <c r="AG173" s="4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9"/>
      <c r="AB174" s="4"/>
      <c r="AC174" s="4"/>
      <c r="AD174" s="4"/>
      <c r="AE174" s="4"/>
      <c r="AF174" s="4"/>
      <c r="AG174" s="4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9"/>
      <c r="AB175" s="4"/>
      <c r="AC175" s="4"/>
      <c r="AD175" s="4"/>
      <c r="AE175" s="4"/>
      <c r="AF175" s="4"/>
      <c r="AG175" s="4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9"/>
      <c r="AB176" s="4"/>
      <c r="AC176" s="4"/>
      <c r="AD176" s="4"/>
      <c r="AE176" s="4"/>
      <c r="AF176" s="4"/>
      <c r="AG176" s="4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9"/>
      <c r="AB177" s="4"/>
      <c r="AC177" s="4"/>
      <c r="AD177" s="4"/>
      <c r="AE177" s="4"/>
      <c r="AF177" s="4"/>
      <c r="AG177" s="4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  <c r="AB178" s="4"/>
      <c r="AC178" s="4"/>
      <c r="AD178" s="4"/>
      <c r="AE178" s="4"/>
      <c r="AF178" s="4"/>
      <c r="AG178" s="4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9"/>
      <c r="AB179" s="4"/>
      <c r="AC179" s="4"/>
      <c r="AD179" s="4"/>
      <c r="AE179" s="4"/>
      <c r="AF179" s="4"/>
      <c r="AG179" s="4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9"/>
      <c r="AB180" s="4"/>
      <c r="AC180" s="4"/>
      <c r="AD180" s="4"/>
      <c r="AE180" s="4"/>
      <c r="AF180" s="4"/>
      <c r="AG180" s="4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9"/>
      <c r="AB181" s="4"/>
      <c r="AC181" s="4"/>
      <c r="AD181" s="4"/>
      <c r="AE181" s="4"/>
      <c r="AF181" s="4"/>
      <c r="AG181" s="4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9"/>
      <c r="AB182" s="4"/>
      <c r="AC182" s="4"/>
      <c r="AD182" s="4"/>
      <c r="AE182" s="4"/>
      <c r="AF182" s="4"/>
      <c r="AG182" s="4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9"/>
      <c r="AB183" s="4"/>
      <c r="AC183" s="4"/>
      <c r="AD183" s="4"/>
      <c r="AE183" s="4"/>
      <c r="AF183" s="4"/>
      <c r="AG183" s="4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9"/>
      <c r="AB184" s="4"/>
      <c r="AC184" s="4"/>
      <c r="AD184" s="4"/>
      <c r="AE184" s="4"/>
      <c r="AF184" s="4"/>
      <c r="AG184" s="4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9"/>
      <c r="AB185" s="4"/>
      <c r="AC185" s="4"/>
      <c r="AD185" s="4"/>
      <c r="AE185" s="4"/>
      <c r="AF185" s="4"/>
      <c r="AG185" s="4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9"/>
      <c r="AB186" s="4"/>
      <c r="AC186" s="4"/>
      <c r="AD186" s="4"/>
      <c r="AE186" s="4"/>
      <c r="AF186" s="4"/>
      <c r="AG186" s="4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  <c r="AB187" s="4"/>
      <c r="AC187" s="4"/>
      <c r="AD187" s="4"/>
      <c r="AE187" s="4"/>
      <c r="AF187" s="4"/>
      <c r="AG187" s="4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9"/>
      <c r="AB188" s="4"/>
      <c r="AC188" s="4"/>
      <c r="AD188" s="4"/>
      <c r="AE188" s="4"/>
      <c r="AF188" s="4"/>
      <c r="AG188" s="4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9"/>
      <c r="AB189" s="4"/>
      <c r="AC189" s="4"/>
      <c r="AD189" s="4"/>
      <c r="AE189" s="4"/>
      <c r="AF189" s="4"/>
      <c r="AG189" s="4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9"/>
      <c r="AB190" s="4"/>
      <c r="AC190" s="4"/>
      <c r="AD190" s="4"/>
      <c r="AE190" s="4"/>
      <c r="AF190" s="4"/>
      <c r="AG190" s="4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9"/>
      <c r="AB191" s="4"/>
      <c r="AC191" s="4"/>
      <c r="AD191" s="4"/>
      <c r="AE191" s="4"/>
      <c r="AF191" s="4"/>
      <c r="AG191" s="4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9"/>
      <c r="AB192" s="4"/>
      <c r="AC192" s="4"/>
      <c r="AD192" s="4"/>
      <c r="AE192" s="4"/>
      <c r="AF192" s="4"/>
      <c r="AG192" s="4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9"/>
      <c r="AB193" s="4"/>
      <c r="AC193" s="4"/>
      <c r="AD193" s="4"/>
      <c r="AE193" s="4"/>
      <c r="AF193" s="4"/>
      <c r="AG193" s="4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9"/>
      <c r="AB194" s="4"/>
      <c r="AC194" s="4"/>
      <c r="AD194" s="4"/>
      <c r="AE194" s="4"/>
      <c r="AF194" s="4"/>
      <c r="AG194" s="4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9"/>
      <c r="AB195" s="4"/>
      <c r="AC195" s="4"/>
      <c r="AD195" s="4"/>
      <c r="AE195" s="4"/>
      <c r="AF195" s="4"/>
      <c r="AG195" s="4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9"/>
      <c r="AB196" s="4"/>
      <c r="AC196" s="4"/>
      <c r="AD196" s="4"/>
      <c r="AE196" s="4"/>
      <c r="AF196" s="4"/>
      <c r="AG196" s="4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9"/>
      <c r="AB197" s="4"/>
      <c r="AC197" s="4"/>
      <c r="AD197" s="4"/>
      <c r="AE197" s="4"/>
      <c r="AF197" s="4"/>
      <c r="AG197" s="4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9"/>
      <c r="AB198" s="4"/>
      <c r="AC198" s="4"/>
      <c r="AD198" s="4"/>
      <c r="AE198" s="4"/>
      <c r="AF198" s="4"/>
      <c r="AG198" s="4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9"/>
      <c r="AB199" s="4"/>
      <c r="AC199" s="4"/>
      <c r="AD199" s="4"/>
      <c r="AE199" s="4"/>
      <c r="AF199" s="4"/>
      <c r="AG199" s="4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9"/>
      <c r="AB200" s="4"/>
      <c r="AC200" s="4"/>
      <c r="AD200" s="4"/>
      <c r="AE200" s="4"/>
      <c r="AF200" s="4"/>
      <c r="AG200" s="4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9"/>
      <c r="AB201" s="4"/>
      <c r="AC201" s="4"/>
      <c r="AD201" s="4"/>
      <c r="AE201" s="4"/>
      <c r="AF201" s="4"/>
      <c r="AG201" s="4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9"/>
      <c r="AB202" s="4"/>
      <c r="AC202" s="4"/>
      <c r="AD202" s="4"/>
      <c r="AE202" s="4"/>
      <c r="AF202" s="4"/>
      <c r="AG202" s="4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9"/>
      <c r="AB203" s="4"/>
      <c r="AC203" s="4"/>
      <c r="AD203" s="4"/>
      <c r="AE203" s="4"/>
      <c r="AF203" s="4"/>
      <c r="AG203" s="4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9"/>
      <c r="AB204" s="4"/>
      <c r="AC204" s="4"/>
      <c r="AD204" s="4"/>
      <c r="AE204" s="4"/>
      <c r="AF204" s="4"/>
      <c r="AG204" s="4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9"/>
      <c r="AB205" s="4"/>
      <c r="AC205" s="4"/>
      <c r="AD205" s="4"/>
      <c r="AE205" s="4"/>
      <c r="AF205" s="4"/>
      <c r="AG205" s="4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9"/>
      <c r="AB206" s="4"/>
      <c r="AC206" s="4"/>
      <c r="AD206" s="4"/>
      <c r="AE206" s="4"/>
      <c r="AF206" s="4"/>
      <c r="AG206" s="4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9"/>
      <c r="AB207" s="4"/>
      <c r="AC207" s="4"/>
      <c r="AD207" s="4"/>
      <c r="AE207" s="4"/>
      <c r="AF207" s="4"/>
      <c r="AG207" s="4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9"/>
      <c r="AB208" s="4"/>
      <c r="AC208" s="4"/>
      <c r="AD208" s="4"/>
      <c r="AE208" s="4"/>
      <c r="AF208" s="4"/>
      <c r="AG208" s="4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9"/>
      <c r="AB209" s="4"/>
      <c r="AC209" s="4"/>
      <c r="AD209" s="4"/>
      <c r="AE209" s="4"/>
      <c r="AF209" s="4"/>
      <c r="AG209" s="4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9"/>
      <c r="AB210" s="4"/>
      <c r="AC210" s="4"/>
      <c r="AD210" s="4"/>
      <c r="AE210" s="4"/>
      <c r="AF210" s="4"/>
      <c r="AG210" s="4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9"/>
      <c r="AB211" s="4"/>
      <c r="AC211" s="4"/>
      <c r="AD211" s="4"/>
      <c r="AE211" s="4"/>
      <c r="AF211" s="4"/>
      <c r="AG211" s="4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9"/>
      <c r="AB212" s="4"/>
      <c r="AC212" s="4"/>
      <c r="AD212" s="4"/>
      <c r="AE212" s="4"/>
      <c r="AF212" s="4"/>
      <c r="AG212" s="4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9"/>
      <c r="AB213" s="4"/>
      <c r="AC213" s="4"/>
      <c r="AD213" s="4"/>
      <c r="AE213" s="4"/>
      <c r="AF213" s="4"/>
      <c r="AG213" s="4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9"/>
      <c r="AB214" s="4"/>
      <c r="AC214" s="4"/>
      <c r="AD214" s="4"/>
      <c r="AE214" s="4"/>
      <c r="AF214" s="4"/>
      <c r="AG214" s="4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9"/>
      <c r="AB215" s="4"/>
      <c r="AC215" s="4"/>
      <c r="AD215" s="4"/>
      <c r="AE215" s="4"/>
      <c r="AF215" s="4"/>
      <c r="AG215" s="4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9"/>
      <c r="AB216" s="4"/>
      <c r="AC216" s="4"/>
      <c r="AD216" s="4"/>
      <c r="AE216" s="4"/>
      <c r="AF216" s="4"/>
      <c r="AG216" s="4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9"/>
      <c r="AB217" s="4"/>
      <c r="AC217" s="4"/>
      <c r="AD217" s="4"/>
      <c r="AE217" s="4"/>
      <c r="AF217" s="4"/>
      <c r="AG217" s="4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9"/>
      <c r="AB218" s="4"/>
      <c r="AC218" s="4"/>
      <c r="AD218" s="4"/>
      <c r="AE218" s="4"/>
      <c r="AF218" s="4"/>
      <c r="AG218" s="4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9"/>
      <c r="AB219" s="4"/>
      <c r="AC219" s="4"/>
      <c r="AD219" s="4"/>
      <c r="AE219" s="4"/>
      <c r="AF219" s="4"/>
      <c r="AG219" s="4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9"/>
      <c r="AB220" s="4"/>
      <c r="AC220" s="4"/>
      <c r="AD220" s="4"/>
      <c r="AE220" s="4"/>
      <c r="AF220" s="4"/>
      <c r="AG220" s="4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9"/>
      <c r="AB221" s="4"/>
      <c r="AC221" s="4"/>
      <c r="AD221" s="4"/>
      <c r="AE221" s="4"/>
      <c r="AF221" s="4"/>
      <c r="AG221" s="4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9"/>
      <c r="AB222" s="4"/>
      <c r="AC222" s="4"/>
      <c r="AD222" s="4"/>
      <c r="AE222" s="4"/>
      <c r="AF222" s="4"/>
      <c r="AG222" s="4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9"/>
      <c r="AB223" s="4"/>
      <c r="AC223" s="4"/>
      <c r="AD223" s="4"/>
      <c r="AE223" s="4"/>
      <c r="AF223" s="4"/>
      <c r="AG223" s="4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9"/>
      <c r="AB224" s="4"/>
      <c r="AC224" s="4"/>
      <c r="AD224" s="4"/>
      <c r="AE224" s="4"/>
      <c r="AF224" s="4"/>
      <c r="AG224" s="4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9"/>
      <c r="AB225" s="4"/>
      <c r="AC225" s="4"/>
      <c r="AD225" s="4"/>
      <c r="AE225" s="4"/>
      <c r="AF225" s="4"/>
      <c r="AG225" s="4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9"/>
      <c r="AB226" s="4"/>
      <c r="AC226" s="4"/>
      <c r="AD226" s="4"/>
      <c r="AE226" s="4"/>
      <c r="AF226" s="4"/>
      <c r="AG226" s="4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9"/>
      <c r="AB227" s="4"/>
      <c r="AC227" s="4"/>
      <c r="AD227" s="4"/>
      <c r="AE227" s="4"/>
      <c r="AF227" s="4"/>
      <c r="AG227" s="4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9"/>
      <c r="AB228" s="4"/>
      <c r="AC228" s="4"/>
      <c r="AD228" s="4"/>
      <c r="AE228" s="4"/>
      <c r="AF228" s="4"/>
      <c r="AG228" s="4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9"/>
      <c r="AB229" s="4"/>
      <c r="AC229" s="4"/>
      <c r="AD229" s="4"/>
      <c r="AE229" s="4"/>
      <c r="AF229" s="4"/>
      <c r="AG229" s="4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9"/>
      <c r="AB230" s="4"/>
      <c r="AC230" s="4"/>
      <c r="AD230" s="4"/>
      <c r="AE230" s="4"/>
      <c r="AF230" s="4"/>
      <c r="AG230" s="4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9"/>
      <c r="AB231" s="4"/>
      <c r="AC231" s="4"/>
      <c r="AD231" s="4"/>
      <c r="AE231" s="4"/>
      <c r="AF231" s="4"/>
      <c r="AG231" s="4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9"/>
      <c r="AB232" s="4"/>
      <c r="AC232" s="4"/>
      <c r="AD232" s="4"/>
      <c r="AE232" s="4"/>
      <c r="AF232" s="4"/>
      <c r="AG232" s="4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9"/>
      <c r="AB233" s="4"/>
      <c r="AC233" s="4"/>
      <c r="AD233" s="4"/>
      <c r="AE233" s="4"/>
      <c r="AF233" s="4"/>
      <c r="AG233" s="4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9"/>
      <c r="AB234" s="4"/>
      <c r="AC234" s="4"/>
      <c r="AD234" s="4"/>
      <c r="AE234" s="4"/>
      <c r="AF234" s="4"/>
      <c r="AG234" s="4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9"/>
      <c r="AB235" s="4"/>
      <c r="AC235" s="4"/>
      <c r="AD235" s="4"/>
      <c r="AE235" s="4"/>
      <c r="AF235" s="4"/>
      <c r="AG235" s="4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9"/>
      <c r="AB236" s="4"/>
      <c r="AC236" s="4"/>
      <c r="AD236" s="4"/>
      <c r="AE236" s="4"/>
      <c r="AF236" s="4"/>
      <c r="AG236" s="4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9"/>
      <c r="AB237" s="4"/>
      <c r="AC237" s="4"/>
      <c r="AD237" s="4"/>
      <c r="AE237" s="4"/>
      <c r="AF237" s="4"/>
      <c r="AG237" s="4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9"/>
      <c r="AB238" s="4"/>
      <c r="AC238" s="4"/>
      <c r="AD238" s="4"/>
      <c r="AE238" s="4"/>
      <c r="AF238" s="4"/>
      <c r="AG238" s="4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9"/>
      <c r="AB239" s="4"/>
      <c r="AC239" s="4"/>
      <c r="AD239" s="4"/>
      <c r="AE239" s="4"/>
      <c r="AF239" s="4"/>
      <c r="AG239" s="4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9"/>
      <c r="AB240" s="4"/>
      <c r="AC240" s="4"/>
      <c r="AD240" s="4"/>
      <c r="AE240" s="4"/>
      <c r="AF240" s="4"/>
      <c r="AG240" s="4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9"/>
      <c r="AB241" s="4"/>
      <c r="AC241" s="4"/>
      <c r="AD241" s="4"/>
      <c r="AE241" s="4"/>
      <c r="AF241" s="4"/>
      <c r="AG241" s="4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9"/>
      <c r="AB242" s="4"/>
      <c r="AC242" s="4"/>
      <c r="AD242" s="4"/>
      <c r="AE242" s="4"/>
      <c r="AF242" s="4"/>
      <c r="AG242" s="4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9"/>
      <c r="AB243" s="4"/>
      <c r="AC243" s="4"/>
      <c r="AD243" s="4"/>
      <c r="AE243" s="4"/>
      <c r="AF243" s="4"/>
      <c r="AG243" s="4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9"/>
      <c r="AB244" s="4"/>
      <c r="AC244" s="4"/>
      <c r="AD244" s="4"/>
      <c r="AE244" s="4"/>
      <c r="AF244" s="4"/>
      <c r="AG244" s="4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9"/>
      <c r="AB245" s="4"/>
      <c r="AC245" s="4"/>
      <c r="AD245" s="4"/>
      <c r="AE245" s="4"/>
      <c r="AF245" s="4"/>
      <c r="AG245" s="4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9"/>
      <c r="AB246" s="4"/>
      <c r="AC246" s="4"/>
      <c r="AD246" s="4"/>
      <c r="AE246" s="4"/>
      <c r="AF246" s="4"/>
      <c r="AG246" s="4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9"/>
      <c r="AB247" s="4"/>
      <c r="AC247" s="4"/>
      <c r="AD247" s="4"/>
      <c r="AE247" s="4"/>
      <c r="AF247" s="4"/>
      <c r="AG247" s="4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9"/>
      <c r="AB248" s="4"/>
      <c r="AC248" s="4"/>
      <c r="AD248" s="4"/>
      <c r="AE248" s="4"/>
      <c r="AF248" s="4"/>
      <c r="AG248" s="4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9"/>
      <c r="AB249" s="4"/>
      <c r="AC249" s="4"/>
      <c r="AD249" s="4"/>
      <c r="AE249" s="4"/>
      <c r="AF249" s="4"/>
      <c r="AG249" s="4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9"/>
      <c r="AB250" s="4"/>
      <c r="AC250" s="4"/>
      <c r="AD250" s="4"/>
      <c r="AE250" s="4"/>
      <c r="AF250" s="4"/>
      <c r="AG250" s="4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9"/>
      <c r="AB251" s="4"/>
      <c r="AC251" s="4"/>
      <c r="AD251" s="4"/>
      <c r="AE251" s="4"/>
      <c r="AF251" s="4"/>
      <c r="AG251" s="4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9"/>
      <c r="AB252" s="4"/>
      <c r="AC252" s="4"/>
      <c r="AD252" s="4"/>
      <c r="AE252" s="4"/>
      <c r="AF252" s="4"/>
      <c r="AG252" s="4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9"/>
      <c r="AB253" s="4"/>
      <c r="AC253" s="4"/>
      <c r="AD253" s="4"/>
      <c r="AE253" s="4"/>
      <c r="AF253" s="4"/>
      <c r="AG253" s="4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9"/>
      <c r="AB254" s="4"/>
      <c r="AC254" s="4"/>
      <c r="AD254" s="4"/>
      <c r="AE254" s="4"/>
      <c r="AF254" s="4"/>
      <c r="AG254" s="4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9"/>
      <c r="AB255" s="4"/>
      <c r="AC255" s="4"/>
      <c r="AD255" s="4"/>
      <c r="AE255" s="4"/>
      <c r="AF255" s="4"/>
      <c r="AG255" s="4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9"/>
      <c r="AB256" s="4"/>
      <c r="AC256" s="4"/>
      <c r="AD256" s="4"/>
      <c r="AE256" s="4"/>
      <c r="AF256" s="4"/>
      <c r="AG256" s="4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9"/>
      <c r="AB257" s="4"/>
      <c r="AC257" s="4"/>
      <c r="AD257" s="4"/>
      <c r="AE257" s="4"/>
      <c r="AF257" s="4"/>
      <c r="AG257" s="4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9"/>
      <c r="AB258" s="4"/>
      <c r="AC258" s="4"/>
      <c r="AD258" s="4"/>
      <c r="AE258" s="4"/>
      <c r="AF258" s="4"/>
      <c r="AG258" s="4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9"/>
      <c r="AB259" s="4"/>
      <c r="AC259" s="4"/>
      <c r="AD259" s="4"/>
      <c r="AE259" s="4"/>
      <c r="AF259" s="4"/>
      <c r="AG259" s="4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9"/>
      <c r="AB260" s="4"/>
      <c r="AC260" s="4"/>
      <c r="AD260" s="4"/>
      <c r="AE260" s="4"/>
      <c r="AF260" s="4"/>
      <c r="AG260" s="4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9"/>
      <c r="AB261" s="4"/>
      <c r="AC261" s="4"/>
      <c r="AD261" s="4"/>
      <c r="AE261" s="4"/>
      <c r="AF261" s="4"/>
      <c r="AG261" s="4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9"/>
      <c r="AB262" s="4"/>
      <c r="AC262" s="4"/>
      <c r="AD262" s="4"/>
      <c r="AE262" s="4"/>
      <c r="AF262" s="4"/>
      <c r="AG262" s="4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9"/>
      <c r="AB263" s="4"/>
      <c r="AC263" s="4"/>
      <c r="AD263" s="4"/>
      <c r="AE263" s="4"/>
      <c r="AF263" s="4"/>
      <c r="AG263" s="4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9"/>
      <c r="AB264" s="4"/>
      <c r="AC264" s="4"/>
      <c r="AD264" s="4"/>
      <c r="AE264" s="4"/>
      <c r="AF264" s="4"/>
      <c r="AG264" s="4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9"/>
      <c r="AB265" s="4"/>
      <c r="AC265" s="4"/>
      <c r="AD265" s="4"/>
      <c r="AE265" s="4"/>
      <c r="AF265" s="4"/>
      <c r="AG265" s="4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9"/>
      <c r="AB266" s="4"/>
      <c r="AC266" s="4"/>
      <c r="AD266" s="4"/>
      <c r="AE266" s="4"/>
      <c r="AF266" s="4"/>
      <c r="AG266" s="4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9"/>
      <c r="AB267" s="4"/>
      <c r="AC267" s="4"/>
      <c r="AD267" s="4"/>
      <c r="AE267" s="4"/>
      <c r="AF267" s="4"/>
      <c r="AG267" s="4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9"/>
      <c r="AB268" s="4"/>
      <c r="AC268" s="4"/>
      <c r="AD268" s="4"/>
      <c r="AE268" s="4"/>
      <c r="AF268" s="4"/>
      <c r="AG268" s="4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9"/>
      <c r="AB269" s="4"/>
      <c r="AC269" s="4"/>
      <c r="AD269" s="4"/>
      <c r="AE269" s="4"/>
      <c r="AF269" s="4"/>
      <c r="AG269" s="4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9"/>
      <c r="AB270" s="4"/>
      <c r="AC270" s="4"/>
      <c r="AD270" s="4"/>
      <c r="AE270" s="4"/>
      <c r="AF270" s="4"/>
      <c r="AG270" s="4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9"/>
      <c r="AB271" s="4"/>
      <c r="AC271" s="4"/>
      <c r="AD271" s="4"/>
      <c r="AE271" s="4"/>
      <c r="AF271" s="4"/>
      <c r="AG271" s="4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9"/>
      <c r="AB272" s="4"/>
      <c r="AC272" s="4"/>
      <c r="AD272" s="4"/>
      <c r="AE272" s="4"/>
      <c r="AF272" s="4"/>
      <c r="AG272" s="4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9"/>
      <c r="AB273" s="4"/>
      <c r="AC273" s="4"/>
      <c r="AD273" s="4"/>
      <c r="AE273" s="4"/>
      <c r="AF273" s="4"/>
      <c r="AG273" s="4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9"/>
      <c r="AB274" s="4"/>
      <c r="AC274" s="4"/>
      <c r="AD274" s="4"/>
      <c r="AE274" s="4"/>
      <c r="AF274" s="4"/>
      <c r="AG274" s="4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9"/>
      <c r="AB275" s="4"/>
      <c r="AC275" s="4"/>
      <c r="AD275" s="4"/>
      <c r="AE275" s="4"/>
      <c r="AF275" s="4"/>
      <c r="AG275" s="4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9"/>
      <c r="AB276" s="4"/>
      <c r="AC276" s="4"/>
      <c r="AD276" s="4"/>
      <c r="AE276" s="4"/>
      <c r="AF276" s="4"/>
      <c r="AG276" s="4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9"/>
      <c r="AB277" s="4"/>
      <c r="AC277" s="4"/>
      <c r="AD277" s="4"/>
      <c r="AE277" s="4"/>
      <c r="AF277" s="4"/>
      <c r="AG277" s="4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9"/>
      <c r="AB278" s="4"/>
      <c r="AC278" s="4"/>
      <c r="AD278" s="4"/>
      <c r="AE278" s="4"/>
      <c r="AF278" s="4"/>
      <c r="AG278" s="4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9"/>
      <c r="AB279" s="4"/>
      <c r="AC279" s="4"/>
      <c r="AD279" s="4"/>
      <c r="AE279" s="4"/>
      <c r="AF279" s="4"/>
      <c r="AG279" s="4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9"/>
      <c r="AB280" s="4"/>
      <c r="AC280" s="4"/>
      <c r="AD280" s="4"/>
      <c r="AE280" s="4"/>
      <c r="AF280" s="4"/>
      <c r="AG280" s="4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9"/>
      <c r="AB281" s="4"/>
      <c r="AC281" s="4"/>
      <c r="AD281" s="4"/>
      <c r="AE281" s="4"/>
      <c r="AF281" s="4"/>
      <c r="AG281" s="4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9"/>
      <c r="AB282" s="4"/>
      <c r="AC282" s="4"/>
      <c r="AD282" s="4"/>
      <c r="AE282" s="4"/>
      <c r="AF282" s="4"/>
      <c r="AG282" s="4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9"/>
      <c r="AB283" s="4"/>
      <c r="AC283" s="4"/>
      <c r="AD283" s="4"/>
      <c r="AE283" s="4"/>
      <c r="AF283" s="4"/>
      <c r="AG283" s="4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9"/>
      <c r="AB284" s="4"/>
      <c r="AC284" s="4"/>
      <c r="AD284" s="4"/>
      <c r="AE284" s="4"/>
      <c r="AF284" s="4"/>
      <c r="AG284" s="4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9"/>
      <c r="AB285" s="4"/>
      <c r="AC285" s="4"/>
      <c r="AD285" s="4"/>
      <c r="AE285" s="4"/>
      <c r="AF285" s="4"/>
      <c r="AG285" s="4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9"/>
      <c r="AB286" s="4"/>
      <c r="AC286" s="4"/>
      <c r="AD286" s="4"/>
      <c r="AE286" s="4"/>
      <c r="AF286" s="4"/>
      <c r="AG286" s="4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9"/>
      <c r="AB287" s="4"/>
      <c r="AC287" s="4"/>
      <c r="AD287" s="4"/>
      <c r="AE287" s="4"/>
      <c r="AF287" s="4"/>
      <c r="AG287" s="4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9"/>
      <c r="AB288" s="4"/>
      <c r="AC288" s="4"/>
      <c r="AD288" s="4"/>
      <c r="AE288" s="4"/>
      <c r="AF288" s="4"/>
      <c r="AG288" s="4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9"/>
      <c r="AB289" s="4"/>
      <c r="AC289" s="4"/>
      <c r="AD289" s="4"/>
      <c r="AE289" s="4"/>
      <c r="AF289" s="4"/>
      <c r="AG289" s="4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9"/>
      <c r="AB290" s="4"/>
      <c r="AC290" s="4"/>
      <c r="AD290" s="4"/>
      <c r="AE290" s="4"/>
      <c r="AF290" s="4"/>
      <c r="AG290" s="4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9"/>
      <c r="AB291" s="4"/>
      <c r="AC291" s="4"/>
      <c r="AD291" s="4"/>
      <c r="AE291" s="4"/>
      <c r="AF291" s="4"/>
      <c r="AG291" s="4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9"/>
      <c r="AB292" s="4"/>
      <c r="AC292" s="4"/>
      <c r="AD292" s="4"/>
      <c r="AE292" s="4"/>
      <c r="AF292" s="4"/>
      <c r="AG292" s="4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9"/>
      <c r="AB293" s="4"/>
      <c r="AC293" s="4"/>
      <c r="AD293" s="4"/>
      <c r="AE293" s="4"/>
      <c r="AF293" s="4"/>
      <c r="AG293" s="4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9"/>
      <c r="AB294" s="4"/>
      <c r="AC294" s="4"/>
      <c r="AD294" s="4"/>
      <c r="AE294" s="4"/>
      <c r="AF294" s="4"/>
      <c r="AG294" s="4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9"/>
      <c r="AB295" s="4"/>
      <c r="AC295" s="4"/>
      <c r="AD295" s="4"/>
      <c r="AE295" s="4"/>
      <c r="AF295" s="4"/>
      <c r="AG295" s="4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9"/>
      <c r="AB296" s="4"/>
      <c r="AC296" s="4"/>
      <c r="AD296" s="4"/>
      <c r="AE296" s="4"/>
      <c r="AF296" s="4"/>
      <c r="AG296" s="4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9"/>
      <c r="AB297" s="4"/>
      <c r="AC297" s="4"/>
      <c r="AD297" s="4"/>
      <c r="AE297" s="4"/>
      <c r="AF297" s="4"/>
      <c r="AG297" s="4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9"/>
      <c r="AB298" s="4"/>
      <c r="AC298" s="4"/>
      <c r="AD298" s="4"/>
      <c r="AE298" s="4"/>
      <c r="AF298" s="4"/>
      <c r="AG298" s="4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9"/>
      <c r="AB299" s="4"/>
      <c r="AC299" s="4"/>
      <c r="AD299" s="4"/>
      <c r="AE299" s="4"/>
      <c r="AF299" s="4"/>
      <c r="AG299" s="4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9"/>
      <c r="AB300" s="4"/>
      <c r="AC300" s="4"/>
      <c r="AD300" s="4"/>
      <c r="AE300" s="4"/>
      <c r="AF300" s="4"/>
      <c r="AG300" s="4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9"/>
      <c r="AB301" s="4"/>
      <c r="AC301" s="4"/>
      <c r="AD301" s="4"/>
      <c r="AE301" s="4"/>
      <c r="AF301" s="4"/>
      <c r="AG301" s="4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9"/>
      <c r="AB302" s="4"/>
      <c r="AC302" s="4"/>
      <c r="AD302" s="4"/>
      <c r="AE302" s="4"/>
      <c r="AF302" s="4"/>
      <c r="AG302" s="4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9"/>
      <c r="AB303" s="4"/>
      <c r="AC303" s="4"/>
      <c r="AD303" s="4"/>
      <c r="AE303" s="4"/>
      <c r="AF303" s="4"/>
      <c r="AG303" s="4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9"/>
      <c r="AB304" s="4"/>
      <c r="AC304" s="4"/>
      <c r="AD304" s="4"/>
      <c r="AE304" s="4"/>
      <c r="AF304" s="4"/>
      <c r="AG304" s="4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9"/>
      <c r="AB305" s="4"/>
      <c r="AC305" s="4"/>
      <c r="AD305" s="4"/>
      <c r="AE305" s="4"/>
      <c r="AF305" s="4"/>
      <c r="AG305" s="4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9"/>
      <c r="AB306" s="4"/>
      <c r="AC306" s="4"/>
      <c r="AD306" s="4"/>
      <c r="AE306" s="4"/>
      <c r="AF306" s="4"/>
      <c r="AG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9"/>
      <c r="AB307" s="4"/>
      <c r="AC307" s="4"/>
      <c r="AD307" s="4"/>
      <c r="AE307" s="4"/>
      <c r="AF307" s="4"/>
      <c r="AG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9"/>
      <c r="AB308" s="4"/>
      <c r="AC308" s="4"/>
      <c r="AD308" s="4"/>
      <c r="AE308" s="4"/>
      <c r="AF308" s="4"/>
      <c r="AG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9"/>
      <c r="AB309" s="4"/>
      <c r="AC309" s="4"/>
      <c r="AD309" s="4"/>
      <c r="AE309" s="4"/>
      <c r="AF309" s="4"/>
      <c r="AG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9"/>
      <c r="AB310" s="4"/>
      <c r="AC310" s="4"/>
      <c r="AD310" s="4"/>
      <c r="AE310" s="4"/>
      <c r="AF310" s="4"/>
      <c r="AG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9"/>
      <c r="AB311" s="4"/>
      <c r="AC311" s="4"/>
      <c r="AD311" s="4"/>
      <c r="AE311" s="4"/>
      <c r="AF311" s="4"/>
      <c r="AG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9"/>
      <c r="AB312" s="4"/>
      <c r="AC312" s="4"/>
      <c r="AD312" s="4"/>
      <c r="AE312" s="4"/>
      <c r="AF312" s="4"/>
      <c r="AG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9"/>
      <c r="AB313" s="4"/>
      <c r="AC313" s="4"/>
      <c r="AD313" s="4"/>
      <c r="AE313" s="4"/>
      <c r="AF313" s="4"/>
      <c r="AG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9"/>
      <c r="AB314" s="4"/>
      <c r="AC314" s="4"/>
      <c r="AD314" s="4"/>
      <c r="AE314" s="4"/>
      <c r="AF314" s="4"/>
      <c r="AG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9"/>
      <c r="AB315" s="4"/>
      <c r="AC315" s="4"/>
      <c r="AD315" s="4"/>
      <c r="AE315" s="4"/>
      <c r="AF315" s="4"/>
      <c r="AG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9"/>
      <c r="AB316" s="4"/>
      <c r="AC316" s="4"/>
      <c r="AD316" s="4"/>
      <c r="AE316" s="4"/>
      <c r="AF316" s="4"/>
      <c r="AG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9"/>
      <c r="AB317" s="4"/>
      <c r="AC317" s="4"/>
      <c r="AD317" s="4"/>
      <c r="AE317" s="4"/>
      <c r="AF317" s="4"/>
      <c r="AG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9"/>
      <c r="AB318" s="4"/>
      <c r="AC318" s="4"/>
      <c r="AD318" s="4"/>
      <c r="AE318" s="4"/>
      <c r="AF318" s="4"/>
      <c r="AG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9"/>
      <c r="AB319" s="4"/>
      <c r="AC319" s="4"/>
      <c r="AD319" s="4"/>
      <c r="AE319" s="4"/>
      <c r="AF319" s="4"/>
      <c r="AG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9"/>
      <c r="AB320" s="4"/>
      <c r="AC320" s="4"/>
      <c r="AD320" s="4"/>
      <c r="AE320" s="4"/>
      <c r="AF320" s="4"/>
      <c r="AG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9"/>
      <c r="AB321" s="4"/>
      <c r="AC321" s="4"/>
      <c r="AD321" s="4"/>
      <c r="AE321" s="4"/>
      <c r="AF321" s="4"/>
      <c r="AG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9"/>
      <c r="AB322" s="4"/>
      <c r="AC322" s="4"/>
      <c r="AD322" s="4"/>
      <c r="AE322" s="4"/>
      <c r="AF322" s="4"/>
      <c r="AG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9"/>
      <c r="AB323" s="4"/>
      <c r="AC323" s="4"/>
      <c r="AD323" s="4"/>
      <c r="AE323" s="4"/>
      <c r="AF323" s="4"/>
      <c r="AG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9"/>
      <c r="AB324" s="4"/>
      <c r="AC324" s="4"/>
      <c r="AD324" s="4"/>
      <c r="AE324" s="4"/>
      <c r="AF324" s="4"/>
      <c r="AG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9"/>
      <c r="AB325" s="4"/>
      <c r="AC325" s="4"/>
      <c r="AD325" s="4"/>
      <c r="AE325" s="4"/>
      <c r="AF325" s="4"/>
      <c r="AG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9"/>
      <c r="AB326" s="4"/>
      <c r="AC326" s="4"/>
      <c r="AD326" s="4"/>
      <c r="AE326" s="4"/>
      <c r="AF326" s="4"/>
      <c r="AG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9"/>
      <c r="AB327" s="4"/>
      <c r="AC327" s="4"/>
      <c r="AD327" s="4"/>
      <c r="AE327" s="4"/>
      <c r="AF327" s="4"/>
      <c r="AG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9"/>
      <c r="AB328" s="4"/>
      <c r="AC328" s="4"/>
      <c r="AD328" s="4"/>
      <c r="AE328" s="4"/>
      <c r="AF328" s="4"/>
      <c r="AG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9"/>
      <c r="AB329" s="4"/>
      <c r="AC329" s="4"/>
      <c r="AD329" s="4"/>
      <c r="AE329" s="4"/>
      <c r="AF329" s="4"/>
      <c r="AG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9"/>
      <c r="AB330" s="4"/>
      <c r="AC330" s="4"/>
      <c r="AD330" s="4"/>
      <c r="AE330" s="4"/>
      <c r="AF330" s="4"/>
      <c r="AG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9"/>
      <c r="AB331" s="4"/>
      <c r="AC331" s="4"/>
      <c r="AD331" s="4"/>
      <c r="AE331" s="4"/>
      <c r="AF331" s="4"/>
      <c r="AG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9"/>
      <c r="AB332" s="4"/>
      <c r="AC332" s="4"/>
      <c r="AD332" s="4"/>
      <c r="AE332" s="4"/>
      <c r="AF332" s="4"/>
      <c r="AG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9"/>
      <c r="AB333" s="4"/>
      <c r="AC333" s="4"/>
      <c r="AD333" s="4"/>
      <c r="AE333" s="4"/>
      <c r="AF333" s="4"/>
      <c r="AG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9"/>
      <c r="AB334" s="4"/>
      <c r="AC334" s="4"/>
      <c r="AD334" s="4"/>
      <c r="AE334" s="4"/>
      <c r="AF334" s="4"/>
      <c r="AG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9"/>
      <c r="AB335" s="4"/>
      <c r="AC335" s="4"/>
      <c r="AD335" s="4"/>
      <c r="AE335" s="4"/>
      <c r="AF335" s="4"/>
      <c r="AG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9"/>
      <c r="AB336" s="4"/>
      <c r="AC336" s="4"/>
      <c r="AD336" s="4"/>
      <c r="AE336" s="4"/>
      <c r="AF336" s="4"/>
      <c r="AG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9"/>
      <c r="AB337" s="4"/>
      <c r="AC337" s="4"/>
      <c r="AD337" s="4"/>
      <c r="AE337" s="4"/>
      <c r="AF337" s="4"/>
      <c r="AG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9"/>
      <c r="AB338" s="4"/>
      <c r="AC338" s="4"/>
      <c r="AD338" s="4"/>
      <c r="AE338" s="4"/>
      <c r="AF338" s="4"/>
      <c r="AG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9"/>
      <c r="AB339" s="4"/>
      <c r="AC339" s="4"/>
      <c r="AD339" s="4"/>
      <c r="AE339" s="4"/>
      <c r="AF339" s="4"/>
      <c r="AG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9"/>
      <c r="AB340" s="4"/>
      <c r="AC340" s="4"/>
      <c r="AD340" s="4"/>
      <c r="AE340" s="4"/>
      <c r="AF340" s="4"/>
      <c r="AG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9"/>
      <c r="AB341" s="4"/>
      <c r="AC341" s="4"/>
      <c r="AD341" s="4"/>
      <c r="AE341" s="4"/>
      <c r="AF341" s="4"/>
      <c r="AG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9"/>
      <c r="AB342" s="4"/>
      <c r="AC342" s="4"/>
      <c r="AD342" s="4"/>
      <c r="AE342" s="4"/>
      <c r="AF342" s="4"/>
      <c r="AG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9"/>
      <c r="AB343" s="4"/>
      <c r="AC343" s="4"/>
      <c r="AD343" s="4"/>
      <c r="AE343" s="4"/>
      <c r="AF343" s="4"/>
      <c r="AG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9"/>
      <c r="AB344" s="4"/>
      <c r="AC344" s="4"/>
      <c r="AD344" s="4"/>
      <c r="AE344" s="4"/>
      <c r="AF344" s="4"/>
      <c r="AG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9"/>
      <c r="AB345" s="4"/>
      <c r="AC345" s="4"/>
      <c r="AD345" s="4"/>
      <c r="AE345" s="4"/>
      <c r="AF345" s="4"/>
      <c r="AG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9"/>
      <c r="AB346" s="4"/>
      <c r="AC346" s="4"/>
      <c r="AD346" s="4"/>
      <c r="AE346" s="4"/>
      <c r="AF346" s="4"/>
      <c r="AG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9"/>
      <c r="AB347" s="4"/>
      <c r="AC347" s="4"/>
      <c r="AD347" s="4"/>
      <c r="AE347" s="4"/>
      <c r="AF347" s="4"/>
      <c r="AG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9"/>
      <c r="AB348" s="4"/>
      <c r="AC348" s="4"/>
      <c r="AD348" s="4"/>
      <c r="AE348" s="4"/>
      <c r="AF348" s="4"/>
      <c r="AG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9"/>
      <c r="AB349" s="4"/>
      <c r="AC349" s="4"/>
      <c r="AD349" s="4"/>
      <c r="AE349" s="4"/>
      <c r="AF349" s="4"/>
      <c r="AG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9"/>
      <c r="AB350" s="4"/>
      <c r="AC350" s="4"/>
      <c r="AD350" s="4"/>
      <c r="AE350" s="4"/>
      <c r="AF350" s="4"/>
      <c r="AG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9"/>
      <c r="AB351" s="4"/>
      <c r="AC351" s="4"/>
      <c r="AD351" s="4"/>
      <c r="AE351" s="4"/>
      <c r="AF351" s="4"/>
      <c r="AG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9"/>
      <c r="AB352" s="4"/>
      <c r="AC352" s="4"/>
      <c r="AD352" s="4"/>
      <c r="AE352" s="4"/>
      <c r="AF352" s="4"/>
      <c r="AG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9"/>
      <c r="AB353" s="4"/>
      <c r="AC353" s="4"/>
      <c r="AD353" s="4"/>
      <c r="AE353" s="4"/>
      <c r="AF353" s="4"/>
      <c r="AG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9"/>
      <c r="AB354" s="4"/>
      <c r="AC354" s="4"/>
      <c r="AD354" s="4"/>
      <c r="AE354" s="4"/>
      <c r="AF354" s="4"/>
      <c r="AG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9"/>
      <c r="AB355" s="4"/>
      <c r="AC355" s="4"/>
      <c r="AD355" s="4"/>
      <c r="AE355" s="4"/>
      <c r="AF355" s="4"/>
      <c r="AG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9"/>
      <c r="AB356" s="4"/>
      <c r="AC356" s="4"/>
      <c r="AD356" s="4"/>
      <c r="AE356" s="4"/>
      <c r="AF356" s="4"/>
      <c r="AG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9"/>
      <c r="AB357" s="4"/>
      <c r="AC357" s="4"/>
      <c r="AD357" s="4"/>
      <c r="AE357" s="4"/>
      <c r="AF357" s="4"/>
      <c r="AG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9"/>
      <c r="AB358" s="4"/>
      <c r="AC358" s="4"/>
      <c r="AD358" s="4"/>
      <c r="AE358" s="4"/>
      <c r="AF358" s="4"/>
      <c r="AG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9"/>
      <c r="AB359" s="4"/>
      <c r="AC359" s="4"/>
      <c r="AD359" s="4"/>
      <c r="AE359" s="4"/>
      <c r="AF359" s="4"/>
      <c r="AG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9"/>
      <c r="AB360" s="4"/>
      <c r="AC360" s="4"/>
      <c r="AD360" s="4"/>
      <c r="AE360" s="4"/>
      <c r="AF360" s="4"/>
      <c r="AG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9"/>
      <c r="AB361" s="4"/>
      <c r="AC361" s="4"/>
      <c r="AD361" s="4"/>
      <c r="AE361" s="4"/>
      <c r="AF361" s="4"/>
      <c r="AG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9"/>
      <c r="AB362" s="4"/>
      <c r="AC362" s="4"/>
      <c r="AD362" s="4"/>
      <c r="AE362" s="4"/>
      <c r="AF362" s="4"/>
      <c r="AG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9"/>
      <c r="AB363" s="4"/>
      <c r="AC363" s="4"/>
      <c r="AD363" s="4"/>
      <c r="AE363" s="4"/>
      <c r="AF363" s="4"/>
      <c r="AG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9"/>
      <c r="AB364" s="4"/>
      <c r="AC364" s="4"/>
      <c r="AD364" s="4"/>
      <c r="AE364" s="4"/>
      <c r="AF364" s="4"/>
      <c r="AG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9"/>
      <c r="AB365" s="4"/>
      <c r="AC365" s="4"/>
      <c r="AD365" s="4"/>
      <c r="AE365" s="4"/>
      <c r="AF365" s="4"/>
      <c r="AG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9"/>
      <c r="AB366" s="4"/>
      <c r="AC366" s="4"/>
      <c r="AD366" s="4"/>
      <c r="AE366" s="4"/>
      <c r="AF366" s="4"/>
      <c r="AG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9"/>
      <c r="AB367" s="4"/>
      <c r="AC367" s="4"/>
      <c r="AD367" s="4"/>
      <c r="AE367" s="4"/>
      <c r="AF367" s="4"/>
      <c r="AG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9"/>
      <c r="AB368" s="4"/>
      <c r="AC368" s="4"/>
      <c r="AD368" s="4"/>
      <c r="AE368" s="4"/>
      <c r="AF368" s="4"/>
      <c r="AG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9"/>
      <c r="AB369" s="4"/>
      <c r="AC369" s="4"/>
      <c r="AD369" s="4"/>
      <c r="AE369" s="4"/>
      <c r="AF369" s="4"/>
      <c r="AG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9"/>
      <c r="AB370" s="4"/>
      <c r="AC370" s="4"/>
      <c r="AD370" s="4"/>
      <c r="AE370" s="4"/>
      <c r="AF370" s="4"/>
      <c r="AG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9"/>
      <c r="AB371" s="4"/>
      <c r="AC371" s="4"/>
      <c r="AD371" s="4"/>
      <c r="AE371" s="4"/>
      <c r="AF371" s="4"/>
      <c r="AG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9"/>
      <c r="AB372" s="4"/>
      <c r="AC372" s="4"/>
      <c r="AD372" s="4"/>
      <c r="AE372" s="4"/>
      <c r="AF372" s="4"/>
      <c r="AG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9"/>
      <c r="AB373" s="4"/>
      <c r="AC373" s="4"/>
      <c r="AD373" s="4"/>
      <c r="AE373" s="4"/>
      <c r="AF373" s="4"/>
      <c r="AG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9"/>
      <c r="AB374" s="4"/>
      <c r="AC374" s="4"/>
      <c r="AD374" s="4"/>
      <c r="AE374" s="4"/>
      <c r="AF374" s="4"/>
      <c r="AG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9"/>
      <c r="AB375" s="4"/>
      <c r="AC375" s="4"/>
      <c r="AD375" s="4"/>
      <c r="AE375" s="4"/>
      <c r="AF375" s="4"/>
      <c r="AG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9"/>
      <c r="AB376" s="4"/>
      <c r="AC376" s="4"/>
      <c r="AD376" s="4"/>
      <c r="AE376" s="4"/>
      <c r="AF376" s="4"/>
      <c r="AG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9"/>
      <c r="AB377" s="4"/>
      <c r="AC377" s="4"/>
      <c r="AD377" s="4"/>
      <c r="AE377" s="4"/>
      <c r="AF377" s="4"/>
      <c r="AG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9"/>
      <c r="AB378" s="4"/>
      <c r="AC378" s="4"/>
      <c r="AD378" s="4"/>
      <c r="AE378" s="4"/>
      <c r="AF378" s="4"/>
      <c r="AG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9"/>
      <c r="AB379" s="4"/>
      <c r="AC379" s="4"/>
      <c r="AD379" s="4"/>
      <c r="AE379" s="4"/>
      <c r="AF379" s="4"/>
      <c r="AG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9"/>
      <c r="AB380" s="4"/>
      <c r="AC380" s="4"/>
      <c r="AD380" s="4"/>
      <c r="AE380" s="4"/>
      <c r="AF380" s="4"/>
      <c r="AG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9"/>
      <c r="AB381" s="4"/>
      <c r="AC381" s="4"/>
      <c r="AD381" s="4"/>
      <c r="AE381" s="4"/>
      <c r="AF381" s="4"/>
      <c r="AG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9"/>
      <c r="AB382" s="4"/>
      <c r="AC382" s="4"/>
      <c r="AD382" s="4"/>
      <c r="AE382" s="4"/>
      <c r="AF382" s="4"/>
      <c r="AG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9"/>
      <c r="AB383" s="4"/>
      <c r="AC383" s="4"/>
      <c r="AD383" s="4"/>
      <c r="AE383" s="4"/>
      <c r="AF383" s="4"/>
      <c r="AG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9"/>
      <c r="AB384" s="4"/>
      <c r="AC384" s="4"/>
      <c r="AD384" s="4"/>
      <c r="AE384" s="4"/>
      <c r="AF384" s="4"/>
      <c r="AG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9"/>
      <c r="AB385" s="4"/>
      <c r="AC385" s="4"/>
      <c r="AD385" s="4"/>
      <c r="AE385" s="4"/>
      <c r="AF385" s="4"/>
      <c r="AG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9"/>
      <c r="AB386" s="4"/>
      <c r="AC386" s="4"/>
      <c r="AD386" s="4"/>
      <c r="AE386" s="4"/>
      <c r="AF386" s="4"/>
      <c r="AG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9"/>
      <c r="AB387" s="4"/>
      <c r="AC387" s="4"/>
      <c r="AD387" s="4"/>
      <c r="AE387" s="4"/>
      <c r="AF387" s="4"/>
      <c r="AG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9"/>
      <c r="AB388" s="4"/>
      <c r="AC388" s="4"/>
      <c r="AD388" s="4"/>
      <c r="AE388" s="4"/>
      <c r="AF388" s="4"/>
      <c r="AG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9"/>
      <c r="AB389" s="4"/>
      <c r="AC389" s="4"/>
      <c r="AD389" s="4"/>
      <c r="AE389" s="4"/>
      <c r="AF389" s="4"/>
      <c r="AG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9"/>
      <c r="AB390" s="4"/>
      <c r="AC390" s="4"/>
      <c r="AD390" s="4"/>
      <c r="AE390" s="4"/>
      <c r="AF390" s="4"/>
      <c r="AG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9"/>
      <c r="AB391" s="4"/>
      <c r="AC391" s="4"/>
      <c r="AD391" s="4"/>
      <c r="AE391" s="4"/>
      <c r="AF391" s="4"/>
      <c r="AG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9"/>
      <c r="AB392" s="4"/>
      <c r="AC392" s="4"/>
      <c r="AD392" s="4"/>
      <c r="AE392" s="4"/>
      <c r="AF392" s="4"/>
      <c r="AG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9"/>
      <c r="AB393" s="4"/>
      <c r="AC393" s="4"/>
      <c r="AD393" s="4"/>
      <c r="AE393" s="4"/>
      <c r="AF393" s="4"/>
      <c r="AG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9"/>
      <c r="AB394" s="4"/>
      <c r="AC394" s="4"/>
      <c r="AD394" s="4"/>
      <c r="AE394" s="4"/>
      <c r="AF394" s="4"/>
      <c r="AG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9"/>
      <c r="AB395" s="4"/>
      <c r="AC395" s="4"/>
      <c r="AD395" s="4"/>
      <c r="AE395" s="4"/>
      <c r="AF395" s="4"/>
      <c r="AG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9"/>
      <c r="AB396" s="4"/>
      <c r="AC396" s="4"/>
      <c r="AD396" s="4"/>
      <c r="AE396" s="4"/>
      <c r="AF396" s="4"/>
      <c r="AG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9"/>
      <c r="AB397" s="4"/>
      <c r="AC397" s="4"/>
      <c r="AD397" s="4"/>
      <c r="AE397" s="4"/>
      <c r="AF397" s="4"/>
      <c r="AG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9"/>
      <c r="AB398" s="4"/>
      <c r="AC398" s="4"/>
      <c r="AD398" s="4"/>
      <c r="AE398" s="4"/>
      <c r="AF398" s="4"/>
      <c r="AG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9"/>
      <c r="AB399" s="4"/>
      <c r="AC399" s="4"/>
      <c r="AD399" s="4"/>
      <c r="AE399" s="4"/>
      <c r="AF399" s="4"/>
      <c r="AG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9"/>
      <c r="AB400" s="4"/>
      <c r="AC400" s="4"/>
      <c r="AD400" s="4"/>
      <c r="AE400" s="4"/>
      <c r="AF400" s="4"/>
      <c r="AG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9"/>
      <c r="AB401" s="4"/>
      <c r="AC401" s="4"/>
      <c r="AD401" s="4"/>
      <c r="AE401" s="4"/>
      <c r="AF401" s="4"/>
      <c r="AG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9"/>
      <c r="AB402" s="4"/>
      <c r="AC402" s="4"/>
      <c r="AD402" s="4"/>
      <c r="AE402" s="4"/>
      <c r="AF402" s="4"/>
      <c r="AG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9"/>
      <c r="AB403" s="4"/>
      <c r="AC403" s="4"/>
      <c r="AD403" s="4"/>
      <c r="AE403" s="4"/>
      <c r="AF403" s="4"/>
      <c r="AG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9"/>
      <c r="AB404" s="4"/>
      <c r="AC404" s="4"/>
      <c r="AD404" s="4"/>
      <c r="AE404" s="4"/>
      <c r="AF404" s="4"/>
      <c r="AG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9"/>
      <c r="AB405" s="4"/>
      <c r="AC405" s="4"/>
      <c r="AD405" s="4"/>
      <c r="AE405" s="4"/>
      <c r="AF405" s="4"/>
      <c r="AG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9"/>
      <c r="AB406" s="4"/>
      <c r="AC406" s="4"/>
      <c r="AD406" s="4"/>
      <c r="AE406" s="4"/>
      <c r="AF406" s="4"/>
      <c r="AG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9"/>
      <c r="AB407" s="4"/>
      <c r="AC407" s="4"/>
      <c r="AD407" s="4"/>
      <c r="AE407" s="4"/>
      <c r="AF407" s="4"/>
      <c r="AG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9"/>
      <c r="AB408" s="4"/>
      <c r="AC408" s="4"/>
      <c r="AD408" s="4"/>
      <c r="AE408" s="4"/>
      <c r="AF408" s="4"/>
      <c r="AG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9"/>
      <c r="AB409" s="4"/>
      <c r="AC409" s="4"/>
      <c r="AD409" s="4"/>
      <c r="AE409" s="4"/>
      <c r="AF409" s="4"/>
      <c r="AG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9"/>
      <c r="AB410" s="4"/>
      <c r="AC410" s="4"/>
      <c r="AD410" s="4"/>
      <c r="AE410" s="4"/>
      <c r="AF410" s="4"/>
      <c r="AG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9"/>
      <c r="AB411" s="4"/>
      <c r="AC411" s="4"/>
      <c r="AD411" s="4"/>
      <c r="AE411" s="4"/>
      <c r="AF411" s="4"/>
      <c r="AG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9"/>
      <c r="AB412" s="4"/>
      <c r="AC412" s="4"/>
      <c r="AD412" s="4"/>
      <c r="AE412" s="4"/>
      <c r="AF412" s="4"/>
      <c r="AG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9"/>
      <c r="AB413" s="4"/>
      <c r="AC413" s="4"/>
      <c r="AD413" s="4"/>
      <c r="AE413" s="4"/>
      <c r="AF413" s="4"/>
      <c r="AG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9"/>
      <c r="AB414" s="4"/>
      <c r="AC414" s="4"/>
      <c r="AD414" s="4"/>
      <c r="AE414" s="4"/>
      <c r="AF414" s="4"/>
      <c r="AG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9"/>
      <c r="AB415" s="4"/>
      <c r="AC415" s="4"/>
      <c r="AD415" s="4"/>
      <c r="AE415" s="4"/>
      <c r="AF415" s="4"/>
      <c r="AG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9"/>
      <c r="AB416" s="4"/>
      <c r="AC416" s="4"/>
      <c r="AD416" s="4"/>
      <c r="AE416" s="4"/>
      <c r="AF416" s="4"/>
      <c r="AG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9"/>
      <c r="AB417" s="4"/>
      <c r="AC417" s="4"/>
      <c r="AD417" s="4"/>
      <c r="AE417" s="4"/>
      <c r="AF417" s="4"/>
      <c r="AG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9"/>
      <c r="AB418" s="4"/>
      <c r="AC418" s="4"/>
      <c r="AD418" s="4"/>
      <c r="AE418" s="4"/>
      <c r="AF418" s="4"/>
      <c r="AG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9"/>
      <c r="AB419" s="4"/>
      <c r="AC419" s="4"/>
      <c r="AD419" s="4"/>
      <c r="AE419" s="4"/>
      <c r="AF419" s="4"/>
      <c r="AG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9"/>
      <c r="AB420" s="4"/>
      <c r="AC420" s="4"/>
      <c r="AD420" s="4"/>
      <c r="AE420" s="4"/>
      <c r="AF420" s="4"/>
      <c r="AG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9"/>
      <c r="AB421" s="4"/>
      <c r="AC421" s="4"/>
      <c r="AD421" s="4"/>
      <c r="AE421" s="4"/>
      <c r="AF421" s="4"/>
      <c r="AG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9"/>
      <c r="AB422" s="4"/>
      <c r="AC422" s="4"/>
      <c r="AD422" s="4"/>
      <c r="AE422" s="4"/>
      <c r="AF422" s="4"/>
      <c r="AG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9"/>
      <c r="AB423" s="4"/>
      <c r="AC423" s="4"/>
      <c r="AD423" s="4"/>
      <c r="AE423" s="4"/>
      <c r="AF423" s="4"/>
      <c r="AG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9"/>
      <c r="AB424" s="4"/>
      <c r="AC424" s="4"/>
      <c r="AD424" s="4"/>
      <c r="AE424" s="4"/>
      <c r="AF424" s="4"/>
      <c r="AG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9"/>
      <c r="AB425" s="4"/>
      <c r="AC425" s="4"/>
      <c r="AD425" s="4"/>
      <c r="AE425" s="4"/>
      <c r="AF425" s="4"/>
      <c r="AG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9"/>
      <c r="AB426" s="4"/>
      <c r="AC426" s="4"/>
      <c r="AD426" s="4"/>
      <c r="AE426" s="4"/>
      <c r="AF426" s="4"/>
      <c r="AG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9"/>
      <c r="AB427" s="4"/>
      <c r="AC427" s="4"/>
      <c r="AD427" s="4"/>
      <c r="AE427" s="4"/>
      <c r="AF427" s="4"/>
      <c r="AG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9"/>
      <c r="AB428" s="4"/>
      <c r="AC428" s="4"/>
      <c r="AD428" s="4"/>
      <c r="AE428" s="4"/>
      <c r="AF428" s="4"/>
      <c r="AG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9"/>
      <c r="AB429" s="4"/>
      <c r="AC429" s="4"/>
      <c r="AD429" s="4"/>
      <c r="AE429" s="4"/>
      <c r="AF429" s="4"/>
      <c r="AG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9"/>
      <c r="AB430" s="4"/>
      <c r="AC430" s="4"/>
      <c r="AD430" s="4"/>
      <c r="AE430" s="4"/>
      <c r="AF430" s="4"/>
      <c r="AG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9"/>
      <c r="AB431" s="4"/>
      <c r="AC431" s="4"/>
      <c r="AD431" s="4"/>
      <c r="AE431" s="4"/>
      <c r="AF431" s="4"/>
      <c r="AG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9"/>
      <c r="AB432" s="4"/>
      <c r="AC432" s="4"/>
      <c r="AD432" s="4"/>
      <c r="AE432" s="4"/>
      <c r="AF432" s="4"/>
      <c r="AG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9"/>
      <c r="AB433" s="4"/>
      <c r="AC433" s="4"/>
      <c r="AD433" s="4"/>
      <c r="AE433" s="4"/>
      <c r="AF433" s="4"/>
      <c r="AG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9"/>
      <c r="AB434" s="4"/>
      <c r="AC434" s="4"/>
      <c r="AD434" s="4"/>
      <c r="AE434" s="4"/>
      <c r="AF434" s="4"/>
      <c r="AG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9"/>
      <c r="AB435" s="4"/>
      <c r="AC435" s="4"/>
      <c r="AD435" s="4"/>
      <c r="AE435" s="4"/>
      <c r="AF435" s="4"/>
      <c r="AG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9"/>
      <c r="AB436" s="4"/>
      <c r="AC436" s="4"/>
      <c r="AD436" s="4"/>
      <c r="AE436" s="4"/>
      <c r="AF436" s="4"/>
      <c r="AG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9"/>
      <c r="AB437" s="4"/>
      <c r="AC437" s="4"/>
      <c r="AD437" s="4"/>
      <c r="AE437" s="4"/>
      <c r="AF437" s="4"/>
      <c r="AG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9"/>
      <c r="AB438" s="4"/>
      <c r="AC438" s="4"/>
      <c r="AD438" s="4"/>
      <c r="AE438" s="4"/>
      <c r="AF438" s="4"/>
      <c r="AG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9"/>
      <c r="AB439" s="4"/>
      <c r="AC439" s="4"/>
      <c r="AD439" s="4"/>
      <c r="AE439" s="4"/>
      <c r="AF439" s="4"/>
      <c r="AG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9"/>
      <c r="AB440" s="4"/>
      <c r="AC440" s="4"/>
      <c r="AD440" s="4"/>
      <c r="AE440" s="4"/>
      <c r="AF440" s="4"/>
      <c r="AG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9"/>
      <c r="AB441" s="4"/>
      <c r="AC441" s="4"/>
      <c r="AD441" s="4"/>
      <c r="AE441" s="4"/>
      <c r="AF441" s="4"/>
      <c r="AG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9"/>
      <c r="AB442" s="4"/>
      <c r="AC442" s="4"/>
      <c r="AD442" s="4"/>
      <c r="AE442" s="4"/>
      <c r="AF442" s="4"/>
      <c r="AG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9"/>
      <c r="AB443" s="4"/>
      <c r="AC443" s="4"/>
      <c r="AD443" s="4"/>
      <c r="AE443" s="4"/>
      <c r="AF443" s="4"/>
      <c r="AG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9"/>
      <c r="AB444" s="4"/>
      <c r="AC444" s="4"/>
      <c r="AD444" s="4"/>
      <c r="AE444" s="4"/>
      <c r="AF444" s="4"/>
      <c r="AG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9"/>
      <c r="AB445" s="4"/>
      <c r="AC445" s="4"/>
      <c r="AD445" s="4"/>
      <c r="AE445" s="4"/>
      <c r="AF445" s="4"/>
      <c r="AG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9"/>
      <c r="AB446" s="4"/>
      <c r="AC446" s="4"/>
      <c r="AD446" s="4"/>
      <c r="AE446" s="4"/>
      <c r="AF446" s="4"/>
      <c r="AG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9"/>
      <c r="AB447" s="4"/>
      <c r="AC447" s="4"/>
      <c r="AD447" s="4"/>
      <c r="AE447" s="4"/>
      <c r="AF447" s="4"/>
      <c r="AG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9"/>
      <c r="AB448" s="4"/>
      <c r="AC448" s="4"/>
      <c r="AD448" s="4"/>
      <c r="AE448" s="4"/>
      <c r="AF448" s="4"/>
      <c r="AG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9"/>
      <c r="AB449" s="4"/>
      <c r="AC449" s="4"/>
      <c r="AD449" s="4"/>
      <c r="AE449" s="4"/>
      <c r="AF449" s="4"/>
      <c r="AG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9"/>
      <c r="AB450" s="4"/>
      <c r="AC450" s="4"/>
      <c r="AD450" s="4"/>
      <c r="AE450" s="4"/>
      <c r="AF450" s="4"/>
      <c r="AG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9"/>
      <c r="AB451" s="4"/>
      <c r="AC451" s="4"/>
      <c r="AD451" s="4"/>
      <c r="AE451" s="4"/>
      <c r="AF451" s="4"/>
      <c r="AG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9"/>
      <c r="AB452" s="4"/>
      <c r="AC452" s="4"/>
      <c r="AD452" s="4"/>
      <c r="AE452" s="4"/>
      <c r="AF452" s="4"/>
      <c r="AG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9"/>
      <c r="AB453" s="4"/>
      <c r="AC453" s="4"/>
      <c r="AD453" s="4"/>
      <c r="AE453" s="4"/>
      <c r="AF453" s="4"/>
      <c r="AG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9"/>
      <c r="AB454" s="4"/>
      <c r="AC454" s="4"/>
      <c r="AD454" s="4"/>
      <c r="AE454" s="4"/>
      <c r="AF454" s="4"/>
      <c r="AG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9"/>
      <c r="AB455" s="4"/>
      <c r="AC455" s="4"/>
      <c r="AD455" s="4"/>
      <c r="AE455" s="4"/>
      <c r="AF455" s="4"/>
      <c r="AG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9"/>
      <c r="AB456" s="4"/>
      <c r="AC456" s="4"/>
      <c r="AD456" s="4"/>
      <c r="AE456" s="4"/>
      <c r="AF456" s="4"/>
      <c r="AG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9"/>
      <c r="AB457" s="4"/>
      <c r="AC457" s="4"/>
      <c r="AD457" s="4"/>
      <c r="AE457" s="4"/>
      <c r="AF457" s="4"/>
      <c r="AG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9"/>
      <c r="AB458" s="4"/>
      <c r="AC458" s="4"/>
      <c r="AD458" s="4"/>
      <c r="AE458" s="4"/>
      <c r="AF458" s="4"/>
      <c r="AG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9"/>
      <c r="AB459" s="4"/>
      <c r="AC459" s="4"/>
      <c r="AD459" s="4"/>
      <c r="AE459" s="4"/>
      <c r="AF459" s="4"/>
      <c r="AG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9"/>
      <c r="AB460" s="4"/>
      <c r="AC460" s="4"/>
      <c r="AD460" s="4"/>
      <c r="AE460" s="4"/>
      <c r="AF460" s="4"/>
      <c r="AG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9"/>
      <c r="AB461" s="4"/>
      <c r="AC461" s="4"/>
      <c r="AD461" s="4"/>
      <c r="AE461" s="4"/>
      <c r="AF461" s="4"/>
      <c r="AG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9"/>
      <c r="AB462" s="4"/>
      <c r="AC462" s="4"/>
      <c r="AD462" s="4"/>
      <c r="AE462" s="4"/>
      <c r="AF462" s="4"/>
      <c r="AG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9"/>
      <c r="AB463" s="4"/>
      <c r="AC463" s="4"/>
      <c r="AD463" s="4"/>
      <c r="AE463" s="4"/>
      <c r="AF463" s="4"/>
      <c r="AG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9"/>
      <c r="AB464" s="4"/>
      <c r="AC464" s="4"/>
      <c r="AD464" s="4"/>
      <c r="AE464" s="4"/>
      <c r="AF464" s="4"/>
      <c r="AG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9"/>
      <c r="AB465" s="4"/>
      <c r="AC465" s="4"/>
      <c r="AD465" s="4"/>
      <c r="AE465" s="4"/>
      <c r="AF465" s="4"/>
      <c r="AG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9"/>
      <c r="AB466" s="4"/>
      <c r="AC466" s="4"/>
      <c r="AD466" s="4"/>
      <c r="AE466" s="4"/>
      <c r="AF466" s="4"/>
      <c r="AG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9"/>
      <c r="AB467" s="4"/>
      <c r="AC467" s="4"/>
      <c r="AD467" s="4"/>
      <c r="AE467" s="4"/>
      <c r="AF467" s="4"/>
      <c r="AG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9"/>
      <c r="AB468" s="4"/>
      <c r="AC468" s="4"/>
      <c r="AD468" s="4"/>
      <c r="AE468" s="4"/>
      <c r="AF468" s="4"/>
      <c r="AG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9"/>
      <c r="AB469" s="4"/>
      <c r="AC469" s="4"/>
      <c r="AD469" s="4"/>
      <c r="AE469" s="4"/>
      <c r="AF469" s="4"/>
      <c r="AG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9"/>
      <c r="AB470" s="4"/>
      <c r="AC470" s="4"/>
      <c r="AD470" s="4"/>
      <c r="AE470" s="4"/>
      <c r="AF470" s="4"/>
      <c r="AG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9"/>
      <c r="AB471" s="4"/>
      <c r="AC471" s="4"/>
      <c r="AD471" s="4"/>
      <c r="AE471" s="4"/>
      <c r="AF471" s="4"/>
      <c r="AG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9"/>
      <c r="AB472" s="4"/>
      <c r="AC472" s="4"/>
      <c r="AD472" s="4"/>
      <c r="AE472" s="4"/>
      <c r="AF472" s="4"/>
      <c r="AG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9"/>
      <c r="AB473" s="4"/>
      <c r="AC473" s="4"/>
      <c r="AD473" s="4"/>
      <c r="AE473" s="4"/>
      <c r="AF473" s="4"/>
      <c r="AG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/>
      <c r="AB474" s="4"/>
      <c r="AC474" s="4"/>
      <c r="AD474" s="4"/>
      <c r="AE474" s="4"/>
      <c r="AF474" s="4"/>
      <c r="AG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9"/>
      <c r="AB475" s="4"/>
      <c r="AC475" s="4"/>
      <c r="AD475" s="4"/>
      <c r="AE475" s="4"/>
      <c r="AF475" s="4"/>
      <c r="AG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9"/>
      <c r="AB476" s="4"/>
      <c r="AC476" s="4"/>
      <c r="AD476" s="4"/>
      <c r="AE476" s="4"/>
      <c r="AF476" s="4"/>
      <c r="AG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9"/>
      <c r="AB477" s="4"/>
      <c r="AC477" s="4"/>
      <c r="AD477" s="4"/>
      <c r="AE477" s="4"/>
      <c r="AF477" s="4"/>
      <c r="AG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9"/>
      <c r="AB478" s="4"/>
      <c r="AC478" s="4"/>
      <c r="AD478" s="4"/>
      <c r="AE478" s="4"/>
      <c r="AF478" s="4"/>
      <c r="AG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9"/>
      <c r="AB479" s="4"/>
      <c r="AC479" s="4"/>
      <c r="AD479" s="4"/>
      <c r="AE479" s="4"/>
      <c r="AF479" s="4"/>
      <c r="AG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9"/>
      <c r="AB480" s="4"/>
      <c r="AC480" s="4"/>
      <c r="AD480" s="4"/>
      <c r="AE480" s="4"/>
      <c r="AF480" s="4"/>
      <c r="AG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9"/>
      <c r="AB481" s="4"/>
      <c r="AC481" s="4"/>
      <c r="AD481" s="4"/>
      <c r="AE481" s="4"/>
      <c r="AF481" s="4"/>
      <c r="AG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9"/>
      <c r="AB482" s="4"/>
      <c r="AC482" s="4"/>
      <c r="AD482" s="4"/>
      <c r="AE482" s="4"/>
      <c r="AF482" s="4"/>
      <c r="AG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9"/>
      <c r="AB483" s="4"/>
      <c r="AC483" s="4"/>
      <c r="AD483" s="4"/>
      <c r="AE483" s="4"/>
      <c r="AF483" s="4"/>
      <c r="AG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9"/>
      <c r="AB484" s="4"/>
      <c r="AC484" s="4"/>
      <c r="AD484" s="4"/>
      <c r="AE484" s="4"/>
      <c r="AF484" s="4"/>
      <c r="AG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9"/>
      <c r="AB485" s="4"/>
      <c r="AC485" s="4"/>
      <c r="AD485" s="4"/>
      <c r="AE485" s="4"/>
      <c r="AF485" s="4"/>
      <c r="AG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9"/>
      <c r="AB486" s="4"/>
      <c r="AC486" s="4"/>
      <c r="AD486" s="4"/>
      <c r="AE486" s="4"/>
      <c r="AF486" s="4"/>
      <c r="AG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9"/>
      <c r="AB487" s="4"/>
      <c r="AC487" s="4"/>
      <c r="AD487" s="4"/>
      <c r="AE487" s="4"/>
      <c r="AF487" s="4"/>
      <c r="AG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9"/>
      <c r="AB488" s="4"/>
      <c r="AC488" s="4"/>
      <c r="AD488" s="4"/>
      <c r="AE488" s="4"/>
      <c r="AF488" s="4"/>
      <c r="AG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9"/>
      <c r="AB489" s="4"/>
      <c r="AC489" s="4"/>
      <c r="AD489" s="4"/>
      <c r="AE489" s="4"/>
      <c r="AF489" s="4"/>
      <c r="AG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9"/>
      <c r="AB490" s="4"/>
      <c r="AC490" s="4"/>
      <c r="AD490" s="4"/>
      <c r="AE490" s="4"/>
      <c r="AF490" s="4"/>
      <c r="AG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9"/>
      <c r="AB491" s="4"/>
      <c r="AC491" s="4"/>
      <c r="AD491" s="4"/>
      <c r="AE491" s="4"/>
      <c r="AF491" s="4"/>
      <c r="AG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9"/>
      <c r="AB492" s="4"/>
      <c r="AC492" s="4"/>
      <c r="AD492" s="4"/>
      <c r="AE492" s="4"/>
      <c r="AF492" s="4"/>
      <c r="AG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9"/>
      <c r="AB493" s="4"/>
      <c r="AC493" s="4"/>
      <c r="AD493" s="4"/>
      <c r="AE493" s="4"/>
      <c r="AF493" s="4"/>
      <c r="AG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9"/>
      <c r="AB494" s="4"/>
      <c r="AC494" s="4"/>
      <c r="AD494" s="4"/>
      <c r="AE494" s="4"/>
      <c r="AF494" s="4"/>
      <c r="AG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9"/>
      <c r="AB495" s="4"/>
      <c r="AC495" s="4"/>
      <c r="AD495" s="4"/>
      <c r="AE495" s="4"/>
      <c r="AF495" s="4"/>
      <c r="AG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9"/>
      <c r="AB496" s="4"/>
      <c r="AC496" s="4"/>
      <c r="AD496" s="4"/>
      <c r="AE496" s="4"/>
      <c r="AF496" s="4"/>
      <c r="AG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9"/>
      <c r="AB497" s="4"/>
      <c r="AC497" s="4"/>
      <c r="AD497" s="4"/>
      <c r="AE497" s="4"/>
      <c r="AF497" s="4"/>
      <c r="AG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9"/>
      <c r="AB498" s="4"/>
      <c r="AC498" s="4"/>
      <c r="AD498" s="4"/>
      <c r="AE498" s="4"/>
      <c r="AF498" s="4"/>
      <c r="AG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9"/>
      <c r="AB499" s="4"/>
      <c r="AC499" s="4"/>
      <c r="AD499" s="4"/>
      <c r="AE499" s="4"/>
      <c r="AF499" s="4"/>
      <c r="AG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9"/>
      <c r="AB500" s="4"/>
      <c r="AC500" s="4"/>
      <c r="AD500" s="4"/>
      <c r="AE500" s="4"/>
      <c r="AF500" s="4"/>
      <c r="AG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9"/>
      <c r="AB501" s="4"/>
      <c r="AC501" s="4"/>
      <c r="AD501" s="4"/>
      <c r="AE501" s="4"/>
      <c r="AF501" s="4"/>
      <c r="AG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9"/>
      <c r="AB502" s="4"/>
      <c r="AC502" s="4"/>
      <c r="AD502" s="4"/>
      <c r="AE502" s="4"/>
      <c r="AF502" s="4"/>
      <c r="AG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9"/>
      <c r="AB503" s="4"/>
      <c r="AC503" s="4"/>
      <c r="AD503" s="4"/>
      <c r="AE503" s="4"/>
      <c r="AF503" s="4"/>
      <c r="AG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9"/>
      <c r="AB504" s="4"/>
      <c r="AC504" s="4"/>
      <c r="AD504" s="4"/>
      <c r="AE504" s="4"/>
      <c r="AF504" s="4"/>
      <c r="AG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9"/>
      <c r="AB505" s="4"/>
      <c r="AC505" s="4"/>
      <c r="AD505" s="4"/>
      <c r="AE505" s="4"/>
      <c r="AF505" s="4"/>
      <c r="AG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9"/>
      <c r="AB506" s="4"/>
      <c r="AC506" s="4"/>
      <c r="AD506" s="4"/>
      <c r="AE506" s="4"/>
      <c r="AF506" s="4"/>
      <c r="AG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9"/>
      <c r="AB507" s="4"/>
      <c r="AC507" s="4"/>
      <c r="AD507" s="4"/>
      <c r="AE507" s="4"/>
      <c r="AF507" s="4"/>
      <c r="AG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9"/>
      <c r="AB508" s="4"/>
      <c r="AC508" s="4"/>
      <c r="AD508" s="4"/>
      <c r="AE508" s="4"/>
      <c r="AF508" s="4"/>
      <c r="AG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9"/>
      <c r="AB509" s="4"/>
      <c r="AC509" s="4"/>
      <c r="AD509" s="4"/>
      <c r="AE509" s="4"/>
      <c r="AF509" s="4"/>
      <c r="AG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/>
      <c r="AB510" s="4"/>
      <c r="AC510" s="4"/>
      <c r="AD510" s="4"/>
      <c r="AE510" s="4"/>
      <c r="AF510" s="4"/>
      <c r="AG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9"/>
      <c r="AB511" s="4"/>
      <c r="AC511" s="4"/>
      <c r="AD511" s="4"/>
      <c r="AE511" s="4"/>
      <c r="AF511" s="4"/>
      <c r="AG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9"/>
      <c r="AB512" s="4"/>
      <c r="AC512" s="4"/>
      <c r="AD512" s="4"/>
      <c r="AE512" s="4"/>
      <c r="AF512" s="4"/>
      <c r="AG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9"/>
      <c r="AB513" s="4"/>
      <c r="AC513" s="4"/>
      <c r="AD513" s="4"/>
      <c r="AE513" s="4"/>
      <c r="AF513" s="4"/>
      <c r="AG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9"/>
      <c r="AB514" s="4"/>
      <c r="AC514" s="4"/>
      <c r="AD514" s="4"/>
      <c r="AE514" s="4"/>
      <c r="AF514" s="4"/>
      <c r="AG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9"/>
      <c r="AB515" s="4"/>
      <c r="AC515" s="4"/>
      <c r="AD515" s="4"/>
      <c r="AE515" s="4"/>
      <c r="AF515" s="4"/>
      <c r="AG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9"/>
      <c r="AB516" s="4"/>
      <c r="AC516" s="4"/>
      <c r="AD516" s="4"/>
      <c r="AE516" s="4"/>
      <c r="AF516" s="4"/>
      <c r="AG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9"/>
      <c r="AB517" s="4"/>
      <c r="AC517" s="4"/>
      <c r="AD517" s="4"/>
      <c r="AE517" s="4"/>
      <c r="AF517" s="4"/>
      <c r="AG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9"/>
      <c r="AB518" s="4"/>
      <c r="AC518" s="4"/>
      <c r="AD518" s="4"/>
      <c r="AE518" s="4"/>
      <c r="AF518" s="4"/>
      <c r="AG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9"/>
      <c r="AB519" s="4"/>
      <c r="AC519" s="4"/>
      <c r="AD519" s="4"/>
      <c r="AE519" s="4"/>
      <c r="AF519" s="4"/>
      <c r="AG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9"/>
      <c r="AB520" s="4"/>
      <c r="AC520" s="4"/>
      <c r="AD520" s="4"/>
      <c r="AE520" s="4"/>
      <c r="AF520" s="4"/>
      <c r="AG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9"/>
      <c r="AB521" s="4"/>
      <c r="AC521" s="4"/>
      <c r="AD521" s="4"/>
      <c r="AE521" s="4"/>
      <c r="AF521" s="4"/>
      <c r="AG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9"/>
      <c r="AB522" s="4"/>
      <c r="AC522" s="4"/>
      <c r="AD522" s="4"/>
      <c r="AE522" s="4"/>
      <c r="AF522" s="4"/>
      <c r="AG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9"/>
      <c r="AB523" s="4"/>
      <c r="AC523" s="4"/>
      <c r="AD523" s="4"/>
      <c r="AE523" s="4"/>
      <c r="AF523" s="4"/>
      <c r="AG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9"/>
      <c r="AB524" s="4"/>
      <c r="AC524" s="4"/>
      <c r="AD524" s="4"/>
      <c r="AE524" s="4"/>
      <c r="AF524" s="4"/>
      <c r="AG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9"/>
      <c r="AB525" s="4"/>
      <c r="AC525" s="4"/>
      <c r="AD525" s="4"/>
      <c r="AE525" s="4"/>
      <c r="AF525" s="4"/>
      <c r="AG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9"/>
      <c r="AB526" s="4"/>
      <c r="AC526" s="4"/>
      <c r="AD526" s="4"/>
      <c r="AE526" s="4"/>
      <c r="AF526" s="4"/>
      <c r="AG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9"/>
      <c r="AB527" s="4"/>
      <c r="AC527" s="4"/>
      <c r="AD527" s="4"/>
      <c r="AE527" s="4"/>
      <c r="AF527" s="4"/>
      <c r="AG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9"/>
      <c r="AB528" s="4"/>
      <c r="AC528" s="4"/>
      <c r="AD528" s="4"/>
      <c r="AE528" s="4"/>
      <c r="AF528" s="4"/>
      <c r="AG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9"/>
      <c r="AB529" s="4"/>
      <c r="AC529" s="4"/>
      <c r="AD529" s="4"/>
      <c r="AE529" s="4"/>
      <c r="AF529" s="4"/>
      <c r="AG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9"/>
      <c r="AB530" s="4"/>
      <c r="AC530" s="4"/>
      <c r="AD530" s="4"/>
      <c r="AE530" s="4"/>
      <c r="AF530" s="4"/>
      <c r="AG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/>
      <c r="AB531" s="4"/>
      <c r="AC531" s="4"/>
      <c r="AD531" s="4"/>
      <c r="AE531" s="4"/>
      <c r="AF531" s="4"/>
      <c r="AG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9"/>
      <c r="AB532" s="4"/>
      <c r="AC532" s="4"/>
      <c r="AD532" s="4"/>
      <c r="AE532" s="4"/>
      <c r="AF532" s="4"/>
      <c r="AG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9"/>
      <c r="AB533" s="4"/>
      <c r="AC533" s="4"/>
      <c r="AD533" s="4"/>
      <c r="AE533" s="4"/>
      <c r="AF533" s="4"/>
      <c r="AG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9"/>
      <c r="AB534" s="4"/>
      <c r="AC534" s="4"/>
      <c r="AD534" s="4"/>
      <c r="AE534" s="4"/>
      <c r="AF534" s="4"/>
      <c r="AG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9"/>
      <c r="AB535" s="4"/>
      <c r="AC535" s="4"/>
      <c r="AD535" s="4"/>
      <c r="AE535" s="4"/>
      <c r="AF535" s="4"/>
      <c r="AG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9"/>
      <c r="AB536" s="4"/>
      <c r="AC536" s="4"/>
      <c r="AD536" s="4"/>
      <c r="AE536" s="4"/>
      <c r="AF536" s="4"/>
      <c r="AG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9"/>
      <c r="AB537" s="4"/>
      <c r="AC537" s="4"/>
      <c r="AD537" s="4"/>
      <c r="AE537" s="4"/>
      <c r="AF537" s="4"/>
      <c r="AG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9"/>
      <c r="AB538" s="4"/>
      <c r="AC538" s="4"/>
      <c r="AD538" s="4"/>
      <c r="AE538" s="4"/>
      <c r="AF538" s="4"/>
      <c r="AG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9"/>
      <c r="AB539" s="4"/>
      <c r="AC539" s="4"/>
      <c r="AD539" s="4"/>
      <c r="AE539" s="4"/>
      <c r="AF539" s="4"/>
      <c r="AG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9"/>
      <c r="AB540" s="4"/>
      <c r="AC540" s="4"/>
      <c r="AD540" s="4"/>
      <c r="AE540" s="4"/>
      <c r="AF540" s="4"/>
      <c r="AG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9"/>
      <c r="AB541" s="4"/>
      <c r="AC541" s="4"/>
      <c r="AD541" s="4"/>
      <c r="AE541" s="4"/>
      <c r="AF541" s="4"/>
      <c r="AG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9"/>
      <c r="AB542" s="4"/>
      <c r="AC542" s="4"/>
      <c r="AD542" s="4"/>
      <c r="AE542" s="4"/>
      <c r="AF542" s="4"/>
      <c r="AG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9"/>
      <c r="AB543" s="4"/>
      <c r="AC543" s="4"/>
      <c r="AD543" s="4"/>
      <c r="AE543" s="4"/>
      <c r="AF543" s="4"/>
      <c r="AG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9"/>
      <c r="AB544" s="4"/>
      <c r="AC544" s="4"/>
      <c r="AD544" s="4"/>
      <c r="AE544" s="4"/>
      <c r="AF544" s="4"/>
      <c r="AG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9"/>
      <c r="AB545" s="4"/>
      <c r="AC545" s="4"/>
      <c r="AD545" s="4"/>
      <c r="AE545" s="4"/>
      <c r="AF545" s="4"/>
      <c r="AG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9"/>
      <c r="AB546" s="4"/>
      <c r="AC546" s="4"/>
      <c r="AD546" s="4"/>
      <c r="AE546" s="4"/>
      <c r="AF546" s="4"/>
      <c r="AG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9"/>
      <c r="AB547" s="4"/>
      <c r="AC547" s="4"/>
      <c r="AD547" s="4"/>
      <c r="AE547" s="4"/>
      <c r="AF547" s="4"/>
      <c r="AG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9"/>
      <c r="AB548" s="4"/>
      <c r="AC548" s="4"/>
      <c r="AD548" s="4"/>
      <c r="AE548" s="4"/>
      <c r="AF548" s="4"/>
      <c r="AG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9"/>
      <c r="AB549" s="4"/>
      <c r="AC549" s="4"/>
      <c r="AD549" s="4"/>
      <c r="AE549" s="4"/>
      <c r="AF549" s="4"/>
      <c r="AG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9"/>
      <c r="AB550" s="4"/>
      <c r="AC550" s="4"/>
      <c r="AD550" s="4"/>
      <c r="AE550" s="4"/>
      <c r="AF550" s="4"/>
      <c r="AG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9"/>
      <c r="AB551" s="4"/>
      <c r="AC551" s="4"/>
      <c r="AD551" s="4"/>
      <c r="AE551" s="4"/>
      <c r="AF551" s="4"/>
      <c r="AG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9"/>
      <c r="AB552" s="4"/>
      <c r="AC552" s="4"/>
      <c r="AD552" s="4"/>
      <c r="AE552" s="4"/>
      <c r="AF552" s="4"/>
      <c r="AG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/>
      <c r="AB553" s="4"/>
      <c r="AC553" s="4"/>
      <c r="AD553" s="4"/>
      <c r="AE553" s="4"/>
      <c r="AF553" s="4"/>
      <c r="AG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9"/>
      <c r="AB554" s="4"/>
      <c r="AC554" s="4"/>
      <c r="AD554" s="4"/>
      <c r="AE554" s="4"/>
      <c r="AF554" s="4"/>
      <c r="AG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9"/>
      <c r="AB555" s="4"/>
      <c r="AC555" s="4"/>
      <c r="AD555" s="4"/>
      <c r="AE555" s="4"/>
      <c r="AF555" s="4"/>
      <c r="AG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9"/>
      <c r="AB556" s="4"/>
      <c r="AC556" s="4"/>
      <c r="AD556" s="4"/>
      <c r="AE556" s="4"/>
      <c r="AF556" s="4"/>
      <c r="AG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9"/>
      <c r="AB557" s="4"/>
      <c r="AC557" s="4"/>
      <c r="AD557" s="4"/>
      <c r="AE557" s="4"/>
      <c r="AF557" s="4"/>
      <c r="AG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9"/>
      <c r="AB558" s="4"/>
      <c r="AC558" s="4"/>
      <c r="AD558" s="4"/>
      <c r="AE558" s="4"/>
      <c r="AF558" s="4"/>
      <c r="AG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9"/>
      <c r="AB559" s="4"/>
      <c r="AC559" s="4"/>
      <c r="AD559" s="4"/>
      <c r="AE559" s="4"/>
      <c r="AF559" s="4"/>
      <c r="AG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9"/>
      <c r="AB560" s="4"/>
      <c r="AC560" s="4"/>
      <c r="AD560" s="4"/>
      <c r="AE560" s="4"/>
      <c r="AF560" s="4"/>
      <c r="AG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/>
      <c r="AB561" s="4"/>
      <c r="AC561" s="4"/>
      <c r="AD561" s="4"/>
      <c r="AE561" s="4"/>
      <c r="AF561" s="4"/>
      <c r="AG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9"/>
      <c r="AB562" s="4"/>
      <c r="AC562" s="4"/>
      <c r="AD562" s="4"/>
      <c r="AE562" s="4"/>
      <c r="AF562" s="4"/>
      <c r="AG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/>
      <c r="AB563" s="4"/>
      <c r="AC563" s="4"/>
      <c r="AD563" s="4"/>
      <c r="AE563" s="4"/>
      <c r="AF563" s="4"/>
      <c r="AG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9"/>
      <c r="AB564" s="4"/>
      <c r="AC564" s="4"/>
      <c r="AD564" s="4"/>
      <c r="AE564" s="4"/>
      <c r="AF564" s="4"/>
      <c r="AG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9"/>
      <c r="AB565" s="4"/>
      <c r="AC565" s="4"/>
      <c r="AD565" s="4"/>
      <c r="AE565" s="4"/>
      <c r="AF565" s="4"/>
      <c r="AG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9"/>
      <c r="AB566" s="4"/>
      <c r="AC566" s="4"/>
      <c r="AD566" s="4"/>
      <c r="AE566" s="4"/>
      <c r="AF566" s="4"/>
      <c r="AG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9"/>
      <c r="AB567" s="4"/>
      <c r="AC567" s="4"/>
      <c r="AD567" s="4"/>
      <c r="AE567" s="4"/>
      <c r="AF567" s="4"/>
      <c r="AG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9"/>
      <c r="AB568" s="4"/>
      <c r="AC568" s="4"/>
      <c r="AD568" s="4"/>
      <c r="AE568" s="4"/>
      <c r="AF568" s="4"/>
      <c r="AG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9"/>
      <c r="AB569" s="4"/>
      <c r="AC569" s="4"/>
      <c r="AD569" s="4"/>
      <c r="AE569" s="4"/>
      <c r="AF569" s="4"/>
      <c r="AG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9"/>
      <c r="AB570" s="4"/>
      <c r="AC570" s="4"/>
      <c r="AD570" s="4"/>
      <c r="AE570" s="4"/>
      <c r="AF570" s="4"/>
      <c r="AG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9"/>
      <c r="AB571" s="4"/>
      <c r="AC571" s="4"/>
      <c r="AD571" s="4"/>
      <c r="AE571" s="4"/>
      <c r="AF571" s="4"/>
      <c r="AG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9"/>
      <c r="AB572" s="4"/>
      <c r="AC572" s="4"/>
      <c r="AD572" s="4"/>
      <c r="AE572" s="4"/>
      <c r="AF572" s="4"/>
      <c r="AG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9"/>
      <c r="AB573" s="4"/>
      <c r="AC573" s="4"/>
      <c r="AD573" s="4"/>
      <c r="AE573" s="4"/>
      <c r="AF573" s="4"/>
      <c r="AG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9"/>
      <c r="AB574" s="4"/>
      <c r="AC574" s="4"/>
      <c r="AD574" s="4"/>
      <c r="AE574" s="4"/>
      <c r="AF574" s="4"/>
      <c r="AG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9"/>
      <c r="AB575" s="4"/>
      <c r="AC575" s="4"/>
      <c r="AD575" s="4"/>
      <c r="AE575" s="4"/>
      <c r="AF575" s="4"/>
      <c r="AG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9"/>
      <c r="AB576" s="4"/>
      <c r="AC576" s="4"/>
      <c r="AD576" s="4"/>
      <c r="AE576" s="4"/>
      <c r="AF576" s="4"/>
      <c r="AG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9"/>
      <c r="AB577" s="4"/>
      <c r="AC577" s="4"/>
      <c r="AD577" s="4"/>
      <c r="AE577" s="4"/>
      <c r="AF577" s="4"/>
      <c r="AG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9"/>
      <c r="AB578" s="4"/>
      <c r="AC578" s="4"/>
      <c r="AD578" s="4"/>
      <c r="AE578" s="4"/>
      <c r="AF578" s="4"/>
      <c r="AG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9"/>
      <c r="AB579" s="4"/>
      <c r="AC579" s="4"/>
      <c r="AD579" s="4"/>
      <c r="AE579" s="4"/>
      <c r="AF579" s="4"/>
      <c r="AG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9"/>
      <c r="AB580" s="4"/>
      <c r="AC580" s="4"/>
      <c r="AD580" s="4"/>
      <c r="AE580" s="4"/>
      <c r="AF580" s="4"/>
      <c r="AG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9"/>
      <c r="AB581" s="4"/>
      <c r="AC581" s="4"/>
      <c r="AD581" s="4"/>
      <c r="AE581" s="4"/>
      <c r="AF581" s="4"/>
      <c r="AG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9"/>
      <c r="AB582" s="4"/>
      <c r="AC582" s="4"/>
      <c r="AD582" s="4"/>
      <c r="AE582" s="4"/>
      <c r="AF582" s="4"/>
      <c r="AG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9"/>
      <c r="AB583" s="4"/>
      <c r="AC583" s="4"/>
      <c r="AD583" s="4"/>
      <c r="AE583" s="4"/>
      <c r="AF583" s="4"/>
      <c r="AG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9"/>
      <c r="AB584" s="4"/>
      <c r="AC584" s="4"/>
      <c r="AD584" s="4"/>
      <c r="AE584" s="4"/>
      <c r="AF584" s="4"/>
      <c r="AG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9"/>
      <c r="AB585" s="4"/>
      <c r="AC585" s="4"/>
      <c r="AD585" s="4"/>
      <c r="AE585" s="4"/>
      <c r="AF585" s="4"/>
      <c r="AG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9"/>
      <c r="AB586" s="4"/>
      <c r="AC586" s="4"/>
      <c r="AD586" s="4"/>
      <c r="AE586" s="4"/>
      <c r="AF586" s="4"/>
      <c r="AG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9"/>
      <c r="AB587" s="4"/>
      <c r="AC587" s="4"/>
      <c r="AD587" s="4"/>
      <c r="AE587" s="4"/>
      <c r="AF587" s="4"/>
      <c r="AG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9"/>
      <c r="AB588" s="4"/>
      <c r="AC588" s="4"/>
      <c r="AD588" s="4"/>
      <c r="AE588" s="4"/>
      <c r="AF588" s="4"/>
      <c r="AG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9"/>
      <c r="AB589" s="4"/>
      <c r="AC589" s="4"/>
      <c r="AD589" s="4"/>
      <c r="AE589" s="4"/>
      <c r="AF589" s="4"/>
      <c r="AG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9"/>
      <c r="AB590" s="4"/>
      <c r="AC590" s="4"/>
      <c r="AD590" s="4"/>
      <c r="AE590" s="4"/>
      <c r="AF590" s="4"/>
      <c r="AG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/>
      <c r="AB591" s="4"/>
      <c r="AC591" s="4"/>
      <c r="AD591" s="4"/>
      <c r="AE591" s="4"/>
      <c r="AF591" s="4"/>
      <c r="AG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9"/>
      <c r="AB592" s="4"/>
      <c r="AC592" s="4"/>
      <c r="AD592" s="4"/>
      <c r="AE592" s="4"/>
      <c r="AF592" s="4"/>
      <c r="AG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9"/>
      <c r="AB593" s="4"/>
      <c r="AC593" s="4"/>
      <c r="AD593" s="4"/>
      <c r="AE593" s="4"/>
      <c r="AF593" s="4"/>
      <c r="AG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9"/>
      <c r="AB594" s="4"/>
      <c r="AC594" s="4"/>
      <c r="AD594" s="4"/>
      <c r="AE594" s="4"/>
      <c r="AF594" s="4"/>
      <c r="AG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/>
      <c r="AB595" s="4"/>
      <c r="AC595" s="4"/>
      <c r="AD595" s="4"/>
      <c r="AE595" s="4"/>
      <c r="AF595" s="4"/>
      <c r="AG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/>
      <c r="AB596" s="4"/>
      <c r="AC596" s="4"/>
      <c r="AD596" s="4"/>
      <c r="AE596" s="4"/>
      <c r="AF596" s="4"/>
      <c r="AG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9"/>
      <c r="AB597" s="4"/>
      <c r="AC597" s="4"/>
      <c r="AD597" s="4"/>
      <c r="AE597" s="4"/>
      <c r="AF597" s="4"/>
      <c r="AG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/>
      <c r="AB598" s="4"/>
      <c r="AC598" s="4"/>
      <c r="AD598" s="4"/>
      <c r="AE598" s="4"/>
      <c r="AF598" s="4"/>
      <c r="AG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/>
      <c r="AB599" s="4"/>
      <c r="AC599" s="4"/>
      <c r="AD599" s="4"/>
      <c r="AE599" s="4"/>
      <c r="AF599" s="4"/>
      <c r="AG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9"/>
      <c r="AB600" s="4"/>
      <c r="AC600" s="4"/>
      <c r="AD600" s="4"/>
      <c r="AE600" s="4"/>
      <c r="AF600" s="4"/>
      <c r="AG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9"/>
      <c r="AB601" s="4"/>
      <c r="AC601" s="4"/>
      <c r="AD601" s="4"/>
      <c r="AE601" s="4"/>
      <c r="AF601" s="4"/>
      <c r="AG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9"/>
      <c r="AB602" s="4"/>
      <c r="AC602" s="4"/>
      <c r="AD602" s="4"/>
      <c r="AE602" s="4"/>
      <c r="AF602" s="4"/>
      <c r="AG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/>
      <c r="AB603" s="4"/>
      <c r="AC603" s="4"/>
      <c r="AD603" s="4"/>
      <c r="AE603" s="4"/>
      <c r="AF603" s="4"/>
      <c r="AG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9"/>
      <c r="AB604" s="4"/>
      <c r="AC604" s="4"/>
      <c r="AD604" s="4"/>
      <c r="AE604" s="4"/>
      <c r="AF604" s="4"/>
      <c r="AG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9"/>
      <c r="AB605" s="4"/>
      <c r="AC605" s="4"/>
      <c r="AD605" s="4"/>
      <c r="AE605" s="4"/>
      <c r="AF605" s="4"/>
      <c r="AG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9"/>
      <c r="AB606" s="4"/>
      <c r="AC606" s="4"/>
      <c r="AD606" s="4"/>
      <c r="AE606" s="4"/>
      <c r="AF606" s="4"/>
      <c r="AG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9"/>
      <c r="AB607" s="4"/>
      <c r="AC607" s="4"/>
      <c r="AD607" s="4"/>
      <c r="AE607" s="4"/>
      <c r="AF607" s="4"/>
      <c r="AG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9"/>
      <c r="AB608" s="4"/>
      <c r="AC608" s="4"/>
      <c r="AD608" s="4"/>
      <c r="AE608" s="4"/>
      <c r="AF608" s="4"/>
      <c r="AG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/>
      <c r="AB609" s="4"/>
      <c r="AC609" s="4"/>
      <c r="AD609" s="4"/>
      <c r="AE609" s="4"/>
      <c r="AF609" s="4"/>
      <c r="AG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/>
      <c r="AB610" s="4"/>
      <c r="AC610" s="4"/>
      <c r="AD610" s="4"/>
      <c r="AE610" s="4"/>
      <c r="AF610" s="4"/>
      <c r="AG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9"/>
      <c r="AB611" s="4"/>
      <c r="AC611" s="4"/>
      <c r="AD611" s="4"/>
      <c r="AE611" s="4"/>
      <c r="AF611" s="4"/>
      <c r="AG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/>
      <c r="AB612" s="4"/>
      <c r="AC612" s="4"/>
      <c r="AD612" s="4"/>
      <c r="AE612" s="4"/>
      <c r="AF612" s="4"/>
      <c r="AG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9"/>
      <c r="AB613" s="4"/>
      <c r="AC613" s="4"/>
      <c r="AD613" s="4"/>
      <c r="AE613" s="4"/>
      <c r="AF613" s="4"/>
      <c r="AG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/>
      <c r="AB614" s="4"/>
      <c r="AC614" s="4"/>
      <c r="AD614" s="4"/>
      <c r="AE614" s="4"/>
      <c r="AF614" s="4"/>
      <c r="AG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9"/>
      <c r="AB615" s="4"/>
      <c r="AC615" s="4"/>
      <c r="AD615" s="4"/>
      <c r="AE615" s="4"/>
      <c r="AF615" s="4"/>
      <c r="AG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9"/>
      <c r="AB616" s="4"/>
      <c r="AC616" s="4"/>
      <c r="AD616" s="4"/>
      <c r="AE616" s="4"/>
      <c r="AF616" s="4"/>
      <c r="AG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9"/>
      <c r="AB617" s="4"/>
      <c r="AC617" s="4"/>
      <c r="AD617" s="4"/>
      <c r="AE617" s="4"/>
      <c r="AF617" s="4"/>
      <c r="AG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9"/>
      <c r="AB618" s="4"/>
      <c r="AC618" s="4"/>
      <c r="AD618" s="4"/>
      <c r="AE618" s="4"/>
      <c r="AF618" s="4"/>
      <c r="AG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9"/>
      <c r="AB619" s="4"/>
      <c r="AC619" s="4"/>
      <c r="AD619" s="4"/>
      <c r="AE619" s="4"/>
      <c r="AF619" s="4"/>
      <c r="AG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9"/>
      <c r="AB620" s="4"/>
      <c r="AC620" s="4"/>
      <c r="AD620" s="4"/>
      <c r="AE620" s="4"/>
      <c r="AF620" s="4"/>
      <c r="AG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9"/>
      <c r="AB621" s="4"/>
      <c r="AC621" s="4"/>
      <c r="AD621" s="4"/>
      <c r="AE621" s="4"/>
      <c r="AF621" s="4"/>
      <c r="AG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9"/>
      <c r="AB622" s="4"/>
      <c r="AC622" s="4"/>
      <c r="AD622" s="4"/>
      <c r="AE622" s="4"/>
      <c r="AF622" s="4"/>
      <c r="AG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9"/>
      <c r="AB623" s="4"/>
      <c r="AC623" s="4"/>
      <c r="AD623" s="4"/>
      <c r="AE623" s="4"/>
      <c r="AF623" s="4"/>
      <c r="AG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9"/>
      <c r="AB624" s="4"/>
      <c r="AC624" s="4"/>
      <c r="AD624" s="4"/>
      <c r="AE624" s="4"/>
      <c r="AF624" s="4"/>
      <c r="AG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9"/>
      <c r="AB625" s="4"/>
      <c r="AC625" s="4"/>
      <c r="AD625" s="4"/>
      <c r="AE625" s="4"/>
      <c r="AF625" s="4"/>
      <c r="AG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9"/>
      <c r="AB626" s="4"/>
      <c r="AC626" s="4"/>
      <c r="AD626" s="4"/>
      <c r="AE626" s="4"/>
      <c r="AF626" s="4"/>
      <c r="AG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9"/>
      <c r="AB627" s="4"/>
      <c r="AC627" s="4"/>
      <c r="AD627" s="4"/>
      <c r="AE627" s="4"/>
      <c r="AF627" s="4"/>
      <c r="AG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9"/>
      <c r="AB628" s="4"/>
      <c r="AC628" s="4"/>
      <c r="AD628" s="4"/>
      <c r="AE628" s="4"/>
      <c r="AF628" s="4"/>
      <c r="AG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/>
      <c r="AB629" s="4"/>
      <c r="AC629" s="4"/>
      <c r="AD629" s="4"/>
      <c r="AE629" s="4"/>
      <c r="AF629" s="4"/>
      <c r="AG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9"/>
      <c r="AB630" s="4"/>
      <c r="AC630" s="4"/>
      <c r="AD630" s="4"/>
      <c r="AE630" s="4"/>
      <c r="AF630" s="4"/>
      <c r="AG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/>
      <c r="AB631" s="4"/>
      <c r="AC631" s="4"/>
      <c r="AD631" s="4"/>
      <c r="AE631" s="4"/>
      <c r="AF631" s="4"/>
      <c r="AG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9"/>
      <c r="AB632" s="4"/>
      <c r="AC632" s="4"/>
      <c r="AD632" s="4"/>
      <c r="AE632" s="4"/>
      <c r="AF632" s="4"/>
      <c r="AG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9"/>
      <c r="AB633" s="4"/>
      <c r="AC633" s="4"/>
      <c r="AD633" s="4"/>
      <c r="AE633" s="4"/>
      <c r="AF633" s="4"/>
      <c r="AG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9"/>
      <c r="AB634" s="4"/>
      <c r="AC634" s="4"/>
      <c r="AD634" s="4"/>
      <c r="AE634" s="4"/>
      <c r="AF634" s="4"/>
      <c r="AG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/>
      <c r="AB635" s="4"/>
      <c r="AC635" s="4"/>
      <c r="AD635" s="4"/>
      <c r="AE635" s="4"/>
      <c r="AF635" s="4"/>
      <c r="AG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/>
      <c r="AB636" s="4"/>
      <c r="AC636" s="4"/>
      <c r="AD636" s="4"/>
      <c r="AE636" s="4"/>
      <c r="AF636" s="4"/>
      <c r="AG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/>
      <c r="AB637" s="4"/>
      <c r="AC637" s="4"/>
      <c r="AD637" s="4"/>
      <c r="AE637" s="4"/>
      <c r="AF637" s="4"/>
      <c r="AG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/>
      <c r="AB638" s="4"/>
      <c r="AC638" s="4"/>
      <c r="AD638" s="4"/>
      <c r="AE638" s="4"/>
      <c r="AF638" s="4"/>
      <c r="AG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9"/>
      <c r="AB639" s="4"/>
      <c r="AC639" s="4"/>
      <c r="AD639" s="4"/>
      <c r="AE639" s="4"/>
      <c r="AF639" s="4"/>
      <c r="AG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9"/>
      <c r="AB640" s="4"/>
      <c r="AC640" s="4"/>
      <c r="AD640" s="4"/>
      <c r="AE640" s="4"/>
      <c r="AF640" s="4"/>
      <c r="AG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9"/>
      <c r="AB641" s="4"/>
      <c r="AC641" s="4"/>
      <c r="AD641" s="4"/>
      <c r="AE641" s="4"/>
      <c r="AF641" s="4"/>
      <c r="AG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9"/>
      <c r="AB642" s="4"/>
      <c r="AC642" s="4"/>
      <c r="AD642" s="4"/>
      <c r="AE642" s="4"/>
      <c r="AF642" s="4"/>
      <c r="AG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9"/>
      <c r="AB643" s="4"/>
      <c r="AC643" s="4"/>
      <c r="AD643" s="4"/>
      <c r="AE643" s="4"/>
      <c r="AF643" s="4"/>
      <c r="AG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9"/>
      <c r="AB644" s="4"/>
      <c r="AC644" s="4"/>
      <c r="AD644" s="4"/>
      <c r="AE644" s="4"/>
      <c r="AF644" s="4"/>
      <c r="AG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9"/>
      <c r="AB645" s="4"/>
      <c r="AC645" s="4"/>
      <c r="AD645" s="4"/>
      <c r="AE645" s="4"/>
      <c r="AF645" s="4"/>
      <c r="AG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9"/>
      <c r="AB646" s="4"/>
      <c r="AC646" s="4"/>
      <c r="AD646" s="4"/>
      <c r="AE646" s="4"/>
      <c r="AF646" s="4"/>
      <c r="AG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9"/>
      <c r="AB647" s="4"/>
      <c r="AC647" s="4"/>
      <c r="AD647" s="4"/>
      <c r="AE647" s="4"/>
      <c r="AF647" s="4"/>
      <c r="AG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9"/>
      <c r="AB648" s="4"/>
      <c r="AC648" s="4"/>
      <c r="AD648" s="4"/>
      <c r="AE648" s="4"/>
      <c r="AF648" s="4"/>
      <c r="AG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9"/>
      <c r="AB649" s="4"/>
      <c r="AC649" s="4"/>
      <c r="AD649" s="4"/>
      <c r="AE649" s="4"/>
      <c r="AF649" s="4"/>
      <c r="AG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9"/>
      <c r="AB650" s="4"/>
      <c r="AC650" s="4"/>
      <c r="AD650" s="4"/>
      <c r="AE650" s="4"/>
      <c r="AF650" s="4"/>
      <c r="AG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9"/>
      <c r="AB651" s="4"/>
      <c r="AC651" s="4"/>
      <c r="AD651" s="4"/>
      <c r="AE651" s="4"/>
      <c r="AF651" s="4"/>
      <c r="AG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9"/>
      <c r="AB652" s="4"/>
      <c r="AC652" s="4"/>
      <c r="AD652" s="4"/>
      <c r="AE652" s="4"/>
      <c r="AF652" s="4"/>
      <c r="AG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9"/>
      <c r="AB653" s="4"/>
      <c r="AC653" s="4"/>
      <c r="AD653" s="4"/>
      <c r="AE653" s="4"/>
      <c r="AF653" s="4"/>
      <c r="AG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9"/>
      <c r="AB654" s="4"/>
      <c r="AC654" s="4"/>
      <c r="AD654" s="4"/>
      <c r="AE654" s="4"/>
      <c r="AF654" s="4"/>
      <c r="AG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9"/>
      <c r="AB655" s="4"/>
      <c r="AC655" s="4"/>
      <c r="AD655" s="4"/>
      <c r="AE655" s="4"/>
      <c r="AF655" s="4"/>
      <c r="AG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9"/>
      <c r="AB656" s="4"/>
      <c r="AC656" s="4"/>
      <c r="AD656" s="4"/>
      <c r="AE656" s="4"/>
      <c r="AF656" s="4"/>
      <c r="AG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9"/>
      <c r="AB657" s="4"/>
      <c r="AC657" s="4"/>
      <c r="AD657" s="4"/>
      <c r="AE657" s="4"/>
      <c r="AF657" s="4"/>
      <c r="AG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9"/>
      <c r="AB658" s="4"/>
      <c r="AC658" s="4"/>
      <c r="AD658" s="4"/>
      <c r="AE658" s="4"/>
      <c r="AF658" s="4"/>
      <c r="AG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9"/>
      <c r="AB659" s="4"/>
      <c r="AC659" s="4"/>
      <c r="AD659" s="4"/>
      <c r="AE659" s="4"/>
      <c r="AF659" s="4"/>
      <c r="AG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9"/>
      <c r="AB660" s="4"/>
      <c r="AC660" s="4"/>
      <c r="AD660" s="4"/>
      <c r="AE660" s="4"/>
      <c r="AF660" s="4"/>
      <c r="AG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9"/>
      <c r="AB661" s="4"/>
      <c r="AC661" s="4"/>
      <c r="AD661" s="4"/>
      <c r="AE661" s="4"/>
      <c r="AF661" s="4"/>
      <c r="AG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9"/>
      <c r="AB662" s="4"/>
      <c r="AC662" s="4"/>
      <c r="AD662" s="4"/>
      <c r="AE662" s="4"/>
      <c r="AF662" s="4"/>
      <c r="AG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9"/>
      <c r="AB663" s="4"/>
      <c r="AC663" s="4"/>
      <c r="AD663" s="4"/>
      <c r="AE663" s="4"/>
      <c r="AF663" s="4"/>
      <c r="AG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9"/>
      <c r="AB664" s="4"/>
      <c r="AC664" s="4"/>
      <c r="AD664" s="4"/>
      <c r="AE664" s="4"/>
      <c r="AF664" s="4"/>
      <c r="AG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9"/>
      <c r="AB665" s="4"/>
      <c r="AC665" s="4"/>
      <c r="AD665" s="4"/>
      <c r="AE665" s="4"/>
      <c r="AF665" s="4"/>
      <c r="AG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9"/>
      <c r="AB666" s="4"/>
      <c r="AC666" s="4"/>
      <c r="AD666" s="4"/>
      <c r="AE666" s="4"/>
      <c r="AF666" s="4"/>
      <c r="AG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9"/>
      <c r="AB667" s="4"/>
      <c r="AC667" s="4"/>
      <c r="AD667" s="4"/>
      <c r="AE667" s="4"/>
      <c r="AF667" s="4"/>
      <c r="AG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9"/>
      <c r="AB668" s="4"/>
      <c r="AC668" s="4"/>
      <c r="AD668" s="4"/>
      <c r="AE668" s="4"/>
      <c r="AF668" s="4"/>
      <c r="AG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9"/>
      <c r="AB669" s="4"/>
      <c r="AC669" s="4"/>
      <c r="AD669" s="4"/>
      <c r="AE669" s="4"/>
      <c r="AF669" s="4"/>
      <c r="AG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9"/>
      <c r="AB670" s="4"/>
      <c r="AC670" s="4"/>
      <c r="AD670" s="4"/>
      <c r="AE670" s="4"/>
      <c r="AF670" s="4"/>
      <c r="AG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9"/>
      <c r="AB671" s="4"/>
      <c r="AC671" s="4"/>
      <c r="AD671" s="4"/>
      <c r="AE671" s="4"/>
      <c r="AF671" s="4"/>
      <c r="AG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9"/>
      <c r="AB672" s="4"/>
      <c r="AC672" s="4"/>
      <c r="AD672" s="4"/>
      <c r="AE672" s="4"/>
      <c r="AF672" s="4"/>
      <c r="AG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9"/>
      <c r="AB673" s="4"/>
      <c r="AC673" s="4"/>
      <c r="AD673" s="4"/>
      <c r="AE673" s="4"/>
      <c r="AF673" s="4"/>
      <c r="AG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9"/>
      <c r="AB674" s="4"/>
      <c r="AC674" s="4"/>
      <c r="AD674" s="4"/>
      <c r="AE674" s="4"/>
      <c r="AF674" s="4"/>
      <c r="AG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9"/>
      <c r="AB675" s="4"/>
      <c r="AC675" s="4"/>
      <c r="AD675" s="4"/>
      <c r="AE675" s="4"/>
      <c r="AF675" s="4"/>
      <c r="AG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9"/>
      <c r="AB676" s="4"/>
      <c r="AC676" s="4"/>
      <c r="AD676" s="4"/>
      <c r="AE676" s="4"/>
      <c r="AF676" s="4"/>
      <c r="AG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9"/>
      <c r="AB677" s="4"/>
      <c r="AC677" s="4"/>
      <c r="AD677" s="4"/>
      <c r="AE677" s="4"/>
      <c r="AF677" s="4"/>
      <c r="AG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9"/>
      <c r="AB678" s="4"/>
      <c r="AC678" s="4"/>
      <c r="AD678" s="4"/>
      <c r="AE678" s="4"/>
      <c r="AF678" s="4"/>
      <c r="AG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9"/>
      <c r="AB679" s="4"/>
      <c r="AC679" s="4"/>
      <c r="AD679" s="4"/>
      <c r="AE679" s="4"/>
      <c r="AF679" s="4"/>
      <c r="AG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9"/>
      <c r="AB680" s="4"/>
      <c r="AC680" s="4"/>
      <c r="AD680" s="4"/>
      <c r="AE680" s="4"/>
      <c r="AF680" s="4"/>
      <c r="AG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9"/>
      <c r="AB681" s="4"/>
      <c r="AC681" s="4"/>
      <c r="AD681" s="4"/>
      <c r="AE681" s="4"/>
      <c r="AF681" s="4"/>
      <c r="AG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9"/>
      <c r="AB682" s="4"/>
      <c r="AC682" s="4"/>
      <c r="AD682" s="4"/>
      <c r="AE682" s="4"/>
      <c r="AF682" s="4"/>
      <c r="AG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9"/>
      <c r="AB683" s="4"/>
      <c r="AC683" s="4"/>
      <c r="AD683" s="4"/>
      <c r="AE683" s="4"/>
      <c r="AF683" s="4"/>
      <c r="AG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9"/>
      <c r="AB684" s="4"/>
      <c r="AC684" s="4"/>
      <c r="AD684" s="4"/>
      <c r="AE684" s="4"/>
      <c r="AF684" s="4"/>
      <c r="AG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9"/>
      <c r="AB685" s="4"/>
      <c r="AC685" s="4"/>
      <c r="AD685" s="4"/>
      <c r="AE685" s="4"/>
      <c r="AF685" s="4"/>
      <c r="AG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/>
      <c r="AB686" s="4"/>
      <c r="AC686" s="4"/>
      <c r="AD686" s="4"/>
      <c r="AE686" s="4"/>
      <c r="AF686" s="4"/>
      <c r="AG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/>
      <c r="AB687" s="4"/>
      <c r="AC687" s="4"/>
      <c r="AD687" s="4"/>
      <c r="AE687" s="4"/>
      <c r="AF687" s="4"/>
      <c r="AG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/>
      <c r="AB688" s="4"/>
      <c r="AC688" s="4"/>
      <c r="AD688" s="4"/>
      <c r="AE688" s="4"/>
      <c r="AF688" s="4"/>
      <c r="AG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9"/>
      <c r="AB689" s="4"/>
      <c r="AC689" s="4"/>
      <c r="AD689" s="4"/>
      <c r="AE689" s="4"/>
      <c r="AF689" s="4"/>
      <c r="AG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/>
      <c r="AB690" s="4"/>
      <c r="AC690" s="4"/>
      <c r="AD690" s="4"/>
      <c r="AE690" s="4"/>
      <c r="AF690" s="4"/>
      <c r="AG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/>
      <c r="AB691" s="4"/>
      <c r="AC691" s="4"/>
      <c r="AD691" s="4"/>
      <c r="AE691" s="4"/>
      <c r="AF691" s="4"/>
      <c r="AG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/>
      <c r="AB692" s="4"/>
      <c r="AC692" s="4"/>
      <c r="AD692" s="4"/>
      <c r="AE692" s="4"/>
      <c r="AF692" s="4"/>
      <c r="AG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9"/>
      <c r="AB693" s="4"/>
      <c r="AC693" s="4"/>
      <c r="AD693" s="4"/>
      <c r="AE693" s="4"/>
      <c r="AF693" s="4"/>
      <c r="AG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9"/>
      <c r="AB694" s="4"/>
      <c r="AC694" s="4"/>
      <c r="AD694" s="4"/>
      <c r="AE694" s="4"/>
      <c r="AF694" s="4"/>
      <c r="AG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9"/>
      <c r="AB695" s="4"/>
      <c r="AC695" s="4"/>
      <c r="AD695" s="4"/>
      <c r="AE695" s="4"/>
      <c r="AF695" s="4"/>
      <c r="AG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9"/>
      <c r="AB696" s="4"/>
      <c r="AC696" s="4"/>
      <c r="AD696" s="4"/>
      <c r="AE696" s="4"/>
      <c r="AF696" s="4"/>
      <c r="AG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9"/>
      <c r="AB697" s="4"/>
      <c r="AC697" s="4"/>
      <c r="AD697" s="4"/>
      <c r="AE697" s="4"/>
      <c r="AF697" s="4"/>
      <c r="AG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9"/>
      <c r="AB698" s="4"/>
      <c r="AC698" s="4"/>
      <c r="AD698" s="4"/>
      <c r="AE698" s="4"/>
      <c r="AF698" s="4"/>
      <c r="AG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9"/>
      <c r="AB699" s="4"/>
      <c r="AC699" s="4"/>
      <c r="AD699" s="4"/>
      <c r="AE699" s="4"/>
      <c r="AF699" s="4"/>
      <c r="AG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9"/>
      <c r="AB700" s="4"/>
      <c r="AC700" s="4"/>
      <c r="AD700" s="4"/>
      <c r="AE700" s="4"/>
      <c r="AF700" s="4"/>
      <c r="AG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9"/>
      <c r="AB701" s="4"/>
      <c r="AC701" s="4"/>
      <c r="AD701" s="4"/>
      <c r="AE701" s="4"/>
      <c r="AF701" s="4"/>
      <c r="AG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9"/>
      <c r="AB702" s="4"/>
      <c r="AC702" s="4"/>
      <c r="AD702" s="4"/>
      <c r="AE702" s="4"/>
      <c r="AF702" s="4"/>
      <c r="AG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9"/>
      <c r="AB703" s="4"/>
      <c r="AC703" s="4"/>
      <c r="AD703" s="4"/>
      <c r="AE703" s="4"/>
      <c r="AF703" s="4"/>
      <c r="AG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9"/>
      <c r="AB704" s="4"/>
      <c r="AC704" s="4"/>
      <c r="AD704" s="4"/>
      <c r="AE704" s="4"/>
      <c r="AF704" s="4"/>
      <c r="AG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9"/>
      <c r="AB705" s="4"/>
      <c r="AC705" s="4"/>
      <c r="AD705" s="4"/>
      <c r="AE705" s="4"/>
      <c r="AF705" s="4"/>
      <c r="AG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/>
      <c r="AB706" s="4"/>
      <c r="AC706" s="4"/>
      <c r="AD706" s="4"/>
      <c r="AE706" s="4"/>
      <c r="AF706" s="4"/>
      <c r="AG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9"/>
      <c r="AB707" s="4"/>
      <c r="AC707" s="4"/>
      <c r="AD707" s="4"/>
      <c r="AE707" s="4"/>
      <c r="AF707" s="4"/>
      <c r="AG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9"/>
      <c r="AB708" s="4"/>
      <c r="AC708" s="4"/>
      <c r="AD708" s="4"/>
      <c r="AE708" s="4"/>
      <c r="AF708" s="4"/>
      <c r="AG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9"/>
      <c r="AB709" s="4"/>
      <c r="AC709" s="4"/>
      <c r="AD709" s="4"/>
      <c r="AE709" s="4"/>
      <c r="AF709" s="4"/>
      <c r="AG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9"/>
      <c r="AB710" s="4"/>
      <c r="AC710" s="4"/>
      <c r="AD710" s="4"/>
      <c r="AE710" s="4"/>
      <c r="AF710" s="4"/>
      <c r="AG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9"/>
      <c r="AB711" s="4"/>
      <c r="AC711" s="4"/>
      <c r="AD711" s="4"/>
      <c r="AE711" s="4"/>
      <c r="AF711" s="4"/>
      <c r="AG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9"/>
      <c r="AB712" s="4"/>
      <c r="AC712" s="4"/>
      <c r="AD712" s="4"/>
      <c r="AE712" s="4"/>
      <c r="AF712" s="4"/>
      <c r="AG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9"/>
      <c r="AB713" s="4"/>
      <c r="AC713" s="4"/>
      <c r="AD713" s="4"/>
      <c r="AE713" s="4"/>
      <c r="AF713" s="4"/>
      <c r="AG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9"/>
      <c r="AB714" s="4"/>
      <c r="AC714" s="4"/>
      <c r="AD714" s="4"/>
      <c r="AE714" s="4"/>
      <c r="AF714" s="4"/>
      <c r="AG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9"/>
      <c r="AB715" s="4"/>
      <c r="AC715" s="4"/>
      <c r="AD715" s="4"/>
      <c r="AE715" s="4"/>
      <c r="AF715" s="4"/>
      <c r="AG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9"/>
      <c r="AB716" s="4"/>
      <c r="AC716" s="4"/>
      <c r="AD716" s="4"/>
      <c r="AE716" s="4"/>
      <c r="AF716" s="4"/>
      <c r="AG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9"/>
      <c r="AB717" s="4"/>
      <c r="AC717" s="4"/>
      <c r="AD717" s="4"/>
      <c r="AE717" s="4"/>
      <c r="AF717" s="4"/>
      <c r="AG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9"/>
      <c r="AB718" s="4"/>
      <c r="AC718" s="4"/>
      <c r="AD718" s="4"/>
      <c r="AE718" s="4"/>
      <c r="AF718" s="4"/>
      <c r="AG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9"/>
      <c r="AB719" s="4"/>
      <c r="AC719" s="4"/>
      <c r="AD719" s="4"/>
      <c r="AE719" s="4"/>
      <c r="AF719" s="4"/>
      <c r="AG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9"/>
      <c r="AB720" s="4"/>
      <c r="AC720" s="4"/>
      <c r="AD720" s="4"/>
      <c r="AE720" s="4"/>
      <c r="AF720" s="4"/>
      <c r="AG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9"/>
      <c r="AB721" s="4"/>
      <c r="AC721" s="4"/>
      <c r="AD721" s="4"/>
      <c r="AE721" s="4"/>
      <c r="AF721" s="4"/>
      <c r="AG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9"/>
      <c r="AB722" s="4"/>
      <c r="AC722" s="4"/>
      <c r="AD722" s="4"/>
      <c r="AE722" s="4"/>
      <c r="AF722" s="4"/>
      <c r="AG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9"/>
      <c r="AB723" s="4"/>
      <c r="AC723" s="4"/>
      <c r="AD723" s="4"/>
      <c r="AE723" s="4"/>
      <c r="AF723" s="4"/>
      <c r="AG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9"/>
      <c r="AB724" s="4"/>
      <c r="AC724" s="4"/>
      <c r="AD724" s="4"/>
      <c r="AE724" s="4"/>
      <c r="AF724" s="4"/>
      <c r="AG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9"/>
      <c r="AB725" s="4"/>
      <c r="AC725" s="4"/>
      <c r="AD725" s="4"/>
      <c r="AE725" s="4"/>
      <c r="AF725" s="4"/>
      <c r="AG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9"/>
      <c r="AB726" s="4"/>
      <c r="AC726" s="4"/>
      <c r="AD726" s="4"/>
      <c r="AE726" s="4"/>
      <c r="AF726" s="4"/>
      <c r="AG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9"/>
      <c r="AB727" s="4"/>
      <c r="AC727" s="4"/>
      <c r="AD727" s="4"/>
      <c r="AE727" s="4"/>
      <c r="AF727" s="4"/>
      <c r="AG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9"/>
      <c r="AB728" s="4"/>
      <c r="AC728" s="4"/>
      <c r="AD728" s="4"/>
      <c r="AE728" s="4"/>
      <c r="AF728" s="4"/>
      <c r="AG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9"/>
      <c r="AB729" s="4"/>
      <c r="AC729" s="4"/>
      <c r="AD729" s="4"/>
      <c r="AE729" s="4"/>
      <c r="AF729" s="4"/>
      <c r="AG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9"/>
      <c r="AB730" s="4"/>
      <c r="AC730" s="4"/>
      <c r="AD730" s="4"/>
      <c r="AE730" s="4"/>
      <c r="AF730" s="4"/>
      <c r="AG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9"/>
      <c r="AB731" s="4"/>
      <c r="AC731" s="4"/>
      <c r="AD731" s="4"/>
      <c r="AE731" s="4"/>
      <c r="AF731" s="4"/>
      <c r="AG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9"/>
      <c r="AB732" s="4"/>
      <c r="AC732" s="4"/>
      <c r="AD732" s="4"/>
      <c r="AE732" s="4"/>
      <c r="AF732" s="4"/>
      <c r="AG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9"/>
      <c r="AB733" s="4"/>
      <c r="AC733" s="4"/>
      <c r="AD733" s="4"/>
      <c r="AE733" s="4"/>
      <c r="AF733" s="4"/>
      <c r="AG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9"/>
      <c r="AB734" s="4"/>
      <c r="AC734" s="4"/>
      <c r="AD734" s="4"/>
      <c r="AE734" s="4"/>
      <c r="AF734" s="4"/>
      <c r="AG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9"/>
      <c r="AB735" s="4"/>
      <c r="AC735" s="4"/>
      <c r="AD735" s="4"/>
      <c r="AE735" s="4"/>
      <c r="AF735" s="4"/>
      <c r="AG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9"/>
      <c r="AB736" s="4"/>
      <c r="AC736" s="4"/>
      <c r="AD736" s="4"/>
      <c r="AE736" s="4"/>
      <c r="AF736" s="4"/>
      <c r="AG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9"/>
      <c r="AB737" s="4"/>
      <c r="AC737" s="4"/>
      <c r="AD737" s="4"/>
      <c r="AE737" s="4"/>
      <c r="AF737" s="4"/>
      <c r="AG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9"/>
      <c r="AB738" s="4"/>
      <c r="AC738" s="4"/>
      <c r="AD738" s="4"/>
      <c r="AE738" s="4"/>
      <c r="AF738" s="4"/>
      <c r="AG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9"/>
      <c r="AB739" s="4"/>
      <c r="AC739" s="4"/>
      <c r="AD739" s="4"/>
      <c r="AE739" s="4"/>
      <c r="AF739" s="4"/>
      <c r="AG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9"/>
      <c r="AB740" s="4"/>
      <c r="AC740" s="4"/>
      <c r="AD740" s="4"/>
      <c r="AE740" s="4"/>
      <c r="AF740" s="4"/>
      <c r="AG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9"/>
      <c r="AB741" s="4"/>
      <c r="AC741" s="4"/>
      <c r="AD741" s="4"/>
      <c r="AE741" s="4"/>
      <c r="AF741" s="4"/>
      <c r="AG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9"/>
      <c r="AB742" s="4"/>
      <c r="AC742" s="4"/>
      <c r="AD742" s="4"/>
      <c r="AE742" s="4"/>
      <c r="AF742" s="4"/>
      <c r="AG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9"/>
      <c r="AB743" s="4"/>
      <c r="AC743" s="4"/>
      <c r="AD743" s="4"/>
      <c r="AE743" s="4"/>
      <c r="AF743" s="4"/>
      <c r="AG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9"/>
      <c r="AB744" s="4"/>
      <c r="AC744" s="4"/>
      <c r="AD744" s="4"/>
      <c r="AE744" s="4"/>
      <c r="AF744" s="4"/>
      <c r="AG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9"/>
      <c r="AB745" s="4"/>
      <c r="AC745" s="4"/>
      <c r="AD745" s="4"/>
      <c r="AE745" s="4"/>
      <c r="AF745" s="4"/>
      <c r="AG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9"/>
      <c r="AB746" s="4"/>
      <c r="AC746" s="4"/>
      <c r="AD746" s="4"/>
      <c r="AE746" s="4"/>
      <c r="AF746" s="4"/>
      <c r="AG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9"/>
      <c r="AB747" s="4"/>
      <c r="AC747" s="4"/>
      <c r="AD747" s="4"/>
      <c r="AE747" s="4"/>
      <c r="AF747" s="4"/>
      <c r="AG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9"/>
      <c r="AB748" s="4"/>
      <c r="AC748" s="4"/>
      <c r="AD748" s="4"/>
      <c r="AE748" s="4"/>
      <c r="AF748" s="4"/>
      <c r="AG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9"/>
      <c r="AB749" s="4"/>
      <c r="AC749" s="4"/>
      <c r="AD749" s="4"/>
      <c r="AE749" s="4"/>
      <c r="AF749" s="4"/>
      <c r="AG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9"/>
      <c r="AB750" s="4"/>
      <c r="AC750" s="4"/>
      <c r="AD750" s="4"/>
      <c r="AE750" s="4"/>
      <c r="AF750" s="4"/>
      <c r="AG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9"/>
      <c r="AB751" s="4"/>
      <c r="AC751" s="4"/>
      <c r="AD751" s="4"/>
      <c r="AE751" s="4"/>
      <c r="AF751" s="4"/>
      <c r="AG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9"/>
      <c r="AB752" s="4"/>
      <c r="AC752" s="4"/>
      <c r="AD752" s="4"/>
      <c r="AE752" s="4"/>
      <c r="AF752" s="4"/>
      <c r="AG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9"/>
      <c r="AB753" s="4"/>
      <c r="AC753" s="4"/>
      <c r="AD753" s="4"/>
      <c r="AE753" s="4"/>
      <c r="AF753" s="4"/>
      <c r="AG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9"/>
      <c r="AB754" s="4"/>
      <c r="AC754" s="4"/>
      <c r="AD754" s="4"/>
      <c r="AE754" s="4"/>
      <c r="AF754" s="4"/>
      <c r="AG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9"/>
      <c r="AB755" s="4"/>
      <c r="AC755" s="4"/>
      <c r="AD755" s="4"/>
      <c r="AE755" s="4"/>
      <c r="AF755" s="4"/>
      <c r="AG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9"/>
      <c r="AB756" s="4"/>
      <c r="AC756" s="4"/>
      <c r="AD756" s="4"/>
      <c r="AE756" s="4"/>
      <c r="AF756" s="4"/>
      <c r="AG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9"/>
      <c r="AB757" s="4"/>
      <c r="AC757" s="4"/>
      <c r="AD757" s="4"/>
      <c r="AE757" s="4"/>
      <c r="AF757" s="4"/>
      <c r="AG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9"/>
      <c r="AB758" s="4"/>
      <c r="AC758" s="4"/>
      <c r="AD758" s="4"/>
      <c r="AE758" s="4"/>
      <c r="AF758" s="4"/>
      <c r="AG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9"/>
      <c r="AB759" s="4"/>
      <c r="AC759" s="4"/>
      <c r="AD759" s="4"/>
      <c r="AE759" s="4"/>
      <c r="AF759" s="4"/>
      <c r="AG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9"/>
      <c r="AB760" s="4"/>
      <c r="AC760" s="4"/>
      <c r="AD760" s="4"/>
      <c r="AE760" s="4"/>
      <c r="AF760" s="4"/>
      <c r="AG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9"/>
      <c r="AB761" s="4"/>
      <c r="AC761" s="4"/>
      <c r="AD761" s="4"/>
      <c r="AE761" s="4"/>
      <c r="AF761" s="4"/>
      <c r="AG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9"/>
      <c r="AB762" s="4"/>
      <c r="AC762" s="4"/>
      <c r="AD762" s="4"/>
      <c r="AE762" s="4"/>
      <c r="AF762" s="4"/>
      <c r="AG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9"/>
      <c r="AB763" s="4"/>
      <c r="AC763" s="4"/>
      <c r="AD763" s="4"/>
      <c r="AE763" s="4"/>
      <c r="AF763" s="4"/>
      <c r="AG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9"/>
      <c r="AB764" s="4"/>
      <c r="AC764" s="4"/>
      <c r="AD764" s="4"/>
      <c r="AE764" s="4"/>
      <c r="AF764" s="4"/>
      <c r="AG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9"/>
      <c r="AB765" s="4"/>
      <c r="AC765" s="4"/>
      <c r="AD765" s="4"/>
      <c r="AE765" s="4"/>
      <c r="AF765" s="4"/>
      <c r="AG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9"/>
      <c r="AB766" s="4"/>
      <c r="AC766" s="4"/>
      <c r="AD766" s="4"/>
      <c r="AE766" s="4"/>
      <c r="AF766" s="4"/>
      <c r="AG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9"/>
      <c r="AB767" s="4"/>
      <c r="AC767" s="4"/>
      <c r="AD767" s="4"/>
      <c r="AE767" s="4"/>
      <c r="AF767" s="4"/>
      <c r="AG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9"/>
      <c r="AB768" s="4"/>
      <c r="AC768" s="4"/>
      <c r="AD768" s="4"/>
      <c r="AE768" s="4"/>
      <c r="AF768" s="4"/>
      <c r="AG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9"/>
      <c r="AB769" s="4"/>
      <c r="AC769" s="4"/>
      <c r="AD769" s="4"/>
      <c r="AE769" s="4"/>
      <c r="AF769" s="4"/>
      <c r="AG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9"/>
      <c r="AB770" s="4"/>
      <c r="AC770" s="4"/>
      <c r="AD770" s="4"/>
      <c r="AE770" s="4"/>
      <c r="AF770" s="4"/>
      <c r="AG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9"/>
      <c r="AB771" s="4"/>
      <c r="AC771" s="4"/>
      <c r="AD771" s="4"/>
      <c r="AE771" s="4"/>
      <c r="AF771" s="4"/>
      <c r="AG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9"/>
      <c r="AB772" s="4"/>
      <c r="AC772" s="4"/>
      <c r="AD772" s="4"/>
      <c r="AE772" s="4"/>
      <c r="AF772" s="4"/>
      <c r="AG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9"/>
      <c r="AB773" s="4"/>
      <c r="AC773" s="4"/>
      <c r="AD773" s="4"/>
      <c r="AE773" s="4"/>
      <c r="AF773" s="4"/>
      <c r="AG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9"/>
      <c r="AB774" s="4"/>
      <c r="AC774" s="4"/>
      <c r="AD774" s="4"/>
      <c r="AE774" s="4"/>
      <c r="AF774" s="4"/>
      <c r="AG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9"/>
      <c r="AB775" s="4"/>
      <c r="AC775" s="4"/>
      <c r="AD775" s="4"/>
      <c r="AE775" s="4"/>
      <c r="AF775" s="4"/>
      <c r="AG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9"/>
      <c r="AB776" s="4"/>
      <c r="AC776" s="4"/>
      <c r="AD776" s="4"/>
      <c r="AE776" s="4"/>
      <c r="AF776" s="4"/>
      <c r="AG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9"/>
      <c r="AB777" s="4"/>
      <c r="AC777" s="4"/>
      <c r="AD777" s="4"/>
      <c r="AE777" s="4"/>
      <c r="AF777" s="4"/>
      <c r="AG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9"/>
      <c r="AB778" s="4"/>
      <c r="AC778" s="4"/>
      <c r="AD778" s="4"/>
      <c r="AE778" s="4"/>
      <c r="AF778" s="4"/>
      <c r="AG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9"/>
      <c r="AB779" s="4"/>
      <c r="AC779" s="4"/>
      <c r="AD779" s="4"/>
      <c r="AE779" s="4"/>
      <c r="AF779" s="4"/>
      <c r="AG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9"/>
      <c r="AB780" s="4"/>
      <c r="AC780" s="4"/>
      <c r="AD780" s="4"/>
      <c r="AE780" s="4"/>
      <c r="AF780" s="4"/>
      <c r="AG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9"/>
      <c r="AB781" s="4"/>
      <c r="AC781" s="4"/>
      <c r="AD781" s="4"/>
      <c r="AE781" s="4"/>
      <c r="AF781" s="4"/>
      <c r="AG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9"/>
      <c r="AB782" s="4"/>
      <c r="AC782" s="4"/>
      <c r="AD782" s="4"/>
      <c r="AE782" s="4"/>
      <c r="AF782" s="4"/>
      <c r="AG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9"/>
      <c r="AB783" s="4"/>
      <c r="AC783" s="4"/>
      <c r="AD783" s="4"/>
      <c r="AE783" s="4"/>
      <c r="AF783" s="4"/>
      <c r="AG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9"/>
      <c r="AB784" s="4"/>
      <c r="AC784" s="4"/>
      <c r="AD784" s="4"/>
      <c r="AE784" s="4"/>
      <c r="AF784" s="4"/>
      <c r="AG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9"/>
      <c r="AB785" s="4"/>
      <c r="AC785" s="4"/>
      <c r="AD785" s="4"/>
      <c r="AE785" s="4"/>
      <c r="AF785" s="4"/>
      <c r="AG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9"/>
      <c r="AB786" s="4"/>
      <c r="AC786" s="4"/>
      <c r="AD786" s="4"/>
      <c r="AE786" s="4"/>
      <c r="AF786" s="4"/>
      <c r="AG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9"/>
      <c r="AB787" s="4"/>
      <c r="AC787" s="4"/>
      <c r="AD787" s="4"/>
      <c r="AE787" s="4"/>
      <c r="AF787" s="4"/>
      <c r="AG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9"/>
      <c r="AB788" s="4"/>
      <c r="AC788" s="4"/>
      <c r="AD788" s="4"/>
      <c r="AE788" s="4"/>
      <c r="AF788" s="4"/>
      <c r="AG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9"/>
      <c r="AB789" s="4"/>
      <c r="AC789" s="4"/>
      <c r="AD789" s="4"/>
      <c r="AE789" s="4"/>
      <c r="AF789" s="4"/>
      <c r="AG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9"/>
      <c r="AB790" s="4"/>
      <c r="AC790" s="4"/>
      <c r="AD790" s="4"/>
      <c r="AE790" s="4"/>
      <c r="AF790" s="4"/>
      <c r="AG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/>
      <c r="AB791" s="4"/>
      <c r="AC791" s="4"/>
      <c r="AD791" s="4"/>
      <c r="AE791" s="4"/>
      <c r="AF791" s="4"/>
      <c r="AG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9"/>
      <c r="AB792" s="4"/>
      <c r="AC792" s="4"/>
      <c r="AD792" s="4"/>
      <c r="AE792" s="4"/>
      <c r="AF792" s="4"/>
      <c r="AG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9"/>
      <c r="AB793" s="4"/>
      <c r="AC793" s="4"/>
      <c r="AD793" s="4"/>
      <c r="AE793" s="4"/>
      <c r="AF793" s="4"/>
      <c r="AG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/>
      <c r="AB794" s="4"/>
      <c r="AC794" s="4"/>
      <c r="AD794" s="4"/>
      <c r="AE794" s="4"/>
      <c r="AF794" s="4"/>
      <c r="AG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9"/>
      <c r="AB795" s="4"/>
      <c r="AC795" s="4"/>
      <c r="AD795" s="4"/>
      <c r="AE795" s="4"/>
      <c r="AF795" s="4"/>
      <c r="AG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9"/>
      <c r="AB796" s="4"/>
      <c r="AC796" s="4"/>
      <c r="AD796" s="4"/>
      <c r="AE796" s="4"/>
      <c r="AF796" s="4"/>
      <c r="AG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9"/>
      <c r="AB797" s="4"/>
      <c r="AC797" s="4"/>
      <c r="AD797" s="4"/>
      <c r="AE797" s="4"/>
      <c r="AF797" s="4"/>
      <c r="AG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9"/>
      <c r="AB798" s="4"/>
      <c r="AC798" s="4"/>
      <c r="AD798" s="4"/>
      <c r="AE798" s="4"/>
      <c r="AF798" s="4"/>
      <c r="AG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9"/>
      <c r="AB799" s="4"/>
      <c r="AC799" s="4"/>
      <c r="AD799" s="4"/>
      <c r="AE799" s="4"/>
      <c r="AF799" s="4"/>
      <c r="AG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9"/>
      <c r="AB800" s="4"/>
      <c r="AC800" s="4"/>
      <c r="AD800" s="4"/>
      <c r="AE800" s="4"/>
      <c r="AF800" s="4"/>
      <c r="AG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9"/>
      <c r="AB801" s="4"/>
      <c r="AC801" s="4"/>
      <c r="AD801" s="4"/>
      <c r="AE801" s="4"/>
      <c r="AF801" s="4"/>
      <c r="AG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9"/>
      <c r="AB802" s="4"/>
      <c r="AC802" s="4"/>
      <c r="AD802" s="4"/>
      <c r="AE802" s="4"/>
      <c r="AF802" s="4"/>
      <c r="AG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9"/>
      <c r="AB803" s="4"/>
      <c r="AC803" s="4"/>
      <c r="AD803" s="4"/>
      <c r="AE803" s="4"/>
      <c r="AF803" s="4"/>
      <c r="AG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9"/>
      <c r="AB804" s="4"/>
      <c r="AC804" s="4"/>
      <c r="AD804" s="4"/>
      <c r="AE804" s="4"/>
      <c r="AF804" s="4"/>
      <c r="AG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9"/>
      <c r="AB805" s="4"/>
      <c r="AC805" s="4"/>
      <c r="AD805" s="4"/>
      <c r="AE805" s="4"/>
      <c r="AF805" s="4"/>
      <c r="AG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9"/>
      <c r="AB806" s="4"/>
      <c r="AC806" s="4"/>
      <c r="AD806" s="4"/>
      <c r="AE806" s="4"/>
      <c r="AF806" s="4"/>
      <c r="AG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9"/>
      <c r="AB807" s="4"/>
      <c r="AC807" s="4"/>
      <c r="AD807" s="4"/>
      <c r="AE807" s="4"/>
      <c r="AF807" s="4"/>
      <c r="AG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9"/>
      <c r="AB808" s="4"/>
      <c r="AC808" s="4"/>
      <c r="AD808" s="4"/>
      <c r="AE808" s="4"/>
      <c r="AF808" s="4"/>
      <c r="AG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9"/>
      <c r="AB809" s="4"/>
      <c r="AC809" s="4"/>
      <c r="AD809" s="4"/>
      <c r="AE809" s="4"/>
      <c r="AF809" s="4"/>
      <c r="AG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9"/>
      <c r="AB810" s="4"/>
      <c r="AC810" s="4"/>
      <c r="AD810" s="4"/>
      <c r="AE810" s="4"/>
      <c r="AF810" s="4"/>
      <c r="AG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9"/>
      <c r="AB811" s="4"/>
      <c r="AC811" s="4"/>
      <c r="AD811" s="4"/>
      <c r="AE811" s="4"/>
      <c r="AF811" s="4"/>
      <c r="AG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9"/>
      <c r="AB812" s="4"/>
      <c r="AC812" s="4"/>
      <c r="AD812" s="4"/>
      <c r="AE812" s="4"/>
      <c r="AF812" s="4"/>
      <c r="AG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9"/>
      <c r="AB813" s="4"/>
      <c r="AC813" s="4"/>
      <c r="AD813" s="4"/>
      <c r="AE813" s="4"/>
      <c r="AF813" s="4"/>
      <c r="AG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9"/>
      <c r="AB814" s="4"/>
      <c r="AC814" s="4"/>
      <c r="AD814" s="4"/>
      <c r="AE814" s="4"/>
      <c r="AF814" s="4"/>
      <c r="AG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/>
      <c r="AB815" s="4"/>
      <c r="AC815" s="4"/>
      <c r="AD815" s="4"/>
      <c r="AE815" s="4"/>
      <c r="AF815" s="4"/>
      <c r="AG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9"/>
      <c r="AB816" s="4"/>
      <c r="AC816" s="4"/>
      <c r="AD816" s="4"/>
      <c r="AE816" s="4"/>
      <c r="AF816" s="4"/>
      <c r="AG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/>
      <c r="AB817" s="4"/>
      <c r="AC817" s="4"/>
      <c r="AD817" s="4"/>
      <c r="AE817" s="4"/>
      <c r="AF817" s="4"/>
      <c r="AG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9"/>
      <c r="AB818" s="4"/>
      <c r="AC818" s="4"/>
      <c r="AD818" s="4"/>
      <c r="AE818" s="4"/>
      <c r="AF818" s="4"/>
      <c r="AG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9"/>
      <c r="AB819" s="4"/>
      <c r="AC819" s="4"/>
      <c r="AD819" s="4"/>
      <c r="AE819" s="4"/>
      <c r="AF819" s="4"/>
      <c r="AG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9"/>
      <c r="AB820" s="4"/>
      <c r="AC820" s="4"/>
      <c r="AD820" s="4"/>
      <c r="AE820" s="4"/>
      <c r="AF820" s="4"/>
      <c r="AG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9"/>
      <c r="AB821" s="4"/>
      <c r="AC821" s="4"/>
      <c r="AD821" s="4"/>
      <c r="AE821" s="4"/>
      <c r="AF821" s="4"/>
      <c r="AG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9"/>
      <c r="AB822" s="4"/>
      <c r="AC822" s="4"/>
      <c r="AD822" s="4"/>
      <c r="AE822" s="4"/>
      <c r="AF822" s="4"/>
      <c r="AG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9"/>
      <c r="AB823" s="4"/>
      <c r="AC823" s="4"/>
      <c r="AD823" s="4"/>
      <c r="AE823" s="4"/>
      <c r="AF823" s="4"/>
      <c r="AG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9"/>
      <c r="AB824" s="4"/>
      <c r="AC824" s="4"/>
      <c r="AD824" s="4"/>
      <c r="AE824" s="4"/>
      <c r="AF824" s="4"/>
      <c r="AG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9"/>
      <c r="AB825" s="4"/>
      <c r="AC825" s="4"/>
      <c r="AD825" s="4"/>
      <c r="AE825" s="4"/>
      <c r="AF825" s="4"/>
      <c r="AG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9"/>
      <c r="AB826" s="4"/>
      <c r="AC826" s="4"/>
      <c r="AD826" s="4"/>
      <c r="AE826" s="4"/>
      <c r="AF826" s="4"/>
      <c r="AG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9"/>
      <c r="AB827" s="4"/>
      <c r="AC827" s="4"/>
      <c r="AD827" s="4"/>
      <c r="AE827" s="4"/>
      <c r="AF827" s="4"/>
      <c r="AG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9"/>
      <c r="AB828" s="4"/>
      <c r="AC828" s="4"/>
      <c r="AD828" s="4"/>
      <c r="AE828" s="4"/>
      <c r="AF828" s="4"/>
      <c r="AG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9"/>
      <c r="AB829" s="4"/>
      <c r="AC829" s="4"/>
      <c r="AD829" s="4"/>
      <c r="AE829" s="4"/>
      <c r="AF829" s="4"/>
      <c r="AG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9"/>
      <c r="AB830" s="4"/>
      <c r="AC830" s="4"/>
      <c r="AD830" s="4"/>
      <c r="AE830" s="4"/>
      <c r="AF830" s="4"/>
      <c r="AG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9"/>
      <c r="AB831" s="4"/>
      <c r="AC831" s="4"/>
      <c r="AD831" s="4"/>
      <c r="AE831" s="4"/>
      <c r="AF831" s="4"/>
      <c r="AG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9"/>
      <c r="AB832" s="4"/>
      <c r="AC832" s="4"/>
      <c r="AD832" s="4"/>
      <c r="AE832" s="4"/>
      <c r="AF832" s="4"/>
      <c r="AG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9"/>
      <c r="AB833" s="4"/>
      <c r="AC833" s="4"/>
      <c r="AD833" s="4"/>
      <c r="AE833" s="4"/>
      <c r="AF833" s="4"/>
      <c r="AG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9"/>
      <c r="AB834" s="4"/>
      <c r="AC834" s="4"/>
      <c r="AD834" s="4"/>
      <c r="AE834" s="4"/>
      <c r="AF834" s="4"/>
      <c r="AG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9"/>
      <c r="AB835" s="4"/>
      <c r="AC835" s="4"/>
      <c r="AD835" s="4"/>
      <c r="AE835" s="4"/>
      <c r="AF835" s="4"/>
      <c r="AG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9"/>
      <c r="AB836" s="4"/>
      <c r="AC836" s="4"/>
      <c r="AD836" s="4"/>
      <c r="AE836" s="4"/>
      <c r="AF836" s="4"/>
      <c r="AG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9"/>
      <c r="AB837" s="4"/>
      <c r="AC837" s="4"/>
      <c r="AD837" s="4"/>
      <c r="AE837" s="4"/>
      <c r="AF837" s="4"/>
      <c r="AG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9"/>
      <c r="AB838" s="4"/>
      <c r="AC838" s="4"/>
      <c r="AD838" s="4"/>
      <c r="AE838" s="4"/>
      <c r="AF838" s="4"/>
      <c r="AG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9"/>
      <c r="AB839" s="4"/>
      <c r="AC839" s="4"/>
      <c r="AD839" s="4"/>
      <c r="AE839" s="4"/>
      <c r="AF839" s="4"/>
      <c r="AG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9"/>
      <c r="AB840" s="4"/>
      <c r="AC840" s="4"/>
      <c r="AD840" s="4"/>
      <c r="AE840" s="4"/>
      <c r="AF840" s="4"/>
      <c r="AG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9"/>
      <c r="AB841" s="4"/>
      <c r="AC841" s="4"/>
      <c r="AD841" s="4"/>
      <c r="AE841" s="4"/>
      <c r="AF841" s="4"/>
      <c r="AG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9"/>
      <c r="AB842" s="4"/>
      <c r="AC842" s="4"/>
      <c r="AD842" s="4"/>
      <c r="AE842" s="4"/>
      <c r="AF842" s="4"/>
      <c r="AG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9"/>
      <c r="AB843" s="4"/>
      <c r="AC843" s="4"/>
      <c r="AD843" s="4"/>
      <c r="AE843" s="4"/>
      <c r="AF843" s="4"/>
      <c r="AG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9"/>
      <c r="AB844" s="4"/>
      <c r="AC844" s="4"/>
      <c r="AD844" s="4"/>
      <c r="AE844" s="4"/>
      <c r="AF844" s="4"/>
      <c r="AG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9"/>
      <c r="AB845" s="4"/>
      <c r="AC845" s="4"/>
      <c r="AD845" s="4"/>
      <c r="AE845" s="4"/>
      <c r="AF845" s="4"/>
      <c r="AG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9"/>
      <c r="AB846" s="4"/>
      <c r="AC846" s="4"/>
      <c r="AD846" s="4"/>
      <c r="AE846" s="4"/>
      <c r="AF846" s="4"/>
      <c r="AG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9"/>
      <c r="AB847" s="4"/>
      <c r="AC847" s="4"/>
      <c r="AD847" s="4"/>
      <c r="AE847" s="4"/>
      <c r="AF847" s="4"/>
      <c r="AG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9"/>
      <c r="AB848" s="4"/>
      <c r="AC848" s="4"/>
      <c r="AD848" s="4"/>
      <c r="AE848" s="4"/>
      <c r="AF848" s="4"/>
      <c r="AG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9"/>
      <c r="AB849" s="4"/>
      <c r="AC849" s="4"/>
      <c r="AD849" s="4"/>
      <c r="AE849" s="4"/>
      <c r="AF849" s="4"/>
      <c r="AG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9"/>
      <c r="AB850" s="4"/>
      <c r="AC850" s="4"/>
      <c r="AD850" s="4"/>
      <c r="AE850" s="4"/>
      <c r="AF850" s="4"/>
      <c r="AG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9"/>
      <c r="AB851" s="4"/>
      <c r="AC851" s="4"/>
      <c r="AD851" s="4"/>
      <c r="AE851" s="4"/>
      <c r="AF851" s="4"/>
      <c r="AG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9"/>
      <c r="AB852" s="4"/>
      <c r="AC852" s="4"/>
      <c r="AD852" s="4"/>
      <c r="AE852" s="4"/>
      <c r="AF852" s="4"/>
      <c r="AG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9"/>
      <c r="AB853" s="4"/>
      <c r="AC853" s="4"/>
      <c r="AD853" s="4"/>
      <c r="AE853" s="4"/>
      <c r="AF853" s="4"/>
      <c r="AG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9"/>
      <c r="AB854" s="4"/>
      <c r="AC854" s="4"/>
      <c r="AD854" s="4"/>
      <c r="AE854" s="4"/>
      <c r="AF854" s="4"/>
      <c r="AG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9"/>
      <c r="AB855" s="4"/>
      <c r="AC855" s="4"/>
      <c r="AD855" s="4"/>
      <c r="AE855" s="4"/>
      <c r="AF855" s="4"/>
      <c r="AG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9"/>
      <c r="AB856" s="4"/>
      <c r="AC856" s="4"/>
      <c r="AD856" s="4"/>
      <c r="AE856" s="4"/>
      <c r="AF856" s="4"/>
      <c r="AG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9"/>
      <c r="AB857" s="4"/>
      <c r="AC857" s="4"/>
      <c r="AD857" s="4"/>
      <c r="AE857" s="4"/>
      <c r="AF857" s="4"/>
      <c r="AG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9"/>
      <c r="AB858" s="4"/>
      <c r="AC858" s="4"/>
      <c r="AD858" s="4"/>
      <c r="AE858" s="4"/>
      <c r="AF858" s="4"/>
      <c r="AG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9"/>
      <c r="AB859" s="4"/>
      <c r="AC859" s="4"/>
      <c r="AD859" s="4"/>
      <c r="AE859" s="4"/>
      <c r="AF859" s="4"/>
      <c r="AG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9"/>
      <c r="AB860" s="4"/>
      <c r="AC860" s="4"/>
      <c r="AD860" s="4"/>
      <c r="AE860" s="4"/>
      <c r="AF860" s="4"/>
      <c r="AG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9"/>
      <c r="AB861" s="4"/>
      <c r="AC861" s="4"/>
      <c r="AD861" s="4"/>
      <c r="AE861" s="4"/>
      <c r="AF861" s="4"/>
      <c r="AG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9"/>
      <c r="AB862" s="4"/>
      <c r="AC862" s="4"/>
      <c r="AD862" s="4"/>
      <c r="AE862" s="4"/>
      <c r="AF862" s="4"/>
      <c r="AG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9"/>
      <c r="AB863" s="4"/>
      <c r="AC863" s="4"/>
      <c r="AD863" s="4"/>
      <c r="AE863" s="4"/>
      <c r="AF863" s="4"/>
      <c r="AG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9"/>
      <c r="AB864" s="4"/>
      <c r="AC864" s="4"/>
      <c r="AD864" s="4"/>
      <c r="AE864" s="4"/>
      <c r="AF864" s="4"/>
      <c r="AG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9"/>
      <c r="AB865" s="4"/>
      <c r="AC865" s="4"/>
      <c r="AD865" s="4"/>
      <c r="AE865" s="4"/>
      <c r="AF865" s="4"/>
      <c r="AG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9"/>
      <c r="AB866" s="4"/>
      <c r="AC866" s="4"/>
      <c r="AD866" s="4"/>
      <c r="AE866" s="4"/>
      <c r="AF866" s="4"/>
      <c r="AG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9"/>
      <c r="AB867" s="4"/>
      <c r="AC867" s="4"/>
      <c r="AD867" s="4"/>
      <c r="AE867" s="4"/>
      <c r="AF867" s="4"/>
      <c r="AG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9"/>
      <c r="AB868" s="4"/>
      <c r="AC868" s="4"/>
      <c r="AD868" s="4"/>
      <c r="AE868" s="4"/>
      <c r="AF868" s="4"/>
      <c r="AG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9"/>
      <c r="AB869" s="4"/>
      <c r="AC869" s="4"/>
      <c r="AD869" s="4"/>
      <c r="AE869" s="4"/>
      <c r="AF869" s="4"/>
      <c r="AG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9"/>
      <c r="AB870" s="4"/>
      <c r="AC870" s="4"/>
      <c r="AD870" s="4"/>
      <c r="AE870" s="4"/>
      <c r="AF870" s="4"/>
      <c r="AG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9"/>
      <c r="AB871" s="4"/>
      <c r="AC871" s="4"/>
      <c r="AD871" s="4"/>
      <c r="AE871" s="4"/>
      <c r="AF871" s="4"/>
      <c r="AG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9"/>
      <c r="AB872" s="4"/>
      <c r="AC872" s="4"/>
      <c r="AD872" s="4"/>
      <c r="AE872" s="4"/>
      <c r="AF872" s="4"/>
      <c r="AG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9"/>
      <c r="AB873" s="4"/>
      <c r="AC873" s="4"/>
      <c r="AD873" s="4"/>
      <c r="AE873" s="4"/>
      <c r="AF873" s="4"/>
      <c r="AG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9"/>
      <c r="AB874" s="4"/>
      <c r="AC874" s="4"/>
      <c r="AD874" s="4"/>
      <c r="AE874" s="4"/>
      <c r="AF874" s="4"/>
      <c r="AG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9"/>
      <c r="AB875" s="4"/>
      <c r="AC875" s="4"/>
      <c r="AD875" s="4"/>
      <c r="AE875" s="4"/>
      <c r="AF875" s="4"/>
      <c r="AG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9"/>
      <c r="AB876" s="4"/>
      <c r="AC876" s="4"/>
      <c r="AD876" s="4"/>
      <c r="AE876" s="4"/>
      <c r="AF876" s="4"/>
      <c r="AG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9"/>
      <c r="AB877" s="4"/>
      <c r="AC877" s="4"/>
      <c r="AD877" s="4"/>
      <c r="AE877" s="4"/>
      <c r="AF877" s="4"/>
      <c r="AG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9"/>
      <c r="AB878" s="4"/>
      <c r="AC878" s="4"/>
      <c r="AD878" s="4"/>
      <c r="AE878" s="4"/>
      <c r="AF878" s="4"/>
      <c r="AG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9"/>
      <c r="AB879" s="4"/>
      <c r="AC879" s="4"/>
      <c r="AD879" s="4"/>
      <c r="AE879" s="4"/>
      <c r="AF879" s="4"/>
      <c r="AG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9"/>
      <c r="AB880" s="4"/>
      <c r="AC880" s="4"/>
      <c r="AD880" s="4"/>
      <c r="AE880" s="4"/>
      <c r="AF880" s="4"/>
      <c r="AG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9"/>
      <c r="AB881" s="4"/>
      <c r="AC881" s="4"/>
      <c r="AD881" s="4"/>
      <c r="AE881" s="4"/>
      <c r="AF881" s="4"/>
      <c r="AG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9"/>
      <c r="AB882" s="4"/>
      <c r="AC882" s="4"/>
      <c r="AD882" s="4"/>
      <c r="AE882" s="4"/>
      <c r="AF882" s="4"/>
      <c r="AG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9"/>
      <c r="AB883" s="4"/>
      <c r="AC883" s="4"/>
      <c r="AD883" s="4"/>
      <c r="AE883" s="4"/>
      <c r="AF883" s="4"/>
      <c r="AG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9"/>
      <c r="AB884" s="4"/>
      <c r="AC884" s="4"/>
      <c r="AD884" s="4"/>
      <c r="AE884" s="4"/>
      <c r="AF884" s="4"/>
      <c r="AG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9"/>
      <c r="AB885" s="4"/>
      <c r="AC885" s="4"/>
      <c r="AD885" s="4"/>
      <c r="AE885" s="4"/>
      <c r="AF885" s="4"/>
      <c r="AG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9"/>
      <c r="AB886" s="4"/>
      <c r="AC886" s="4"/>
      <c r="AD886" s="4"/>
      <c r="AE886" s="4"/>
      <c r="AF886" s="4"/>
      <c r="AG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9"/>
      <c r="AB887" s="4"/>
      <c r="AC887" s="4"/>
      <c r="AD887" s="4"/>
      <c r="AE887" s="4"/>
      <c r="AF887" s="4"/>
      <c r="AG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9"/>
      <c r="AB888" s="4"/>
      <c r="AC888" s="4"/>
      <c r="AD888" s="4"/>
      <c r="AE888" s="4"/>
      <c r="AF888" s="4"/>
      <c r="AG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9"/>
      <c r="AB889" s="4"/>
      <c r="AC889" s="4"/>
      <c r="AD889" s="4"/>
      <c r="AE889" s="4"/>
      <c r="AF889" s="4"/>
      <c r="AG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9"/>
      <c r="AB890" s="4"/>
      <c r="AC890" s="4"/>
      <c r="AD890" s="4"/>
      <c r="AE890" s="4"/>
      <c r="AF890" s="4"/>
      <c r="AG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9"/>
      <c r="AB891" s="4"/>
      <c r="AC891" s="4"/>
      <c r="AD891" s="4"/>
      <c r="AE891" s="4"/>
      <c r="AF891" s="4"/>
      <c r="AG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9"/>
      <c r="AB892" s="4"/>
      <c r="AC892" s="4"/>
      <c r="AD892" s="4"/>
      <c r="AE892" s="4"/>
      <c r="AF892" s="4"/>
      <c r="AG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9"/>
      <c r="AB893" s="4"/>
      <c r="AC893" s="4"/>
      <c r="AD893" s="4"/>
      <c r="AE893" s="4"/>
      <c r="AF893" s="4"/>
      <c r="AG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9"/>
      <c r="AB894" s="4"/>
      <c r="AC894" s="4"/>
      <c r="AD894" s="4"/>
      <c r="AE894" s="4"/>
      <c r="AF894" s="4"/>
      <c r="AG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9"/>
      <c r="AB895" s="4"/>
      <c r="AC895" s="4"/>
      <c r="AD895" s="4"/>
      <c r="AE895" s="4"/>
      <c r="AF895" s="4"/>
      <c r="AG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9"/>
      <c r="AB896" s="4"/>
      <c r="AC896" s="4"/>
      <c r="AD896" s="4"/>
      <c r="AE896" s="4"/>
      <c r="AF896" s="4"/>
      <c r="AG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9"/>
      <c r="AB897" s="4"/>
      <c r="AC897" s="4"/>
      <c r="AD897" s="4"/>
      <c r="AE897" s="4"/>
      <c r="AF897" s="4"/>
      <c r="AG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9"/>
      <c r="AB898" s="4"/>
      <c r="AC898" s="4"/>
      <c r="AD898" s="4"/>
      <c r="AE898" s="4"/>
      <c r="AF898" s="4"/>
      <c r="AG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9"/>
      <c r="AB899" s="4"/>
      <c r="AC899" s="4"/>
      <c r="AD899" s="4"/>
      <c r="AE899" s="4"/>
      <c r="AF899" s="4"/>
      <c r="AG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9"/>
      <c r="AB900" s="4"/>
      <c r="AC900" s="4"/>
      <c r="AD900" s="4"/>
      <c r="AE900" s="4"/>
      <c r="AF900" s="4"/>
      <c r="AG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9"/>
      <c r="AB901" s="4"/>
      <c r="AC901" s="4"/>
      <c r="AD901" s="4"/>
      <c r="AE901" s="4"/>
      <c r="AF901" s="4"/>
      <c r="AG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9"/>
      <c r="AB902" s="4"/>
      <c r="AC902" s="4"/>
      <c r="AD902" s="4"/>
      <c r="AE902" s="4"/>
      <c r="AF902" s="4"/>
      <c r="AG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9"/>
      <c r="AB903" s="4"/>
      <c r="AC903" s="4"/>
      <c r="AD903" s="4"/>
      <c r="AE903" s="4"/>
      <c r="AF903" s="4"/>
      <c r="AG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9"/>
      <c r="AB904" s="4"/>
      <c r="AC904" s="4"/>
      <c r="AD904" s="4"/>
      <c r="AE904" s="4"/>
      <c r="AF904" s="4"/>
      <c r="AG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9"/>
      <c r="AB905" s="4"/>
      <c r="AC905" s="4"/>
      <c r="AD905" s="4"/>
      <c r="AE905" s="4"/>
      <c r="AF905" s="4"/>
      <c r="AG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9"/>
      <c r="AB906" s="4"/>
      <c r="AC906" s="4"/>
      <c r="AD906" s="4"/>
      <c r="AE906" s="4"/>
      <c r="AF906" s="4"/>
      <c r="AG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9"/>
      <c r="AB907" s="4"/>
      <c r="AC907" s="4"/>
      <c r="AD907" s="4"/>
      <c r="AE907" s="4"/>
      <c r="AF907" s="4"/>
      <c r="AG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9"/>
      <c r="AB908" s="4"/>
      <c r="AC908" s="4"/>
      <c r="AD908" s="4"/>
      <c r="AE908" s="4"/>
      <c r="AF908" s="4"/>
      <c r="AG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9"/>
      <c r="AB909" s="4"/>
      <c r="AC909" s="4"/>
      <c r="AD909" s="4"/>
      <c r="AE909" s="4"/>
      <c r="AF909" s="4"/>
      <c r="AG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9"/>
      <c r="AB910" s="4"/>
      <c r="AC910" s="4"/>
      <c r="AD910" s="4"/>
      <c r="AE910" s="4"/>
      <c r="AF910" s="4"/>
      <c r="AG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9"/>
      <c r="AB911" s="4"/>
      <c r="AC911" s="4"/>
      <c r="AD911" s="4"/>
      <c r="AE911" s="4"/>
      <c r="AF911" s="4"/>
      <c r="AG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9"/>
      <c r="AB912" s="4"/>
      <c r="AC912" s="4"/>
      <c r="AD912" s="4"/>
      <c r="AE912" s="4"/>
      <c r="AF912" s="4"/>
      <c r="AG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9"/>
      <c r="AB913" s="4"/>
      <c r="AC913" s="4"/>
      <c r="AD913" s="4"/>
      <c r="AE913" s="4"/>
      <c r="AF913" s="4"/>
      <c r="AG913" s="4"/>
    </row>
  </sheetData>
  <mergeCells count="23">
    <mergeCell ref="A1:Z2"/>
    <mergeCell ref="B5:E5"/>
    <mergeCell ref="B28:E28"/>
    <mergeCell ref="B51:E51"/>
    <mergeCell ref="B74:E74"/>
    <mergeCell ref="B97:E97"/>
    <mergeCell ref="B120:E120"/>
    <mergeCell ref="K127:L127"/>
    <mergeCell ref="K128:L128"/>
    <mergeCell ref="G129:I129"/>
    <mergeCell ref="K129:L130"/>
    <mergeCell ref="G130:I130"/>
    <mergeCell ref="S127:U127"/>
    <mergeCell ref="S129:U129"/>
    <mergeCell ref="W129:X130"/>
    <mergeCell ref="S130:U130"/>
    <mergeCell ref="K124:L125"/>
    <mergeCell ref="W124:X125"/>
    <mergeCell ref="E127:F127"/>
    <mergeCell ref="G127:I127"/>
    <mergeCell ref="Q127:R127"/>
    <mergeCell ref="W127:X127"/>
    <mergeCell ref="W128:X12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1" width="3.25"/>
    <col customWidth="1" min="2" max="20" width="12.75"/>
    <col customWidth="1" min="21" max="23" width="11.5"/>
    <col customWidth="1" min="24" max="24" width="3.25"/>
    <col hidden="1" min="25" max="135" width="12.63"/>
  </cols>
  <sheetData>
    <row r="1">
      <c r="A1" s="1" t="s">
        <v>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/>
      <c r="Z1" s="4"/>
      <c r="AA1" s="4"/>
      <c r="AB1" s="4"/>
      <c r="AC1" s="4"/>
      <c r="AD1" s="4"/>
      <c r="AE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7"/>
      <c r="Y2" s="4"/>
      <c r="Z2" s="4"/>
      <c r="AA2" s="4"/>
      <c r="AB2" s="4"/>
      <c r="AC2" s="4"/>
      <c r="AD2" s="4"/>
      <c r="AE2" s="4"/>
    </row>
    <row r="3">
      <c r="A3" s="97"/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"/>
      <c r="Z3" s="4"/>
      <c r="AA3" s="4"/>
      <c r="AB3" s="4"/>
      <c r="AC3" s="4"/>
      <c r="AD3" s="4"/>
      <c r="AE3" s="4"/>
    </row>
    <row r="4">
      <c r="A4" s="97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"/>
      <c r="Z4" s="4"/>
      <c r="AA4" s="4"/>
      <c r="AB4" s="4"/>
      <c r="AC4" s="4"/>
      <c r="AD4" s="4"/>
      <c r="AE4" s="4"/>
    </row>
    <row r="5">
      <c r="A5" s="9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"/>
      <c r="Z5" s="4"/>
      <c r="AA5" s="4"/>
      <c r="AB5" s="4"/>
      <c r="AC5" s="4"/>
      <c r="AD5" s="4"/>
      <c r="AE5" s="4"/>
    </row>
    <row r="6">
      <c r="A6" s="97"/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"/>
      <c r="Z6" s="4"/>
      <c r="AA6" s="4"/>
      <c r="AB6" s="4"/>
      <c r="AC6" s="4"/>
      <c r="AD6" s="4"/>
      <c r="AE6" s="4"/>
    </row>
    <row r="7">
      <c r="A7" s="97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"/>
      <c r="Z7" s="4"/>
      <c r="AA7" s="4"/>
      <c r="AB7" s="4"/>
      <c r="AC7" s="4"/>
      <c r="AD7" s="4"/>
      <c r="AE7" s="4"/>
    </row>
    <row r="8">
      <c r="A8" s="97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"/>
      <c r="Z8" s="4"/>
      <c r="AA8" s="4"/>
      <c r="AB8" s="4"/>
      <c r="AC8" s="4"/>
      <c r="AD8" s="4"/>
      <c r="AE8" s="4"/>
    </row>
    <row r="9">
      <c r="A9" s="97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"/>
      <c r="Z9" s="4"/>
      <c r="AA9" s="4"/>
      <c r="AB9" s="4"/>
      <c r="AC9" s="4"/>
      <c r="AD9" s="4"/>
      <c r="AE9" s="4"/>
    </row>
    <row r="10">
      <c r="A10" s="97"/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"/>
      <c r="Z10" s="4"/>
      <c r="AA10" s="4"/>
      <c r="AB10" s="4"/>
      <c r="AC10" s="4"/>
      <c r="AD10" s="4"/>
      <c r="AE10" s="4"/>
    </row>
    <row r="11">
      <c r="A11" s="97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"/>
      <c r="Z11" s="4"/>
      <c r="AA11" s="4"/>
      <c r="AB11" s="4"/>
      <c r="AC11" s="4"/>
      <c r="AD11" s="4"/>
      <c r="AE11" s="4"/>
    </row>
    <row r="12">
      <c r="A12" s="97"/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"/>
      <c r="Z12" s="4"/>
      <c r="AA12" s="4"/>
      <c r="AB12" s="4"/>
      <c r="AC12" s="4"/>
      <c r="AD12" s="4"/>
      <c r="AE12" s="4"/>
    </row>
    <row r="13">
      <c r="A13" s="97"/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"/>
      <c r="Z13" s="4"/>
      <c r="AA13" s="4"/>
      <c r="AB13" s="4"/>
      <c r="AC13" s="4"/>
      <c r="AD13" s="4"/>
      <c r="AE13" s="4"/>
    </row>
    <row r="14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"/>
      <c r="Z14" s="4"/>
      <c r="AA14" s="4"/>
      <c r="AB14" s="4"/>
      <c r="AC14" s="4"/>
      <c r="AD14" s="4"/>
      <c r="AE14" s="4"/>
    </row>
    <row r="15">
      <c r="A15" s="97"/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"/>
      <c r="Z15" s="4"/>
      <c r="AA15" s="4"/>
      <c r="AB15" s="4"/>
      <c r="AC15" s="4"/>
      <c r="AD15" s="4"/>
      <c r="AE15" s="4"/>
    </row>
    <row r="16">
      <c r="A16" s="97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"/>
      <c r="Z16" s="4"/>
      <c r="AA16" s="4"/>
      <c r="AB16" s="4"/>
      <c r="AC16" s="4"/>
      <c r="AD16" s="4"/>
      <c r="AE16" s="4"/>
    </row>
    <row r="17">
      <c r="A17" s="97"/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"/>
      <c r="Z17" s="4"/>
      <c r="AA17" s="4"/>
      <c r="AB17" s="4"/>
      <c r="AC17" s="4"/>
      <c r="AD17" s="4"/>
      <c r="AE17" s="4"/>
    </row>
    <row r="18">
      <c r="A18" s="97"/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"/>
      <c r="Z18" s="4"/>
      <c r="AA18" s="4"/>
      <c r="AB18" s="4"/>
      <c r="AC18" s="4"/>
      <c r="AD18" s="4"/>
      <c r="AE18" s="4"/>
    </row>
    <row r="19">
      <c r="A19" s="97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"/>
      <c r="Z19" s="4"/>
      <c r="AA19" s="4"/>
      <c r="AB19" s="4"/>
      <c r="AC19" s="4"/>
      <c r="AD19" s="4"/>
      <c r="AE19" s="4"/>
    </row>
    <row r="20">
      <c r="A20" s="97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"/>
      <c r="Z20" s="4"/>
      <c r="AA20" s="4"/>
      <c r="AB20" s="4"/>
      <c r="AC20" s="4"/>
      <c r="AD20" s="4"/>
      <c r="AE20" s="4"/>
    </row>
    <row r="21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"/>
      <c r="Z21" s="4"/>
      <c r="AA21" s="4"/>
      <c r="AB21" s="4"/>
      <c r="AC21" s="4"/>
      <c r="AD21" s="4"/>
      <c r="AE21" s="4"/>
    </row>
    <row r="22">
      <c r="A22" s="8"/>
      <c r="B22" s="26" t="s">
        <v>77</v>
      </c>
      <c r="C22" s="26" t="s">
        <v>78</v>
      </c>
      <c r="D22" s="26" t="s">
        <v>79</v>
      </c>
      <c r="E22" s="26" t="s">
        <v>80</v>
      </c>
      <c r="F22" s="26" t="s">
        <v>81</v>
      </c>
      <c r="G22" s="26" t="s">
        <v>82</v>
      </c>
      <c r="H22" s="26" t="s">
        <v>83</v>
      </c>
      <c r="I22" s="26" t="s">
        <v>84</v>
      </c>
      <c r="J22" s="26" t="s">
        <v>85</v>
      </c>
      <c r="K22" s="26" t="s">
        <v>86</v>
      </c>
      <c r="L22" s="26" t="s">
        <v>87</v>
      </c>
      <c r="M22" s="26" t="s">
        <v>88</v>
      </c>
      <c r="N22" s="26" t="s">
        <v>89</v>
      </c>
      <c r="O22" s="26" t="s">
        <v>90</v>
      </c>
      <c r="P22" s="26" t="s">
        <v>91</v>
      </c>
      <c r="Q22" s="26" t="s">
        <v>92</v>
      </c>
      <c r="R22" s="26" t="s">
        <v>93</v>
      </c>
      <c r="S22" s="26" t="s">
        <v>94</v>
      </c>
      <c r="T22" s="26" t="s">
        <v>95</v>
      </c>
      <c r="U22" s="26" t="s">
        <v>96</v>
      </c>
      <c r="V22" s="26" t="s">
        <v>97</v>
      </c>
      <c r="W22" s="26" t="s">
        <v>98</v>
      </c>
      <c r="X22" s="97"/>
      <c r="Y22" s="9"/>
      <c r="Z22" s="4"/>
      <c r="AA22" s="4"/>
      <c r="AB22" s="4"/>
      <c r="AC22" s="4"/>
      <c r="AD22" s="4"/>
      <c r="AE22" s="4"/>
    </row>
    <row r="23">
      <c r="A23" s="8"/>
      <c r="B23" s="29" t="s">
        <v>24</v>
      </c>
      <c r="C23" s="29">
        <f>SUMIFS('Qtde de Lojas'!$C:$C,'Qtde de Lojas'!$A:$A,C22)</f>
        <v>15</v>
      </c>
      <c r="D23" s="29">
        <f>SUMIFS('Qtde de Lojas'!$C:$C,'Qtde de Lojas'!$A:$A,D22)</f>
        <v>2</v>
      </c>
      <c r="E23" s="29">
        <f>SUMIFS('Qtde de Lojas'!$C:$C,'Qtde de Lojas'!$A:$A,E22)</f>
        <v>11</v>
      </c>
      <c r="F23" s="29">
        <f>SUMIFS('Qtde de Lojas'!$C:$C,'Qtde de Lojas'!$A:$A,F22)</f>
        <v>0</v>
      </c>
      <c r="G23" s="29">
        <f>SUMIFS('Qtde de Lojas'!$C:$C,'Qtde de Lojas'!$A:$A,G22)</f>
        <v>1</v>
      </c>
      <c r="H23" s="29">
        <f>SUMIFS('Qtde de Lojas'!$C:$C,'Qtde de Lojas'!$A:$A,H22)</f>
        <v>3</v>
      </c>
      <c r="I23" s="29">
        <f>SUMIFS('Qtde de Lojas'!$C:$C,'Qtde de Lojas'!$A:$A,I22)</f>
        <v>3</v>
      </c>
      <c r="J23" s="29">
        <f>SUMIFS('Qtde de Lojas'!$C:$C,'Qtde de Lojas'!$A:$A,J22)</f>
        <v>0</v>
      </c>
      <c r="K23" s="29">
        <f>SUMIFS('Qtde de Lojas'!$C:$C,'Qtde de Lojas'!$A:$A,K22)</f>
        <v>2</v>
      </c>
      <c r="L23" s="29">
        <f>SUMIFS('Qtde de Lojas'!$C:$C,'Qtde de Lojas'!$A:$A,L22)</f>
        <v>0</v>
      </c>
      <c r="M23" s="29">
        <f>SUMIFS('Qtde de Lojas'!$C:$C,'Qtde de Lojas'!$A:$A,M22)</f>
        <v>22</v>
      </c>
      <c r="N23" s="29">
        <f>SUMIFS('Qtde de Lojas'!$C:$C,'Qtde de Lojas'!$A:$A,N22)</f>
        <v>8</v>
      </c>
      <c r="O23" s="29">
        <f>SUMIFS('Qtde de Lojas'!$C:$C,'Qtde de Lojas'!$A:$A,O22)</f>
        <v>15</v>
      </c>
      <c r="P23" s="29">
        <f>SUMIFS('Qtde de Lojas'!$C:$C,'Qtde de Lojas'!$A:$A,P22)</f>
        <v>0</v>
      </c>
      <c r="Q23" s="29">
        <f>SUMIFS('Qtde de Lojas'!$C:$C,'Qtde de Lojas'!$A:$A,Q22)</f>
        <v>5</v>
      </c>
      <c r="R23" s="29">
        <f>SUMIFS('Qtde de Lojas'!$C:$C,'Qtde de Lojas'!$A:$A,R22)</f>
        <v>0</v>
      </c>
      <c r="S23" s="29">
        <f>SUMIFS('Qtde de Lojas'!$C:$C,'Qtde de Lojas'!$A:$A,S22)</f>
        <v>4</v>
      </c>
      <c r="T23" s="29">
        <f>SUMIFS('Qtde de Lojas'!$C:$C,'Qtde de Lojas'!$A:$A,T22)</f>
        <v>0</v>
      </c>
      <c r="U23" s="29">
        <f>SUMIFS('Qtde de Lojas'!$C:$C,'Qtde de Lojas'!$A:$A,U22)</f>
        <v>4</v>
      </c>
      <c r="V23" s="29">
        <f>SUMIFS('Qtde de Lojas'!$C:$C,'Qtde de Lojas'!$A:$A,V22)</f>
        <v>27</v>
      </c>
      <c r="W23" s="29">
        <f>SUMIFS('Qtde de Lojas'!$C:$C,'Qtde de Lojas'!$A:$A,W22)</f>
        <v>0</v>
      </c>
      <c r="X23" s="97"/>
      <c r="Y23" s="9"/>
      <c r="Z23" s="4"/>
      <c r="AA23" s="4"/>
      <c r="AB23" s="4"/>
      <c r="AC23" s="4"/>
      <c r="AD23" s="4"/>
      <c r="AE23" s="4"/>
    </row>
    <row r="24">
      <c r="A24" s="8"/>
      <c r="B24" s="29" t="s">
        <v>69</v>
      </c>
      <c r="C24" s="29">
        <f>SUMIFS('Qtde de Lojas'!$D:$D,'Qtde de Lojas'!$A:$A,C22)</f>
        <v>9</v>
      </c>
      <c r="D24" s="29">
        <f>SUMIFS('Qtde de Lojas'!$D:$D,'Qtde de Lojas'!$A:$A,D22)</f>
        <v>13</v>
      </c>
      <c r="E24" s="29">
        <f>SUMIFS('Qtde de Lojas'!$D:$D,'Qtde de Lojas'!$A:$A,E22)</f>
        <v>1</v>
      </c>
      <c r="F24" s="29">
        <f>SUMIFS('Qtde de Lojas'!$D:$D,'Qtde de Lojas'!$A:$A,F22)</f>
        <v>11</v>
      </c>
      <c r="G24" s="29">
        <f>SUMIFS('Qtde de Lojas'!$D:$D,'Qtde de Lojas'!$A:$A,G22)</f>
        <v>23</v>
      </c>
      <c r="H24" s="29">
        <f>SUMIFS('Qtde de Lojas'!$D:$D,'Qtde de Lojas'!$A:$A,H22)</f>
        <v>13</v>
      </c>
      <c r="I24" s="29">
        <f>SUMIFS('Qtde de Lojas'!$D:$D,'Qtde de Lojas'!$A:$A,I22)</f>
        <v>9</v>
      </c>
      <c r="J24" s="29">
        <f>SUMIFS('Qtde de Lojas'!$D:$D,'Qtde de Lojas'!$A:$A,J22)</f>
        <v>11</v>
      </c>
      <c r="K24" s="29">
        <f>SUMIFS('Qtde de Lojas'!$D:$D,'Qtde de Lojas'!$A:$A,K22)</f>
        <v>24</v>
      </c>
      <c r="L24" s="29">
        <f>SUMIFS('Qtde de Lojas'!$D:$D,'Qtde de Lojas'!$A:$A,L22)</f>
        <v>30</v>
      </c>
      <c r="M24" s="29">
        <f>SUMIFS('Qtde de Lojas'!$D:$D,'Qtde de Lojas'!$A:$A,M22)</f>
        <v>12</v>
      </c>
      <c r="N24" s="29">
        <f>SUMIFS('Qtde de Lojas'!$D:$D,'Qtde de Lojas'!$A:$A,N22)</f>
        <v>6</v>
      </c>
      <c r="O24" s="29">
        <f>SUMIFS('Qtde de Lojas'!$D:$D,'Qtde de Lojas'!$A:$A,O22)</f>
        <v>20</v>
      </c>
      <c r="P24" s="29">
        <f>SUMIFS('Qtde de Lojas'!$D:$D,'Qtde de Lojas'!$A:$A,P22)</f>
        <v>14</v>
      </c>
      <c r="Q24" s="29">
        <f>SUMIFS('Qtde de Lojas'!$D:$D,'Qtde de Lojas'!$A:$A,Q22)</f>
        <v>2</v>
      </c>
      <c r="R24" s="29">
        <f>SUMIFS('Qtde de Lojas'!$D:$D,'Qtde de Lojas'!$A:$A,R22)</f>
        <v>6</v>
      </c>
      <c r="S24" s="29">
        <f>SUMIFS('Qtde de Lojas'!$D:$D,'Qtde de Lojas'!$A:$A,S22)</f>
        <v>2</v>
      </c>
      <c r="T24" s="29">
        <f>SUMIFS('Qtde de Lojas'!$D:$D,'Qtde de Lojas'!$A:$A,T22)</f>
        <v>8</v>
      </c>
      <c r="U24" s="29">
        <f>SUMIFS('Qtde de Lojas'!$D:$D,'Qtde de Lojas'!$A:$A,U22)</f>
        <v>10</v>
      </c>
      <c r="V24" s="29">
        <f>SUMIFS('Qtde de Lojas'!$D:$D,'Qtde de Lojas'!$A:$A,V22)</f>
        <v>16</v>
      </c>
      <c r="W24" s="29">
        <f>SUMIFS('Qtde de Lojas'!$D:$D,'Qtde de Lojas'!$A:$A,W22)</f>
        <v>28</v>
      </c>
      <c r="X24" s="97"/>
      <c r="Y24" s="9"/>
      <c r="Z24" s="4"/>
      <c r="AA24" s="4"/>
      <c r="AB24" s="4"/>
      <c r="AC24" s="4"/>
      <c r="AD24" s="4"/>
      <c r="AE24" s="4"/>
    </row>
    <row r="25">
      <c r="A25" s="8"/>
      <c r="B25" s="29" t="s">
        <v>55</v>
      </c>
      <c r="C25" s="29">
        <f t="shared" ref="C25:W25" si="1">SUM(C23:C24)</f>
        <v>24</v>
      </c>
      <c r="D25" s="29">
        <f t="shared" si="1"/>
        <v>15</v>
      </c>
      <c r="E25" s="29">
        <f t="shared" si="1"/>
        <v>12</v>
      </c>
      <c r="F25" s="29">
        <f t="shared" si="1"/>
        <v>11</v>
      </c>
      <c r="G25" s="29">
        <f t="shared" si="1"/>
        <v>24</v>
      </c>
      <c r="H25" s="29">
        <f t="shared" si="1"/>
        <v>16</v>
      </c>
      <c r="I25" s="29">
        <f t="shared" si="1"/>
        <v>12</v>
      </c>
      <c r="J25" s="29">
        <f t="shared" si="1"/>
        <v>11</v>
      </c>
      <c r="K25" s="29">
        <f t="shared" si="1"/>
        <v>26</v>
      </c>
      <c r="L25" s="29">
        <f t="shared" si="1"/>
        <v>30</v>
      </c>
      <c r="M25" s="29">
        <f t="shared" si="1"/>
        <v>34</v>
      </c>
      <c r="N25" s="29">
        <f t="shared" si="1"/>
        <v>14</v>
      </c>
      <c r="O25" s="29">
        <f t="shared" si="1"/>
        <v>35</v>
      </c>
      <c r="P25" s="29">
        <f t="shared" si="1"/>
        <v>14</v>
      </c>
      <c r="Q25" s="29">
        <f t="shared" si="1"/>
        <v>7</v>
      </c>
      <c r="R25" s="29">
        <f t="shared" si="1"/>
        <v>6</v>
      </c>
      <c r="S25" s="29">
        <f t="shared" si="1"/>
        <v>6</v>
      </c>
      <c r="T25" s="29">
        <f t="shared" si="1"/>
        <v>8</v>
      </c>
      <c r="U25" s="29">
        <f t="shared" si="1"/>
        <v>14</v>
      </c>
      <c r="V25" s="29">
        <f t="shared" si="1"/>
        <v>43</v>
      </c>
      <c r="W25" s="29">
        <f t="shared" si="1"/>
        <v>28</v>
      </c>
      <c r="X25" s="97"/>
      <c r="Y25" s="9"/>
      <c r="Z25" s="4"/>
      <c r="AA25" s="4"/>
      <c r="AB25" s="4"/>
      <c r="AC25" s="4"/>
      <c r="AD25" s="4"/>
      <c r="AE25" s="4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7"/>
      <c r="Y26" s="9"/>
      <c r="Z26" s="4"/>
      <c r="AA26" s="4"/>
      <c r="AB26" s="4"/>
      <c r="AC26" s="4"/>
      <c r="AD26" s="4"/>
      <c r="AE26" s="4"/>
    </row>
    <row r="27" collapsed="1">
      <c r="A27" s="8"/>
      <c r="B27" s="26" t="s">
        <v>99</v>
      </c>
      <c r="C27" s="26" t="s">
        <v>78</v>
      </c>
      <c r="D27" s="26" t="s">
        <v>79</v>
      </c>
      <c r="E27" s="26" t="s">
        <v>80</v>
      </c>
      <c r="F27" s="26" t="s">
        <v>81</v>
      </c>
      <c r="G27" s="26" t="s">
        <v>82</v>
      </c>
      <c r="H27" s="26" t="s">
        <v>83</v>
      </c>
      <c r="I27" s="26" t="s">
        <v>84</v>
      </c>
      <c r="J27" s="26" t="s">
        <v>85</v>
      </c>
      <c r="K27" s="26" t="s">
        <v>86</v>
      </c>
      <c r="L27" s="26" t="s">
        <v>87</v>
      </c>
      <c r="M27" s="26" t="s">
        <v>88</v>
      </c>
      <c r="N27" s="26" t="s">
        <v>89</v>
      </c>
      <c r="O27" s="26" t="s">
        <v>90</v>
      </c>
      <c r="P27" s="26" t="s">
        <v>91</v>
      </c>
      <c r="Q27" s="26" t="s">
        <v>92</v>
      </c>
      <c r="R27" s="26" t="s">
        <v>93</v>
      </c>
      <c r="S27" s="26" t="s">
        <v>94</v>
      </c>
      <c r="T27" s="26" t="s">
        <v>95</v>
      </c>
      <c r="U27" s="26" t="s">
        <v>96</v>
      </c>
      <c r="V27" s="26" t="s">
        <v>97</v>
      </c>
      <c r="W27" s="26" t="s">
        <v>98</v>
      </c>
      <c r="X27" s="97"/>
      <c r="Y27" s="9"/>
      <c r="Z27" s="4"/>
      <c r="AA27" s="4"/>
      <c r="AB27" s="4"/>
      <c r="AC27" s="4"/>
      <c r="AD27" s="4"/>
      <c r="AE27" s="4"/>
    </row>
    <row r="28" hidden="1" outlineLevel="1">
      <c r="A28" s="14"/>
      <c r="B28" s="29">
        <v>1.0</v>
      </c>
      <c r="C28" s="29">
        <f>IF(SUMIFS('2025 YTD | Divisão'!$D:$D,'2025 YTD | Divisão'!$A:$A,C$137,'2025 YTD | Divisão'!$B:$B,$B28,'2025 YTD | Divisão'!$C:$C,"GR1")=0,"",SUMIFS('2025 YTD | Divisão'!$D:$D,'2025 YTD | Divisão'!$A:$A,C$137,'2025 YTD | Divisão'!$B:$B,$B28,'2025 YTD | Divisão'!$C:$C,"GR1"))
</f>
        <v>-70128.46161</v>
      </c>
      <c r="D28" s="29">
        <f>IF(SUMIFS('2025 YTD | Divisão'!$D:$D,'2025 YTD | Divisão'!$A:$A,D$137,'2025 YTD | Divisão'!$B:$B,$B28,'2025 YTD | Divisão'!$C:$C,"GR1")=0,"",SUMIFS('2025 YTD | Divisão'!$D:$D,'2025 YTD | Divisão'!$A:$A,D$137,'2025 YTD | Divisão'!$B:$B,$B28,'2025 YTD | Divisão'!$C:$C,"GR1"))
</f>
        <v>-364.5563337</v>
      </c>
      <c r="E28" s="29">
        <f>IF(SUMIFS('2025 YTD | Divisão'!$D:$D,'2025 YTD | Divisão'!$A:$A,E$137,'2025 YTD | Divisão'!$B:$B,$B28,'2025 YTD | Divisão'!$C:$C,"GR1")=0,"",SUMIFS('2025 YTD | Divisão'!$D:$D,'2025 YTD | Divisão'!$A:$A,E$137,'2025 YTD | Divisão'!$B:$B,$B28,'2025 YTD | Divisão'!$C:$C,"GR1"))
</f>
        <v>-34634.08222</v>
      </c>
      <c r="F28" s="29" t="str">
        <f>IF(SUMIFS('2025 YTD | Divisão'!$D:$D,'2025 YTD | Divisão'!$A:$A,F$137,'2025 YTD | Divisão'!$B:$B,$B28,'2025 YTD | Divisão'!$C:$C,"GR1")=0,"",SUMIFS('2025 YTD | Divisão'!$D:$D,'2025 YTD | Divisão'!$A:$A,F$137,'2025 YTD | Divisão'!$B:$B,$B28,'2025 YTD | Divisão'!$C:$C,"GR1"))
</f>
        <v/>
      </c>
      <c r="G28" s="29">
        <f>IF(SUMIFS('2025 YTD | Divisão'!$D:$D,'2025 YTD | Divisão'!$A:$A,G$137,'2025 YTD | Divisão'!$B:$B,$B28,'2025 YTD | Divisão'!$C:$C,"GR1")=0,"",SUMIFS('2025 YTD | Divisão'!$D:$D,'2025 YTD | Divisão'!$A:$A,G$137,'2025 YTD | Divisão'!$B:$B,$B28,'2025 YTD | Divisão'!$C:$C,"GR1"))
</f>
        <v>-5636.528165</v>
      </c>
      <c r="H28" s="29">
        <f>IF(SUMIFS('2025 YTD | Divisão'!$D:$D,'2025 YTD | Divisão'!$A:$A,H$137,'2025 YTD | Divisão'!$B:$B,$B28,'2025 YTD | Divisão'!$C:$C,"GR1")=0,"",SUMIFS('2025 YTD | Divisão'!$D:$D,'2025 YTD | Divisão'!$A:$A,H$137,'2025 YTD | Divisão'!$B:$B,$B28,'2025 YTD | Divisão'!$C:$C,"GR1"))
</f>
        <v>-8845.511774</v>
      </c>
      <c r="I28" s="29">
        <f>IF(SUMIFS('2025 YTD | Divisão'!$D:$D,'2025 YTD | Divisão'!$A:$A,I$137,'2025 YTD | Divisão'!$B:$B,$B28,'2025 YTD | Divisão'!$C:$C,"GR1")=0,"",SUMIFS('2025 YTD | Divisão'!$D:$D,'2025 YTD | Divisão'!$A:$A,I$137,'2025 YTD | Divisão'!$B:$B,$B28,'2025 YTD | Divisão'!$C:$C,"GR1"))
</f>
        <v>21423.833</v>
      </c>
      <c r="J28" s="29" t="str">
        <f>IF(SUMIFS('2025 YTD | Divisão'!$D:$D,'2025 YTD | Divisão'!$A:$A,J$137,'2025 YTD | Divisão'!$B:$B,$B28,'2025 YTD | Divisão'!$C:$C,"GR1")=0,"",SUMIFS('2025 YTD | Divisão'!$D:$D,'2025 YTD | Divisão'!$A:$A,J$137,'2025 YTD | Divisão'!$B:$B,$B28,'2025 YTD | Divisão'!$C:$C,"GR1"))
</f>
        <v/>
      </c>
      <c r="K28" s="29">
        <f>IF(SUMIFS('2025 YTD | Divisão'!$D:$D,'2025 YTD | Divisão'!$A:$A,K$137,'2025 YTD | Divisão'!$B:$B,$B28,'2025 YTD | Divisão'!$C:$C,"GR1")=0,"",SUMIFS('2025 YTD | Divisão'!$D:$D,'2025 YTD | Divisão'!$A:$A,K$137,'2025 YTD | Divisão'!$B:$B,$B28,'2025 YTD | Divisão'!$C:$C,"GR1"))
</f>
        <v>-682.8029393</v>
      </c>
      <c r="L28" s="29" t="str">
        <f>IF(SUMIFS('2025 YTD | Divisão'!$D:$D,'2025 YTD | Divisão'!$A:$A,L$137,'2025 YTD | Divisão'!$B:$B,$B28,'2025 YTD | Divisão'!$C:$C,"GR1")=0,"",SUMIFS('2025 YTD | Divisão'!$D:$D,'2025 YTD | Divisão'!$A:$A,L$137,'2025 YTD | Divisão'!$B:$B,$B28,'2025 YTD | Divisão'!$C:$C,"GR1"))
</f>
        <v/>
      </c>
      <c r="M28" s="29">
        <f>IF(SUMIFS('2025 YTD | Divisão'!$D:$D,'2025 YTD | Divisão'!$A:$A,M$137,'2025 YTD | Divisão'!$B:$B,$B28,'2025 YTD | Divisão'!$C:$C,"GR1")=0,"",SUMIFS('2025 YTD | Divisão'!$D:$D,'2025 YTD | Divisão'!$A:$A,M$137,'2025 YTD | Divisão'!$B:$B,$B28,'2025 YTD | Divisão'!$C:$C,"GR1"))
</f>
        <v>-108441.494</v>
      </c>
      <c r="N28" s="29">
        <f>IF(SUMIFS('2025 YTD | Divisão'!$D:$D,'2025 YTD | Divisão'!$A:$A,N$137,'2025 YTD | Divisão'!$B:$B,$B28,'2025 YTD | Divisão'!$C:$C,"GR1")=0,"",SUMIFS('2025 YTD | Divisão'!$D:$D,'2025 YTD | Divisão'!$A:$A,N$137,'2025 YTD | Divisão'!$B:$B,$B28,'2025 YTD | Divisão'!$C:$C,"GR1"))
</f>
        <v>-103720.8125</v>
      </c>
      <c r="O28" s="29">
        <f>IF(SUMIFS('2025 YTD | Divisão'!$D:$D,'2025 YTD | Divisão'!$A:$A,O$137,'2025 YTD | Divisão'!$B:$B,$B28,'2025 YTD | Divisão'!$C:$C,"GR1")=0,"",SUMIFS('2025 YTD | Divisão'!$D:$D,'2025 YTD | Divisão'!$A:$A,O$137,'2025 YTD | Divisão'!$B:$B,$B28,'2025 YTD | Divisão'!$C:$C,"GR1"))
</f>
        <v>-63400.47471</v>
      </c>
      <c r="P28" s="29" t="str">
        <f>IF(SUMIFS('2025 YTD | Divisão'!$D:$D,'2025 YTD | Divisão'!$A:$A,O$138,'2025 YTD | Divisão'!$B:$B,$B28,'2025 YTD | Divisão'!$C:$C,"GR1")=0,"",SUMIFS('2025 YTD | Divisão'!$D:$D,'2025 YTD | Divisão'!$A:$A,O$137,'2025 YTD | Divisão'!$B:$B,$B28,'2025 YTD | Divisão'!$C:$C,"GR1"))
</f>
        <v/>
      </c>
      <c r="Q28" s="29">
        <f>IF(SUMIFS('2025 YTD | Divisão'!$D:$D,'2025 YTD | Divisão'!$A:$A,Q$137,'2025 YTD | Divisão'!$B:$B,$B28,'2025 YTD | Divisão'!$C:$C,"GR1")=0,"",SUMIFS('2025 YTD | Divisão'!$D:$D,'2025 YTD | Divisão'!$A:$A,Q$137,'2025 YTD | Divisão'!$B:$B,$B28,'2025 YTD | Divisão'!$C:$C,"GR1"))
</f>
        <v>-44730.592</v>
      </c>
      <c r="R28" s="29" t="str">
        <f>IF(SUMIFS('2025 YTD | Divisão'!$D:$D,'2025 YTD | Divisão'!$A:$A,R$137,'2025 YTD | Divisão'!$B:$B,$B28,'2025 YTD | Divisão'!$C:$C,"GR1")=0,"",SUMIFS('2025 YTD | Divisão'!$D:$D,'2025 YTD | Divisão'!$A:$A,R$137,'2025 YTD | Divisão'!$B:$B,$B28,'2025 YTD | Divisão'!$C:$C,"GR1"))
</f>
        <v/>
      </c>
      <c r="S28" s="29">
        <f>IF(SUMIFS('2025 YTD | Divisão'!$D:$D,'2025 YTD | Divisão'!$A:$A,S$137,'2025 YTD | Divisão'!$B:$B,$B28,'2025 YTD | Divisão'!$C:$C,"GR1")=0,"",SUMIFS('2025 YTD | Divisão'!$D:$D,'2025 YTD | Divisão'!$A:$A,S$137,'2025 YTD | Divisão'!$B:$B,$B28,'2025 YTD | Divisão'!$C:$C,"GR1"))
</f>
        <v>-2377.291202</v>
      </c>
      <c r="T28" s="29" t="str">
        <f>IF(SUMIFS('2025 YTD | Divisão'!$D:$D,'2025 YTD | Divisão'!$A:$A,T$137,'2025 YTD | Divisão'!$B:$B,$B28,'2025 YTD | Divisão'!$C:$C,"GR1")=0,"",SUMIFS('2025 YTD | Divisão'!$D:$D,'2025 YTD | Divisão'!$A:$A,T$137,'2025 YTD | Divisão'!$B:$B,$B28,'2025 YTD | Divisão'!$C:$C,"GR1"))
</f>
        <v/>
      </c>
      <c r="U28" s="29">
        <f>IF(SUMIFS('2025 YTD | Divisão'!$D:$D,'2025 YTD | Divisão'!$A:$A,U$137,'2025 YTD | Divisão'!$B:$B,$B28,'2025 YTD | Divisão'!$C:$C,"GR1")=0,"",SUMIFS('2025 YTD | Divisão'!$D:$D,'2025 YTD | Divisão'!$A:$A,U$137,'2025 YTD | Divisão'!$B:$B,$B28,'2025 YTD | Divisão'!$C:$C,"GR1"))
</f>
        <v>-9953.307439</v>
      </c>
      <c r="V28" s="29">
        <f>IF(SUMIFS('2025 YTD | Divisão'!$D:$D,'2025 YTD | Divisão'!$A:$A,V$137,'2025 YTD | Divisão'!$B:$B,$B28,'2025 YTD | Divisão'!$C:$C,"GR1")=0,"",SUMIFS('2025 YTD | Divisão'!$D:$D,'2025 YTD | Divisão'!$A:$A,V$137,'2025 YTD | Divisão'!$B:$B,$B28,'2025 YTD | Divisão'!$C:$C,"GR1"))
</f>
        <v>-140293.2279</v>
      </c>
      <c r="W28" s="29" t="str">
        <f>IF(SUMIFS('2025 YTD | Divisão'!$D:$D,'2025 YTD | Divisão'!$A:$A,W$137,'2025 YTD | Divisão'!$B:$B,$B28,'2025 YTD | Divisão'!$C:$C,"GR1")=0,"",SUMIFS('2025 YTD | Divisão'!$D:$D,'2025 YTD | Divisão'!$A:$A,W$137,'2025 YTD | Divisão'!$B:$B,$B28,'2025 YTD | Divisão'!$C:$C,"GR1"))
</f>
        <v/>
      </c>
      <c r="X28" s="8"/>
      <c r="Y28" s="9"/>
      <c r="Z28" s="4"/>
      <c r="AA28" s="4"/>
      <c r="AB28" s="4"/>
      <c r="AC28" s="4"/>
      <c r="AD28" s="4"/>
      <c r="AE28" s="4"/>
    </row>
    <row r="29" hidden="1" outlineLevel="1">
      <c r="A29" s="8"/>
      <c r="B29" s="29">
        <v>2.0</v>
      </c>
      <c r="C29" s="29">
        <f>IF(SUMIFS('2025 YTD | Divisão'!$D:$D,'2025 YTD | Divisão'!$A:$A,C$137,'2025 YTD | Divisão'!$B:$B,$B29,'2025 YTD | Divisão'!$C:$C,"GR1")=0,"",SUMIFS('2025 YTD | Divisão'!$D:$D,'2025 YTD | Divisão'!$A:$A,C$137,'2025 YTD | Divisão'!$B:$B,$B29,'2025 YTD | Divisão'!$C:$C,"GR1"))
</f>
        <v>-50636.10038</v>
      </c>
      <c r="D29" s="29">
        <f>IF(SUMIFS('2025 YTD | Divisão'!$D:$D,'2025 YTD | Divisão'!$A:$A,D$137,'2025 YTD | Divisão'!$B:$B,$B29,'2025 YTD | Divisão'!$C:$C,"GR1")=0,"",SUMIFS('2025 YTD | Divisão'!$D:$D,'2025 YTD | Divisão'!$A:$A,D$137,'2025 YTD | Divisão'!$B:$B,$B29,'2025 YTD | Divisão'!$C:$C,"GR1"))
</f>
        <v>3226.912153</v>
      </c>
      <c r="E29" s="29">
        <f>IF(SUMIFS('2025 YTD | Divisão'!$D:$D,'2025 YTD | Divisão'!$A:$A,E$137,'2025 YTD | Divisão'!$B:$B,$B29,'2025 YTD | Divisão'!$C:$C,"GR1")=0,"",SUMIFS('2025 YTD | Divisão'!$D:$D,'2025 YTD | Divisão'!$A:$A,E$137,'2025 YTD | Divisão'!$B:$B,$B29,'2025 YTD | Divisão'!$C:$C,"GR1"))
</f>
        <v>-10086.25558</v>
      </c>
      <c r="F29" s="29" t="str">
        <f>IF(SUMIFS('2025 YTD | Divisão'!$D:$D,'2025 YTD | Divisão'!$A:$A,F$137,'2025 YTD | Divisão'!$B:$B,$B29,'2025 YTD | Divisão'!$C:$C,"GR1")=0,"",SUMIFS('2025 YTD | Divisão'!$D:$D,'2025 YTD | Divisão'!$A:$A,F$137,'2025 YTD | Divisão'!$B:$B,$B29,'2025 YTD | Divisão'!$C:$C,"GR1"))
</f>
        <v/>
      </c>
      <c r="G29" s="29">
        <f>IF(SUMIFS('2025 YTD | Divisão'!$D:$D,'2025 YTD | Divisão'!$A:$A,G$137,'2025 YTD | Divisão'!$B:$B,$B29,'2025 YTD | Divisão'!$C:$C,"GR1")=0,"",SUMIFS('2025 YTD | Divisão'!$D:$D,'2025 YTD | Divisão'!$A:$A,G$137,'2025 YTD | Divisão'!$B:$B,$B29,'2025 YTD | Divisão'!$C:$C,"GR1"))
</f>
        <v>26.16976628</v>
      </c>
      <c r="H29" s="29">
        <f>IF(SUMIFS('2025 YTD | Divisão'!$D:$D,'2025 YTD | Divisão'!$A:$A,H$137,'2025 YTD | Divisão'!$B:$B,$B29,'2025 YTD | Divisão'!$C:$C,"GR1")=0,"",SUMIFS('2025 YTD | Divisão'!$D:$D,'2025 YTD | Divisão'!$A:$A,H$137,'2025 YTD | Divisão'!$B:$B,$B29,'2025 YTD | Divisão'!$C:$C,"GR1"))
</f>
        <v>-16596.25392</v>
      </c>
      <c r="I29" s="29">
        <f>IF(SUMIFS('2025 YTD | Divisão'!$D:$D,'2025 YTD | Divisão'!$A:$A,I$137,'2025 YTD | Divisão'!$B:$B,$B29,'2025 YTD | Divisão'!$C:$C,"GR1")=0,"",SUMIFS('2025 YTD | Divisão'!$D:$D,'2025 YTD | Divisão'!$A:$A,I$137,'2025 YTD | Divisão'!$B:$B,$B29,'2025 YTD | Divisão'!$C:$C,"GR1"))
</f>
        <v>-8933.978675</v>
      </c>
      <c r="J29" s="29" t="str">
        <f>IF(SUMIFS('2025 YTD | Divisão'!$D:$D,'2025 YTD | Divisão'!$A:$A,J$137,'2025 YTD | Divisão'!$B:$B,$B29,'2025 YTD | Divisão'!$C:$C,"GR1")=0,"",SUMIFS('2025 YTD | Divisão'!$D:$D,'2025 YTD | Divisão'!$A:$A,J$137,'2025 YTD | Divisão'!$B:$B,$B29,'2025 YTD | Divisão'!$C:$C,"GR1"))
</f>
        <v/>
      </c>
      <c r="K29" s="29">
        <f>IF(SUMIFS('2025 YTD | Divisão'!$D:$D,'2025 YTD | Divisão'!$A:$A,K$137,'2025 YTD | Divisão'!$B:$B,$B29,'2025 YTD | Divisão'!$C:$C,"GR1")=0,"",SUMIFS('2025 YTD | Divisão'!$D:$D,'2025 YTD | Divisão'!$A:$A,K$137,'2025 YTD | Divisão'!$B:$B,$B29,'2025 YTD | Divisão'!$C:$C,"GR1"))
</f>
        <v>-1081.01484</v>
      </c>
      <c r="L29" s="29" t="str">
        <f>IF(SUMIFS('2025 YTD | Divisão'!$D:$D,'2025 YTD | Divisão'!$A:$A,L$137,'2025 YTD | Divisão'!$B:$B,$B29,'2025 YTD | Divisão'!$C:$C,"GR1")=0,"",SUMIFS('2025 YTD | Divisão'!$D:$D,'2025 YTD | Divisão'!$A:$A,L$137,'2025 YTD | Divisão'!$B:$B,$B29,'2025 YTD | Divisão'!$C:$C,"GR1"))
</f>
        <v/>
      </c>
      <c r="M29" s="29">
        <f>IF(SUMIFS('2025 YTD | Divisão'!$D:$D,'2025 YTD | Divisão'!$A:$A,M$137,'2025 YTD | Divisão'!$B:$B,$B29,'2025 YTD | Divisão'!$C:$C,"GR1")=0,"",SUMIFS('2025 YTD | Divisão'!$D:$D,'2025 YTD | Divisão'!$A:$A,M$137,'2025 YTD | Divisão'!$B:$B,$B29,'2025 YTD | Divisão'!$C:$C,"GR1"))
</f>
        <v>-36836.75328</v>
      </c>
      <c r="N29" s="29">
        <f>IF(SUMIFS('2025 YTD | Divisão'!$D:$D,'2025 YTD | Divisão'!$A:$A,N$137,'2025 YTD | Divisão'!$B:$B,$B29,'2025 YTD | Divisão'!$C:$C,"GR1")=0,"",SUMIFS('2025 YTD | Divisão'!$D:$D,'2025 YTD | Divisão'!$A:$A,N$137,'2025 YTD | Divisão'!$B:$B,$B29,'2025 YTD | Divisão'!$C:$C,"GR1"))
</f>
        <v>-15579.55401</v>
      </c>
      <c r="O29" s="29">
        <f>IF(SUMIFS('2025 YTD | Divisão'!$D:$D,'2025 YTD | Divisão'!$A:$A,O$137,'2025 YTD | Divisão'!$B:$B,$B29,'2025 YTD | Divisão'!$C:$C,"GR1")=0,"",SUMIFS('2025 YTD | Divisão'!$D:$D,'2025 YTD | Divisão'!$A:$A,O$137,'2025 YTD | Divisão'!$B:$B,$B29,'2025 YTD | Divisão'!$C:$C,"GR1"))
</f>
        <v>-62781.41701</v>
      </c>
      <c r="P29" s="29" t="str">
        <f>IF(SUMIFS('2025 YTD | Divisão'!$D:$D,'2025 YTD | Divisão'!$A:$A,O$138,'2025 YTD | Divisão'!$B:$B,$B29,'2025 YTD | Divisão'!$C:$C,"GR1")=0,"",SUMIFS('2025 YTD | Divisão'!$D:$D,'2025 YTD | Divisão'!$A:$A,O$137,'2025 YTD | Divisão'!$B:$B,$B29,'2025 YTD | Divisão'!$C:$C,"GR1"))
</f>
        <v/>
      </c>
      <c r="Q29" s="29">
        <f>IF(SUMIFS('2025 YTD | Divisão'!$D:$D,'2025 YTD | Divisão'!$A:$A,Q$137,'2025 YTD | Divisão'!$B:$B,$B29,'2025 YTD | Divisão'!$C:$C,"GR1")=0,"",SUMIFS('2025 YTD | Divisão'!$D:$D,'2025 YTD | Divisão'!$A:$A,Q$137,'2025 YTD | Divisão'!$B:$B,$B29,'2025 YTD | Divisão'!$C:$C,"GR1"))
</f>
        <v>2833.20792</v>
      </c>
      <c r="R29" s="29" t="str">
        <f>IF(SUMIFS('2025 YTD | Divisão'!$D:$D,'2025 YTD | Divisão'!$A:$A,R$137,'2025 YTD | Divisão'!$B:$B,$B29,'2025 YTD | Divisão'!$C:$C,"GR1")=0,"",SUMIFS('2025 YTD | Divisão'!$D:$D,'2025 YTD | Divisão'!$A:$A,R$137,'2025 YTD | Divisão'!$B:$B,$B29,'2025 YTD | Divisão'!$C:$C,"GR1"))
</f>
        <v/>
      </c>
      <c r="S29" s="29">
        <f>IF(SUMIFS('2025 YTD | Divisão'!$D:$D,'2025 YTD | Divisão'!$A:$A,S$137,'2025 YTD | Divisão'!$B:$B,$B29,'2025 YTD | Divisão'!$C:$C,"GR1")=0,"",SUMIFS('2025 YTD | Divisão'!$D:$D,'2025 YTD | Divisão'!$A:$A,S$137,'2025 YTD | Divisão'!$B:$B,$B29,'2025 YTD | Divisão'!$C:$C,"GR1"))
</f>
        <v>3511.8286</v>
      </c>
      <c r="T29" s="29" t="str">
        <f>IF(SUMIFS('2025 YTD | Divisão'!$D:$D,'2025 YTD | Divisão'!$A:$A,T$137,'2025 YTD | Divisão'!$B:$B,$B29,'2025 YTD | Divisão'!$C:$C,"GR1")=0,"",SUMIFS('2025 YTD | Divisão'!$D:$D,'2025 YTD | Divisão'!$A:$A,T$137,'2025 YTD | Divisão'!$B:$B,$B29,'2025 YTD | Divisão'!$C:$C,"GR1"))
</f>
        <v/>
      </c>
      <c r="U29" s="29">
        <f>IF(SUMIFS('2025 YTD | Divisão'!$D:$D,'2025 YTD | Divisão'!$A:$A,U$137,'2025 YTD | Divisão'!$B:$B,$B29,'2025 YTD | Divisão'!$C:$C,"GR1")=0,"",SUMIFS('2025 YTD | Divisão'!$D:$D,'2025 YTD | Divisão'!$A:$A,U$137,'2025 YTD | Divisão'!$B:$B,$B29,'2025 YTD | Divisão'!$C:$C,"GR1"))
</f>
        <v>-22008.02943</v>
      </c>
      <c r="V29" s="29">
        <f>IF(SUMIFS('2025 YTD | Divisão'!$D:$D,'2025 YTD | Divisão'!$A:$A,V$137,'2025 YTD | Divisão'!$B:$B,$B29,'2025 YTD | Divisão'!$C:$C,"GR1")=0,"",SUMIFS('2025 YTD | Divisão'!$D:$D,'2025 YTD | Divisão'!$A:$A,V$137,'2025 YTD | Divisão'!$B:$B,$B29,'2025 YTD | Divisão'!$C:$C,"GR1"))
</f>
        <v>-80874.72658</v>
      </c>
      <c r="W29" s="29" t="str">
        <f>IF(SUMIFS('2025 YTD | Divisão'!$D:$D,'2025 YTD | Divisão'!$A:$A,W$137,'2025 YTD | Divisão'!$B:$B,$B29,'2025 YTD | Divisão'!$C:$C,"GR1")=0,"",SUMIFS('2025 YTD | Divisão'!$D:$D,'2025 YTD | Divisão'!$A:$A,W$137,'2025 YTD | Divisão'!$B:$B,$B29,'2025 YTD | Divisão'!$C:$C,"GR1"))
</f>
        <v/>
      </c>
      <c r="X29" s="8"/>
      <c r="Y29" s="9"/>
      <c r="Z29" s="4"/>
      <c r="AA29" s="4"/>
      <c r="AB29" s="4"/>
      <c r="AC29" s="4"/>
      <c r="AD29" s="4"/>
      <c r="AE29" s="4"/>
    </row>
    <row r="30" hidden="1" outlineLevel="1">
      <c r="A30" s="8"/>
      <c r="B30" s="29">
        <v>3.0</v>
      </c>
      <c r="C30" s="29">
        <f>IF(SUMIFS('2025 YTD | Divisão'!$D:$D,'2025 YTD | Divisão'!$A:$A,C$137,'2025 YTD | Divisão'!$B:$B,$B30,'2025 YTD | Divisão'!$C:$C,"GR1")=0,"",SUMIFS('2025 YTD | Divisão'!$D:$D,'2025 YTD | Divisão'!$A:$A,C$137,'2025 YTD | Divisão'!$B:$B,$B30,'2025 YTD | Divisão'!$C:$C,"GR1"))
</f>
        <v>697.2041243</v>
      </c>
      <c r="D30" s="29">
        <f>IF(SUMIFS('2025 YTD | Divisão'!$D:$D,'2025 YTD | Divisão'!$A:$A,D$137,'2025 YTD | Divisão'!$B:$B,$B30,'2025 YTD | Divisão'!$C:$C,"GR1")=0,"",SUMIFS('2025 YTD | Divisão'!$D:$D,'2025 YTD | Divisão'!$A:$A,D$137,'2025 YTD | Divisão'!$B:$B,$B30,'2025 YTD | Divisão'!$C:$C,"GR1"))
</f>
        <v>-10226.14573</v>
      </c>
      <c r="E30" s="29">
        <f>IF(SUMIFS('2025 YTD | Divisão'!$D:$D,'2025 YTD | Divisão'!$A:$A,E$137,'2025 YTD | Divisão'!$B:$B,$B30,'2025 YTD | Divisão'!$C:$C,"GR1")=0,"",SUMIFS('2025 YTD | Divisão'!$D:$D,'2025 YTD | Divisão'!$A:$A,E$137,'2025 YTD | Divisão'!$B:$B,$B30,'2025 YTD | Divisão'!$C:$C,"GR1"))
</f>
        <v>7539.350607</v>
      </c>
      <c r="F30" s="29" t="str">
        <f>IF(SUMIFS('2025 YTD | Divisão'!$D:$D,'2025 YTD | Divisão'!$A:$A,F$137,'2025 YTD | Divisão'!$B:$B,$B30,'2025 YTD | Divisão'!$C:$C,"GR1")=0,"",SUMIFS('2025 YTD | Divisão'!$D:$D,'2025 YTD | Divisão'!$A:$A,F$137,'2025 YTD | Divisão'!$B:$B,$B30,'2025 YTD | Divisão'!$C:$C,"GR1"))
</f>
        <v/>
      </c>
      <c r="G30" s="29">
        <f>IF(SUMIFS('2025 YTD | Divisão'!$D:$D,'2025 YTD | Divisão'!$A:$A,G$137,'2025 YTD | Divisão'!$B:$B,$B30,'2025 YTD | Divisão'!$C:$C,"GR1")=0,"",SUMIFS('2025 YTD | Divisão'!$D:$D,'2025 YTD | Divisão'!$A:$A,G$137,'2025 YTD | Divisão'!$B:$B,$B30,'2025 YTD | Divisão'!$C:$C,"GR1"))
</f>
        <v>2188.271641</v>
      </c>
      <c r="H30" s="29">
        <f>IF(SUMIFS('2025 YTD | Divisão'!$D:$D,'2025 YTD | Divisão'!$A:$A,H$137,'2025 YTD | Divisão'!$B:$B,$B30,'2025 YTD | Divisão'!$C:$C,"GR1")=0,"",SUMIFS('2025 YTD | Divisão'!$D:$D,'2025 YTD | Divisão'!$A:$A,H$137,'2025 YTD | Divisão'!$B:$B,$B30,'2025 YTD | Divisão'!$C:$C,"GR1"))
</f>
        <v>-10333.73941</v>
      </c>
      <c r="I30" s="29">
        <f>IF(SUMIFS('2025 YTD | Divisão'!$D:$D,'2025 YTD | Divisão'!$A:$A,I$137,'2025 YTD | Divisão'!$B:$B,$B30,'2025 YTD | Divisão'!$C:$C,"GR1")=0,"",SUMIFS('2025 YTD | Divisão'!$D:$D,'2025 YTD | Divisão'!$A:$A,I$137,'2025 YTD | Divisão'!$B:$B,$B30,'2025 YTD | Divisão'!$C:$C,"GR1"))
</f>
        <v>-5325.008104</v>
      </c>
      <c r="J30" s="29" t="str">
        <f>IF(SUMIFS('2025 YTD | Divisão'!$D:$D,'2025 YTD | Divisão'!$A:$A,J$137,'2025 YTD | Divisão'!$B:$B,$B30,'2025 YTD | Divisão'!$C:$C,"GR1")=0,"",SUMIFS('2025 YTD | Divisão'!$D:$D,'2025 YTD | Divisão'!$A:$A,J$137,'2025 YTD | Divisão'!$B:$B,$B30,'2025 YTD | Divisão'!$C:$C,"GR1"))
</f>
        <v/>
      </c>
      <c r="K30" s="29">
        <f>IF(SUMIFS('2025 YTD | Divisão'!$D:$D,'2025 YTD | Divisão'!$A:$A,K$137,'2025 YTD | Divisão'!$B:$B,$B30,'2025 YTD | Divisão'!$C:$C,"GR1")=0,"",SUMIFS('2025 YTD | Divisão'!$D:$D,'2025 YTD | Divisão'!$A:$A,K$137,'2025 YTD | Divisão'!$B:$B,$B30,'2025 YTD | Divisão'!$C:$C,"GR1"))
</f>
        <v>-5685.474411</v>
      </c>
      <c r="L30" s="29" t="str">
        <f>IF(SUMIFS('2025 YTD | Divisão'!$D:$D,'2025 YTD | Divisão'!$A:$A,L$137,'2025 YTD | Divisão'!$B:$B,$B30,'2025 YTD | Divisão'!$C:$C,"GR1")=0,"",SUMIFS('2025 YTD | Divisão'!$D:$D,'2025 YTD | Divisão'!$A:$A,L$137,'2025 YTD | Divisão'!$B:$B,$B30,'2025 YTD | Divisão'!$C:$C,"GR1"))
</f>
        <v/>
      </c>
      <c r="M30" s="29">
        <f>IF(SUMIFS('2025 YTD | Divisão'!$D:$D,'2025 YTD | Divisão'!$A:$A,M$137,'2025 YTD | Divisão'!$B:$B,$B30,'2025 YTD | Divisão'!$C:$C,"GR1")=0,"",SUMIFS('2025 YTD | Divisão'!$D:$D,'2025 YTD | Divisão'!$A:$A,M$137,'2025 YTD | Divisão'!$B:$B,$B30,'2025 YTD | Divisão'!$C:$C,"GR1"))
</f>
        <v>2097.09631</v>
      </c>
      <c r="N30" s="29">
        <f>IF(SUMIFS('2025 YTD | Divisão'!$D:$D,'2025 YTD | Divisão'!$A:$A,N$137,'2025 YTD | Divisão'!$B:$B,$B30,'2025 YTD | Divisão'!$C:$C,"GR1")=0,"",SUMIFS('2025 YTD | Divisão'!$D:$D,'2025 YTD | Divisão'!$A:$A,N$137,'2025 YTD | Divisão'!$B:$B,$B30,'2025 YTD | Divisão'!$C:$C,"GR1"))
</f>
        <v>54775.48823</v>
      </c>
      <c r="O30" s="29">
        <f>IF(SUMIFS('2025 YTD | Divisão'!$D:$D,'2025 YTD | Divisão'!$A:$A,O$137,'2025 YTD | Divisão'!$B:$B,$B30,'2025 YTD | Divisão'!$C:$C,"GR1")=0,"",SUMIFS('2025 YTD | Divisão'!$D:$D,'2025 YTD | Divisão'!$A:$A,O$137,'2025 YTD | Divisão'!$B:$B,$B30,'2025 YTD | Divisão'!$C:$C,"GR1"))
</f>
        <v>-44606.14739</v>
      </c>
      <c r="P30" s="29" t="str">
        <f>IF(SUMIFS('2025 YTD | Divisão'!$D:$D,'2025 YTD | Divisão'!$A:$A,O$138,'2025 YTD | Divisão'!$B:$B,$B30,'2025 YTD | Divisão'!$C:$C,"GR1")=0,"",SUMIFS('2025 YTD | Divisão'!$D:$D,'2025 YTD | Divisão'!$A:$A,O$137,'2025 YTD | Divisão'!$B:$B,$B30,'2025 YTD | Divisão'!$C:$C,"GR1"))
</f>
        <v/>
      </c>
      <c r="Q30" s="29">
        <f>IF(SUMIFS('2025 YTD | Divisão'!$D:$D,'2025 YTD | Divisão'!$A:$A,Q$137,'2025 YTD | Divisão'!$B:$B,$B30,'2025 YTD | Divisão'!$C:$C,"GR1")=0,"",SUMIFS('2025 YTD | Divisão'!$D:$D,'2025 YTD | Divisão'!$A:$A,Q$137,'2025 YTD | Divisão'!$B:$B,$B30,'2025 YTD | Divisão'!$C:$C,"GR1"))
</f>
        <v>21542.72544</v>
      </c>
      <c r="R30" s="29" t="str">
        <f>IF(SUMIFS('2025 YTD | Divisão'!$D:$D,'2025 YTD | Divisão'!$A:$A,R$137,'2025 YTD | Divisão'!$B:$B,$B30,'2025 YTD | Divisão'!$C:$C,"GR1")=0,"",SUMIFS('2025 YTD | Divisão'!$D:$D,'2025 YTD | Divisão'!$A:$A,R$137,'2025 YTD | Divisão'!$B:$B,$B30,'2025 YTD | Divisão'!$C:$C,"GR1"))
</f>
        <v/>
      </c>
      <c r="S30" s="29">
        <f>IF(SUMIFS('2025 YTD | Divisão'!$D:$D,'2025 YTD | Divisão'!$A:$A,S$137,'2025 YTD | Divisão'!$B:$B,$B30,'2025 YTD | Divisão'!$C:$C,"GR1")=0,"",SUMIFS('2025 YTD | Divisão'!$D:$D,'2025 YTD | Divisão'!$A:$A,S$137,'2025 YTD | Divisão'!$B:$B,$B30,'2025 YTD | Divisão'!$C:$C,"GR1"))
</f>
        <v>5994.318516</v>
      </c>
      <c r="T30" s="29" t="str">
        <f>IF(SUMIFS('2025 YTD | Divisão'!$D:$D,'2025 YTD | Divisão'!$A:$A,T$137,'2025 YTD | Divisão'!$B:$B,$B30,'2025 YTD | Divisão'!$C:$C,"GR1")=0,"",SUMIFS('2025 YTD | Divisão'!$D:$D,'2025 YTD | Divisão'!$A:$A,T$137,'2025 YTD | Divisão'!$B:$B,$B30,'2025 YTD | Divisão'!$C:$C,"GR1"))
</f>
        <v/>
      </c>
      <c r="U30" s="29">
        <f>IF(SUMIFS('2025 YTD | Divisão'!$D:$D,'2025 YTD | Divisão'!$A:$A,U$137,'2025 YTD | Divisão'!$B:$B,$B30,'2025 YTD | Divisão'!$C:$C,"GR1")=0,"",SUMIFS('2025 YTD | Divisão'!$D:$D,'2025 YTD | Divisão'!$A:$A,U$137,'2025 YTD | Divisão'!$B:$B,$B30,'2025 YTD | Divisão'!$C:$C,"GR1"))
</f>
        <v>-16256.13066</v>
      </c>
      <c r="V30" s="29">
        <f>IF(SUMIFS('2025 YTD | Divisão'!$D:$D,'2025 YTD | Divisão'!$A:$A,V$137,'2025 YTD | Divisão'!$B:$B,$B30,'2025 YTD | Divisão'!$C:$C,"GR1")=0,"",SUMIFS('2025 YTD | Divisão'!$D:$D,'2025 YTD | Divisão'!$A:$A,V$137,'2025 YTD | Divisão'!$B:$B,$B30,'2025 YTD | Divisão'!$C:$C,"GR1"))
</f>
        <v>3308.125148</v>
      </c>
      <c r="W30" s="29" t="str">
        <f>IF(SUMIFS('2025 YTD | Divisão'!$D:$D,'2025 YTD | Divisão'!$A:$A,W$137,'2025 YTD | Divisão'!$B:$B,$B30,'2025 YTD | Divisão'!$C:$C,"GR1")=0,"",SUMIFS('2025 YTD | Divisão'!$D:$D,'2025 YTD | Divisão'!$A:$A,W$137,'2025 YTD | Divisão'!$B:$B,$B30,'2025 YTD | Divisão'!$C:$C,"GR1"))
</f>
        <v/>
      </c>
      <c r="X30" s="8"/>
      <c r="Y30" s="9"/>
      <c r="Z30" s="4"/>
      <c r="AA30" s="4"/>
      <c r="AB30" s="4"/>
      <c r="AC30" s="4"/>
      <c r="AD30" s="4"/>
      <c r="AE30" s="4"/>
    </row>
    <row r="31" hidden="1" outlineLevel="1">
      <c r="A31" s="8"/>
      <c r="B31" s="29">
        <v>4.0</v>
      </c>
      <c r="C31" s="29">
        <f>IF(SUMIFS('2025 YTD | Divisão'!$D:$D,'2025 YTD | Divisão'!$A:$A,C$137,'2025 YTD | Divisão'!$B:$B,$B31,'2025 YTD | Divisão'!$C:$C,"GR1")=0,"",SUMIFS('2025 YTD | Divisão'!$D:$D,'2025 YTD | Divisão'!$A:$A,C$137,'2025 YTD | Divisão'!$B:$B,$B31,'2025 YTD | Divisão'!$C:$C,"GR1"))
</f>
        <v>5137.254895</v>
      </c>
      <c r="D31" s="29">
        <f>IF(SUMIFS('2025 YTD | Divisão'!$D:$D,'2025 YTD | Divisão'!$A:$A,D$137,'2025 YTD | Divisão'!$B:$B,$B31,'2025 YTD | Divisão'!$C:$C,"GR1")=0,"",SUMIFS('2025 YTD | Divisão'!$D:$D,'2025 YTD | Divisão'!$A:$A,D$137,'2025 YTD | Divisão'!$B:$B,$B31,'2025 YTD | Divisão'!$C:$C,"GR1"))
</f>
        <v>9712.061796</v>
      </c>
      <c r="E31" s="29">
        <f>IF(SUMIFS('2025 YTD | Divisão'!$D:$D,'2025 YTD | Divisão'!$A:$A,E$137,'2025 YTD | Divisão'!$B:$B,$B31,'2025 YTD | Divisão'!$C:$C,"GR1")=0,"",SUMIFS('2025 YTD | Divisão'!$D:$D,'2025 YTD | Divisão'!$A:$A,E$137,'2025 YTD | Divisão'!$B:$B,$B31,'2025 YTD | Divisão'!$C:$C,"GR1"))
</f>
        <v>-14225.18181</v>
      </c>
      <c r="F31" s="29" t="str">
        <f>IF(SUMIFS('2025 YTD | Divisão'!$D:$D,'2025 YTD | Divisão'!$A:$A,F$137,'2025 YTD | Divisão'!$B:$B,$B31,'2025 YTD | Divisão'!$C:$C,"GR1")=0,"",SUMIFS('2025 YTD | Divisão'!$D:$D,'2025 YTD | Divisão'!$A:$A,F$137,'2025 YTD | Divisão'!$B:$B,$B31,'2025 YTD | Divisão'!$C:$C,"GR1"))
</f>
        <v/>
      </c>
      <c r="G31" s="29">
        <f>IF(SUMIFS('2025 YTD | Divisão'!$D:$D,'2025 YTD | Divisão'!$A:$A,G$137,'2025 YTD | Divisão'!$B:$B,$B31,'2025 YTD | Divisão'!$C:$C,"GR1")=0,"",SUMIFS('2025 YTD | Divisão'!$D:$D,'2025 YTD | Divisão'!$A:$A,G$137,'2025 YTD | Divisão'!$B:$B,$B31,'2025 YTD | Divisão'!$C:$C,"GR1"))
</f>
        <v>-4218.029839</v>
      </c>
      <c r="H31" s="29">
        <f>IF(SUMIFS('2025 YTD | Divisão'!$D:$D,'2025 YTD | Divisão'!$A:$A,H$137,'2025 YTD | Divisão'!$B:$B,$B31,'2025 YTD | Divisão'!$C:$C,"GR1")=0,"",SUMIFS('2025 YTD | Divisão'!$D:$D,'2025 YTD | Divisão'!$A:$A,H$137,'2025 YTD | Divisão'!$B:$B,$B31,'2025 YTD | Divisão'!$C:$C,"GR1"))
</f>
        <v>-13183.09656</v>
      </c>
      <c r="I31" s="29">
        <f>IF(SUMIFS('2025 YTD | Divisão'!$D:$D,'2025 YTD | Divisão'!$A:$A,I$137,'2025 YTD | Divisão'!$B:$B,$B31,'2025 YTD | Divisão'!$C:$C,"GR1")=0,"",SUMIFS('2025 YTD | Divisão'!$D:$D,'2025 YTD | Divisão'!$A:$A,I$137,'2025 YTD | Divisão'!$B:$B,$B31,'2025 YTD | Divisão'!$C:$C,"GR1"))
</f>
        <v>2836.522142</v>
      </c>
      <c r="J31" s="29" t="str">
        <f>IF(SUMIFS('2025 YTD | Divisão'!$D:$D,'2025 YTD | Divisão'!$A:$A,J$137,'2025 YTD | Divisão'!$B:$B,$B31,'2025 YTD | Divisão'!$C:$C,"GR1")=0,"",SUMIFS('2025 YTD | Divisão'!$D:$D,'2025 YTD | Divisão'!$A:$A,J$137,'2025 YTD | Divisão'!$B:$B,$B31,'2025 YTD | Divisão'!$C:$C,"GR1"))
</f>
        <v/>
      </c>
      <c r="K31" s="29">
        <f>IF(SUMIFS('2025 YTD | Divisão'!$D:$D,'2025 YTD | Divisão'!$A:$A,K$137,'2025 YTD | Divisão'!$B:$B,$B31,'2025 YTD | Divisão'!$C:$C,"GR1")=0,"",SUMIFS('2025 YTD | Divisão'!$D:$D,'2025 YTD | Divisão'!$A:$A,K$137,'2025 YTD | Divisão'!$B:$B,$B31,'2025 YTD | Divisão'!$C:$C,"GR1"))
</f>
        <v>6033.3907</v>
      </c>
      <c r="L31" s="29" t="str">
        <f>IF(SUMIFS('2025 YTD | Divisão'!$D:$D,'2025 YTD | Divisão'!$A:$A,L$137,'2025 YTD | Divisão'!$B:$B,$B31,'2025 YTD | Divisão'!$C:$C,"GR1")=0,"",SUMIFS('2025 YTD | Divisão'!$D:$D,'2025 YTD | Divisão'!$A:$A,L$137,'2025 YTD | Divisão'!$B:$B,$B31,'2025 YTD | Divisão'!$C:$C,"GR1"))
</f>
        <v/>
      </c>
      <c r="M31" s="29">
        <f>IF(SUMIFS('2025 YTD | Divisão'!$D:$D,'2025 YTD | Divisão'!$A:$A,M$137,'2025 YTD | Divisão'!$B:$B,$B31,'2025 YTD | Divisão'!$C:$C,"GR1")=0,"",SUMIFS('2025 YTD | Divisão'!$D:$D,'2025 YTD | Divisão'!$A:$A,M$137,'2025 YTD | Divisão'!$B:$B,$B31,'2025 YTD | Divisão'!$C:$C,"GR1"))
</f>
        <v>-20229.81679</v>
      </c>
      <c r="N31" s="29">
        <f>IF(SUMIFS('2025 YTD | Divisão'!$D:$D,'2025 YTD | Divisão'!$A:$A,N$137,'2025 YTD | Divisão'!$B:$B,$B31,'2025 YTD | Divisão'!$C:$C,"GR1")=0,"",SUMIFS('2025 YTD | Divisão'!$D:$D,'2025 YTD | Divisão'!$A:$A,N$137,'2025 YTD | Divisão'!$B:$B,$B31,'2025 YTD | Divisão'!$C:$C,"GR1"))
</f>
        <v>66822.00374</v>
      </c>
      <c r="O31" s="29">
        <f>IF(SUMIFS('2025 YTD | Divisão'!$D:$D,'2025 YTD | Divisão'!$A:$A,O$137,'2025 YTD | Divisão'!$B:$B,$B31,'2025 YTD | Divisão'!$C:$C,"GR1")=0,"",SUMIFS('2025 YTD | Divisão'!$D:$D,'2025 YTD | Divisão'!$A:$A,O$137,'2025 YTD | Divisão'!$B:$B,$B31,'2025 YTD | Divisão'!$C:$C,"GR1"))
</f>
        <v>33230.34116</v>
      </c>
      <c r="P31" s="29" t="str">
        <f>IF(SUMIFS('2025 YTD | Divisão'!$D:$D,'2025 YTD | Divisão'!$A:$A,O$138,'2025 YTD | Divisão'!$B:$B,$B31,'2025 YTD | Divisão'!$C:$C,"GR1")=0,"",SUMIFS('2025 YTD | Divisão'!$D:$D,'2025 YTD | Divisão'!$A:$A,O$137,'2025 YTD | Divisão'!$B:$B,$B31,'2025 YTD | Divisão'!$C:$C,"GR1"))
</f>
        <v/>
      </c>
      <c r="Q31" s="29">
        <f>IF(SUMIFS('2025 YTD | Divisão'!$D:$D,'2025 YTD | Divisão'!$A:$A,Q$137,'2025 YTD | Divisão'!$B:$B,$B31,'2025 YTD | Divisão'!$C:$C,"GR1")=0,"",SUMIFS('2025 YTD | Divisão'!$D:$D,'2025 YTD | Divisão'!$A:$A,Q$137,'2025 YTD | Divisão'!$B:$B,$B31,'2025 YTD | Divisão'!$C:$C,"GR1"))
</f>
        <v>-7910.422625</v>
      </c>
      <c r="R31" s="29" t="str">
        <f>IF(SUMIFS('2025 YTD | Divisão'!$D:$D,'2025 YTD | Divisão'!$A:$A,R$137,'2025 YTD | Divisão'!$B:$B,$B31,'2025 YTD | Divisão'!$C:$C,"GR1")=0,"",SUMIFS('2025 YTD | Divisão'!$D:$D,'2025 YTD | Divisão'!$A:$A,R$137,'2025 YTD | Divisão'!$B:$B,$B31,'2025 YTD | Divisão'!$C:$C,"GR1"))
</f>
        <v/>
      </c>
      <c r="S31" s="29">
        <f>IF(SUMIFS('2025 YTD | Divisão'!$D:$D,'2025 YTD | Divisão'!$A:$A,S$137,'2025 YTD | Divisão'!$B:$B,$B31,'2025 YTD | Divisão'!$C:$C,"GR1")=0,"",SUMIFS('2025 YTD | Divisão'!$D:$D,'2025 YTD | Divisão'!$A:$A,S$137,'2025 YTD | Divisão'!$B:$B,$B31,'2025 YTD | Divisão'!$C:$C,"GR1"))
</f>
        <v>6919.527745</v>
      </c>
      <c r="T31" s="29" t="str">
        <f>IF(SUMIFS('2025 YTD | Divisão'!$D:$D,'2025 YTD | Divisão'!$A:$A,T$137,'2025 YTD | Divisão'!$B:$B,$B31,'2025 YTD | Divisão'!$C:$C,"GR1")=0,"",SUMIFS('2025 YTD | Divisão'!$D:$D,'2025 YTD | Divisão'!$A:$A,T$137,'2025 YTD | Divisão'!$B:$B,$B31,'2025 YTD | Divisão'!$C:$C,"GR1"))
</f>
        <v/>
      </c>
      <c r="U31" s="29">
        <f>IF(SUMIFS('2025 YTD | Divisão'!$D:$D,'2025 YTD | Divisão'!$A:$A,U$137,'2025 YTD | Divisão'!$B:$B,$B31,'2025 YTD | Divisão'!$C:$C,"GR1")=0,"",SUMIFS('2025 YTD | Divisão'!$D:$D,'2025 YTD | Divisão'!$A:$A,U$137,'2025 YTD | Divisão'!$B:$B,$B31,'2025 YTD | Divisão'!$C:$C,"GR1"))
</f>
        <v>11354.70892</v>
      </c>
      <c r="V31" s="29">
        <f>IF(SUMIFS('2025 YTD | Divisão'!$D:$D,'2025 YTD | Divisão'!$A:$A,V$137,'2025 YTD | Divisão'!$B:$B,$B31,'2025 YTD | Divisão'!$C:$C,"GR1")=0,"",SUMIFS('2025 YTD | Divisão'!$D:$D,'2025 YTD | Divisão'!$A:$A,V$137,'2025 YTD | Divisão'!$B:$B,$B31,'2025 YTD | Divisão'!$C:$C,"GR1"))
</f>
        <v>-9422.039596</v>
      </c>
      <c r="W31" s="29" t="str">
        <f>IF(SUMIFS('2025 YTD | Divisão'!$D:$D,'2025 YTD | Divisão'!$A:$A,W$137,'2025 YTD | Divisão'!$B:$B,$B31,'2025 YTD | Divisão'!$C:$C,"GR1")=0,"",SUMIFS('2025 YTD | Divisão'!$D:$D,'2025 YTD | Divisão'!$A:$A,W$137,'2025 YTD | Divisão'!$B:$B,$B31,'2025 YTD | Divisão'!$C:$C,"GR1"))
</f>
        <v/>
      </c>
      <c r="X31" s="8"/>
      <c r="Y31" s="9"/>
      <c r="Z31" s="4"/>
      <c r="AA31" s="4"/>
      <c r="AB31" s="4"/>
      <c r="AC31" s="4"/>
      <c r="AD31" s="4"/>
      <c r="AE31" s="4"/>
    </row>
    <row r="32" hidden="1" outlineLevel="1">
      <c r="A32" s="8"/>
      <c r="B32" s="29">
        <v>5.0</v>
      </c>
      <c r="C32" s="29">
        <f>IF(SUMIFS('2025 YTD | Divisão'!$D:$D,'2025 YTD | Divisão'!$A:$A,C$137,'2025 YTD | Divisão'!$B:$B,$B32,'2025 YTD | Divisão'!$C:$C,"GR1")=0,"",SUMIFS('2025 YTD | Divisão'!$D:$D,'2025 YTD | Divisão'!$A:$A,C$137,'2025 YTD | Divisão'!$B:$B,$B32,'2025 YTD | Divisão'!$C:$C,"GR1"))
</f>
        <v>-18810.92363</v>
      </c>
      <c r="D32" s="29">
        <f>IF(SUMIFS('2025 YTD | Divisão'!$D:$D,'2025 YTD | Divisão'!$A:$A,D$137,'2025 YTD | Divisão'!$B:$B,$B32,'2025 YTD | Divisão'!$C:$C,"GR1")=0,"",SUMIFS('2025 YTD | Divisão'!$D:$D,'2025 YTD | Divisão'!$A:$A,D$137,'2025 YTD | Divisão'!$B:$B,$B32,'2025 YTD | Divisão'!$C:$C,"GR1"))
</f>
        <v>10445.14604</v>
      </c>
      <c r="E32" s="29">
        <f>IF(SUMIFS('2025 YTD | Divisão'!$D:$D,'2025 YTD | Divisão'!$A:$A,E$137,'2025 YTD | Divisão'!$B:$B,$B32,'2025 YTD | Divisão'!$C:$C,"GR1")=0,"",SUMIFS('2025 YTD | Divisão'!$D:$D,'2025 YTD | Divisão'!$A:$A,E$137,'2025 YTD | Divisão'!$B:$B,$B32,'2025 YTD | Divisão'!$C:$C,"GR1"))
</f>
        <v>-17443.42939</v>
      </c>
      <c r="F32" s="29" t="str">
        <f>IF(SUMIFS('2025 YTD | Divisão'!$D:$D,'2025 YTD | Divisão'!$A:$A,F$137,'2025 YTD | Divisão'!$B:$B,$B32,'2025 YTD | Divisão'!$C:$C,"GR1")=0,"",SUMIFS('2025 YTD | Divisão'!$D:$D,'2025 YTD | Divisão'!$A:$A,F$137,'2025 YTD | Divisão'!$B:$B,$B32,'2025 YTD | Divisão'!$C:$C,"GR1"))
</f>
        <v/>
      </c>
      <c r="G32" s="29">
        <f>IF(SUMIFS('2025 YTD | Divisão'!$D:$D,'2025 YTD | Divisão'!$A:$A,G$137,'2025 YTD | Divisão'!$B:$B,$B32,'2025 YTD | Divisão'!$C:$C,"GR1")=0,"",SUMIFS('2025 YTD | Divisão'!$D:$D,'2025 YTD | Divisão'!$A:$A,G$137,'2025 YTD | Divisão'!$B:$B,$B32,'2025 YTD | Divisão'!$C:$C,"GR1"))
</f>
        <v>4860.844682</v>
      </c>
      <c r="H32" s="29">
        <f>IF(SUMIFS('2025 YTD | Divisão'!$D:$D,'2025 YTD | Divisão'!$A:$A,H$137,'2025 YTD | Divisão'!$B:$B,$B32,'2025 YTD | Divisão'!$C:$C,"GR1")=0,"",SUMIFS('2025 YTD | Divisão'!$D:$D,'2025 YTD | Divisão'!$A:$A,H$137,'2025 YTD | Divisão'!$B:$B,$B32,'2025 YTD | Divisão'!$C:$C,"GR1"))
</f>
        <v>2151.652916</v>
      </c>
      <c r="I32" s="29">
        <f>IF(SUMIFS('2025 YTD | Divisão'!$D:$D,'2025 YTD | Divisão'!$A:$A,I$137,'2025 YTD | Divisão'!$B:$B,$B32,'2025 YTD | Divisão'!$C:$C,"GR1")=0,"",SUMIFS('2025 YTD | Divisão'!$D:$D,'2025 YTD | Divisão'!$A:$A,I$137,'2025 YTD | Divisão'!$B:$B,$B32,'2025 YTD | Divisão'!$C:$C,"GR1"))
</f>
        <v>7779.005784</v>
      </c>
      <c r="J32" s="29" t="str">
        <f>IF(SUMIFS('2025 YTD | Divisão'!$D:$D,'2025 YTD | Divisão'!$A:$A,J$137,'2025 YTD | Divisão'!$B:$B,$B32,'2025 YTD | Divisão'!$C:$C,"GR1")=0,"",SUMIFS('2025 YTD | Divisão'!$D:$D,'2025 YTD | Divisão'!$A:$A,J$137,'2025 YTD | Divisão'!$B:$B,$B32,'2025 YTD | Divisão'!$C:$C,"GR1"))
</f>
        <v/>
      </c>
      <c r="K32" s="29">
        <f>IF(SUMIFS('2025 YTD | Divisão'!$D:$D,'2025 YTD | Divisão'!$A:$A,K$137,'2025 YTD | Divisão'!$B:$B,$B32,'2025 YTD | Divisão'!$C:$C,"GR1")=0,"",SUMIFS('2025 YTD | Divisão'!$D:$D,'2025 YTD | Divisão'!$A:$A,K$137,'2025 YTD | Divisão'!$B:$B,$B32,'2025 YTD | Divisão'!$C:$C,"GR1"))
</f>
        <v>-891.9479795</v>
      </c>
      <c r="L32" s="29" t="str">
        <f>IF(SUMIFS('2025 YTD | Divisão'!$D:$D,'2025 YTD | Divisão'!$A:$A,L$137,'2025 YTD | Divisão'!$B:$B,$B32,'2025 YTD | Divisão'!$C:$C,"GR1")=0,"",SUMIFS('2025 YTD | Divisão'!$D:$D,'2025 YTD | Divisão'!$A:$A,L$137,'2025 YTD | Divisão'!$B:$B,$B32,'2025 YTD | Divisão'!$C:$C,"GR1"))
</f>
        <v/>
      </c>
      <c r="M32" s="29">
        <f>IF(SUMIFS('2025 YTD | Divisão'!$D:$D,'2025 YTD | Divisão'!$A:$A,M$137,'2025 YTD | Divisão'!$B:$B,$B32,'2025 YTD | Divisão'!$C:$C,"GR1")=0,"",SUMIFS('2025 YTD | Divisão'!$D:$D,'2025 YTD | Divisão'!$A:$A,M$137,'2025 YTD | Divisão'!$B:$B,$B32,'2025 YTD | Divisão'!$C:$C,"GR1"))
</f>
        <v>24759.94127</v>
      </c>
      <c r="N32" s="29">
        <f>IF(SUMIFS('2025 YTD | Divisão'!$D:$D,'2025 YTD | Divisão'!$A:$A,N$137,'2025 YTD | Divisão'!$B:$B,$B32,'2025 YTD | Divisão'!$C:$C,"GR1")=0,"",SUMIFS('2025 YTD | Divisão'!$D:$D,'2025 YTD | Divisão'!$A:$A,N$137,'2025 YTD | Divisão'!$B:$B,$B32,'2025 YTD | Divisão'!$C:$C,"GR1"))
</f>
        <v>14775.0356</v>
      </c>
      <c r="O32" s="29">
        <f>IF(SUMIFS('2025 YTD | Divisão'!$D:$D,'2025 YTD | Divisão'!$A:$A,O$137,'2025 YTD | Divisão'!$B:$B,$B32,'2025 YTD | Divisão'!$C:$C,"GR1")=0,"",SUMIFS('2025 YTD | Divisão'!$D:$D,'2025 YTD | Divisão'!$A:$A,O$137,'2025 YTD | Divisão'!$B:$B,$B32,'2025 YTD | Divisão'!$C:$C,"GR1"))
</f>
        <v>-25758.33178</v>
      </c>
      <c r="P32" s="29" t="str">
        <f>IF(SUMIFS('2025 YTD | Divisão'!$D:$D,'2025 YTD | Divisão'!$A:$A,O$138,'2025 YTD | Divisão'!$B:$B,$B32,'2025 YTD | Divisão'!$C:$C,"GR1")=0,"",SUMIFS('2025 YTD | Divisão'!$D:$D,'2025 YTD | Divisão'!$A:$A,O$137,'2025 YTD | Divisão'!$B:$B,$B32,'2025 YTD | Divisão'!$C:$C,"GR1"))
</f>
        <v/>
      </c>
      <c r="Q32" s="29">
        <f>IF(SUMIFS('2025 YTD | Divisão'!$D:$D,'2025 YTD | Divisão'!$A:$A,Q$137,'2025 YTD | Divisão'!$B:$B,$B32,'2025 YTD | Divisão'!$C:$C,"GR1")=0,"",SUMIFS('2025 YTD | Divisão'!$D:$D,'2025 YTD | Divisão'!$A:$A,Q$137,'2025 YTD | Divisão'!$B:$B,$B32,'2025 YTD | Divisão'!$C:$C,"GR1"))
</f>
        <v>-19386.19201</v>
      </c>
      <c r="R32" s="29" t="str">
        <f>IF(SUMIFS('2025 YTD | Divisão'!$D:$D,'2025 YTD | Divisão'!$A:$A,R$137,'2025 YTD | Divisão'!$B:$B,$B32,'2025 YTD | Divisão'!$C:$C,"GR1")=0,"",SUMIFS('2025 YTD | Divisão'!$D:$D,'2025 YTD | Divisão'!$A:$A,R$137,'2025 YTD | Divisão'!$B:$B,$B32,'2025 YTD | Divisão'!$C:$C,"GR1"))
</f>
        <v/>
      </c>
      <c r="S32" s="29">
        <f>IF(SUMIFS('2025 YTD | Divisão'!$D:$D,'2025 YTD | Divisão'!$A:$A,S$137,'2025 YTD | Divisão'!$B:$B,$B32,'2025 YTD | Divisão'!$C:$C,"GR1")=0,"",SUMIFS('2025 YTD | Divisão'!$D:$D,'2025 YTD | Divisão'!$A:$A,S$137,'2025 YTD | Divisão'!$B:$B,$B32,'2025 YTD | Divisão'!$C:$C,"GR1"))
</f>
        <v>-5817.991491</v>
      </c>
      <c r="T32" s="29" t="str">
        <f>IF(SUMIFS('2025 YTD | Divisão'!$D:$D,'2025 YTD | Divisão'!$A:$A,T$137,'2025 YTD | Divisão'!$B:$B,$B32,'2025 YTD | Divisão'!$C:$C,"GR1")=0,"",SUMIFS('2025 YTD | Divisão'!$D:$D,'2025 YTD | Divisão'!$A:$A,T$137,'2025 YTD | Divisão'!$B:$B,$B32,'2025 YTD | Divisão'!$C:$C,"GR1"))
</f>
        <v/>
      </c>
      <c r="U32" s="29">
        <f>IF(SUMIFS('2025 YTD | Divisão'!$D:$D,'2025 YTD | Divisão'!$A:$A,U$137,'2025 YTD | Divisão'!$B:$B,$B32,'2025 YTD | Divisão'!$C:$C,"GR1")=0,"",SUMIFS('2025 YTD | Divisão'!$D:$D,'2025 YTD | Divisão'!$A:$A,U$137,'2025 YTD | Divisão'!$B:$B,$B32,'2025 YTD | Divisão'!$C:$C,"GR1"))
</f>
        <v>-10912.43438</v>
      </c>
      <c r="V32" s="29">
        <f>IF(SUMIFS('2025 YTD | Divisão'!$D:$D,'2025 YTD | Divisão'!$A:$A,V$137,'2025 YTD | Divisão'!$B:$B,$B32,'2025 YTD | Divisão'!$C:$C,"GR1")=0,"",SUMIFS('2025 YTD | Divisão'!$D:$D,'2025 YTD | Divisão'!$A:$A,V$137,'2025 YTD | Divisão'!$B:$B,$B32,'2025 YTD | Divisão'!$C:$C,"GR1"))
</f>
        <v>23815.73398</v>
      </c>
      <c r="W32" s="29" t="str">
        <f>IF(SUMIFS('2025 YTD | Divisão'!$D:$D,'2025 YTD | Divisão'!$A:$A,W$137,'2025 YTD | Divisão'!$B:$B,$B32,'2025 YTD | Divisão'!$C:$C,"GR1")=0,"",SUMIFS('2025 YTD | Divisão'!$D:$D,'2025 YTD | Divisão'!$A:$A,W$137,'2025 YTD | Divisão'!$B:$B,$B32,'2025 YTD | Divisão'!$C:$C,"GR1"))
</f>
        <v/>
      </c>
      <c r="X32" s="8"/>
      <c r="Y32" s="9"/>
      <c r="Z32" s="4"/>
      <c r="AA32" s="4"/>
      <c r="AB32" s="4"/>
      <c r="AC32" s="4"/>
      <c r="AD32" s="4"/>
      <c r="AE32" s="4"/>
    </row>
    <row r="33" hidden="1" outlineLevel="1">
      <c r="A33" s="8"/>
      <c r="B33" s="29">
        <v>6.0</v>
      </c>
      <c r="C33" s="29">
        <f>IF(SUMIFS('2025 YTD | Divisão'!$D:$D,'2025 YTD | Divisão'!$A:$A,C$137,'2025 YTD | Divisão'!$B:$B,$B33,'2025 YTD | Divisão'!$C:$C,"GR1")=0,"",SUMIFS('2025 YTD | Divisão'!$D:$D,'2025 YTD | Divisão'!$A:$A,C$137,'2025 YTD | Divisão'!$B:$B,$B33,'2025 YTD | Divisão'!$C:$C,"GR1"))
</f>
        <v>-45551.55999</v>
      </c>
      <c r="D33" s="29">
        <f>IF(SUMIFS('2025 YTD | Divisão'!$D:$D,'2025 YTD | Divisão'!$A:$A,D$137,'2025 YTD | Divisão'!$B:$B,$B33,'2025 YTD | Divisão'!$C:$C,"GR1")=0,"",SUMIFS('2025 YTD | Divisão'!$D:$D,'2025 YTD | Divisão'!$A:$A,D$137,'2025 YTD | Divisão'!$B:$B,$B33,'2025 YTD | Divisão'!$C:$C,"GR1"))
</f>
        <v>-1956.270743</v>
      </c>
      <c r="E33" s="29">
        <f>IF(SUMIFS('2025 YTD | Divisão'!$D:$D,'2025 YTD | Divisão'!$A:$A,E$137,'2025 YTD | Divisão'!$B:$B,$B33,'2025 YTD | Divisão'!$C:$C,"GR1")=0,"",SUMIFS('2025 YTD | Divisão'!$D:$D,'2025 YTD | Divisão'!$A:$A,E$137,'2025 YTD | Divisão'!$B:$B,$B33,'2025 YTD | Divisão'!$C:$C,"GR1"))
</f>
        <v>-20598.0655</v>
      </c>
      <c r="F33" s="29" t="str">
        <f>IF(SUMIFS('2025 YTD | Divisão'!$D:$D,'2025 YTD | Divisão'!$A:$A,F$137,'2025 YTD | Divisão'!$B:$B,$B33,'2025 YTD | Divisão'!$C:$C,"GR1")=0,"",SUMIFS('2025 YTD | Divisão'!$D:$D,'2025 YTD | Divisão'!$A:$A,F$137,'2025 YTD | Divisão'!$B:$B,$B33,'2025 YTD | Divisão'!$C:$C,"GR1"))
</f>
        <v/>
      </c>
      <c r="G33" s="29">
        <f>IF(SUMIFS('2025 YTD | Divisão'!$D:$D,'2025 YTD | Divisão'!$A:$A,G$137,'2025 YTD | Divisão'!$B:$B,$B33,'2025 YTD | Divisão'!$C:$C,"GR1")=0,"",SUMIFS('2025 YTD | Divisão'!$D:$D,'2025 YTD | Divisão'!$A:$A,G$137,'2025 YTD | Divisão'!$B:$B,$B33,'2025 YTD | Divisão'!$C:$C,"GR1"))
</f>
        <v>-390.9634924</v>
      </c>
      <c r="H33" s="29">
        <f>IF(SUMIFS('2025 YTD | Divisão'!$D:$D,'2025 YTD | Divisão'!$A:$A,H$137,'2025 YTD | Divisão'!$B:$B,$B33,'2025 YTD | Divisão'!$C:$C,"GR1")=0,"",SUMIFS('2025 YTD | Divisão'!$D:$D,'2025 YTD | Divisão'!$A:$A,H$137,'2025 YTD | Divisão'!$B:$B,$B33,'2025 YTD | Divisão'!$C:$C,"GR1"))
</f>
        <v>-17582.71507</v>
      </c>
      <c r="I33" s="29">
        <f>IF(SUMIFS('2025 YTD | Divisão'!$D:$D,'2025 YTD | Divisão'!$A:$A,I$137,'2025 YTD | Divisão'!$B:$B,$B33,'2025 YTD | Divisão'!$C:$C,"GR1")=0,"",SUMIFS('2025 YTD | Divisão'!$D:$D,'2025 YTD | Divisão'!$A:$A,I$137,'2025 YTD | Divisão'!$B:$B,$B33,'2025 YTD | Divisão'!$C:$C,"GR1"))
</f>
        <v>8781.815185</v>
      </c>
      <c r="J33" s="29" t="str">
        <f>IF(SUMIFS('2025 YTD | Divisão'!$D:$D,'2025 YTD | Divisão'!$A:$A,J$137,'2025 YTD | Divisão'!$B:$B,$B33,'2025 YTD | Divisão'!$C:$C,"GR1")=0,"",SUMIFS('2025 YTD | Divisão'!$D:$D,'2025 YTD | Divisão'!$A:$A,J$137,'2025 YTD | Divisão'!$B:$B,$B33,'2025 YTD | Divisão'!$C:$C,"GR1"))
</f>
        <v/>
      </c>
      <c r="K33" s="29">
        <f>IF(SUMIFS('2025 YTD | Divisão'!$D:$D,'2025 YTD | Divisão'!$A:$A,K$137,'2025 YTD | Divisão'!$B:$B,$B33,'2025 YTD | Divisão'!$C:$C,"GR1")=0,"",SUMIFS('2025 YTD | Divisão'!$D:$D,'2025 YTD | Divisão'!$A:$A,K$137,'2025 YTD | Divisão'!$B:$B,$B33,'2025 YTD | Divisão'!$C:$C,"GR1"))
</f>
        <v>5686.269031</v>
      </c>
      <c r="L33" s="29" t="str">
        <f>IF(SUMIFS('2025 YTD | Divisão'!$D:$D,'2025 YTD | Divisão'!$A:$A,L$137,'2025 YTD | Divisão'!$B:$B,$B33,'2025 YTD | Divisão'!$C:$C,"GR1")=0,"",SUMIFS('2025 YTD | Divisão'!$D:$D,'2025 YTD | Divisão'!$A:$A,L$137,'2025 YTD | Divisão'!$B:$B,$B33,'2025 YTD | Divisão'!$C:$C,"GR1"))
</f>
        <v/>
      </c>
      <c r="M33" s="29">
        <f>IF(SUMIFS('2025 YTD | Divisão'!$D:$D,'2025 YTD | Divisão'!$A:$A,M$137,'2025 YTD | Divisão'!$B:$B,$B33,'2025 YTD | Divisão'!$C:$C,"GR1")=0,"",SUMIFS('2025 YTD | Divisão'!$D:$D,'2025 YTD | Divisão'!$A:$A,M$137,'2025 YTD | Divisão'!$B:$B,$B33,'2025 YTD | Divisão'!$C:$C,"GR1"))
</f>
        <v>-40522.05391</v>
      </c>
      <c r="N33" s="29">
        <f>IF(SUMIFS('2025 YTD | Divisão'!$D:$D,'2025 YTD | Divisão'!$A:$A,N$137,'2025 YTD | Divisão'!$B:$B,$B33,'2025 YTD | Divisão'!$C:$C,"GR1")=0,"",SUMIFS('2025 YTD | Divisão'!$D:$D,'2025 YTD | Divisão'!$A:$A,N$137,'2025 YTD | Divisão'!$B:$B,$B33,'2025 YTD | Divisão'!$C:$C,"GR1"))
</f>
        <v>-23848.78455</v>
      </c>
      <c r="O33" s="29">
        <f>IF(SUMIFS('2025 YTD | Divisão'!$D:$D,'2025 YTD | Divisão'!$A:$A,O$137,'2025 YTD | Divisão'!$B:$B,$B33,'2025 YTD | Divisão'!$C:$C,"GR1")=0,"",SUMIFS('2025 YTD | Divisão'!$D:$D,'2025 YTD | Divisão'!$A:$A,O$137,'2025 YTD | Divisão'!$B:$B,$B33,'2025 YTD | Divisão'!$C:$C,"GR1"))
</f>
        <v>-131511.5433</v>
      </c>
      <c r="P33" s="29" t="str">
        <f>IF(SUMIFS('2025 YTD | Divisão'!$D:$D,'2025 YTD | Divisão'!$A:$A,O$138,'2025 YTD | Divisão'!$B:$B,$B33,'2025 YTD | Divisão'!$C:$C,"GR1")=0,"",SUMIFS('2025 YTD | Divisão'!$D:$D,'2025 YTD | Divisão'!$A:$A,O$137,'2025 YTD | Divisão'!$B:$B,$B33,'2025 YTD | Divisão'!$C:$C,"GR1"))
</f>
        <v/>
      </c>
      <c r="Q33" s="29">
        <f>IF(SUMIFS('2025 YTD | Divisão'!$D:$D,'2025 YTD | Divisão'!$A:$A,Q$137,'2025 YTD | Divisão'!$B:$B,$B33,'2025 YTD | Divisão'!$C:$C,"GR1")=0,"",SUMIFS('2025 YTD | Divisão'!$D:$D,'2025 YTD | Divisão'!$A:$A,Q$137,'2025 YTD | Divisão'!$B:$B,$B33,'2025 YTD | Divisão'!$C:$C,"GR1"))
</f>
        <v>-21633.60735</v>
      </c>
      <c r="R33" s="29" t="str">
        <f>IF(SUMIFS('2025 YTD | Divisão'!$D:$D,'2025 YTD | Divisão'!$A:$A,R$137,'2025 YTD | Divisão'!$B:$B,$B33,'2025 YTD | Divisão'!$C:$C,"GR1")=0,"",SUMIFS('2025 YTD | Divisão'!$D:$D,'2025 YTD | Divisão'!$A:$A,R$137,'2025 YTD | Divisão'!$B:$B,$B33,'2025 YTD | Divisão'!$C:$C,"GR1"))
</f>
        <v/>
      </c>
      <c r="S33" s="29">
        <f>IF(SUMIFS('2025 YTD | Divisão'!$D:$D,'2025 YTD | Divisão'!$A:$A,S$137,'2025 YTD | Divisão'!$B:$B,$B33,'2025 YTD | Divisão'!$C:$C,"GR1")=0,"",SUMIFS('2025 YTD | Divisão'!$D:$D,'2025 YTD | Divisão'!$A:$A,S$137,'2025 YTD | Divisão'!$B:$B,$B33,'2025 YTD | Divisão'!$C:$C,"GR1"))
</f>
        <v>7371.57256</v>
      </c>
      <c r="T33" s="29" t="str">
        <f>IF(SUMIFS('2025 YTD | Divisão'!$D:$D,'2025 YTD | Divisão'!$A:$A,T$137,'2025 YTD | Divisão'!$B:$B,$B33,'2025 YTD | Divisão'!$C:$C,"GR1")=0,"",SUMIFS('2025 YTD | Divisão'!$D:$D,'2025 YTD | Divisão'!$A:$A,T$137,'2025 YTD | Divisão'!$B:$B,$B33,'2025 YTD | Divisão'!$C:$C,"GR1"))
</f>
        <v/>
      </c>
      <c r="U33" s="29">
        <f>IF(SUMIFS('2025 YTD | Divisão'!$D:$D,'2025 YTD | Divisão'!$A:$A,U$137,'2025 YTD | Divisão'!$B:$B,$B33,'2025 YTD | Divisão'!$C:$C,"GR1")=0,"",SUMIFS('2025 YTD | Divisão'!$D:$D,'2025 YTD | Divisão'!$A:$A,U$137,'2025 YTD | Divisão'!$B:$B,$B33,'2025 YTD | Divisão'!$C:$C,"GR1"))
</f>
        <v>-15910.9536</v>
      </c>
      <c r="V33" s="29">
        <f>IF(SUMIFS('2025 YTD | Divisão'!$D:$D,'2025 YTD | Divisão'!$A:$A,V$137,'2025 YTD | Divisão'!$B:$B,$B33,'2025 YTD | Divisão'!$C:$C,"GR1")=0,"",SUMIFS('2025 YTD | Divisão'!$D:$D,'2025 YTD | Divisão'!$A:$A,V$137,'2025 YTD | Divisão'!$B:$B,$B33,'2025 YTD | Divisão'!$C:$C,"GR1"))
</f>
        <v>-36530.10103</v>
      </c>
      <c r="W33" s="29" t="str">
        <f>IF(SUMIFS('2025 YTD | Divisão'!$D:$D,'2025 YTD | Divisão'!$A:$A,W$137,'2025 YTD | Divisão'!$B:$B,$B33,'2025 YTD | Divisão'!$C:$C,"GR1")=0,"",SUMIFS('2025 YTD | Divisão'!$D:$D,'2025 YTD | Divisão'!$A:$A,W$137,'2025 YTD | Divisão'!$B:$B,$B33,'2025 YTD | Divisão'!$C:$C,"GR1"))
</f>
        <v/>
      </c>
      <c r="X33" s="8"/>
      <c r="Y33" s="9"/>
      <c r="Z33" s="4"/>
      <c r="AA33" s="4"/>
      <c r="AB33" s="4"/>
      <c r="AC33" s="4"/>
      <c r="AD33" s="4"/>
      <c r="AE33" s="4"/>
    </row>
    <row r="34" hidden="1" outlineLevel="1">
      <c r="A34" s="8"/>
      <c r="B34" s="29">
        <v>7.0</v>
      </c>
      <c r="C34" s="29">
        <f>IF(SUMIFS('2025 YTD | Divisão'!$D:$D,'2025 YTD | Divisão'!$A:$A,C$137,'2025 YTD | Divisão'!$B:$B,$B34,'2025 YTD | Divisão'!$C:$C,"GR1")=0,"",SUMIFS('2025 YTD | Divisão'!$D:$D,'2025 YTD | Divisão'!$A:$A,C$137,'2025 YTD | Divisão'!$B:$B,$B34,'2025 YTD | Divisão'!$C:$C,"GR1"))
</f>
        <v>-114089.9288</v>
      </c>
      <c r="D34" s="29">
        <f>IF(SUMIFS('2025 YTD | Divisão'!$D:$D,'2025 YTD | Divisão'!$A:$A,D$137,'2025 YTD | Divisão'!$B:$B,$B34,'2025 YTD | Divisão'!$C:$C,"GR1")=0,"",SUMIFS('2025 YTD | Divisão'!$D:$D,'2025 YTD | Divisão'!$A:$A,D$137,'2025 YTD | Divisão'!$B:$B,$B34,'2025 YTD | Divisão'!$C:$C,"GR1"))
</f>
        <v>-23360.62072</v>
      </c>
      <c r="E34" s="29">
        <f>IF(SUMIFS('2025 YTD | Divisão'!$D:$D,'2025 YTD | Divisão'!$A:$A,E$137,'2025 YTD | Divisão'!$B:$B,$B34,'2025 YTD | Divisão'!$C:$C,"GR1")=0,"",SUMIFS('2025 YTD | Divisão'!$D:$D,'2025 YTD | Divisão'!$A:$A,E$137,'2025 YTD | Divisão'!$B:$B,$B34,'2025 YTD | Divisão'!$C:$C,"GR1"))
</f>
        <v>-79154.13418</v>
      </c>
      <c r="F34" s="29" t="str">
        <f>IF(SUMIFS('2025 YTD | Divisão'!$D:$D,'2025 YTD | Divisão'!$A:$A,F$137,'2025 YTD | Divisão'!$B:$B,$B34,'2025 YTD | Divisão'!$C:$C,"GR1")=0,"",SUMIFS('2025 YTD | Divisão'!$D:$D,'2025 YTD | Divisão'!$A:$A,F$137,'2025 YTD | Divisão'!$B:$B,$B34,'2025 YTD | Divisão'!$C:$C,"GR1"))
</f>
        <v/>
      </c>
      <c r="G34" s="29">
        <f>IF(SUMIFS('2025 YTD | Divisão'!$D:$D,'2025 YTD | Divisão'!$A:$A,G$137,'2025 YTD | Divisão'!$B:$B,$B34,'2025 YTD | Divisão'!$C:$C,"GR1")=0,"",SUMIFS('2025 YTD | Divisão'!$D:$D,'2025 YTD | Divisão'!$A:$A,G$137,'2025 YTD | Divisão'!$B:$B,$B34,'2025 YTD | Divisão'!$C:$C,"GR1"))
</f>
        <v>-7469.468953</v>
      </c>
      <c r="H34" s="29">
        <f>IF(SUMIFS('2025 YTD | Divisão'!$D:$D,'2025 YTD | Divisão'!$A:$A,H$137,'2025 YTD | Divisão'!$B:$B,$B34,'2025 YTD | Divisão'!$C:$C,"GR1")=0,"",SUMIFS('2025 YTD | Divisão'!$D:$D,'2025 YTD | Divisão'!$A:$A,H$137,'2025 YTD | Divisão'!$B:$B,$B34,'2025 YTD | Divisão'!$C:$C,"GR1"))
</f>
        <v>-45168.45507</v>
      </c>
      <c r="I34" s="29">
        <f>IF(SUMIFS('2025 YTD | Divisão'!$D:$D,'2025 YTD | Divisão'!$A:$A,I$137,'2025 YTD | Divisão'!$B:$B,$B34,'2025 YTD | Divisão'!$C:$C,"GR1")=0,"",SUMIFS('2025 YTD | Divisão'!$D:$D,'2025 YTD | Divisão'!$A:$A,I$137,'2025 YTD | Divisão'!$B:$B,$B34,'2025 YTD | Divisão'!$C:$C,"GR1"))
</f>
        <v>-37562.59248</v>
      </c>
      <c r="J34" s="29" t="str">
        <f>IF(SUMIFS('2025 YTD | Divisão'!$D:$D,'2025 YTD | Divisão'!$A:$A,J$137,'2025 YTD | Divisão'!$B:$B,$B34,'2025 YTD | Divisão'!$C:$C,"GR1")=0,"",SUMIFS('2025 YTD | Divisão'!$D:$D,'2025 YTD | Divisão'!$A:$A,J$137,'2025 YTD | Divisão'!$B:$B,$B34,'2025 YTD | Divisão'!$C:$C,"GR1"))
</f>
        <v/>
      </c>
      <c r="K34" s="29">
        <f>IF(SUMIFS('2025 YTD | Divisão'!$D:$D,'2025 YTD | Divisão'!$A:$A,K$137,'2025 YTD | Divisão'!$B:$B,$B34,'2025 YTD | Divisão'!$C:$C,"GR1")=0,"",SUMIFS('2025 YTD | Divisão'!$D:$D,'2025 YTD | Divisão'!$A:$A,K$137,'2025 YTD | Divisão'!$B:$B,$B34,'2025 YTD | Divisão'!$C:$C,"GR1"))
</f>
        <v>-5905.391321</v>
      </c>
      <c r="L34" s="29" t="str">
        <f>IF(SUMIFS('2025 YTD | Divisão'!$D:$D,'2025 YTD | Divisão'!$A:$A,L$137,'2025 YTD | Divisão'!$B:$B,$B34,'2025 YTD | Divisão'!$C:$C,"GR1")=0,"",SUMIFS('2025 YTD | Divisão'!$D:$D,'2025 YTD | Divisão'!$A:$A,L$137,'2025 YTD | Divisão'!$B:$B,$B34,'2025 YTD | Divisão'!$C:$C,"GR1"))
</f>
        <v/>
      </c>
      <c r="M34" s="29">
        <f>IF(SUMIFS('2025 YTD | Divisão'!$D:$D,'2025 YTD | Divisão'!$A:$A,M$137,'2025 YTD | Divisão'!$B:$B,$B34,'2025 YTD | Divisão'!$C:$C,"GR1")=0,"",SUMIFS('2025 YTD | Divisão'!$D:$D,'2025 YTD | Divisão'!$A:$A,M$137,'2025 YTD | Divisão'!$B:$B,$B34,'2025 YTD | Divisão'!$C:$C,"GR1"))
</f>
        <v>-89359.56354</v>
      </c>
      <c r="N34" s="29">
        <f>IF(SUMIFS('2025 YTD | Divisão'!$D:$D,'2025 YTD | Divisão'!$A:$A,N$137,'2025 YTD | Divisão'!$B:$B,$B34,'2025 YTD | Divisão'!$C:$C,"GR1")=0,"",SUMIFS('2025 YTD | Divisão'!$D:$D,'2025 YTD | Divisão'!$A:$A,N$137,'2025 YTD | Divisão'!$B:$B,$B34,'2025 YTD | Divisão'!$C:$C,"GR1"))
</f>
        <v>-76127.89052</v>
      </c>
      <c r="O34" s="29">
        <f>IF(SUMIFS('2025 YTD | Divisão'!$D:$D,'2025 YTD | Divisão'!$A:$A,O$137,'2025 YTD | Divisão'!$B:$B,$B34,'2025 YTD | Divisão'!$C:$C,"GR1")=0,"",SUMIFS('2025 YTD | Divisão'!$D:$D,'2025 YTD | Divisão'!$A:$A,O$137,'2025 YTD | Divisão'!$B:$B,$B34,'2025 YTD | Divisão'!$C:$C,"GR1"))
</f>
        <v>-183857.9026</v>
      </c>
      <c r="P34" s="29" t="str">
        <f>IF(SUMIFS('2025 YTD | Divisão'!$D:$D,'2025 YTD | Divisão'!$A:$A,O$138,'2025 YTD | Divisão'!$B:$B,$B34,'2025 YTD | Divisão'!$C:$C,"GR1")=0,"",SUMIFS('2025 YTD | Divisão'!$D:$D,'2025 YTD | Divisão'!$A:$A,O$137,'2025 YTD | Divisão'!$B:$B,$B34,'2025 YTD | Divisão'!$C:$C,"GR1"))
</f>
        <v/>
      </c>
      <c r="Q34" s="29">
        <f>IF(SUMIFS('2025 YTD | Divisão'!$D:$D,'2025 YTD | Divisão'!$A:$A,Q$137,'2025 YTD | Divisão'!$B:$B,$B34,'2025 YTD | Divisão'!$C:$C,"GR1")=0,"",SUMIFS('2025 YTD | Divisão'!$D:$D,'2025 YTD | Divisão'!$A:$A,Q$137,'2025 YTD | Divisão'!$B:$B,$B34,'2025 YTD | Divisão'!$C:$C,"GR1"))
</f>
        <v>-29994.84531</v>
      </c>
      <c r="R34" s="29" t="str">
        <f>IF(SUMIFS('2025 YTD | Divisão'!$D:$D,'2025 YTD | Divisão'!$A:$A,R$137,'2025 YTD | Divisão'!$B:$B,$B34,'2025 YTD | Divisão'!$C:$C,"GR1")=0,"",SUMIFS('2025 YTD | Divisão'!$D:$D,'2025 YTD | Divisão'!$A:$A,R$137,'2025 YTD | Divisão'!$B:$B,$B34,'2025 YTD | Divisão'!$C:$C,"GR1"))
</f>
        <v/>
      </c>
      <c r="S34" s="29">
        <f>IF(SUMIFS('2025 YTD | Divisão'!$D:$D,'2025 YTD | Divisão'!$A:$A,S$137,'2025 YTD | Divisão'!$B:$B,$B34,'2025 YTD | Divisão'!$C:$C,"GR1")=0,"",SUMIFS('2025 YTD | Divisão'!$D:$D,'2025 YTD | Divisão'!$A:$A,S$137,'2025 YTD | Divisão'!$B:$B,$B34,'2025 YTD | Divisão'!$C:$C,"GR1"))
</f>
        <v>812.4050242</v>
      </c>
      <c r="T34" s="29" t="str">
        <f>IF(SUMIFS('2025 YTD | Divisão'!$D:$D,'2025 YTD | Divisão'!$A:$A,T$137,'2025 YTD | Divisão'!$B:$B,$B34,'2025 YTD | Divisão'!$C:$C,"GR1")=0,"",SUMIFS('2025 YTD | Divisão'!$D:$D,'2025 YTD | Divisão'!$A:$A,T$137,'2025 YTD | Divisão'!$B:$B,$B34,'2025 YTD | Divisão'!$C:$C,"GR1"))
</f>
        <v/>
      </c>
      <c r="U34" s="29">
        <f>IF(SUMIFS('2025 YTD | Divisão'!$D:$D,'2025 YTD | Divisão'!$A:$A,U$137,'2025 YTD | Divisão'!$B:$B,$B34,'2025 YTD | Divisão'!$C:$C,"GR1")=0,"",SUMIFS('2025 YTD | Divisão'!$D:$D,'2025 YTD | Divisão'!$A:$A,U$137,'2025 YTD | Divisão'!$B:$B,$B34,'2025 YTD | Divisão'!$C:$C,"GR1"))
</f>
        <v>-7455.162528</v>
      </c>
      <c r="V34" s="29">
        <f>IF(SUMIFS('2025 YTD | Divisão'!$D:$D,'2025 YTD | Divisão'!$A:$A,V$137,'2025 YTD | Divisão'!$B:$B,$B34,'2025 YTD | Divisão'!$C:$C,"GR1")=0,"",SUMIFS('2025 YTD | Divisão'!$D:$D,'2025 YTD | Divisão'!$A:$A,V$137,'2025 YTD | Divisão'!$B:$B,$B34,'2025 YTD | Divisão'!$C:$C,"GR1"))
</f>
        <v>-132253.9775</v>
      </c>
      <c r="W34" s="29" t="str">
        <f>IF(SUMIFS('2025 YTD | Divisão'!$D:$D,'2025 YTD | Divisão'!$A:$A,W$137,'2025 YTD | Divisão'!$B:$B,$B34,'2025 YTD | Divisão'!$C:$C,"GR1")=0,"",SUMIFS('2025 YTD | Divisão'!$D:$D,'2025 YTD | Divisão'!$A:$A,W$137,'2025 YTD | Divisão'!$B:$B,$B34,'2025 YTD | Divisão'!$C:$C,"GR1"))
</f>
        <v/>
      </c>
      <c r="X34" s="8"/>
      <c r="Y34" s="9"/>
      <c r="Z34" s="4"/>
      <c r="AA34" s="4"/>
      <c r="AB34" s="4"/>
      <c r="AC34" s="4"/>
      <c r="AD34" s="4"/>
      <c r="AE34" s="4"/>
    </row>
    <row r="35" hidden="1" outlineLevel="1">
      <c r="A35" s="8"/>
      <c r="B35" s="29">
        <v>8.0</v>
      </c>
      <c r="C35" s="29">
        <f>IF(SUMIFS('2025 YTD | Divisão'!$D:$D,'2025 YTD | Divisão'!$A:$A,C$137,'2025 YTD | Divisão'!$B:$B,$B35,'2025 YTD | Divisão'!$C:$C,"GR1")=0,"",SUMIFS('2025 YTD | Divisão'!$D:$D,'2025 YTD | Divisão'!$A:$A,C$137,'2025 YTD | Divisão'!$B:$B,$B35,'2025 YTD | Divisão'!$C:$C,"GR1"))
</f>
        <v>-3233.072275</v>
      </c>
      <c r="D35" s="29">
        <f>IF(SUMIFS('2025 YTD | Divisão'!$D:$D,'2025 YTD | Divisão'!$A:$A,D$137,'2025 YTD | Divisão'!$B:$B,$B35,'2025 YTD | Divisão'!$C:$C,"GR1")=0,"",SUMIFS('2025 YTD | Divisão'!$D:$D,'2025 YTD | Divisão'!$A:$A,D$137,'2025 YTD | Divisão'!$B:$B,$B35,'2025 YTD | Divisão'!$C:$C,"GR1"))
</f>
        <v>6503.363993</v>
      </c>
      <c r="E35" s="29">
        <f>IF(SUMIFS('2025 YTD | Divisão'!$D:$D,'2025 YTD | Divisão'!$A:$A,E$137,'2025 YTD | Divisão'!$B:$B,$B35,'2025 YTD | Divisão'!$C:$C,"GR1")=0,"",SUMIFS('2025 YTD | Divisão'!$D:$D,'2025 YTD | Divisão'!$A:$A,E$137,'2025 YTD | Divisão'!$B:$B,$B35,'2025 YTD | Divisão'!$C:$C,"GR1"))
</f>
        <v>12627.86223</v>
      </c>
      <c r="F35" s="29" t="str">
        <f>IF(SUMIFS('2025 YTD | Divisão'!$D:$D,'2025 YTD | Divisão'!$A:$A,F$137,'2025 YTD | Divisão'!$B:$B,$B35,'2025 YTD | Divisão'!$C:$C,"GR1")=0,"",SUMIFS('2025 YTD | Divisão'!$D:$D,'2025 YTD | Divisão'!$A:$A,F$137,'2025 YTD | Divisão'!$B:$B,$B35,'2025 YTD | Divisão'!$C:$C,"GR1"))
</f>
        <v/>
      </c>
      <c r="G35" s="29">
        <f>IF(SUMIFS('2025 YTD | Divisão'!$D:$D,'2025 YTD | Divisão'!$A:$A,G$137,'2025 YTD | Divisão'!$B:$B,$B35,'2025 YTD | Divisão'!$C:$C,"GR1")=0,"",SUMIFS('2025 YTD | Divisão'!$D:$D,'2025 YTD | Divisão'!$A:$A,G$137,'2025 YTD | Divisão'!$B:$B,$B35,'2025 YTD | Divisão'!$C:$C,"GR1"))
</f>
        <v>7628.238233</v>
      </c>
      <c r="H35" s="29">
        <f>IF(SUMIFS('2025 YTD | Divisão'!$D:$D,'2025 YTD | Divisão'!$A:$A,H$137,'2025 YTD | Divisão'!$B:$B,$B35,'2025 YTD | Divisão'!$C:$C,"GR1")=0,"",SUMIFS('2025 YTD | Divisão'!$D:$D,'2025 YTD | Divisão'!$A:$A,H$137,'2025 YTD | Divisão'!$B:$B,$B35,'2025 YTD | Divisão'!$C:$C,"GR1"))
</f>
        <v>-13573.08362</v>
      </c>
      <c r="I35" s="29">
        <f>IF(SUMIFS('2025 YTD | Divisão'!$D:$D,'2025 YTD | Divisão'!$A:$A,I$137,'2025 YTD | Divisão'!$B:$B,$B35,'2025 YTD | Divisão'!$C:$C,"GR1")=0,"",SUMIFS('2025 YTD | Divisão'!$D:$D,'2025 YTD | Divisão'!$A:$A,I$137,'2025 YTD | Divisão'!$B:$B,$B35,'2025 YTD | Divisão'!$C:$C,"GR1"))
</f>
        <v>-3820.675862</v>
      </c>
      <c r="J35" s="29" t="str">
        <f>IF(SUMIFS('2025 YTD | Divisão'!$D:$D,'2025 YTD | Divisão'!$A:$A,J$137,'2025 YTD | Divisão'!$B:$B,$B35,'2025 YTD | Divisão'!$C:$C,"GR1")=0,"",SUMIFS('2025 YTD | Divisão'!$D:$D,'2025 YTD | Divisão'!$A:$A,J$137,'2025 YTD | Divisão'!$B:$B,$B35,'2025 YTD | Divisão'!$C:$C,"GR1"))
</f>
        <v/>
      </c>
      <c r="K35" s="29">
        <f>IF(SUMIFS('2025 YTD | Divisão'!$D:$D,'2025 YTD | Divisão'!$A:$A,K$137,'2025 YTD | Divisão'!$B:$B,$B35,'2025 YTD | Divisão'!$C:$C,"GR1")=0,"",SUMIFS('2025 YTD | Divisão'!$D:$D,'2025 YTD | Divisão'!$A:$A,K$137,'2025 YTD | Divisão'!$B:$B,$B35,'2025 YTD | Divisão'!$C:$C,"GR1"))
</f>
        <v>2126.056923</v>
      </c>
      <c r="L35" s="29" t="str">
        <f>IF(SUMIFS('2025 YTD | Divisão'!$D:$D,'2025 YTD | Divisão'!$A:$A,L$137,'2025 YTD | Divisão'!$B:$B,$B35,'2025 YTD | Divisão'!$C:$C,"GR1")=0,"",SUMIFS('2025 YTD | Divisão'!$D:$D,'2025 YTD | Divisão'!$A:$A,L$137,'2025 YTD | Divisão'!$B:$B,$B35,'2025 YTD | Divisão'!$C:$C,"GR1"))
</f>
        <v/>
      </c>
      <c r="M35" s="29">
        <f>IF(SUMIFS('2025 YTD | Divisão'!$D:$D,'2025 YTD | Divisão'!$A:$A,M$137,'2025 YTD | Divisão'!$B:$B,$B35,'2025 YTD | Divisão'!$C:$C,"GR1")=0,"",SUMIFS('2025 YTD | Divisão'!$D:$D,'2025 YTD | Divisão'!$A:$A,M$137,'2025 YTD | Divisão'!$B:$B,$B35,'2025 YTD | Divisão'!$C:$C,"GR1"))
</f>
        <v>-61571.08094</v>
      </c>
      <c r="N35" s="29">
        <f>IF(SUMIFS('2025 YTD | Divisão'!$D:$D,'2025 YTD | Divisão'!$A:$A,N$137,'2025 YTD | Divisão'!$B:$B,$B35,'2025 YTD | Divisão'!$C:$C,"GR1")=0,"",SUMIFS('2025 YTD | Divisão'!$D:$D,'2025 YTD | Divisão'!$A:$A,N$137,'2025 YTD | Divisão'!$B:$B,$B35,'2025 YTD | Divisão'!$C:$C,"GR1"))
</f>
        <v>-16931.61414</v>
      </c>
      <c r="O35" s="29">
        <f>IF(SUMIFS('2025 YTD | Divisão'!$D:$D,'2025 YTD | Divisão'!$A:$A,O$137,'2025 YTD | Divisão'!$B:$B,$B35,'2025 YTD | Divisão'!$C:$C,"GR1")=0,"",SUMIFS('2025 YTD | Divisão'!$D:$D,'2025 YTD | Divisão'!$A:$A,O$137,'2025 YTD | Divisão'!$B:$B,$B35,'2025 YTD | Divisão'!$C:$C,"GR1"))
</f>
        <v>-12306.61922</v>
      </c>
      <c r="P35" s="29" t="str">
        <f>IF(SUMIFS('2025 YTD | Divisão'!$D:$D,'2025 YTD | Divisão'!$A:$A,O$138,'2025 YTD | Divisão'!$B:$B,$B35,'2025 YTD | Divisão'!$C:$C,"GR1")=0,"",SUMIFS('2025 YTD | Divisão'!$D:$D,'2025 YTD | Divisão'!$A:$A,O$137,'2025 YTD | Divisão'!$B:$B,$B35,'2025 YTD | Divisão'!$C:$C,"GR1"))
</f>
        <v/>
      </c>
      <c r="Q35" s="29">
        <f>IF(SUMIFS('2025 YTD | Divisão'!$D:$D,'2025 YTD | Divisão'!$A:$A,Q$137,'2025 YTD | Divisão'!$B:$B,$B35,'2025 YTD | Divisão'!$C:$C,"GR1")=0,"",SUMIFS('2025 YTD | Divisão'!$D:$D,'2025 YTD | Divisão'!$A:$A,Q$137,'2025 YTD | Divisão'!$B:$B,$B35,'2025 YTD | Divisão'!$C:$C,"GR1"))
</f>
        <v>35596.43522</v>
      </c>
      <c r="R35" s="29" t="str">
        <f>IF(SUMIFS('2025 YTD | Divisão'!$D:$D,'2025 YTD | Divisão'!$A:$A,R$137,'2025 YTD | Divisão'!$B:$B,$B35,'2025 YTD | Divisão'!$C:$C,"GR1")=0,"",SUMIFS('2025 YTD | Divisão'!$D:$D,'2025 YTD | Divisão'!$A:$A,R$137,'2025 YTD | Divisão'!$B:$B,$B35,'2025 YTD | Divisão'!$C:$C,"GR1"))
</f>
        <v/>
      </c>
      <c r="S35" s="29">
        <f>IF(SUMIFS('2025 YTD | Divisão'!$D:$D,'2025 YTD | Divisão'!$A:$A,S$137,'2025 YTD | Divisão'!$B:$B,$B35,'2025 YTD | Divisão'!$C:$C,"GR1")=0,"",SUMIFS('2025 YTD | Divisão'!$D:$D,'2025 YTD | Divisão'!$A:$A,S$137,'2025 YTD | Divisão'!$B:$B,$B35,'2025 YTD | Divisão'!$C:$C,"GR1"))
</f>
        <v>2737.169498</v>
      </c>
      <c r="T35" s="29" t="str">
        <f>IF(SUMIFS('2025 YTD | Divisão'!$D:$D,'2025 YTD | Divisão'!$A:$A,T$137,'2025 YTD | Divisão'!$B:$B,$B35,'2025 YTD | Divisão'!$C:$C,"GR1")=0,"",SUMIFS('2025 YTD | Divisão'!$D:$D,'2025 YTD | Divisão'!$A:$A,T$137,'2025 YTD | Divisão'!$B:$B,$B35,'2025 YTD | Divisão'!$C:$C,"GR1"))
</f>
        <v/>
      </c>
      <c r="U35" s="29">
        <f>IF(SUMIFS('2025 YTD | Divisão'!$D:$D,'2025 YTD | Divisão'!$A:$A,U$137,'2025 YTD | Divisão'!$B:$B,$B35,'2025 YTD | Divisão'!$C:$C,"GR1")=0,"",SUMIFS('2025 YTD | Divisão'!$D:$D,'2025 YTD | Divisão'!$A:$A,U$137,'2025 YTD | Divisão'!$B:$B,$B35,'2025 YTD | Divisão'!$C:$C,"GR1"))
</f>
        <v>1655.209627</v>
      </c>
      <c r="V35" s="29">
        <f>IF(SUMIFS('2025 YTD | Divisão'!$D:$D,'2025 YTD | Divisão'!$A:$A,V$137,'2025 YTD | Divisão'!$B:$B,$B35,'2025 YTD | Divisão'!$C:$C,"GR1")=0,"",SUMIFS('2025 YTD | Divisão'!$D:$D,'2025 YTD | Divisão'!$A:$A,V$137,'2025 YTD | Divisão'!$B:$B,$B35,'2025 YTD | Divisão'!$C:$C,"GR1"))
</f>
        <v>-60453.75464</v>
      </c>
      <c r="W35" s="29" t="str">
        <f>IF(SUMIFS('2025 YTD | Divisão'!$D:$D,'2025 YTD | Divisão'!$A:$A,W$137,'2025 YTD | Divisão'!$B:$B,$B35,'2025 YTD | Divisão'!$C:$C,"GR1")=0,"",SUMIFS('2025 YTD | Divisão'!$D:$D,'2025 YTD | Divisão'!$A:$A,W$137,'2025 YTD | Divisão'!$B:$B,$B35,'2025 YTD | Divisão'!$C:$C,"GR1"))
</f>
        <v/>
      </c>
      <c r="X35" s="8"/>
      <c r="Y35" s="9"/>
      <c r="Z35" s="4"/>
      <c r="AA35" s="4"/>
      <c r="AB35" s="4"/>
      <c r="AC35" s="4"/>
      <c r="AD35" s="4"/>
      <c r="AE35" s="4"/>
    </row>
    <row r="36" hidden="1" outlineLevel="1">
      <c r="A36" s="8"/>
      <c r="B36" s="29">
        <v>9.0</v>
      </c>
      <c r="C36" s="29">
        <f>IF(SUMIFS('2025 YTD | Divisão'!$D:$D,'2025 YTD | Divisão'!$A:$A,C$137,'2025 YTD | Divisão'!$B:$B,$B36,'2025 YTD | Divisão'!$C:$C,"GR1")=0,"",SUMIFS('2025 YTD | Divisão'!$D:$D,'2025 YTD | Divisão'!$A:$A,C$137,'2025 YTD | Divisão'!$B:$B,$B36,'2025 YTD | Divisão'!$C:$C,"GR1"))
</f>
        <v>29657.33732</v>
      </c>
      <c r="D36" s="29">
        <f>IF(SUMIFS('2025 YTD | Divisão'!$D:$D,'2025 YTD | Divisão'!$A:$A,D$137,'2025 YTD | Divisão'!$B:$B,$B36,'2025 YTD | Divisão'!$C:$C,"GR1")=0,"",SUMIFS('2025 YTD | Divisão'!$D:$D,'2025 YTD | Divisão'!$A:$A,D$137,'2025 YTD | Divisão'!$B:$B,$B36,'2025 YTD | Divisão'!$C:$C,"GR1"))
</f>
        <v>2669.569207</v>
      </c>
      <c r="E36" s="29">
        <f>IF(SUMIFS('2025 YTD | Divisão'!$D:$D,'2025 YTD | Divisão'!$A:$A,E$137,'2025 YTD | Divisão'!$B:$B,$B36,'2025 YTD | Divisão'!$C:$C,"GR1")=0,"",SUMIFS('2025 YTD | Divisão'!$D:$D,'2025 YTD | Divisão'!$A:$A,E$137,'2025 YTD | Divisão'!$B:$B,$B36,'2025 YTD | Divisão'!$C:$C,"GR1"))
</f>
        <v>43812.7252</v>
      </c>
      <c r="F36" s="29" t="str">
        <f>IF(SUMIFS('2025 YTD | Divisão'!$D:$D,'2025 YTD | Divisão'!$A:$A,F$137,'2025 YTD | Divisão'!$B:$B,$B36,'2025 YTD | Divisão'!$C:$C,"GR1")=0,"",SUMIFS('2025 YTD | Divisão'!$D:$D,'2025 YTD | Divisão'!$A:$A,F$137,'2025 YTD | Divisão'!$B:$B,$B36,'2025 YTD | Divisão'!$C:$C,"GR1"))
</f>
        <v/>
      </c>
      <c r="G36" s="29">
        <f>IF(SUMIFS('2025 YTD | Divisão'!$D:$D,'2025 YTD | Divisão'!$A:$A,G$137,'2025 YTD | Divisão'!$B:$B,$B36,'2025 YTD | Divisão'!$C:$C,"GR1")=0,"",SUMIFS('2025 YTD | Divisão'!$D:$D,'2025 YTD | Divisão'!$A:$A,G$137,'2025 YTD | Divisão'!$B:$B,$B36,'2025 YTD | Divisão'!$C:$C,"GR1"))
</f>
        <v>1069.956671</v>
      </c>
      <c r="H36" s="29">
        <f>IF(SUMIFS('2025 YTD | Divisão'!$D:$D,'2025 YTD | Divisão'!$A:$A,H$137,'2025 YTD | Divisão'!$B:$B,$B36,'2025 YTD | Divisão'!$C:$C,"GR1")=0,"",SUMIFS('2025 YTD | Divisão'!$D:$D,'2025 YTD | Divisão'!$A:$A,H$137,'2025 YTD | Divisão'!$B:$B,$B36,'2025 YTD | Divisão'!$C:$C,"GR1"))
</f>
        <v>4137.742603</v>
      </c>
      <c r="I36" s="29">
        <f>IF(SUMIFS('2025 YTD | Divisão'!$D:$D,'2025 YTD | Divisão'!$A:$A,I$137,'2025 YTD | Divisão'!$B:$B,$B36,'2025 YTD | Divisão'!$C:$C,"GR1")=0,"",SUMIFS('2025 YTD | Divisão'!$D:$D,'2025 YTD | Divisão'!$A:$A,I$137,'2025 YTD | Divisão'!$B:$B,$B36,'2025 YTD | Divisão'!$C:$C,"GR1"))
</f>
        <v>11041.46904</v>
      </c>
      <c r="J36" s="29" t="str">
        <f>IF(SUMIFS('2025 YTD | Divisão'!$D:$D,'2025 YTD | Divisão'!$A:$A,J$137,'2025 YTD | Divisão'!$B:$B,$B36,'2025 YTD | Divisão'!$C:$C,"GR1")=0,"",SUMIFS('2025 YTD | Divisão'!$D:$D,'2025 YTD | Divisão'!$A:$A,J$137,'2025 YTD | Divisão'!$B:$B,$B36,'2025 YTD | Divisão'!$C:$C,"GR1"))
</f>
        <v/>
      </c>
      <c r="K36" s="29">
        <f>IF(SUMIFS('2025 YTD | Divisão'!$D:$D,'2025 YTD | Divisão'!$A:$A,K$137,'2025 YTD | Divisão'!$B:$B,$B36,'2025 YTD | Divisão'!$C:$C,"GR1")=0,"",SUMIFS('2025 YTD | Divisão'!$D:$D,'2025 YTD | Divisão'!$A:$A,K$137,'2025 YTD | Divisão'!$B:$B,$B36,'2025 YTD | Divisão'!$C:$C,"GR1"))
</f>
        <v>9803.245525</v>
      </c>
      <c r="L36" s="29" t="str">
        <f>IF(SUMIFS('2025 YTD | Divisão'!$D:$D,'2025 YTD | Divisão'!$A:$A,L$137,'2025 YTD | Divisão'!$B:$B,$B36,'2025 YTD | Divisão'!$C:$C,"GR1")=0,"",SUMIFS('2025 YTD | Divisão'!$D:$D,'2025 YTD | Divisão'!$A:$A,L$137,'2025 YTD | Divisão'!$B:$B,$B36,'2025 YTD | Divisão'!$C:$C,"GR1"))
</f>
        <v/>
      </c>
      <c r="M36" s="29">
        <f>IF(SUMIFS('2025 YTD | Divisão'!$D:$D,'2025 YTD | Divisão'!$A:$A,M$137,'2025 YTD | Divisão'!$B:$B,$B36,'2025 YTD | Divisão'!$C:$C,"GR1")=0,"",SUMIFS('2025 YTD | Divisão'!$D:$D,'2025 YTD | Divisão'!$A:$A,M$137,'2025 YTD | Divisão'!$B:$B,$B36,'2025 YTD | Divisão'!$C:$C,"GR1"))
</f>
        <v>45396.54455</v>
      </c>
      <c r="N36" s="29">
        <f>IF(SUMIFS('2025 YTD | Divisão'!$D:$D,'2025 YTD | Divisão'!$A:$A,N$137,'2025 YTD | Divisão'!$B:$B,$B36,'2025 YTD | Divisão'!$C:$C,"GR1")=0,"",SUMIFS('2025 YTD | Divisão'!$D:$D,'2025 YTD | Divisão'!$A:$A,N$137,'2025 YTD | Divisão'!$B:$B,$B36,'2025 YTD | Divisão'!$C:$C,"GR1"))
</f>
        <v>21626.34235</v>
      </c>
      <c r="O36" s="29">
        <f>IF(SUMIFS('2025 YTD | Divisão'!$D:$D,'2025 YTD | Divisão'!$A:$A,O$137,'2025 YTD | Divisão'!$B:$B,$B36,'2025 YTD | Divisão'!$C:$C,"GR1")=0,"",SUMIFS('2025 YTD | Divisão'!$D:$D,'2025 YTD | Divisão'!$A:$A,O$137,'2025 YTD | Divisão'!$B:$B,$B36,'2025 YTD | Divisão'!$C:$C,"GR1"))
</f>
        <v>5180.711894</v>
      </c>
      <c r="P36" s="29" t="str">
        <f>IF(SUMIFS('2025 YTD | Divisão'!$D:$D,'2025 YTD | Divisão'!$A:$A,O$138,'2025 YTD | Divisão'!$B:$B,$B36,'2025 YTD | Divisão'!$C:$C,"GR1")=0,"",SUMIFS('2025 YTD | Divisão'!$D:$D,'2025 YTD | Divisão'!$A:$A,O$137,'2025 YTD | Divisão'!$B:$B,$B36,'2025 YTD | Divisão'!$C:$C,"GR1"))
</f>
        <v/>
      </c>
      <c r="Q36" s="29">
        <f>IF(SUMIFS('2025 YTD | Divisão'!$D:$D,'2025 YTD | Divisão'!$A:$A,Q$137,'2025 YTD | Divisão'!$B:$B,$B36,'2025 YTD | Divisão'!$C:$C,"GR1")=0,"",SUMIFS('2025 YTD | Divisão'!$D:$D,'2025 YTD | Divisão'!$A:$A,Q$137,'2025 YTD | Divisão'!$B:$B,$B36,'2025 YTD | Divisão'!$C:$C,"GR1"))
</f>
        <v>36040.77679</v>
      </c>
      <c r="R36" s="29" t="str">
        <f>IF(SUMIFS('2025 YTD | Divisão'!$D:$D,'2025 YTD | Divisão'!$A:$A,R$137,'2025 YTD | Divisão'!$B:$B,$B36,'2025 YTD | Divisão'!$C:$C,"GR1")=0,"",SUMIFS('2025 YTD | Divisão'!$D:$D,'2025 YTD | Divisão'!$A:$A,R$137,'2025 YTD | Divisão'!$B:$B,$B36,'2025 YTD | Divisão'!$C:$C,"GR1"))
</f>
        <v/>
      </c>
      <c r="S36" s="29">
        <f>IF(SUMIFS('2025 YTD | Divisão'!$D:$D,'2025 YTD | Divisão'!$A:$A,S$137,'2025 YTD | Divisão'!$B:$B,$B36,'2025 YTD | Divisão'!$C:$C,"GR1")=0,"",SUMIFS('2025 YTD | Divisão'!$D:$D,'2025 YTD | Divisão'!$A:$A,S$137,'2025 YTD | Divisão'!$B:$B,$B36,'2025 YTD | Divisão'!$C:$C,"GR1"))
</f>
        <v>7680.792392</v>
      </c>
      <c r="T36" s="29" t="str">
        <f>IF(SUMIFS('2025 YTD | Divisão'!$D:$D,'2025 YTD | Divisão'!$A:$A,T$137,'2025 YTD | Divisão'!$B:$B,$B36,'2025 YTD | Divisão'!$C:$C,"GR1")=0,"",SUMIFS('2025 YTD | Divisão'!$D:$D,'2025 YTD | Divisão'!$A:$A,T$137,'2025 YTD | Divisão'!$B:$B,$B36,'2025 YTD | Divisão'!$C:$C,"GR1"))
</f>
        <v/>
      </c>
      <c r="U36" s="29">
        <f>IF(SUMIFS('2025 YTD | Divisão'!$D:$D,'2025 YTD | Divisão'!$A:$A,U$137,'2025 YTD | Divisão'!$B:$B,$B36,'2025 YTD | Divisão'!$C:$C,"GR1")=0,"",SUMIFS('2025 YTD | Divisão'!$D:$D,'2025 YTD | Divisão'!$A:$A,U$137,'2025 YTD | Divisão'!$B:$B,$B36,'2025 YTD | Divisão'!$C:$C,"GR1"))
</f>
        <v>-7115.4554</v>
      </c>
      <c r="V36" s="29">
        <f>IF(SUMIFS('2025 YTD | Divisão'!$D:$D,'2025 YTD | Divisão'!$A:$A,V$137,'2025 YTD | Divisão'!$B:$B,$B36,'2025 YTD | Divisão'!$C:$C,"GR1")=0,"",SUMIFS('2025 YTD | Divisão'!$D:$D,'2025 YTD | Divisão'!$A:$A,V$137,'2025 YTD | Divisão'!$B:$B,$B36,'2025 YTD | Divisão'!$C:$C,"GR1"))
</f>
        <v>-14170.5362</v>
      </c>
      <c r="W36" s="29" t="str">
        <f>IF(SUMIFS('2025 YTD | Divisão'!$D:$D,'2025 YTD | Divisão'!$A:$A,W$137,'2025 YTD | Divisão'!$B:$B,$B36,'2025 YTD | Divisão'!$C:$C,"GR1")=0,"",SUMIFS('2025 YTD | Divisão'!$D:$D,'2025 YTD | Divisão'!$A:$A,W$137,'2025 YTD | Divisão'!$B:$B,$B36,'2025 YTD | Divisão'!$C:$C,"GR1"))
</f>
        <v/>
      </c>
      <c r="X36" s="8"/>
      <c r="Y36" s="9"/>
      <c r="Z36" s="4"/>
      <c r="AA36" s="4"/>
      <c r="AB36" s="4"/>
      <c r="AC36" s="4"/>
      <c r="AD36" s="4"/>
      <c r="AE36" s="4"/>
    </row>
    <row r="37" hidden="1" outlineLevel="1">
      <c r="A37" s="8"/>
      <c r="B37" s="29">
        <v>10.0</v>
      </c>
      <c r="C37" s="29">
        <f>IF(SUMIFS('2025 YTD | Divisão'!$D:$D,'2025 YTD | Divisão'!$A:$A,C$137,'2025 YTD | Divisão'!$B:$B,$B37,'2025 YTD | Divisão'!$C:$C,"GR1")=0,"",SUMIFS('2025 YTD | Divisão'!$D:$D,'2025 YTD | Divisão'!$A:$A,C$137,'2025 YTD | Divisão'!$B:$B,$B37,'2025 YTD | Divisão'!$C:$C,"GR1"))
</f>
        <v>110348.0256</v>
      </c>
      <c r="D37" s="29">
        <f>IF(SUMIFS('2025 YTD | Divisão'!$D:$D,'2025 YTD | Divisão'!$A:$A,D$137,'2025 YTD | Divisão'!$B:$B,$B37,'2025 YTD | Divisão'!$C:$C,"GR1")=0,"",SUMIFS('2025 YTD | Divisão'!$D:$D,'2025 YTD | Divisão'!$A:$A,D$137,'2025 YTD | Divisão'!$B:$B,$B37,'2025 YTD | Divisão'!$C:$C,"GR1"))
</f>
        <v>22298.48423</v>
      </c>
      <c r="E37" s="29">
        <f>IF(SUMIFS('2025 YTD | Divisão'!$D:$D,'2025 YTD | Divisão'!$A:$A,E$137,'2025 YTD | Divisão'!$B:$B,$B37,'2025 YTD | Divisão'!$C:$C,"GR1")=0,"",SUMIFS('2025 YTD | Divisão'!$D:$D,'2025 YTD | Divisão'!$A:$A,E$137,'2025 YTD | Divisão'!$B:$B,$B37,'2025 YTD | Divisão'!$C:$C,"GR1"))
</f>
        <v>80746.1614</v>
      </c>
      <c r="F37" s="29" t="str">
        <f>IF(SUMIFS('2025 YTD | Divisão'!$D:$D,'2025 YTD | Divisão'!$A:$A,F$137,'2025 YTD | Divisão'!$B:$B,$B37,'2025 YTD | Divisão'!$C:$C,"GR1")=0,"",SUMIFS('2025 YTD | Divisão'!$D:$D,'2025 YTD | Divisão'!$A:$A,F$137,'2025 YTD | Divisão'!$B:$B,$B37,'2025 YTD | Divisão'!$C:$C,"GR1"))
</f>
        <v/>
      </c>
      <c r="G37" s="29">
        <f>IF(SUMIFS('2025 YTD | Divisão'!$D:$D,'2025 YTD | Divisão'!$A:$A,G$137,'2025 YTD | Divisão'!$B:$B,$B37,'2025 YTD | Divisão'!$C:$C,"GR1")=0,"",SUMIFS('2025 YTD | Divisão'!$D:$D,'2025 YTD | Divisão'!$A:$A,G$137,'2025 YTD | Divisão'!$B:$B,$B37,'2025 YTD | Divisão'!$C:$C,"GR1"))
</f>
        <v>-1711.121553</v>
      </c>
      <c r="H37" s="29">
        <f>IF(SUMIFS('2025 YTD | Divisão'!$D:$D,'2025 YTD | Divisão'!$A:$A,H$137,'2025 YTD | Divisão'!$B:$B,$B37,'2025 YTD | Divisão'!$C:$C,"GR1")=0,"",SUMIFS('2025 YTD | Divisão'!$D:$D,'2025 YTD | Divisão'!$A:$A,H$137,'2025 YTD | Divisão'!$B:$B,$B37,'2025 YTD | Divisão'!$C:$C,"GR1"))
</f>
        <v>10350.69122</v>
      </c>
      <c r="I37" s="29">
        <f>IF(SUMIFS('2025 YTD | Divisão'!$D:$D,'2025 YTD | Divisão'!$A:$A,I$137,'2025 YTD | Divisão'!$B:$B,$B37,'2025 YTD | Divisão'!$C:$C,"GR1")=0,"",SUMIFS('2025 YTD | Divisão'!$D:$D,'2025 YTD | Divisão'!$A:$A,I$137,'2025 YTD | Divisão'!$B:$B,$B37,'2025 YTD | Divisão'!$C:$C,"GR1"))
</f>
        <v>14636.42744</v>
      </c>
      <c r="J37" s="29" t="str">
        <f>IF(SUMIFS('2025 YTD | Divisão'!$D:$D,'2025 YTD | Divisão'!$A:$A,J$137,'2025 YTD | Divisão'!$B:$B,$B37,'2025 YTD | Divisão'!$C:$C,"GR1")=0,"",SUMIFS('2025 YTD | Divisão'!$D:$D,'2025 YTD | Divisão'!$A:$A,J$137,'2025 YTD | Divisão'!$B:$B,$B37,'2025 YTD | Divisão'!$C:$C,"GR1"))
</f>
        <v/>
      </c>
      <c r="K37" s="29">
        <f>IF(SUMIFS('2025 YTD | Divisão'!$D:$D,'2025 YTD | Divisão'!$A:$A,K$137,'2025 YTD | Divisão'!$B:$B,$B37,'2025 YTD | Divisão'!$C:$C,"GR1")=0,"",SUMIFS('2025 YTD | Divisão'!$D:$D,'2025 YTD | Divisão'!$A:$A,K$137,'2025 YTD | Divisão'!$B:$B,$B37,'2025 YTD | Divisão'!$C:$C,"GR1"))
</f>
        <v>13309.75586</v>
      </c>
      <c r="L37" s="29" t="str">
        <f>IF(SUMIFS('2025 YTD | Divisão'!$D:$D,'2025 YTD | Divisão'!$A:$A,L$137,'2025 YTD | Divisão'!$B:$B,$B37,'2025 YTD | Divisão'!$C:$C,"GR1")=0,"",SUMIFS('2025 YTD | Divisão'!$D:$D,'2025 YTD | Divisão'!$A:$A,L$137,'2025 YTD | Divisão'!$B:$B,$B37,'2025 YTD | Divisão'!$C:$C,"GR1"))
</f>
        <v/>
      </c>
      <c r="M37" s="29">
        <f>IF(SUMIFS('2025 YTD | Divisão'!$D:$D,'2025 YTD | Divisão'!$A:$A,M$137,'2025 YTD | Divisão'!$B:$B,$B37,'2025 YTD | Divisão'!$C:$C,"GR1")=0,"",SUMIFS('2025 YTD | Divisão'!$D:$D,'2025 YTD | Divisão'!$A:$A,M$137,'2025 YTD | Divisão'!$B:$B,$B37,'2025 YTD | Divisão'!$C:$C,"GR1"))
</f>
        <v>125034.5748</v>
      </c>
      <c r="N37" s="29">
        <f>IF(SUMIFS('2025 YTD | Divisão'!$D:$D,'2025 YTD | Divisão'!$A:$A,N$137,'2025 YTD | Divisão'!$B:$B,$B37,'2025 YTD | Divisão'!$C:$C,"GR1")=0,"",SUMIFS('2025 YTD | Divisão'!$D:$D,'2025 YTD | Divisão'!$A:$A,N$137,'2025 YTD | Divisão'!$B:$B,$B37,'2025 YTD | Divisão'!$C:$C,"GR1"))
</f>
        <v>113254.0995</v>
      </c>
      <c r="O37" s="29">
        <f>IF(SUMIFS('2025 YTD | Divisão'!$D:$D,'2025 YTD | Divisão'!$A:$A,O$137,'2025 YTD | Divisão'!$B:$B,$B37,'2025 YTD | Divisão'!$C:$C,"GR1")=0,"",SUMIFS('2025 YTD | Divisão'!$D:$D,'2025 YTD | Divisão'!$A:$A,O$137,'2025 YTD | Divisão'!$B:$B,$B37,'2025 YTD | Divisão'!$C:$C,"GR1"))
</f>
        <v>110450.9908</v>
      </c>
      <c r="P37" s="29" t="str">
        <f>IF(SUMIFS('2025 YTD | Divisão'!$D:$D,'2025 YTD | Divisão'!$A:$A,O$138,'2025 YTD | Divisão'!$B:$B,$B37,'2025 YTD | Divisão'!$C:$C,"GR1")=0,"",SUMIFS('2025 YTD | Divisão'!$D:$D,'2025 YTD | Divisão'!$A:$A,O$137,'2025 YTD | Divisão'!$B:$B,$B37,'2025 YTD | Divisão'!$C:$C,"GR1"))
</f>
        <v/>
      </c>
      <c r="Q37" s="29">
        <f>IF(SUMIFS('2025 YTD | Divisão'!$D:$D,'2025 YTD | Divisão'!$A:$A,Q$137,'2025 YTD | Divisão'!$B:$B,$B37,'2025 YTD | Divisão'!$C:$C,"GR1")=0,"",SUMIFS('2025 YTD | Divisão'!$D:$D,'2025 YTD | Divisão'!$A:$A,Q$137,'2025 YTD | Divisão'!$B:$B,$B37,'2025 YTD | Divisão'!$C:$C,"GR1"))
</f>
        <v>4736.828696</v>
      </c>
      <c r="R37" s="29" t="str">
        <f>IF(SUMIFS('2025 YTD | Divisão'!$D:$D,'2025 YTD | Divisão'!$A:$A,R$137,'2025 YTD | Divisão'!$B:$B,$B37,'2025 YTD | Divisão'!$C:$C,"GR1")=0,"",SUMIFS('2025 YTD | Divisão'!$D:$D,'2025 YTD | Divisão'!$A:$A,R$137,'2025 YTD | Divisão'!$B:$B,$B37,'2025 YTD | Divisão'!$C:$C,"GR1"))
</f>
        <v/>
      </c>
      <c r="S37" s="29">
        <f>IF(SUMIFS('2025 YTD | Divisão'!$D:$D,'2025 YTD | Divisão'!$A:$A,S$137,'2025 YTD | Divisão'!$B:$B,$B37,'2025 YTD | Divisão'!$C:$C,"GR1")=0,"",SUMIFS('2025 YTD | Divisão'!$D:$D,'2025 YTD | Divisão'!$A:$A,S$137,'2025 YTD | Divisão'!$B:$B,$B37,'2025 YTD | Divisão'!$C:$C,"GR1"))
</f>
        <v>2297.463299</v>
      </c>
      <c r="T37" s="29" t="str">
        <f>IF(SUMIFS('2025 YTD | Divisão'!$D:$D,'2025 YTD | Divisão'!$A:$A,T$137,'2025 YTD | Divisão'!$B:$B,$B37,'2025 YTD | Divisão'!$C:$C,"GR1")=0,"",SUMIFS('2025 YTD | Divisão'!$D:$D,'2025 YTD | Divisão'!$A:$A,T$137,'2025 YTD | Divisão'!$B:$B,$B37,'2025 YTD | Divisão'!$C:$C,"GR1"))
</f>
        <v/>
      </c>
      <c r="U37" s="29">
        <f>IF(SUMIFS('2025 YTD | Divisão'!$D:$D,'2025 YTD | Divisão'!$A:$A,U$137,'2025 YTD | Divisão'!$B:$B,$B37,'2025 YTD | Divisão'!$C:$C,"GR1")=0,"",SUMIFS('2025 YTD | Divisão'!$D:$D,'2025 YTD | Divisão'!$A:$A,U$137,'2025 YTD | Divisão'!$B:$B,$B37,'2025 YTD | Divisão'!$C:$C,"GR1"))
</f>
        <v>-1662.564236</v>
      </c>
      <c r="V37" s="29">
        <f>IF(SUMIFS('2025 YTD | Divisão'!$D:$D,'2025 YTD | Divisão'!$A:$A,V$137,'2025 YTD | Divisão'!$B:$B,$B37,'2025 YTD | Divisão'!$C:$C,"GR1")=0,"",SUMIFS('2025 YTD | Divisão'!$D:$D,'2025 YTD | Divisão'!$A:$A,V$137,'2025 YTD | Divisão'!$B:$B,$B37,'2025 YTD | Divisão'!$C:$C,"GR1"))
</f>
        <v>97984.77756</v>
      </c>
      <c r="W37" s="29" t="str">
        <f>IF(SUMIFS('2025 YTD | Divisão'!$D:$D,'2025 YTD | Divisão'!$A:$A,W$137,'2025 YTD | Divisão'!$B:$B,$B37,'2025 YTD | Divisão'!$C:$C,"GR1")=0,"",SUMIFS('2025 YTD | Divisão'!$D:$D,'2025 YTD | Divisão'!$A:$A,W$137,'2025 YTD | Divisão'!$B:$B,$B37,'2025 YTD | Divisão'!$C:$C,"GR1"))
</f>
        <v/>
      </c>
      <c r="X37" s="8"/>
      <c r="Y37" s="9"/>
      <c r="Z37" s="4"/>
      <c r="AA37" s="4"/>
      <c r="AB37" s="4"/>
      <c r="AC37" s="4"/>
      <c r="AD37" s="4"/>
      <c r="AE37" s="4"/>
    </row>
    <row r="38" hidden="1" outlineLevel="1">
      <c r="A38" s="8"/>
      <c r="B38" s="29">
        <v>11.0</v>
      </c>
      <c r="C38" s="29">
        <f>IF(SUMIFS('2025 YTD | Divisão'!$D:$D,'2025 YTD | Divisão'!$A:$A,C$137,'2025 YTD | Divisão'!$B:$B,$B38,'2025 YTD | Divisão'!$C:$C,"GR1")=0,"",SUMIFS('2025 YTD | Divisão'!$D:$D,'2025 YTD | Divisão'!$A:$A,C$137,'2025 YTD | Divisão'!$B:$B,$B38,'2025 YTD | Divisão'!$C:$C,"GR1"))
</f>
        <v>-20435.43717</v>
      </c>
      <c r="D38" s="29">
        <f>IF(SUMIFS('2025 YTD | Divisão'!$D:$D,'2025 YTD | Divisão'!$A:$A,D$137,'2025 YTD | Divisão'!$B:$B,$B38,'2025 YTD | Divisão'!$C:$C,"GR1")=0,"",SUMIFS('2025 YTD | Divisão'!$D:$D,'2025 YTD | Divisão'!$A:$A,D$137,'2025 YTD | Divisão'!$B:$B,$B38,'2025 YTD | Divisão'!$C:$C,"GR1"))
</f>
        <v>-11414.85662</v>
      </c>
      <c r="E38" s="29">
        <f>IF(SUMIFS('2025 YTD | Divisão'!$D:$D,'2025 YTD | Divisão'!$A:$A,E$137,'2025 YTD | Divisão'!$B:$B,$B38,'2025 YTD | Divisão'!$C:$C,"GR1")=0,"",SUMIFS('2025 YTD | Divisão'!$D:$D,'2025 YTD | Divisão'!$A:$A,E$137,'2025 YTD | Divisão'!$B:$B,$B38,'2025 YTD | Divisão'!$C:$C,"GR1"))
</f>
        <v>-18877.13475</v>
      </c>
      <c r="F38" s="29" t="str">
        <f>IF(SUMIFS('2025 YTD | Divisão'!$D:$D,'2025 YTD | Divisão'!$A:$A,F$137,'2025 YTD | Divisão'!$B:$B,$B38,'2025 YTD | Divisão'!$C:$C,"GR1")=0,"",SUMIFS('2025 YTD | Divisão'!$D:$D,'2025 YTD | Divisão'!$A:$A,F$137,'2025 YTD | Divisão'!$B:$B,$B38,'2025 YTD | Divisão'!$C:$C,"GR1"))
</f>
        <v/>
      </c>
      <c r="G38" s="29">
        <f>IF(SUMIFS('2025 YTD | Divisão'!$D:$D,'2025 YTD | Divisão'!$A:$A,G$137,'2025 YTD | Divisão'!$B:$B,$B38,'2025 YTD | Divisão'!$C:$C,"GR1")=0,"",SUMIFS('2025 YTD | Divisão'!$D:$D,'2025 YTD | Divisão'!$A:$A,G$137,'2025 YTD | Divisão'!$B:$B,$B38,'2025 YTD | Divisão'!$C:$C,"GR1"))
</f>
        <v>-3341.362192</v>
      </c>
      <c r="H38" s="29">
        <f>IF(SUMIFS('2025 YTD | Divisão'!$D:$D,'2025 YTD | Divisão'!$A:$A,H$137,'2025 YTD | Divisão'!$B:$B,$B38,'2025 YTD | Divisão'!$C:$C,"GR1")=0,"",SUMIFS('2025 YTD | Divisão'!$D:$D,'2025 YTD | Divisão'!$A:$A,H$137,'2025 YTD | Divisão'!$B:$B,$B38,'2025 YTD | Divisão'!$C:$C,"GR1"))
</f>
        <v>-5762.611243</v>
      </c>
      <c r="I38" s="29">
        <f>IF(SUMIFS('2025 YTD | Divisão'!$D:$D,'2025 YTD | Divisão'!$A:$A,I$137,'2025 YTD | Divisão'!$B:$B,$B38,'2025 YTD | Divisão'!$C:$C,"GR1")=0,"",SUMIFS('2025 YTD | Divisão'!$D:$D,'2025 YTD | Divisão'!$A:$A,I$137,'2025 YTD | Divisão'!$B:$B,$B38,'2025 YTD | Divisão'!$C:$C,"GR1"))
</f>
        <v>8963.115046</v>
      </c>
      <c r="J38" s="29" t="str">
        <f>IF(SUMIFS('2025 YTD | Divisão'!$D:$D,'2025 YTD | Divisão'!$A:$A,J$137,'2025 YTD | Divisão'!$B:$B,$B38,'2025 YTD | Divisão'!$C:$C,"GR1")=0,"",SUMIFS('2025 YTD | Divisão'!$D:$D,'2025 YTD | Divisão'!$A:$A,J$137,'2025 YTD | Divisão'!$B:$B,$B38,'2025 YTD | Divisão'!$C:$C,"GR1"))
</f>
        <v/>
      </c>
      <c r="K38" s="29">
        <f>IF(SUMIFS('2025 YTD | Divisão'!$D:$D,'2025 YTD | Divisão'!$A:$A,K$137,'2025 YTD | Divisão'!$B:$B,$B38,'2025 YTD | Divisão'!$C:$C,"GR1")=0,"",SUMIFS('2025 YTD | Divisão'!$D:$D,'2025 YTD | Divisão'!$A:$A,K$137,'2025 YTD | Divisão'!$B:$B,$B38,'2025 YTD | Divisão'!$C:$C,"GR1"))
</f>
        <v>-3256.514685</v>
      </c>
      <c r="L38" s="29" t="str">
        <f>IF(SUMIFS('2025 YTD | Divisão'!$D:$D,'2025 YTD | Divisão'!$A:$A,L$137,'2025 YTD | Divisão'!$B:$B,$B38,'2025 YTD | Divisão'!$C:$C,"GR1")=0,"",SUMIFS('2025 YTD | Divisão'!$D:$D,'2025 YTD | Divisão'!$A:$A,L$137,'2025 YTD | Divisão'!$B:$B,$B38,'2025 YTD | Divisão'!$C:$C,"GR1"))
</f>
        <v/>
      </c>
      <c r="M38" s="29">
        <f>IF(SUMIFS('2025 YTD | Divisão'!$D:$D,'2025 YTD | Divisão'!$A:$A,M$137,'2025 YTD | Divisão'!$B:$B,$B38,'2025 YTD | Divisão'!$C:$C,"GR1")=0,"",SUMIFS('2025 YTD | Divisão'!$D:$D,'2025 YTD | Divisão'!$A:$A,M$137,'2025 YTD | Divisão'!$B:$B,$B38,'2025 YTD | Divisão'!$C:$C,"GR1"))
</f>
        <v>-41666.38462</v>
      </c>
      <c r="N38" s="29">
        <f>IF(SUMIFS('2025 YTD | Divisão'!$D:$D,'2025 YTD | Divisão'!$A:$A,N$137,'2025 YTD | Divisão'!$B:$B,$B38,'2025 YTD | Divisão'!$C:$C,"GR1")=0,"",SUMIFS('2025 YTD | Divisão'!$D:$D,'2025 YTD | Divisão'!$A:$A,N$137,'2025 YTD | Divisão'!$B:$B,$B38,'2025 YTD | Divisão'!$C:$C,"GR1"))
</f>
        <v>-30216.77323</v>
      </c>
      <c r="O38" s="29">
        <f>IF(SUMIFS('2025 YTD | Divisão'!$D:$D,'2025 YTD | Divisão'!$A:$A,O$137,'2025 YTD | Divisão'!$B:$B,$B38,'2025 YTD | Divisão'!$C:$C,"GR1")=0,"",SUMIFS('2025 YTD | Divisão'!$D:$D,'2025 YTD | Divisão'!$A:$A,O$137,'2025 YTD | Divisão'!$B:$B,$B38,'2025 YTD | Divisão'!$C:$C,"GR1"))
</f>
        <v>-39565.12029</v>
      </c>
      <c r="P38" s="29" t="str">
        <f>IF(SUMIFS('2025 YTD | Divisão'!$D:$D,'2025 YTD | Divisão'!$A:$A,O$138,'2025 YTD | Divisão'!$B:$B,$B38,'2025 YTD | Divisão'!$C:$C,"GR1")=0,"",SUMIFS('2025 YTD | Divisão'!$D:$D,'2025 YTD | Divisão'!$A:$A,O$137,'2025 YTD | Divisão'!$B:$B,$B38,'2025 YTD | Divisão'!$C:$C,"GR1"))
</f>
        <v/>
      </c>
      <c r="Q38" s="29">
        <f>IF(SUMIFS('2025 YTD | Divisão'!$D:$D,'2025 YTD | Divisão'!$A:$A,Q$137,'2025 YTD | Divisão'!$B:$B,$B38,'2025 YTD | Divisão'!$C:$C,"GR1")=0,"",SUMIFS('2025 YTD | Divisão'!$D:$D,'2025 YTD | Divisão'!$A:$A,Q$137,'2025 YTD | Divisão'!$B:$B,$B38,'2025 YTD | Divisão'!$C:$C,"GR1"))
</f>
        <v>10305.34617</v>
      </c>
      <c r="R38" s="29" t="str">
        <f>IF(SUMIFS('2025 YTD | Divisão'!$D:$D,'2025 YTD | Divisão'!$A:$A,R$137,'2025 YTD | Divisão'!$B:$B,$B38,'2025 YTD | Divisão'!$C:$C,"GR1")=0,"",SUMIFS('2025 YTD | Divisão'!$D:$D,'2025 YTD | Divisão'!$A:$A,R$137,'2025 YTD | Divisão'!$B:$B,$B38,'2025 YTD | Divisão'!$C:$C,"GR1"))
</f>
        <v/>
      </c>
      <c r="S38" s="29">
        <f>IF(SUMIFS('2025 YTD | Divisão'!$D:$D,'2025 YTD | Divisão'!$A:$A,S$137,'2025 YTD | Divisão'!$B:$B,$B38,'2025 YTD | Divisão'!$C:$C,"GR1")=0,"",SUMIFS('2025 YTD | Divisão'!$D:$D,'2025 YTD | Divisão'!$A:$A,S$137,'2025 YTD | Divisão'!$B:$B,$B38,'2025 YTD | Divisão'!$C:$C,"GR1"))
</f>
        <v>-5949.323913</v>
      </c>
      <c r="T38" s="29" t="str">
        <f>IF(SUMIFS('2025 YTD | Divisão'!$D:$D,'2025 YTD | Divisão'!$A:$A,T$137,'2025 YTD | Divisão'!$B:$B,$B38,'2025 YTD | Divisão'!$C:$C,"GR1")=0,"",SUMIFS('2025 YTD | Divisão'!$D:$D,'2025 YTD | Divisão'!$A:$A,T$137,'2025 YTD | Divisão'!$B:$B,$B38,'2025 YTD | Divisão'!$C:$C,"GR1"))
</f>
        <v/>
      </c>
      <c r="U38" s="29">
        <f>IF(SUMIFS('2025 YTD | Divisão'!$D:$D,'2025 YTD | Divisão'!$A:$A,U$137,'2025 YTD | Divisão'!$B:$B,$B38,'2025 YTD | Divisão'!$C:$C,"GR1")=0,"",SUMIFS('2025 YTD | Divisão'!$D:$D,'2025 YTD | Divisão'!$A:$A,U$137,'2025 YTD | Divisão'!$B:$B,$B38,'2025 YTD | Divisão'!$C:$C,"GR1"))
</f>
        <v>-24335.11985</v>
      </c>
      <c r="V38" s="29">
        <f>IF(SUMIFS('2025 YTD | Divisão'!$D:$D,'2025 YTD | Divisão'!$A:$A,V$137,'2025 YTD | Divisão'!$B:$B,$B38,'2025 YTD | Divisão'!$C:$C,"GR1")=0,"",SUMIFS('2025 YTD | Divisão'!$D:$D,'2025 YTD | Divisão'!$A:$A,V$137,'2025 YTD | Divisão'!$B:$B,$B38,'2025 YTD | Divisão'!$C:$C,"GR1"))
</f>
        <v>-2266.583444</v>
      </c>
      <c r="W38" s="29" t="str">
        <f>IF(SUMIFS('2025 YTD | Divisão'!$D:$D,'2025 YTD | Divisão'!$A:$A,W$137,'2025 YTD | Divisão'!$B:$B,$B38,'2025 YTD | Divisão'!$C:$C,"GR1")=0,"",SUMIFS('2025 YTD | Divisão'!$D:$D,'2025 YTD | Divisão'!$A:$A,W$137,'2025 YTD | Divisão'!$B:$B,$B38,'2025 YTD | Divisão'!$C:$C,"GR1"))
</f>
        <v/>
      </c>
      <c r="X38" s="8"/>
      <c r="Y38" s="9"/>
      <c r="Z38" s="4"/>
      <c r="AA38" s="4"/>
      <c r="AB38" s="4"/>
      <c r="AC38" s="4"/>
      <c r="AD38" s="4"/>
      <c r="AE38" s="4"/>
    </row>
    <row r="39" hidden="1" outlineLevel="1">
      <c r="A39" s="8"/>
      <c r="B39" s="29">
        <v>12.0</v>
      </c>
      <c r="C39" s="29">
        <f>IF(SUMIFS('2025 YTD | Divisão'!$D:$D,'2025 YTD | Divisão'!$A:$A,C$137,'2025 YTD | Divisão'!$B:$B,$B39,'2025 YTD | Divisão'!$C:$C,"GR1")=0,"",SUMIFS('2025 YTD | Divisão'!$D:$D,'2025 YTD | Divisão'!$A:$A,C$137,'2025 YTD | Divisão'!$B:$B,$B39,'2025 YTD | Divisão'!$C:$C,"GR1"))
</f>
        <v>-55427.67146</v>
      </c>
      <c r="D39" s="29">
        <f>IF(SUMIFS('2025 YTD | Divisão'!$D:$D,'2025 YTD | Divisão'!$A:$A,D$137,'2025 YTD | Divisão'!$B:$B,$B39,'2025 YTD | Divisão'!$C:$C,"GR1")=0,"",SUMIFS('2025 YTD | Divisão'!$D:$D,'2025 YTD | Divisão'!$A:$A,D$137,'2025 YTD | Divisão'!$B:$B,$B39,'2025 YTD | Divisão'!$C:$C,"GR1"))
</f>
        <v>-5306.628114</v>
      </c>
      <c r="E39" s="29">
        <f>IF(SUMIFS('2025 YTD | Divisão'!$D:$D,'2025 YTD | Divisão'!$A:$A,E$137,'2025 YTD | Divisão'!$B:$B,$B39,'2025 YTD | Divisão'!$C:$C,"GR1")=0,"",SUMIFS('2025 YTD | Divisão'!$D:$D,'2025 YTD | Divisão'!$A:$A,E$137,'2025 YTD | Divisão'!$B:$B,$B39,'2025 YTD | Divisão'!$C:$C,"GR1"))
</f>
        <v>15501.18007</v>
      </c>
      <c r="F39" s="29" t="str">
        <f>IF(SUMIFS('2025 YTD | Divisão'!$D:$D,'2025 YTD | Divisão'!$A:$A,F$137,'2025 YTD | Divisão'!$B:$B,$B39,'2025 YTD | Divisão'!$C:$C,"GR1")=0,"",SUMIFS('2025 YTD | Divisão'!$D:$D,'2025 YTD | Divisão'!$A:$A,F$137,'2025 YTD | Divisão'!$B:$B,$B39,'2025 YTD | Divisão'!$C:$C,"GR1"))
</f>
        <v/>
      </c>
      <c r="G39" s="29">
        <f>IF(SUMIFS('2025 YTD | Divisão'!$D:$D,'2025 YTD | Divisão'!$A:$A,G$137,'2025 YTD | Divisão'!$B:$B,$B39,'2025 YTD | Divisão'!$C:$C,"GR1")=0,"",SUMIFS('2025 YTD | Divisão'!$D:$D,'2025 YTD | Divisão'!$A:$A,G$137,'2025 YTD | Divisão'!$B:$B,$B39,'2025 YTD | Divisão'!$C:$C,"GR1"))
</f>
        <v>-639.1994176</v>
      </c>
      <c r="H39" s="29">
        <f>IF(SUMIFS('2025 YTD | Divisão'!$D:$D,'2025 YTD | Divisão'!$A:$A,H$137,'2025 YTD | Divisão'!$B:$B,$B39,'2025 YTD | Divisão'!$C:$C,"GR1")=0,"",SUMIFS('2025 YTD | Divisão'!$D:$D,'2025 YTD | Divisão'!$A:$A,H$137,'2025 YTD | Divisão'!$B:$B,$B39,'2025 YTD | Divisão'!$C:$C,"GR1"))
</f>
        <v>-12798.62263</v>
      </c>
      <c r="I39" s="29">
        <f>IF(SUMIFS('2025 YTD | Divisão'!$D:$D,'2025 YTD | Divisão'!$A:$A,I$137,'2025 YTD | Divisão'!$B:$B,$B39,'2025 YTD | Divisão'!$C:$C,"GR1")=0,"",SUMIFS('2025 YTD | Divisão'!$D:$D,'2025 YTD | Divisão'!$A:$A,I$137,'2025 YTD | Divisão'!$B:$B,$B39,'2025 YTD | Divisão'!$C:$C,"GR1"))
</f>
        <v>-5425.997802</v>
      </c>
      <c r="J39" s="29" t="str">
        <f>IF(SUMIFS('2025 YTD | Divisão'!$D:$D,'2025 YTD | Divisão'!$A:$A,J$137,'2025 YTD | Divisão'!$B:$B,$B39,'2025 YTD | Divisão'!$C:$C,"GR1")=0,"",SUMIFS('2025 YTD | Divisão'!$D:$D,'2025 YTD | Divisão'!$A:$A,J$137,'2025 YTD | Divisão'!$B:$B,$B39,'2025 YTD | Divisão'!$C:$C,"GR1"))
</f>
        <v/>
      </c>
      <c r="K39" s="29">
        <f>IF(SUMIFS('2025 YTD | Divisão'!$D:$D,'2025 YTD | Divisão'!$A:$A,K$137,'2025 YTD | Divisão'!$B:$B,$B39,'2025 YTD | Divisão'!$C:$C,"GR1")=0,"",SUMIFS('2025 YTD | Divisão'!$D:$D,'2025 YTD | Divisão'!$A:$A,K$137,'2025 YTD | Divisão'!$B:$B,$B39,'2025 YTD | Divisão'!$C:$C,"GR1"))
</f>
        <v>2441.715402</v>
      </c>
      <c r="L39" s="29" t="str">
        <f>IF(SUMIFS('2025 YTD | Divisão'!$D:$D,'2025 YTD | Divisão'!$A:$A,L$137,'2025 YTD | Divisão'!$B:$B,$B39,'2025 YTD | Divisão'!$C:$C,"GR1")=0,"",SUMIFS('2025 YTD | Divisão'!$D:$D,'2025 YTD | Divisão'!$A:$A,L$137,'2025 YTD | Divisão'!$B:$B,$B39,'2025 YTD | Divisão'!$C:$C,"GR1"))
</f>
        <v/>
      </c>
      <c r="M39" s="29">
        <f>IF(SUMIFS('2025 YTD | Divisão'!$D:$D,'2025 YTD | Divisão'!$A:$A,M$137,'2025 YTD | Divisão'!$B:$B,$B39,'2025 YTD | Divisão'!$C:$C,"GR1")=0,"",SUMIFS('2025 YTD | Divisão'!$D:$D,'2025 YTD | Divisão'!$A:$A,M$137,'2025 YTD | Divisão'!$B:$B,$B39,'2025 YTD | Divisão'!$C:$C,"GR1"))
</f>
        <v>-9755.796141</v>
      </c>
      <c r="N39" s="29">
        <f>IF(SUMIFS('2025 YTD | Divisão'!$D:$D,'2025 YTD | Divisão'!$A:$A,N$137,'2025 YTD | Divisão'!$B:$B,$B39,'2025 YTD | Divisão'!$C:$C,"GR1")=0,"",SUMIFS('2025 YTD | Divisão'!$D:$D,'2025 YTD | Divisão'!$A:$A,N$137,'2025 YTD | Divisão'!$B:$B,$B39,'2025 YTD | Divisão'!$C:$C,"GR1"))
</f>
        <v>-5129.978716</v>
      </c>
      <c r="O39" s="29">
        <f>IF(SUMIFS('2025 YTD | Divisão'!$D:$D,'2025 YTD | Divisão'!$A:$A,O$137,'2025 YTD | Divisão'!$B:$B,$B39,'2025 YTD | Divisão'!$C:$C,"GR1")=0,"",SUMIFS('2025 YTD | Divisão'!$D:$D,'2025 YTD | Divisão'!$A:$A,O$137,'2025 YTD | Divisão'!$B:$B,$B39,'2025 YTD | Divisão'!$C:$C,"GR1"))
</f>
        <v>-64080.59447</v>
      </c>
      <c r="P39" s="29" t="str">
        <f>IF(SUMIFS('2025 YTD | Divisão'!$D:$D,'2025 YTD | Divisão'!$A:$A,O$138,'2025 YTD | Divisão'!$B:$B,$B39,'2025 YTD | Divisão'!$C:$C,"GR1")=0,"",SUMIFS('2025 YTD | Divisão'!$D:$D,'2025 YTD | Divisão'!$A:$A,O$137,'2025 YTD | Divisão'!$B:$B,$B39,'2025 YTD | Divisão'!$C:$C,"GR1"))
</f>
        <v/>
      </c>
      <c r="Q39" s="29">
        <f>IF(SUMIFS('2025 YTD | Divisão'!$D:$D,'2025 YTD | Divisão'!$A:$A,Q$137,'2025 YTD | Divisão'!$B:$B,$B39,'2025 YTD | Divisão'!$C:$C,"GR1")=0,"",SUMIFS('2025 YTD | Divisão'!$D:$D,'2025 YTD | Divisão'!$A:$A,Q$137,'2025 YTD | Divisão'!$B:$B,$B39,'2025 YTD | Divisão'!$C:$C,"GR1"))
</f>
        <v>-83053.57738</v>
      </c>
      <c r="R39" s="29" t="str">
        <f>IF(SUMIFS('2025 YTD | Divisão'!$D:$D,'2025 YTD | Divisão'!$A:$A,R$137,'2025 YTD | Divisão'!$B:$B,$B39,'2025 YTD | Divisão'!$C:$C,"GR1")=0,"",SUMIFS('2025 YTD | Divisão'!$D:$D,'2025 YTD | Divisão'!$A:$A,R$137,'2025 YTD | Divisão'!$B:$B,$B39,'2025 YTD | Divisão'!$C:$C,"GR1"))
</f>
        <v/>
      </c>
      <c r="S39" s="29">
        <f>IF(SUMIFS('2025 YTD | Divisão'!$D:$D,'2025 YTD | Divisão'!$A:$A,S$137,'2025 YTD | Divisão'!$B:$B,$B39,'2025 YTD | Divisão'!$C:$C,"GR1")=0,"",SUMIFS('2025 YTD | Divisão'!$D:$D,'2025 YTD | Divisão'!$A:$A,S$137,'2025 YTD | Divisão'!$B:$B,$B39,'2025 YTD | Divisão'!$C:$C,"GR1"))
</f>
        <v>7551.918982</v>
      </c>
      <c r="T39" s="29" t="str">
        <f>IF(SUMIFS('2025 YTD | Divisão'!$D:$D,'2025 YTD | Divisão'!$A:$A,T$137,'2025 YTD | Divisão'!$B:$B,$B39,'2025 YTD | Divisão'!$C:$C,"GR1")=0,"",SUMIFS('2025 YTD | Divisão'!$D:$D,'2025 YTD | Divisão'!$A:$A,T$137,'2025 YTD | Divisão'!$B:$B,$B39,'2025 YTD | Divisão'!$C:$C,"GR1"))
</f>
        <v/>
      </c>
      <c r="U39" s="29">
        <f>IF(SUMIFS('2025 YTD | Divisão'!$D:$D,'2025 YTD | Divisão'!$A:$A,U$137,'2025 YTD | Divisão'!$B:$B,$B39,'2025 YTD | Divisão'!$C:$C,"GR1")=0,"",SUMIFS('2025 YTD | Divisão'!$D:$D,'2025 YTD | Divisão'!$A:$A,U$137,'2025 YTD | Divisão'!$B:$B,$B39,'2025 YTD | Divisão'!$C:$C,"GR1"))
</f>
        <v>-26895.65466</v>
      </c>
      <c r="V39" s="29">
        <f>IF(SUMIFS('2025 YTD | Divisão'!$D:$D,'2025 YTD | Divisão'!$A:$A,V$137,'2025 YTD | Divisão'!$B:$B,$B39,'2025 YTD | Divisão'!$C:$C,"GR1")=0,"",SUMIFS('2025 YTD | Divisão'!$D:$D,'2025 YTD | Divisão'!$A:$A,V$137,'2025 YTD | Divisão'!$B:$B,$B39,'2025 YTD | Divisão'!$C:$C,"GR1"))
</f>
        <v>9672.834658</v>
      </c>
      <c r="W39" s="29" t="str">
        <f>IF(SUMIFS('2025 YTD | Divisão'!$D:$D,'2025 YTD | Divisão'!$A:$A,W$137,'2025 YTD | Divisão'!$B:$B,$B39,'2025 YTD | Divisão'!$C:$C,"GR1")=0,"",SUMIFS('2025 YTD | Divisão'!$D:$D,'2025 YTD | Divisão'!$A:$A,W$137,'2025 YTD | Divisão'!$B:$B,$B39,'2025 YTD | Divisão'!$C:$C,"GR1"))
</f>
        <v/>
      </c>
      <c r="X39" s="8"/>
      <c r="Y39" s="9"/>
      <c r="Z39" s="4"/>
      <c r="AA39" s="4"/>
      <c r="AB39" s="4"/>
      <c r="AC39" s="4"/>
      <c r="AD39" s="4"/>
      <c r="AE39" s="4"/>
    </row>
    <row r="40" hidden="1" outlineLevel="1">
      <c r="A40" s="8"/>
      <c r="B40" s="29">
        <v>13.0</v>
      </c>
      <c r="C40" s="29">
        <f>IF(SUMIFS('2025 YTD | Divisão'!$D:$D,'2025 YTD | Divisão'!$A:$A,C$137,'2025 YTD | Divisão'!$B:$B,$B40,'2025 YTD | Divisão'!$C:$C,"GR1")=0,"",SUMIFS('2025 YTD | Divisão'!$D:$D,'2025 YTD | Divisão'!$A:$A,C$137,'2025 YTD | Divisão'!$B:$B,$B40,'2025 YTD | Divisão'!$C:$C,"GR1"))
</f>
        <v>-94579.51191</v>
      </c>
      <c r="D40" s="29">
        <f>IF(SUMIFS('2025 YTD | Divisão'!$D:$D,'2025 YTD | Divisão'!$A:$A,D$137,'2025 YTD | Divisão'!$B:$B,$B40,'2025 YTD | Divisão'!$C:$C,"GR1")=0,"",SUMIFS('2025 YTD | Divisão'!$D:$D,'2025 YTD | Divisão'!$A:$A,D$137,'2025 YTD | Divisão'!$B:$B,$B40,'2025 YTD | Divisão'!$C:$C,"GR1"))
</f>
        <v>-23081.30091</v>
      </c>
      <c r="E40" s="29">
        <f>IF(SUMIFS('2025 YTD | Divisão'!$D:$D,'2025 YTD | Divisão'!$A:$A,E$137,'2025 YTD | Divisão'!$B:$B,$B40,'2025 YTD | Divisão'!$C:$C,"GR1")=0,"",SUMIFS('2025 YTD | Divisão'!$D:$D,'2025 YTD | Divisão'!$A:$A,E$137,'2025 YTD | Divisão'!$B:$B,$B40,'2025 YTD | Divisão'!$C:$C,"GR1"))
</f>
        <v>-49640.94292</v>
      </c>
      <c r="F40" s="29" t="str">
        <f>IF(SUMIFS('2025 YTD | Divisão'!$D:$D,'2025 YTD | Divisão'!$A:$A,F$137,'2025 YTD | Divisão'!$B:$B,$B40,'2025 YTD | Divisão'!$C:$C,"GR1")=0,"",SUMIFS('2025 YTD | Divisão'!$D:$D,'2025 YTD | Divisão'!$A:$A,F$137,'2025 YTD | Divisão'!$B:$B,$B40,'2025 YTD | Divisão'!$C:$C,"GR1"))
</f>
        <v/>
      </c>
      <c r="G40" s="29">
        <f>IF(SUMIFS('2025 YTD | Divisão'!$D:$D,'2025 YTD | Divisão'!$A:$A,G$137,'2025 YTD | Divisão'!$B:$B,$B40,'2025 YTD | Divisão'!$C:$C,"GR1")=0,"",SUMIFS('2025 YTD | Divisão'!$D:$D,'2025 YTD | Divisão'!$A:$A,G$137,'2025 YTD | Divisão'!$B:$B,$B40,'2025 YTD | Divisão'!$C:$C,"GR1"))
</f>
        <v>-5934.84284</v>
      </c>
      <c r="H40" s="29">
        <f>IF(SUMIFS('2025 YTD | Divisão'!$D:$D,'2025 YTD | Divisão'!$A:$A,H$137,'2025 YTD | Divisão'!$B:$B,$B40,'2025 YTD | Divisão'!$C:$C,"GR1")=0,"",SUMIFS('2025 YTD | Divisão'!$D:$D,'2025 YTD | Divisão'!$A:$A,H$137,'2025 YTD | Divisão'!$B:$B,$B40,'2025 YTD | Divisão'!$C:$C,"GR1"))
</f>
        <v>-17722.28319</v>
      </c>
      <c r="I40" s="29">
        <f>IF(SUMIFS('2025 YTD | Divisão'!$D:$D,'2025 YTD | Divisão'!$A:$A,I$137,'2025 YTD | Divisão'!$B:$B,$B40,'2025 YTD | Divisão'!$C:$C,"GR1")=0,"",SUMIFS('2025 YTD | Divisão'!$D:$D,'2025 YTD | Divisão'!$A:$A,I$137,'2025 YTD | Divisão'!$B:$B,$B40,'2025 YTD | Divisão'!$C:$C,"GR1"))
</f>
        <v>-21237.813</v>
      </c>
      <c r="J40" s="29" t="str">
        <f>IF(SUMIFS('2025 YTD | Divisão'!$D:$D,'2025 YTD | Divisão'!$A:$A,J$137,'2025 YTD | Divisão'!$B:$B,$B40,'2025 YTD | Divisão'!$C:$C,"GR1")=0,"",SUMIFS('2025 YTD | Divisão'!$D:$D,'2025 YTD | Divisão'!$A:$A,J$137,'2025 YTD | Divisão'!$B:$B,$B40,'2025 YTD | Divisão'!$C:$C,"GR1"))
</f>
        <v/>
      </c>
      <c r="K40" s="29">
        <f>IF(SUMIFS('2025 YTD | Divisão'!$D:$D,'2025 YTD | Divisão'!$A:$A,K$137,'2025 YTD | Divisão'!$B:$B,$B40,'2025 YTD | Divisão'!$C:$C,"GR1")=0,"",SUMIFS('2025 YTD | Divisão'!$D:$D,'2025 YTD | Divisão'!$A:$A,K$137,'2025 YTD | Divisão'!$B:$B,$B40,'2025 YTD | Divisão'!$C:$C,"GR1"))
</f>
        <v>7543.943787</v>
      </c>
      <c r="L40" s="29" t="str">
        <f>IF(SUMIFS('2025 YTD | Divisão'!$D:$D,'2025 YTD | Divisão'!$A:$A,L$137,'2025 YTD | Divisão'!$B:$B,$B40,'2025 YTD | Divisão'!$C:$C,"GR1")=0,"",SUMIFS('2025 YTD | Divisão'!$D:$D,'2025 YTD | Divisão'!$A:$A,L$137,'2025 YTD | Divisão'!$B:$B,$B40,'2025 YTD | Divisão'!$C:$C,"GR1"))
</f>
        <v/>
      </c>
      <c r="M40" s="29">
        <f>IF(SUMIFS('2025 YTD | Divisão'!$D:$D,'2025 YTD | Divisão'!$A:$A,M$137,'2025 YTD | Divisão'!$B:$B,$B40,'2025 YTD | Divisão'!$C:$C,"GR1")=0,"",SUMIFS('2025 YTD | Divisão'!$D:$D,'2025 YTD | Divisão'!$A:$A,M$137,'2025 YTD | Divisão'!$B:$B,$B40,'2025 YTD | Divisão'!$C:$C,"GR1"))
</f>
        <v>-142973.2974</v>
      </c>
      <c r="N40" s="29">
        <f>IF(SUMIFS('2025 YTD | Divisão'!$D:$D,'2025 YTD | Divisão'!$A:$A,N$137,'2025 YTD | Divisão'!$B:$B,$B40,'2025 YTD | Divisão'!$C:$C,"GR1")=0,"",SUMIFS('2025 YTD | Divisão'!$D:$D,'2025 YTD | Divisão'!$A:$A,N$137,'2025 YTD | Divisão'!$B:$B,$B40,'2025 YTD | Divisão'!$C:$C,"GR1"))
</f>
        <v>-155974.3617</v>
      </c>
      <c r="O40" s="29">
        <f>IF(SUMIFS('2025 YTD | Divisão'!$D:$D,'2025 YTD | Divisão'!$A:$A,O$137,'2025 YTD | Divisão'!$B:$B,$B40,'2025 YTD | Divisão'!$C:$C,"GR1")=0,"",SUMIFS('2025 YTD | Divisão'!$D:$D,'2025 YTD | Divisão'!$A:$A,O$137,'2025 YTD | Divisão'!$B:$B,$B40,'2025 YTD | Divisão'!$C:$C,"GR1"))
</f>
        <v>-109266.6177</v>
      </c>
      <c r="P40" s="29" t="str">
        <f>IF(SUMIFS('2025 YTD | Divisão'!$D:$D,'2025 YTD | Divisão'!$A:$A,O$138,'2025 YTD | Divisão'!$B:$B,$B40,'2025 YTD | Divisão'!$C:$C,"GR1")=0,"",SUMIFS('2025 YTD | Divisão'!$D:$D,'2025 YTD | Divisão'!$A:$A,O$137,'2025 YTD | Divisão'!$B:$B,$B40,'2025 YTD | Divisão'!$C:$C,"GR1"))
</f>
        <v/>
      </c>
      <c r="Q40" s="29">
        <f>IF(SUMIFS('2025 YTD | Divisão'!$D:$D,'2025 YTD | Divisão'!$A:$A,Q$137,'2025 YTD | Divisão'!$B:$B,$B40,'2025 YTD | Divisão'!$C:$C,"GR1")=0,"",SUMIFS('2025 YTD | Divisão'!$D:$D,'2025 YTD | Divisão'!$A:$A,Q$137,'2025 YTD | Divisão'!$B:$B,$B40,'2025 YTD | Divisão'!$C:$C,"GR1"))
</f>
        <v>-51870.80218</v>
      </c>
      <c r="R40" s="29" t="str">
        <f>IF(SUMIFS('2025 YTD | Divisão'!$D:$D,'2025 YTD | Divisão'!$A:$A,R$137,'2025 YTD | Divisão'!$B:$B,$B40,'2025 YTD | Divisão'!$C:$C,"GR1")=0,"",SUMIFS('2025 YTD | Divisão'!$D:$D,'2025 YTD | Divisão'!$A:$A,R$137,'2025 YTD | Divisão'!$B:$B,$B40,'2025 YTD | Divisão'!$C:$C,"GR1"))
</f>
        <v/>
      </c>
      <c r="S40" s="29">
        <f>IF(SUMIFS('2025 YTD | Divisão'!$D:$D,'2025 YTD | Divisão'!$A:$A,S$137,'2025 YTD | Divisão'!$B:$B,$B40,'2025 YTD | Divisão'!$C:$C,"GR1")=0,"",SUMIFS('2025 YTD | Divisão'!$D:$D,'2025 YTD | Divisão'!$A:$A,S$137,'2025 YTD | Divisão'!$B:$B,$B40,'2025 YTD | Divisão'!$C:$C,"GR1"))
</f>
        <v>-10175.91281</v>
      </c>
      <c r="T40" s="29" t="str">
        <f>IF(SUMIFS('2025 YTD | Divisão'!$D:$D,'2025 YTD | Divisão'!$A:$A,T$137,'2025 YTD | Divisão'!$B:$B,$B40,'2025 YTD | Divisão'!$C:$C,"GR1")=0,"",SUMIFS('2025 YTD | Divisão'!$D:$D,'2025 YTD | Divisão'!$A:$A,T$137,'2025 YTD | Divisão'!$B:$B,$B40,'2025 YTD | Divisão'!$C:$C,"GR1"))
</f>
        <v/>
      </c>
      <c r="U40" s="29">
        <f>IF(SUMIFS('2025 YTD | Divisão'!$D:$D,'2025 YTD | Divisão'!$A:$A,U$137,'2025 YTD | Divisão'!$B:$B,$B40,'2025 YTD | Divisão'!$C:$C,"GR1")=0,"",SUMIFS('2025 YTD | Divisão'!$D:$D,'2025 YTD | Divisão'!$A:$A,U$137,'2025 YTD | Divisão'!$B:$B,$B40,'2025 YTD | Divisão'!$C:$C,"GR1"))
</f>
        <v>-42057.0782</v>
      </c>
      <c r="V40" s="29">
        <f>IF(SUMIFS('2025 YTD | Divisão'!$D:$D,'2025 YTD | Divisão'!$A:$A,V$137,'2025 YTD | Divisão'!$B:$B,$B40,'2025 YTD | Divisão'!$C:$C,"GR1")=0,"",SUMIFS('2025 YTD | Divisão'!$D:$D,'2025 YTD | Divisão'!$A:$A,V$137,'2025 YTD | Divisão'!$B:$B,$B40,'2025 YTD | Divisão'!$C:$C,"GR1"))
</f>
        <v>-104520.3769</v>
      </c>
      <c r="W40" s="29" t="str">
        <f>IF(SUMIFS('2025 YTD | Divisão'!$D:$D,'2025 YTD | Divisão'!$A:$A,W$137,'2025 YTD | Divisão'!$B:$B,$B40,'2025 YTD | Divisão'!$C:$C,"GR1")=0,"",SUMIFS('2025 YTD | Divisão'!$D:$D,'2025 YTD | Divisão'!$A:$A,W$137,'2025 YTD | Divisão'!$B:$B,$B40,'2025 YTD | Divisão'!$C:$C,"GR1"))
</f>
        <v/>
      </c>
      <c r="X40" s="8"/>
      <c r="Y40" s="9"/>
      <c r="Z40" s="4"/>
      <c r="AA40" s="4"/>
      <c r="AB40" s="4"/>
      <c r="AC40" s="4"/>
      <c r="AD40" s="4"/>
      <c r="AE40" s="4"/>
    </row>
    <row r="41" hidden="1" outlineLevel="1">
      <c r="A41" s="8"/>
      <c r="B41" s="29">
        <v>14.0</v>
      </c>
      <c r="C41" s="29">
        <f>IF(SUMIFS('2025 YTD | Divisão'!$D:$D,'2025 YTD | Divisão'!$A:$A,C$137,'2025 YTD | Divisão'!$B:$B,$B41,'2025 YTD | Divisão'!$C:$C,"GR1")=0,"",SUMIFS('2025 YTD | Divisão'!$D:$D,'2025 YTD | Divisão'!$A:$A,C$137,'2025 YTD | Divisão'!$B:$B,$B41,'2025 YTD | Divisão'!$C:$C,"GR1"))
</f>
        <v>12927.73712</v>
      </c>
      <c r="D41" s="29">
        <f>IF(SUMIFS('2025 YTD | Divisão'!$D:$D,'2025 YTD | Divisão'!$A:$A,D$137,'2025 YTD | Divisão'!$B:$B,$B41,'2025 YTD | Divisão'!$C:$C,"GR1")=0,"",SUMIFS('2025 YTD | Divisão'!$D:$D,'2025 YTD | Divisão'!$A:$A,D$137,'2025 YTD | Divisão'!$B:$B,$B41,'2025 YTD | Divisão'!$C:$C,"GR1"))
</f>
        <v>12981.08555</v>
      </c>
      <c r="E41" s="29">
        <f>IF(SUMIFS('2025 YTD | Divisão'!$D:$D,'2025 YTD | Divisão'!$A:$A,E$137,'2025 YTD | Divisão'!$B:$B,$B41,'2025 YTD | Divisão'!$C:$C,"GR1")=0,"",SUMIFS('2025 YTD | Divisão'!$D:$D,'2025 YTD | Divisão'!$A:$A,E$137,'2025 YTD | Divisão'!$B:$B,$B41,'2025 YTD | Divisão'!$C:$C,"GR1"))
</f>
        <v>54584.78227</v>
      </c>
      <c r="F41" s="29" t="str">
        <f>IF(SUMIFS('2025 YTD | Divisão'!$D:$D,'2025 YTD | Divisão'!$A:$A,F$137,'2025 YTD | Divisão'!$B:$B,$B41,'2025 YTD | Divisão'!$C:$C,"GR1")=0,"",SUMIFS('2025 YTD | Divisão'!$D:$D,'2025 YTD | Divisão'!$A:$A,F$137,'2025 YTD | Divisão'!$B:$B,$B41,'2025 YTD | Divisão'!$C:$C,"GR1"))
</f>
        <v/>
      </c>
      <c r="G41" s="29">
        <f>IF(SUMIFS('2025 YTD | Divisão'!$D:$D,'2025 YTD | Divisão'!$A:$A,G$137,'2025 YTD | Divisão'!$B:$B,$B41,'2025 YTD | Divisão'!$C:$C,"GR1")=0,"",SUMIFS('2025 YTD | Divisão'!$D:$D,'2025 YTD | Divisão'!$A:$A,G$137,'2025 YTD | Divisão'!$B:$B,$B41,'2025 YTD | Divisão'!$C:$C,"GR1"))
</f>
        <v>-1013.809975</v>
      </c>
      <c r="H41" s="29">
        <f>IF(SUMIFS('2025 YTD | Divisão'!$D:$D,'2025 YTD | Divisão'!$A:$A,H$137,'2025 YTD | Divisão'!$B:$B,$B41,'2025 YTD | Divisão'!$C:$C,"GR1")=0,"",SUMIFS('2025 YTD | Divisão'!$D:$D,'2025 YTD | Divisão'!$A:$A,H$137,'2025 YTD | Divisão'!$B:$B,$B41,'2025 YTD | Divisão'!$C:$C,"GR1"))
</f>
        <v>-904.4043998</v>
      </c>
      <c r="I41" s="29">
        <f>IF(SUMIFS('2025 YTD | Divisão'!$D:$D,'2025 YTD | Divisão'!$A:$A,I$137,'2025 YTD | Divisão'!$B:$B,$B41,'2025 YTD | Divisão'!$C:$C,"GR1")=0,"",SUMIFS('2025 YTD | Divisão'!$D:$D,'2025 YTD | Divisão'!$A:$A,I$137,'2025 YTD | Divisão'!$B:$B,$B41,'2025 YTD | Divisão'!$C:$C,"GR1"))
</f>
        <v>-3755.147699</v>
      </c>
      <c r="J41" s="29" t="str">
        <f>IF(SUMIFS('2025 YTD | Divisão'!$D:$D,'2025 YTD | Divisão'!$A:$A,J$137,'2025 YTD | Divisão'!$B:$B,$B41,'2025 YTD | Divisão'!$C:$C,"GR1")=0,"",SUMIFS('2025 YTD | Divisão'!$D:$D,'2025 YTD | Divisão'!$A:$A,J$137,'2025 YTD | Divisão'!$B:$B,$B41,'2025 YTD | Divisão'!$C:$C,"GR1"))
</f>
        <v/>
      </c>
      <c r="K41" s="29">
        <f>IF(SUMIFS('2025 YTD | Divisão'!$D:$D,'2025 YTD | Divisão'!$A:$A,K$137,'2025 YTD | Divisão'!$B:$B,$B41,'2025 YTD | Divisão'!$C:$C,"GR1")=0,"",SUMIFS('2025 YTD | Divisão'!$D:$D,'2025 YTD | Divisão'!$A:$A,K$137,'2025 YTD | Divisão'!$B:$B,$B41,'2025 YTD | Divisão'!$C:$C,"GR1"))
</f>
        <v>-5619.353732</v>
      </c>
      <c r="L41" s="29" t="str">
        <f>IF(SUMIFS('2025 YTD | Divisão'!$D:$D,'2025 YTD | Divisão'!$A:$A,L$137,'2025 YTD | Divisão'!$B:$B,$B41,'2025 YTD | Divisão'!$C:$C,"GR1")=0,"",SUMIFS('2025 YTD | Divisão'!$D:$D,'2025 YTD | Divisão'!$A:$A,L$137,'2025 YTD | Divisão'!$B:$B,$B41,'2025 YTD | Divisão'!$C:$C,"GR1"))
</f>
        <v/>
      </c>
      <c r="M41" s="29">
        <f>IF(SUMIFS('2025 YTD | Divisão'!$D:$D,'2025 YTD | Divisão'!$A:$A,M$137,'2025 YTD | Divisão'!$B:$B,$B41,'2025 YTD | Divisão'!$C:$C,"GR1")=0,"",SUMIFS('2025 YTD | Divisão'!$D:$D,'2025 YTD | Divisão'!$A:$A,M$137,'2025 YTD | Divisão'!$B:$B,$B41,'2025 YTD | Divisão'!$C:$C,"GR1"))
</f>
        <v>-32943.2079</v>
      </c>
      <c r="N41" s="29">
        <f>IF(SUMIFS('2025 YTD | Divisão'!$D:$D,'2025 YTD | Divisão'!$A:$A,N$137,'2025 YTD | Divisão'!$B:$B,$B41,'2025 YTD | Divisão'!$C:$C,"GR1")=0,"",SUMIFS('2025 YTD | Divisão'!$D:$D,'2025 YTD | Divisão'!$A:$A,N$137,'2025 YTD | Divisão'!$B:$B,$B41,'2025 YTD | Divisão'!$C:$C,"GR1"))
</f>
        <v>-12780.33461</v>
      </c>
      <c r="O41" s="29">
        <f>IF(SUMIFS('2025 YTD | Divisão'!$D:$D,'2025 YTD | Divisão'!$A:$A,O$137,'2025 YTD | Divisão'!$B:$B,$B41,'2025 YTD | Divisão'!$C:$C,"GR1")=0,"",SUMIFS('2025 YTD | Divisão'!$D:$D,'2025 YTD | Divisão'!$A:$A,O$137,'2025 YTD | Divisão'!$B:$B,$B41,'2025 YTD | Divisão'!$C:$C,"GR1"))
</f>
        <v>-16404.14655</v>
      </c>
      <c r="P41" s="29" t="str">
        <f>IF(SUMIFS('2025 YTD | Divisão'!$D:$D,'2025 YTD | Divisão'!$A:$A,O$138,'2025 YTD | Divisão'!$B:$B,$B41,'2025 YTD | Divisão'!$C:$C,"GR1")=0,"",SUMIFS('2025 YTD | Divisão'!$D:$D,'2025 YTD | Divisão'!$A:$A,O$137,'2025 YTD | Divisão'!$B:$B,$B41,'2025 YTD | Divisão'!$C:$C,"GR1"))
</f>
        <v/>
      </c>
      <c r="Q41" s="29">
        <f>IF(SUMIFS('2025 YTD | Divisão'!$D:$D,'2025 YTD | Divisão'!$A:$A,Q$137,'2025 YTD | Divisão'!$B:$B,$B41,'2025 YTD | Divisão'!$C:$C,"GR1")=0,"",SUMIFS('2025 YTD | Divisão'!$D:$D,'2025 YTD | Divisão'!$A:$A,Q$137,'2025 YTD | Divisão'!$B:$B,$B41,'2025 YTD | Divisão'!$C:$C,"GR1"))
</f>
        <v>-37595.40527</v>
      </c>
      <c r="R41" s="29" t="str">
        <f>IF(SUMIFS('2025 YTD | Divisão'!$D:$D,'2025 YTD | Divisão'!$A:$A,R$137,'2025 YTD | Divisão'!$B:$B,$B41,'2025 YTD | Divisão'!$C:$C,"GR1")=0,"",SUMIFS('2025 YTD | Divisão'!$D:$D,'2025 YTD | Divisão'!$A:$A,R$137,'2025 YTD | Divisão'!$B:$B,$B41,'2025 YTD | Divisão'!$C:$C,"GR1"))
</f>
        <v/>
      </c>
      <c r="S41" s="29">
        <f>IF(SUMIFS('2025 YTD | Divisão'!$D:$D,'2025 YTD | Divisão'!$A:$A,S$137,'2025 YTD | Divisão'!$B:$B,$B41,'2025 YTD | Divisão'!$C:$C,"GR1")=0,"",SUMIFS('2025 YTD | Divisão'!$D:$D,'2025 YTD | Divisão'!$A:$A,S$137,'2025 YTD | Divisão'!$B:$B,$B41,'2025 YTD | Divisão'!$C:$C,"GR1"))
</f>
        <v>9168.839572</v>
      </c>
      <c r="T41" s="29" t="str">
        <f>IF(SUMIFS('2025 YTD | Divisão'!$D:$D,'2025 YTD | Divisão'!$A:$A,T$137,'2025 YTD | Divisão'!$B:$B,$B41,'2025 YTD | Divisão'!$C:$C,"GR1")=0,"",SUMIFS('2025 YTD | Divisão'!$D:$D,'2025 YTD | Divisão'!$A:$A,T$137,'2025 YTD | Divisão'!$B:$B,$B41,'2025 YTD | Divisão'!$C:$C,"GR1"))
</f>
        <v/>
      </c>
      <c r="U41" s="29">
        <f>IF(SUMIFS('2025 YTD | Divisão'!$D:$D,'2025 YTD | Divisão'!$A:$A,U$137,'2025 YTD | Divisão'!$B:$B,$B41,'2025 YTD | Divisão'!$C:$C,"GR1")=0,"",SUMIFS('2025 YTD | Divisão'!$D:$D,'2025 YTD | Divisão'!$A:$A,U$137,'2025 YTD | Divisão'!$B:$B,$B41,'2025 YTD | Divisão'!$C:$C,"GR1"))
</f>
        <v>-845.6272231</v>
      </c>
      <c r="V41" s="29">
        <f>IF(SUMIFS('2025 YTD | Divisão'!$D:$D,'2025 YTD | Divisão'!$A:$A,V$137,'2025 YTD | Divisão'!$B:$B,$B41,'2025 YTD | Divisão'!$C:$C,"GR1")=0,"",SUMIFS('2025 YTD | Divisão'!$D:$D,'2025 YTD | Divisão'!$A:$A,V$137,'2025 YTD | Divisão'!$B:$B,$B41,'2025 YTD | Divisão'!$C:$C,"GR1"))
</f>
        <v>-18622.04933</v>
      </c>
      <c r="W41" s="29" t="str">
        <f>IF(SUMIFS('2025 YTD | Divisão'!$D:$D,'2025 YTD | Divisão'!$A:$A,W$137,'2025 YTD | Divisão'!$B:$B,$B41,'2025 YTD | Divisão'!$C:$C,"GR1")=0,"",SUMIFS('2025 YTD | Divisão'!$D:$D,'2025 YTD | Divisão'!$A:$A,W$137,'2025 YTD | Divisão'!$B:$B,$B41,'2025 YTD | Divisão'!$C:$C,"GR1"))
</f>
        <v/>
      </c>
      <c r="X41" s="8"/>
      <c r="Y41" s="9"/>
      <c r="Z41" s="4"/>
      <c r="AA41" s="4"/>
      <c r="AB41" s="4"/>
      <c r="AC41" s="4"/>
      <c r="AD41" s="4"/>
      <c r="AE41" s="4"/>
    </row>
    <row r="42" hidden="1" outlineLevel="1">
      <c r="A42" s="8"/>
      <c r="B42" s="29">
        <v>15.0</v>
      </c>
      <c r="C42" s="29">
        <f>IF(SUMIFS('2025 YTD | Divisão'!$D:$D,'2025 YTD | Divisão'!$A:$A,C$137,'2025 YTD | Divisão'!$B:$B,$B42,'2025 YTD | Divisão'!$C:$C,"GR1")=0,"",SUMIFS('2025 YTD | Divisão'!$D:$D,'2025 YTD | Divisão'!$A:$A,C$137,'2025 YTD | Divisão'!$B:$B,$B42,'2025 YTD | Divisão'!$C:$C,"GR1"))
</f>
        <v>-18542.34526</v>
      </c>
      <c r="D42" s="29">
        <f>IF(SUMIFS('2025 YTD | Divisão'!$D:$D,'2025 YTD | Divisão'!$A:$A,D$137,'2025 YTD | Divisão'!$B:$B,$B42,'2025 YTD | Divisão'!$C:$C,"GR1")=0,"",SUMIFS('2025 YTD | Divisão'!$D:$D,'2025 YTD | Divisão'!$A:$A,D$137,'2025 YTD | Divisão'!$B:$B,$B42,'2025 YTD | Divisão'!$C:$C,"GR1"))
</f>
        <v>-16638.25844</v>
      </c>
      <c r="E42" s="29">
        <f>IF(SUMIFS('2025 YTD | Divisão'!$D:$D,'2025 YTD | Divisão'!$A:$A,E$137,'2025 YTD | Divisão'!$B:$B,$B42,'2025 YTD | Divisão'!$C:$C,"GR1")=0,"",SUMIFS('2025 YTD | Divisão'!$D:$D,'2025 YTD | Divisão'!$A:$A,E$137,'2025 YTD | Divisão'!$B:$B,$B42,'2025 YTD | Divisão'!$C:$C,"GR1"))
</f>
        <v>54992.91817</v>
      </c>
      <c r="F42" s="29" t="str">
        <f>IF(SUMIFS('2025 YTD | Divisão'!$D:$D,'2025 YTD | Divisão'!$A:$A,F$137,'2025 YTD | Divisão'!$B:$B,$B42,'2025 YTD | Divisão'!$C:$C,"GR1")=0,"",SUMIFS('2025 YTD | Divisão'!$D:$D,'2025 YTD | Divisão'!$A:$A,F$137,'2025 YTD | Divisão'!$B:$B,$B42,'2025 YTD | Divisão'!$C:$C,"GR1"))
</f>
        <v/>
      </c>
      <c r="G42" s="29">
        <f>IF(SUMIFS('2025 YTD | Divisão'!$D:$D,'2025 YTD | Divisão'!$A:$A,G$137,'2025 YTD | Divisão'!$B:$B,$B42,'2025 YTD | Divisão'!$C:$C,"GR1")=0,"",SUMIFS('2025 YTD | Divisão'!$D:$D,'2025 YTD | Divisão'!$A:$A,G$137,'2025 YTD | Divisão'!$B:$B,$B42,'2025 YTD | Divisão'!$C:$C,"GR1"))
</f>
        <v>330.3035737</v>
      </c>
      <c r="H42" s="29">
        <f>IF(SUMIFS('2025 YTD | Divisão'!$D:$D,'2025 YTD | Divisão'!$A:$A,H$137,'2025 YTD | Divisão'!$B:$B,$B42,'2025 YTD | Divisão'!$C:$C,"GR1")=0,"",SUMIFS('2025 YTD | Divisão'!$D:$D,'2025 YTD | Divisão'!$A:$A,H$137,'2025 YTD | Divisão'!$B:$B,$B42,'2025 YTD | Divisão'!$C:$C,"GR1"))
</f>
        <v>-28503.4462</v>
      </c>
      <c r="I42" s="29">
        <f>IF(SUMIFS('2025 YTD | Divisão'!$D:$D,'2025 YTD | Divisão'!$A:$A,I$137,'2025 YTD | Divisão'!$B:$B,$B42,'2025 YTD | Divisão'!$C:$C,"GR1")=0,"",SUMIFS('2025 YTD | Divisão'!$D:$D,'2025 YTD | Divisão'!$A:$A,I$137,'2025 YTD | Divisão'!$B:$B,$B42,'2025 YTD | Divisão'!$C:$C,"GR1"))
</f>
        <v>-8426.8575</v>
      </c>
      <c r="J42" s="29" t="str">
        <f>IF(SUMIFS('2025 YTD | Divisão'!$D:$D,'2025 YTD | Divisão'!$A:$A,J$137,'2025 YTD | Divisão'!$B:$B,$B42,'2025 YTD | Divisão'!$C:$C,"GR1")=0,"",SUMIFS('2025 YTD | Divisão'!$D:$D,'2025 YTD | Divisão'!$A:$A,J$137,'2025 YTD | Divisão'!$B:$B,$B42,'2025 YTD | Divisão'!$C:$C,"GR1"))
</f>
        <v/>
      </c>
      <c r="K42" s="29">
        <f>IF(SUMIFS('2025 YTD | Divisão'!$D:$D,'2025 YTD | Divisão'!$A:$A,K$137,'2025 YTD | Divisão'!$B:$B,$B42,'2025 YTD | Divisão'!$C:$C,"GR1")=0,"",SUMIFS('2025 YTD | Divisão'!$D:$D,'2025 YTD | Divisão'!$A:$A,K$137,'2025 YTD | Divisão'!$B:$B,$B42,'2025 YTD | Divisão'!$C:$C,"GR1"))
</f>
        <v>-9821.912276</v>
      </c>
      <c r="L42" s="29" t="str">
        <f>IF(SUMIFS('2025 YTD | Divisão'!$D:$D,'2025 YTD | Divisão'!$A:$A,L$137,'2025 YTD | Divisão'!$B:$B,$B42,'2025 YTD | Divisão'!$C:$C,"GR1")=0,"",SUMIFS('2025 YTD | Divisão'!$D:$D,'2025 YTD | Divisão'!$A:$A,L$137,'2025 YTD | Divisão'!$B:$B,$B42,'2025 YTD | Divisão'!$C:$C,"GR1"))
</f>
        <v/>
      </c>
      <c r="M42" s="29">
        <f>IF(SUMIFS('2025 YTD | Divisão'!$D:$D,'2025 YTD | Divisão'!$A:$A,M$137,'2025 YTD | Divisão'!$B:$B,$B42,'2025 YTD | Divisão'!$C:$C,"GR1")=0,"",SUMIFS('2025 YTD | Divisão'!$D:$D,'2025 YTD | Divisão'!$A:$A,M$137,'2025 YTD | Divisão'!$B:$B,$B42,'2025 YTD | Divisão'!$C:$C,"GR1"))
</f>
        <v>-30488.95906</v>
      </c>
      <c r="N42" s="29">
        <f>IF(SUMIFS('2025 YTD | Divisão'!$D:$D,'2025 YTD | Divisão'!$A:$A,N$137,'2025 YTD | Divisão'!$B:$B,$B42,'2025 YTD | Divisão'!$C:$C,"GR1")=0,"",SUMIFS('2025 YTD | Divisão'!$D:$D,'2025 YTD | Divisão'!$A:$A,N$137,'2025 YTD | Divisão'!$B:$B,$B42,'2025 YTD | Divisão'!$C:$C,"GR1"))
</f>
        <v>-69652.19695</v>
      </c>
      <c r="O42" s="29">
        <f>IF(SUMIFS('2025 YTD | Divisão'!$D:$D,'2025 YTD | Divisão'!$A:$A,O$137,'2025 YTD | Divisão'!$B:$B,$B42,'2025 YTD | Divisão'!$C:$C,"GR1")=0,"",SUMIFS('2025 YTD | Divisão'!$D:$D,'2025 YTD | Divisão'!$A:$A,O$137,'2025 YTD | Divisão'!$B:$B,$B42,'2025 YTD | Divisão'!$C:$C,"GR1"))
</f>
        <v>-81909.64824</v>
      </c>
      <c r="P42" s="29" t="str">
        <f>IF(SUMIFS('2025 YTD | Divisão'!$D:$D,'2025 YTD | Divisão'!$A:$A,O$138,'2025 YTD | Divisão'!$B:$B,$B42,'2025 YTD | Divisão'!$C:$C,"GR1")=0,"",SUMIFS('2025 YTD | Divisão'!$D:$D,'2025 YTD | Divisão'!$A:$A,O$137,'2025 YTD | Divisão'!$B:$B,$B42,'2025 YTD | Divisão'!$C:$C,"GR1"))
</f>
        <v/>
      </c>
      <c r="Q42" s="29">
        <f>IF(SUMIFS('2025 YTD | Divisão'!$D:$D,'2025 YTD | Divisão'!$A:$A,Q$137,'2025 YTD | Divisão'!$B:$B,$B42,'2025 YTD | Divisão'!$C:$C,"GR1")=0,"",SUMIFS('2025 YTD | Divisão'!$D:$D,'2025 YTD | Divisão'!$A:$A,Q$137,'2025 YTD | Divisão'!$B:$B,$B42,'2025 YTD | Divisão'!$C:$C,"GR1"))
</f>
        <v>-39554.72748</v>
      </c>
      <c r="R42" s="29" t="str">
        <f>IF(SUMIFS('2025 YTD | Divisão'!$D:$D,'2025 YTD | Divisão'!$A:$A,R$137,'2025 YTD | Divisão'!$B:$B,$B42,'2025 YTD | Divisão'!$C:$C,"GR1")=0,"",SUMIFS('2025 YTD | Divisão'!$D:$D,'2025 YTD | Divisão'!$A:$A,R$137,'2025 YTD | Divisão'!$B:$B,$B42,'2025 YTD | Divisão'!$C:$C,"GR1"))
</f>
        <v/>
      </c>
      <c r="S42" s="29">
        <f>IF(SUMIFS('2025 YTD | Divisão'!$D:$D,'2025 YTD | Divisão'!$A:$A,S$137,'2025 YTD | Divisão'!$B:$B,$B42,'2025 YTD | Divisão'!$C:$C,"GR1")=0,"",SUMIFS('2025 YTD | Divisão'!$D:$D,'2025 YTD | Divisão'!$A:$A,S$137,'2025 YTD | Divisão'!$B:$B,$B42,'2025 YTD | Divisão'!$C:$C,"GR1"))
</f>
        <v>12567.33873</v>
      </c>
      <c r="T42" s="29" t="str">
        <f>IF(SUMIFS('2025 YTD | Divisão'!$D:$D,'2025 YTD | Divisão'!$A:$A,T$137,'2025 YTD | Divisão'!$B:$B,$B42,'2025 YTD | Divisão'!$C:$C,"GR1")=0,"",SUMIFS('2025 YTD | Divisão'!$D:$D,'2025 YTD | Divisão'!$A:$A,T$137,'2025 YTD | Divisão'!$B:$B,$B42,'2025 YTD | Divisão'!$C:$C,"GR1"))
</f>
        <v/>
      </c>
      <c r="U42" s="29">
        <f>IF(SUMIFS('2025 YTD | Divisão'!$D:$D,'2025 YTD | Divisão'!$A:$A,U$137,'2025 YTD | Divisão'!$B:$B,$B42,'2025 YTD | Divisão'!$C:$C,"GR1")=0,"",SUMIFS('2025 YTD | Divisão'!$D:$D,'2025 YTD | Divisão'!$A:$A,U$137,'2025 YTD | Divisão'!$B:$B,$B42,'2025 YTD | Divisão'!$C:$C,"GR1"))
</f>
        <v>6491.450955</v>
      </c>
      <c r="V42" s="29">
        <f>IF(SUMIFS('2025 YTD | Divisão'!$D:$D,'2025 YTD | Divisão'!$A:$A,V$137,'2025 YTD | Divisão'!$B:$B,$B42,'2025 YTD | Divisão'!$C:$C,"GR1")=0,"",SUMIFS('2025 YTD | Divisão'!$D:$D,'2025 YTD | Divisão'!$A:$A,V$137,'2025 YTD | Divisão'!$B:$B,$B42,'2025 YTD | Divisão'!$C:$C,"GR1"))
</f>
        <v>-85646.11071</v>
      </c>
      <c r="W42" s="29" t="str">
        <f>IF(SUMIFS('2025 YTD | Divisão'!$D:$D,'2025 YTD | Divisão'!$A:$A,W$137,'2025 YTD | Divisão'!$B:$B,$B42,'2025 YTD | Divisão'!$C:$C,"GR1")=0,"",SUMIFS('2025 YTD | Divisão'!$D:$D,'2025 YTD | Divisão'!$A:$A,W$137,'2025 YTD | Divisão'!$B:$B,$B42,'2025 YTD | Divisão'!$C:$C,"GR1"))
</f>
        <v/>
      </c>
      <c r="X42" s="8"/>
      <c r="Y42" s="9"/>
      <c r="Z42" s="4"/>
      <c r="AA42" s="4"/>
      <c r="AB42" s="4"/>
      <c r="AC42" s="4"/>
      <c r="AD42" s="4"/>
      <c r="AE42" s="4"/>
    </row>
    <row r="43" hidden="1" outlineLevel="1">
      <c r="A43" s="8"/>
      <c r="B43" s="29">
        <v>16.0</v>
      </c>
      <c r="C43" s="29">
        <f>IF(SUMIFS('2025 YTD | Divisão'!$D:$D,'2025 YTD | Divisão'!$A:$A,C$137,'2025 YTD | Divisão'!$B:$B,$B43,'2025 YTD | Divisão'!$C:$C,"GR1")=0,"",SUMIFS('2025 YTD | Divisão'!$D:$D,'2025 YTD | Divisão'!$A:$A,C$137,'2025 YTD | Divisão'!$B:$B,$B43,'2025 YTD | Divisão'!$C:$C,"GR1"))
</f>
        <v>27064.57794</v>
      </c>
      <c r="D43" s="29">
        <f>IF(SUMIFS('2025 YTD | Divisão'!$D:$D,'2025 YTD | Divisão'!$A:$A,D$137,'2025 YTD | Divisão'!$B:$B,$B43,'2025 YTD | Divisão'!$C:$C,"GR1")=0,"",SUMIFS('2025 YTD | Divisão'!$D:$D,'2025 YTD | Divisão'!$A:$A,D$137,'2025 YTD | Divisão'!$B:$B,$B43,'2025 YTD | Divisão'!$C:$C,"GR1"))
</f>
        <v>11719.98481</v>
      </c>
      <c r="E43" s="29">
        <f>IF(SUMIFS('2025 YTD | Divisão'!$D:$D,'2025 YTD | Divisão'!$A:$A,E$137,'2025 YTD | Divisão'!$B:$B,$B43,'2025 YTD | Divisão'!$C:$C,"GR1")=0,"",SUMIFS('2025 YTD | Divisão'!$D:$D,'2025 YTD | Divisão'!$A:$A,E$137,'2025 YTD | Divisão'!$B:$B,$B43,'2025 YTD | Divisão'!$C:$C,"GR1"))
</f>
        <v>40613.7608</v>
      </c>
      <c r="F43" s="29" t="str">
        <f>IF(SUMIFS('2025 YTD | Divisão'!$D:$D,'2025 YTD | Divisão'!$A:$A,F$137,'2025 YTD | Divisão'!$B:$B,$B43,'2025 YTD | Divisão'!$C:$C,"GR1")=0,"",SUMIFS('2025 YTD | Divisão'!$D:$D,'2025 YTD | Divisão'!$A:$A,F$137,'2025 YTD | Divisão'!$B:$B,$B43,'2025 YTD | Divisão'!$C:$C,"GR1"))
</f>
        <v/>
      </c>
      <c r="G43" s="29">
        <f>IF(SUMIFS('2025 YTD | Divisão'!$D:$D,'2025 YTD | Divisão'!$A:$A,G$137,'2025 YTD | Divisão'!$B:$B,$B43,'2025 YTD | Divisão'!$C:$C,"GR1")=0,"",SUMIFS('2025 YTD | Divisão'!$D:$D,'2025 YTD | Divisão'!$A:$A,G$137,'2025 YTD | Divisão'!$B:$B,$B43,'2025 YTD | Divisão'!$C:$C,"GR1"))
</f>
        <v>1545.739753</v>
      </c>
      <c r="H43" s="29">
        <f>IF(SUMIFS('2025 YTD | Divisão'!$D:$D,'2025 YTD | Divisão'!$A:$A,H$137,'2025 YTD | Divisão'!$B:$B,$B43,'2025 YTD | Divisão'!$C:$C,"GR1")=0,"",SUMIFS('2025 YTD | Divisão'!$D:$D,'2025 YTD | Divisão'!$A:$A,H$137,'2025 YTD | Divisão'!$B:$B,$B43,'2025 YTD | Divisão'!$C:$C,"GR1"))
</f>
        <v>-9512.204387</v>
      </c>
      <c r="I43" s="29">
        <f>IF(SUMIFS('2025 YTD | Divisão'!$D:$D,'2025 YTD | Divisão'!$A:$A,I$137,'2025 YTD | Divisão'!$B:$B,$B43,'2025 YTD | Divisão'!$C:$C,"GR1")=0,"",SUMIFS('2025 YTD | Divisão'!$D:$D,'2025 YTD | Divisão'!$A:$A,I$137,'2025 YTD | Divisão'!$B:$B,$B43,'2025 YTD | Divisão'!$C:$C,"GR1"))
</f>
        <v>3587.87997</v>
      </c>
      <c r="J43" s="29" t="str">
        <f>IF(SUMIFS('2025 YTD | Divisão'!$D:$D,'2025 YTD | Divisão'!$A:$A,J$137,'2025 YTD | Divisão'!$B:$B,$B43,'2025 YTD | Divisão'!$C:$C,"GR1")=0,"",SUMIFS('2025 YTD | Divisão'!$D:$D,'2025 YTD | Divisão'!$A:$A,J$137,'2025 YTD | Divisão'!$B:$B,$B43,'2025 YTD | Divisão'!$C:$C,"GR1"))
</f>
        <v/>
      </c>
      <c r="K43" s="29">
        <f>IF(SUMIFS('2025 YTD | Divisão'!$D:$D,'2025 YTD | Divisão'!$A:$A,K$137,'2025 YTD | Divisão'!$B:$B,$B43,'2025 YTD | Divisão'!$C:$C,"GR1")=0,"",SUMIFS('2025 YTD | Divisão'!$D:$D,'2025 YTD | Divisão'!$A:$A,K$137,'2025 YTD | Divisão'!$B:$B,$B43,'2025 YTD | Divisão'!$C:$C,"GR1"))
</f>
        <v>-716.3597771</v>
      </c>
      <c r="L43" s="29" t="str">
        <f>IF(SUMIFS('2025 YTD | Divisão'!$D:$D,'2025 YTD | Divisão'!$A:$A,L$137,'2025 YTD | Divisão'!$B:$B,$B43,'2025 YTD | Divisão'!$C:$C,"GR1")=0,"",SUMIFS('2025 YTD | Divisão'!$D:$D,'2025 YTD | Divisão'!$A:$A,L$137,'2025 YTD | Divisão'!$B:$B,$B43,'2025 YTD | Divisão'!$C:$C,"GR1"))
</f>
        <v/>
      </c>
      <c r="M43" s="29">
        <f>IF(SUMIFS('2025 YTD | Divisão'!$D:$D,'2025 YTD | Divisão'!$A:$A,M$137,'2025 YTD | Divisão'!$B:$B,$B43,'2025 YTD | Divisão'!$C:$C,"GR1")=0,"",SUMIFS('2025 YTD | Divisão'!$D:$D,'2025 YTD | Divisão'!$A:$A,M$137,'2025 YTD | Divisão'!$B:$B,$B43,'2025 YTD | Divisão'!$C:$C,"GR1"))
</f>
        <v>25390.63848</v>
      </c>
      <c r="N43" s="29">
        <f>IF(SUMIFS('2025 YTD | Divisão'!$D:$D,'2025 YTD | Divisão'!$A:$A,N$137,'2025 YTD | Divisão'!$B:$B,$B43,'2025 YTD | Divisão'!$C:$C,"GR1")=0,"",SUMIFS('2025 YTD | Divisão'!$D:$D,'2025 YTD | Divisão'!$A:$A,N$137,'2025 YTD | Divisão'!$B:$B,$B43,'2025 YTD | Divisão'!$C:$C,"GR1"))
</f>
        <v>111678.7816</v>
      </c>
      <c r="O43" s="29">
        <f>IF(SUMIFS('2025 YTD | Divisão'!$D:$D,'2025 YTD | Divisão'!$A:$A,O$137,'2025 YTD | Divisão'!$B:$B,$B43,'2025 YTD | Divisão'!$C:$C,"GR1")=0,"",SUMIFS('2025 YTD | Divisão'!$D:$D,'2025 YTD | Divisão'!$A:$A,O$137,'2025 YTD | Divisão'!$B:$B,$B43,'2025 YTD | Divisão'!$C:$C,"GR1"))
</f>
        <v>68090.23236</v>
      </c>
      <c r="P43" s="29" t="str">
        <f>IF(SUMIFS('2025 YTD | Divisão'!$D:$D,'2025 YTD | Divisão'!$A:$A,O$138,'2025 YTD | Divisão'!$B:$B,$B43,'2025 YTD | Divisão'!$C:$C,"GR1")=0,"",SUMIFS('2025 YTD | Divisão'!$D:$D,'2025 YTD | Divisão'!$A:$A,O$137,'2025 YTD | Divisão'!$B:$B,$B43,'2025 YTD | Divisão'!$C:$C,"GR1"))
</f>
        <v/>
      </c>
      <c r="Q43" s="29">
        <f>IF(SUMIFS('2025 YTD | Divisão'!$D:$D,'2025 YTD | Divisão'!$A:$A,Q$137,'2025 YTD | Divisão'!$B:$B,$B43,'2025 YTD | Divisão'!$C:$C,"GR1")=0,"",SUMIFS('2025 YTD | Divisão'!$D:$D,'2025 YTD | Divisão'!$A:$A,Q$137,'2025 YTD | Divisão'!$B:$B,$B43,'2025 YTD | Divisão'!$C:$C,"GR1"))
</f>
        <v>8458.046753</v>
      </c>
      <c r="R43" s="29" t="str">
        <f>IF(SUMIFS('2025 YTD | Divisão'!$D:$D,'2025 YTD | Divisão'!$A:$A,R$137,'2025 YTD | Divisão'!$B:$B,$B43,'2025 YTD | Divisão'!$C:$C,"GR1")=0,"",SUMIFS('2025 YTD | Divisão'!$D:$D,'2025 YTD | Divisão'!$A:$A,R$137,'2025 YTD | Divisão'!$B:$B,$B43,'2025 YTD | Divisão'!$C:$C,"GR1"))
</f>
        <v/>
      </c>
      <c r="S43" s="29">
        <f>IF(SUMIFS('2025 YTD | Divisão'!$D:$D,'2025 YTD | Divisão'!$A:$A,S$137,'2025 YTD | Divisão'!$B:$B,$B43,'2025 YTD | Divisão'!$C:$C,"GR1")=0,"",SUMIFS('2025 YTD | Divisão'!$D:$D,'2025 YTD | Divisão'!$A:$A,S$137,'2025 YTD | Divisão'!$B:$B,$B43,'2025 YTD | Divisão'!$C:$C,"GR1"))
</f>
        <v>4146.678809</v>
      </c>
      <c r="T43" s="29" t="str">
        <f>IF(SUMIFS('2025 YTD | Divisão'!$D:$D,'2025 YTD | Divisão'!$A:$A,T$137,'2025 YTD | Divisão'!$B:$B,$B43,'2025 YTD | Divisão'!$C:$C,"GR1")=0,"",SUMIFS('2025 YTD | Divisão'!$D:$D,'2025 YTD | Divisão'!$A:$A,T$137,'2025 YTD | Divisão'!$B:$B,$B43,'2025 YTD | Divisão'!$C:$C,"GR1"))
</f>
        <v/>
      </c>
      <c r="U43" s="29">
        <f>IF(SUMIFS('2025 YTD | Divisão'!$D:$D,'2025 YTD | Divisão'!$A:$A,U$137,'2025 YTD | Divisão'!$B:$B,$B43,'2025 YTD | Divisão'!$C:$C,"GR1")=0,"",SUMIFS('2025 YTD | Divisão'!$D:$D,'2025 YTD | Divisão'!$A:$A,U$137,'2025 YTD | Divisão'!$B:$B,$B43,'2025 YTD | Divisão'!$C:$C,"GR1"))
</f>
        <v>37520.56118</v>
      </c>
      <c r="V43" s="29">
        <f>IF(SUMIFS('2025 YTD | Divisão'!$D:$D,'2025 YTD | Divisão'!$A:$A,V$137,'2025 YTD | Divisão'!$B:$B,$B43,'2025 YTD | Divisão'!$C:$C,"GR1")=0,"",SUMIFS('2025 YTD | Divisão'!$D:$D,'2025 YTD | Divisão'!$A:$A,V$137,'2025 YTD | Divisão'!$B:$B,$B43,'2025 YTD | Divisão'!$C:$C,"GR1"))
</f>
        <v>27437.04496</v>
      </c>
      <c r="W43" s="29" t="str">
        <f>IF(SUMIFS('2025 YTD | Divisão'!$D:$D,'2025 YTD | Divisão'!$A:$A,W$137,'2025 YTD | Divisão'!$B:$B,$B43,'2025 YTD | Divisão'!$C:$C,"GR1")=0,"",SUMIFS('2025 YTD | Divisão'!$D:$D,'2025 YTD | Divisão'!$A:$A,W$137,'2025 YTD | Divisão'!$B:$B,$B43,'2025 YTD | Divisão'!$C:$C,"GR1"))
</f>
        <v/>
      </c>
      <c r="X43" s="8"/>
      <c r="Y43" s="9"/>
      <c r="Z43" s="4"/>
      <c r="AA43" s="4"/>
      <c r="AB43" s="4"/>
      <c r="AC43" s="4"/>
      <c r="AD43" s="4"/>
      <c r="AE43" s="4"/>
    </row>
    <row r="44" hidden="1" outlineLevel="1">
      <c r="A44" s="8"/>
      <c r="B44" s="29">
        <v>17.0</v>
      </c>
      <c r="C44" s="29">
        <f>IF(SUMIFS('2025 YTD | Divisão'!$D:$D,'2025 YTD | Divisão'!$A:$A,C$137,'2025 YTD | Divisão'!$B:$B,$B44,'2025 YTD | Divisão'!$C:$C,"GR1")=0,"",SUMIFS('2025 YTD | Divisão'!$D:$D,'2025 YTD | Divisão'!$A:$A,C$137,'2025 YTD | Divisão'!$B:$B,$B44,'2025 YTD | Divisão'!$C:$C,"GR1"))
</f>
        <v>15799.94767</v>
      </c>
      <c r="D44" s="29">
        <f>IF(SUMIFS('2025 YTD | Divisão'!$D:$D,'2025 YTD | Divisão'!$A:$A,D$137,'2025 YTD | Divisão'!$B:$B,$B44,'2025 YTD | Divisão'!$C:$C,"GR1")=0,"",SUMIFS('2025 YTD | Divisão'!$D:$D,'2025 YTD | Divisão'!$A:$A,D$137,'2025 YTD | Divisão'!$B:$B,$B44,'2025 YTD | Divisão'!$C:$C,"GR1"))
</f>
        <v>3819.851144</v>
      </c>
      <c r="E44" s="29">
        <f>IF(SUMIFS('2025 YTD | Divisão'!$D:$D,'2025 YTD | Divisão'!$A:$A,E$137,'2025 YTD | Divisão'!$B:$B,$B44,'2025 YTD | Divisão'!$C:$C,"GR1")=0,"",SUMIFS('2025 YTD | Divisão'!$D:$D,'2025 YTD | Divisão'!$A:$A,E$137,'2025 YTD | Divisão'!$B:$B,$B44,'2025 YTD | Divisão'!$C:$C,"GR1"))
</f>
        <v>46923.25339</v>
      </c>
      <c r="F44" s="29" t="str">
        <f>IF(SUMIFS('2025 YTD | Divisão'!$D:$D,'2025 YTD | Divisão'!$A:$A,F$137,'2025 YTD | Divisão'!$B:$B,$B44,'2025 YTD | Divisão'!$C:$C,"GR1")=0,"",SUMIFS('2025 YTD | Divisão'!$D:$D,'2025 YTD | Divisão'!$A:$A,F$137,'2025 YTD | Divisão'!$B:$B,$B44,'2025 YTD | Divisão'!$C:$C,"GR1"))
</f>
        <v/>
      </c>
      <c r="G44" s="29">
        <f>IF(SUMIFS('2025 YTD | Divisão'!$D:$D,'2025 YTD | Divisão'!$A:$A,G$137,'2025 YTD | Divisão'!$B:$B,$B44,'2025 YTD | Divisão'!$C:$C,"GR1")=0,"",SUMIFS('2025 YTD | Divisão'!$D:$D,'2025 YTD | Divisão'!$A:$A,G$137,'2025 YTD | Divisão'!$B:$B,$B44,'2025 YTD | Divisão'!$C:$C,"GR1"))
</f>
        <v>6161.197889</v>
      </c>
      <c r="H44" s="29">
        <f>IF(SUMIFS('2025 YTD | Divisão'!$D:$D,'2025 YTD | Divisão'!$A:$A,H$137,'2025 YTD | Divisão'!$B:$B,$B44,'2025 YTD | Divisão'!$C:$C,"GR1")=0,"",SUMIFS('2025 YTD | Divisão'!$D:$D,'2025 YTD | Divisão'!$A:$A,H$137,'2025 YTD | Divisão'!$B:$B,$B44,'2025 YTD | Divisão'!$C:$C,"GR1"))
</f>
        <v>-6468.959264</v>
      </c>
      <c r="I44" s="29">
        <f>IF(SUMIFS('2025 YTD | Divisão'!$D:$D,'2025 YTD | Divisão'!$A:$A,I$137,'2025 YTD | Divisão'!$B:$B,$B44,'2025 YTD | Divisão'!$C:$C,"GR1")=0,"",SUMIFS('2025 YTD | Divisão'!$D:$D,'2025 YTD | Divisão'!$A:$A,I$137,'2025 YTD | Divisão'!$B:$B,$B44,'2025 YTD | Divisão'!$C:$C,"GR1"))
</f>
        <v>9575.182665</v>
      </c>
      <c r="J44" s="29" t="str">
        <f>IF(SUMIFS('2025 YTD | Divisão'!$D:$D,'2025 YTD | Divisão'!$A:$A,J$137,'2025 YTD | Divisão'!$B:$B,$B44,'2025 YTD | Divisão'!$C:$C,"GR1")=0,"",SUMIFS('2025 YTD | Divisão'!$D:$D,'2025 YTD | Divisão'!$A:$A,J$137,'2025 YTD | Divisão'!$B:$B,$B44,'2025 YTD | Divisão'!$C:$C,"GR1"))
</f>
        <v/>
      </c>
      <c r="K44" s="29">
        <f>IF(SUMIFS('2025 YTD | Divisão'!$D:$D,'2025 YTD | Divisão'!$A:$A,K$137,'2025 YTD | Divisão'!$B:$B,$B44,'2025 YTD | Divisão'!$C:$C,"GR1")=0,"",SUMIFS('2025 YTD | Divisão'!$D:$D,'2025 YTD | Divisão'!$A:$A,K$137,'2025 YTD | Divisão'!$B:$B,$B44,'2025 YTD | Divisão'!$C:$C,"GR1"))
</f>
        <v>-3528.495816</v>
      </c>
      <c r="L44" s="29" t="str">
        <f>IF(SUMIFS('2025 YTD | Divisão'!$D:$D,'2025 YTD | Divisão'!$A:$A,L$137,'2025 YTD | Divisão'!$B:$B,$B44,'2025 YTD | Divisão'!$C:$C,"GR1")=0,"",SUMIFS('2025 YTD | Divisão'!$D:$D,'2025 YTD | Divisão'!$A:$A,L$137,'2025 YTD | Divisão'!$B:$B,$B44,'2025 YTD | Divisão'!$C:$C,"GR1"))
</f>
        <v/>
      </c>
      <c r="M44" s="29">
        <f>IF(SUMIFS('2025 YTD | Divisão'!$D:$D,'2025 YTD | Divisão'!$A:$A,M$137,'2025 YTD | Divisão'!$B:$B,$B44,'2025 YTD | Divisão'!$C:$C,"GR1")=0,"",SUMIFS('2025 YTD | Divisão'!$D:$D,'2025 YTD | Divisão'!$A:$A,M$137,'2025 YTD | Divisão'!$B:$B,$B44,'2025 YTD | Divisão'!$C:$C,"GR1"))
</f>
        <v>-25685.08322</v>
      </c>
      <c r="N44" s="29">
        <f>IF(SUMIFS('2025 YTD | Divisão'!$D:$D,'2025 YTD | Divisão'!$A:$A,N$137,'2025 YTD | Divisão'!$B:$B,$B44,'2025 YTD | Divisão'!$C:$C,"GR1")=0,"",SUMIFS('2025 YTD | Divisão'!$D:$D,'2025 YTD | Divisão'!$A:$A,N$137,'2025 YTD | Divisão'!$B:$B,$B44,'2025 YTD | Divisão'!$C:$C,"GR1"))
</f>
        <v>-60487.9015</v>
      </c>
      <c r="O44" s="29">
        <f>IF(SUMIFS('2025 YTD | Divisão'!$D:$D,'2025 YTD | Divisão'!$A:$A,O$137,'2025 YTD | Divisão'!$B:$B,$B44,'2025 YTD | Divisão'!$C:$C,"GR1")=0,"",SUMIFS('2025 YTD | Divisão'!$D:$D,'2025 YTD | Divisão'!$A:$A,O$137,'2025 YTD | Divisão'!$B:$B,$B44,'2025 YTD | Divisão'!$C:$C,"GR1"))
</f>
        <v>5093.201586</v>
      </c>
      <c r="P44" s="29" t="str">
        <f>IF(SUMIFS('2025 YTD | Divisão'!$D:$D,'2025 YTD | Divisão'!$A:$A,O$138,'2025 YTD | Divisão'!$B:$B,$B44,'2025 YTD | Divisão'!$C:$C,"GR1")=0,"",SUMIFS('2025 YTD | Divisão'!$D:$D,'2025 YTD | Divisão'!$A:$A,O$137,'2025 YTD | Divisão'!$B:$B,$B44,'2025 YTD | Divisão'!$C:$C,"GR1"))
</f>
        <v/>
      </c>
      <c r="Q44" s="29">
        <f>IF(SUMIFS('2025 YTD | Divisão'!$D:$D,'2025 YTD | Divisão'!$A:$A,Q$137,'2025 YTD | Divisão'!$B:$B,$B44,'2025 YTD | Divisão'!$C:$C,"GR1")=0,"",SUMIFS('2025 YTD | Divisão'!$D:$D,'2025 YTD | Divisão'!$A:$A,Q$137,'2025 YTD | Divisão'!$B:$B,$B44,'2025 YTD | Divisão'!$C:$C,"GR1"))
</f>
        <v>-29228.3733</v>
      </c>
      <c r="R44" s="29" t="str">
        <f>IF(SUMIFS('2025 YTD | Divisão'!$D:$D,'2025 YTD | Divisão'!$A:$A,R$137,'2025 YTD | Divisão'!$B:$B,$B44,'2025 YTD | Divisão'!$C:$C,"GR1")=0,"",SUMIFS('2025 YTD | Divisão'!$D:$D,'2025 YTD | Divisão'!$A:$A,R$137,'2025 YTD | Divisão'!$B:$B,$B44,'2025 YTD | Divisão'!$C:$C,"GR1"))
</f>
        <v/>
      </c>
      <c r="S44" s="29">
        <f>IF(SUMIFS('2025 YTD | Divisão'!$D:$D,'2025 YTD | Divisão'!$A:$A,S$137,'2025 YTD | Divisão'!$B:$B,$B44,'2025 YTD | Divisão'!$C:$C,"GR1")=0,"",SUMIFS('2025 YTD | Divisão'!$D:$D,'2025 YTD | Divisão'!$A:$A,S$137,'2025 YTD | Divisão'!$B:$B,$B44,'2025 YTD | Divisão'!$C:$C,"GR1"))
</f>
        <v>-5639.352831</v>
      </c>
      <c r="T44" s="29" t="str">
        <f>IF(SUMIFS('2025 YTD | Divisão'!$D:$D,'2025 YTD | Divisão'!$A:$A,T$137,'2025 YTD | Divisão'!$B:$B,$B44,'2025 YTD | Divisão'!$C:$C,"GR1")=0,"",SUMIFS('2025 YTD | Divisão'!$D:$D,'2025 YTD | Divisão'!$A:$A,T$137,'2025 YTD | Divisão'!$B:$B,$B44,'2025 YTD | Divisão'!$C:$C,"GR1"))
</f>
        <v/>
      </c>
      <c r="U44" s="29">
        <f>IF(SUMIFS('2025 YTD | Divisão'!$D:$D,'2025 YTD | Divisão'!$A:$A,U$137,'2025 YTD | Divisão'!$B:$B,$B44,'2025 YTD | Divisão'!$C:$C,"GR1")=0,"",SUMIFS('2025 YTD | Divisão'!$D:$D,'2025 YTD | Divisão'!$A:$A,U$137,'2025 YTD | Divisão'!$B:$B,$B44,'2025 YTD | Divisão'!$C:$C,"GR1"))
</f>
        <v>10594.67372</v>
      </c>
      <c r="V44" s="29">
        <f>IF(SUMIFS('2025 YTD | Divisão'!$D:$D,'2025 YTD | Divisão'!$A:$A,V$137,'2025 YTD | Divisão'!$B:$B,$B44,'2025 YTD | Divisão'!$C:$C,"GR1")=0,"",SUMIFS('2025 YTD | Divisão'!$D:$D,'2025 YTD | Divisão'!$A:$A,V$137,'2025 YTD | Divisão'!$B:$B,$B44,'2025 YTD | Divisão'!$C:$C,"GR1"))
</f>
        <v>39590.3562</v>
      </c>
      <c r="W44" s="29" t="str">
        <f>IF(SUMIFS('2025 YTD | Divisão'!$D:$D,'2025 YTD | Divisão'!$A:$A,W$137,'2025 YTD | Divisão'!$B:$B,$B44,'2025 YTD | Divisão'!$C:$C,"GR1")=0,"",SUMIFS('2025 YTD | Divisão'!$D:$D,'2025 YTD | Divisão'!$A:$A,W$137,'2025 YTD | Divisão'!$B:$B,$B44,'2025 YTD | Divisão'!$C:$C,"GR1"))
</f>
        <v/>
      </c>
      <c r="X44" s="8"/>
      <c r="Y44" s="9"/>
      <c r="Z44" s="4"/>
      <c r="AA44" s="4"/>
      <c r="AB44" s="4"/>
      <c r="AC44" s="4"/>
      <c r="AD44" s="4"/>
      <c r="AE44" s="4"/>
    </row>
    <row r="45" hidden="1" outlineLevel="1">
      <c r="A45" s="8"/>
      <c r="B45" s="29">
        <v>18.0</v>
      </c>
      <c r="C45" s="29">
        <f>IF(SUMIFS('2025 YTD | Divisão'!$D:$D,'2025 YTD | Divisão'!$A:$A,C$137,'2025 YTD | Divisão'!$B:$B,$B45,'2025 YTD | Divisão'!$C:$C,"GR1")=0,"",SUMIFS('2025 YTD | Divisão'!$D:$D,'2025 YTD | Divisão'!$A:$A,C$137,'2025 YTD | Divisão'!$B:$B,$B45,'2025 YTD | Divisão'!$C:$C,"GR1"))
</f>
        <v>-15409.69196</v>
      </c>
      <c r="D45" s="29">
        <f>IF(SUMIFS('2025 YTD | Divisão'!$D:$D,'2025 YTD | Divisão'!$A:$A,D$137,'2025 YTD | Divisão'!$B:$B,$B45,'2025 YTD | Divisão'!$C:$C,"GR1")=0,"",SUMIFS('2025 YTD | Divisão'!$D:$D,'2025 YTD | Divisão'!$A:$A,D$137,'2025 YTD | Divisão'!$B:$B,$B45,'2025 YTD | Divisão'!$C:$C,"GR1"))
</f>
        <v>-12221.23121</v>
      </c>
      <c r="E45" s="29">
        <f>IF(SUMIFS('2025 YTD | Divisão'!$D:$D,'2025 YTD | Divisão'!$A:$A,E$137,'2025 YTD | Divisão'!$B:$B,$B45,'2025 YTD | Divisão'!$C:$C,"GR1")=0,"",SUMIFS('2025 YTD | Divisão'!$D:$D,'2025 YTD | Divisão'!$A:$A,E$137,'2025 YTD | Divisão'!$B:$B,$B45,'2025 YTD | Divisão'!$C:$C,"GR1"))
</f>
        <v>26896.69931</v>
      </c>
      <c r="F45" s="29" t="str">
        <f>IF(SUMIFS('2025 YTD | Divisão'!$D:$D,'2025 YTD | Divisão'!$A:$A,F$137,'2025 YTD | Divisão'!$B:$B,$B45,'2025 YTD | Divisão'!$C:$C,"GR1")=0,"",SUMIFS('2025 YTD | Divisão'!$D:$D,'2025 YTD | Divisão'!$A:$A,F$137,'2025 YTD | Divisão'!$B:$B,$B45,'2025 YTD | Divisão'!$C:$C,"GR1"))
</f>
        <v/>
      </c>
      <c r="G45" s="29">
        <f>IF(SUMIFS('2025 YTD | Divisão'!$D:$D,'2025 YTD | Divisão'!$A:$A,G$137,'2025 YTD | Divisão'!$B:$B,$B45,'2025 YTD | Divisão'!$C:$C,"GR1")=0,"",SUMIFS('2025 YTD | Divisão'!$D:$D,'2025 YTD | Divisão'!$A:$A,G$137,'2025 YTD | Divisão'!$B:$B,$B45,'2025 YTD | Divisão'!$C:$C,"GR1"))
</f>
        <v>-251.69904</v>
      </c>
      <c r="H45" s="29">
        <f>IF(SUMIFS('2025 YTD | Divisão'!$D:$D,'2025 YTD | Divisão'!$A:$A,H$137,'2025 YTD | Divisão'!$B:$B,$B45,'2025 YTD | Divisão'!$C:$C,"GR1")=0,"",SUMIFS('2025 YTD | Divisão'!$D:$D,'2025 YTD | Divisão'!$A:$A,H$137,'2025 YTD | Divisão'!$B:$B,$B45,'2025 YTD | Divisão'!$C:$C,"GR1"))
</f>
        <v>-6745.823127</v>
      </c>
      <c r="I45" s="29">
        <f>IF(SUMIFS('2025 YTD | Divisão'!$D:$D,'2025 YTD | Divisão'!$A:$A,I$137,'2025 YTD | Divisão'!$B:$B,$B45,'2025 YTD | Divisão'!$C:$C,"GR1")=0,"",SUMIFS('2025 YTD | Divisão'!$D:$D,'2025 YTD | Divisão'!$A:$A,I$137,'2025 YTD | Divisão'!$B:$B,$B45,'2025 YTD | Divisão'!$C:$C,"GR1"))
</f>
        <v>-4027.559169</v>
      </c>
      <c r="J45" s="29" t="str">
        <f>IF(SUMIFS('2025 YTD | Divisão'!$D:$D,'2025 YTD | Divisão'!$A:$A,J$137,'2025 YTD | Divisão'!$B:$B,$B45,'2025 YTD | Divisão'!$C:$C,"GR1")=0,"",SUMIFS('2025 YTD | Divisão'!$D:$D,'2025 YTD | Divisão'!$A:$A,J$137,'2025 YTD | Divisão'!$B:$B,$B45,'2025 YTD | Divisão'!$C:$C,"GR1"))
</f>
        <v/>
      </c>
      <c r="K45" s="29">
        <f>IF(SUMIFS('2025 YTD | Divisão'!$D:$D,'2025 YTD | Divisão'!$A:$A,K$137,'2025 YTD | Divisão'!$B:$B,$B45,'2025 YTD | Divisão'!$C:$C,"GR1")=0,"",SUMIFS('2025 YTD | Divisão'!$D:$D,'2025 YTD | Divisão'!$A:$A,K$137,'2025 YTD | Divisão'!$B:$B,$B45,'2025 YTD | Divisão'!$C:$C,"GR1"))
</f>
        <v>11241.73534</v>
      </c>
      <c r="L45" s="29" t="str">
        <f>IF(SUMIFS('2025 YTD | Divisão'!$D:$D,'2025 YTD | Divisão'!$A:$A,L$137,'2025 YTD | Divisão'!$B:$B,$B45,'2025 YTD | Divisão'!$C:$C,"GR1")=0,"",SUMIFS('2025 YTD | Divisão'!$D:$D,'2025 YTD | Divisão'!$A:$A,L$137,'2025 YTD | Divisão'!$B:$B,$B45,'2025 YTD | Divisão'!$C:$C,"GR1"))
</f>
        <v/>
      </c>
      <c r="M45" s="29">
        <f>IF(SUMIFS('2025 YTD | Divisão'!$D:$D,'2025 YTD | Divisão'!$A:$A,M$137,'2025 YTD | Divisão'!$B:$B,$B45,'2025 YTD | Divisão'!$C:$C,"GR1")=0,"",SUMIFS('2025 YTD | Divisão'!$D:$D,'2025 YTD | Divisão'!$A:$A,M$137,'2025 YTD | Divisão'!$B:$B,$B45,'2025 YTD | Divisão'!$C:$C,"GR1"))
</f>
        <v>13315.88199</v>
      </c>
      <c r="N45" s="29">
        <f>IF(SUMIFS('2025 YTD | Divisão'!$D:$D,'2025 YTD | Divisão'!$A:$A,N$137,'2025 YTD | Divisão'!$B:$B,$B45,'2025 YTD | Divisão'!$C:$C,"GR1")=0,"",SUMIFS('2025 YTD | Divisão'!$D:$D,'2025 YTD | Divisão'!$A:$A,N$137,'2025 YTD | Divisão'!$B:$B,$B45,'2025 YTD | Divisão'!$C:$C,"GR1"))
</f>
        <v>-63111.1174</v>
      </c>
      <c r="O45" s="29">
        <f>IF(SUMIFS('2025 YTD | Divisão'!$D:$D,'2025 YTD | Divisão'!$A:$A,O$137,'2025 YTD | Divisão'!$B:$B,$B45,'2025 YTD | Divisão'!$C:$C,"GR1")=0,"",SUMIFS('2025 YTD | Divisão'!$D:$D,'2025 YTD | Divisão'!$A:$A,O$137,'2025 YTD | Divisão'!$B:$B,$B45,'2025 YTD | Divisão'!$C:$C,"GR1"))
</f>
        <v>-54799.48945</v>
      </c>
      <c r="P45" s="29" t="str">
        <f>IF(SUMIFS('2025 YTD | Divisão'!$D:$D,'2025 YTD | Divisão'!$A:$A,O$138,'2025 YTD | Divisão'!$B:$B,$B45,'2025 YTD | Divisão'!$C:$C,"GR1")=0,"",SUMIFS('2025 YTD | Divisão'!$D:$D,'2025 YTD | Divisão'!$A:$A,O$137,'2025 YTD | Divisão'!$B:$B,$B45,'2025 YTD | Divisão'!$C:$C,"GR1"))
</f>
        <v/>
      </c>
      <c r="Q45" s="29">
        <f>IF(SUMIFS('2025 YTD | Divisão'!$D:$D,'2025 YTD | Divisão'!$A:$A,Q$137,'2025 YTD | Divisão'!$B:$B,$B45,'2025 YTD | Divisão'!$C:$C,"GR1")=0,"",SUMIFS('2025 YTD | Divisão'!$D:$D,'2025 YTD | Divisão'!$A:$A,Q$137,'2025 YTD | Divisão'!$B:$B,$B45,'2025 YTD | Divisão'!$C:$C,"GR1"))
</f>
        <v>-1290.393202</v>
      </c>
      <c r="R45" s="29" t="str">
        <f>IF(SUMIFS('2025 YTD | Divisão'!$D:$D,'2025 YTD | Divisão'!$A:$A,R$137,'2025 YTD | Divisão'!$B:$B,$B45,'2025 YTD | Divisão'!$C:$C,"GR1")=0,"",SUMIFS('2025 YTD | Divisão'!$D:$D,'2025 YTD | Divisão'!$A:$A,R$137,'2025 YTD | Divisão'!$B:$B,$B45,'2025 YTD | Divisão'!$C:$C,"GR1"))
</f>
        <v/>
      </c>
      <c r="S45" s="29">
        <f>IF(SUMIFS('2025 YTD | Divisão'!$D:$D,'2025 YTD | Divisão'!$A:$A,S$137,'2025 YTD | Divisão'!$B:$B,$B45,'2025 YTD | Divisão'!$C:$C,"GR1")=0,"",SUMIFS('2025 YTD | Divisão'!$D:$D,'2025 YTD | Divisão'!$A:$A,S$137,'2025 YTD | Divisão'!$B:$B,$B45,'2025 YTD | Divisão'!$C:$C,"GR1"))
</f>
        <v>-2322.105505</v>
      </c>
      <c r="T45" s="29" t="str">
        <f>IF(SUMIFS('2025 YTD | Divisão'!$D:$D,'2025 YTD | Divisão'!$A:$A,T$137,'2025 YTD | Divisão'!$B:$B,$B45,'2025 YTD | Divisão'!$C:$C,"GR1")=0,"",SUMIFS('2025 YTD | Divisão'!$D:$D,'2025 YTD | Divisão'!$A:$A,T$137,'2025 YTD | Divisão'!$B:$B,$B45,'2025 YTD | Divisão'!$C:$C,"GR1"))
</f>
        <v/>
      </c>
      <c r="U45" s="29">
        <f>IF(SUMIFS('2025 YTD | Divisão'!$D:$D,'2025 YTD | Divisão'!$A:$A,U$137,'2025 YTD | Divisão'!$B:$B,$B45,'2025 YTD | Divisão'!$C:$C,"GR1")=0,"",SUMIFS('2025 YTD | Divisão'!$D:$D,'2025 YTD | Divisão'!$A:$A,U$137,'2025 YTD | Divisão'!$B:$B,$B45,'2025 YTD | Divisão'!$C:$C,"GR1"))
</f>
        <v>-5720.732838</v>
      </c>
      <c r="V45" s="29">
        <f>IF(SUMIFS('2025 YTD | Divisão'!$D:$D,'2025 YTD | Divisão'!$A:$A,V$137,'2025 YTD | Divisão'!$B:$B,$B45,'2025 YTD | Divisão'!$C:$C,"GR1")=0,"",SUMIFS('2025 YTD | Divisão'!$D:$D,'2025 YTD | Divisão'!$A:$A,V$137,'2025 YTD | Divisão'!$B:$B,$B45,'2025 YTD | Divisão'!$C:$C,"GR1"))
</f>
        <v>14311.33175</v>
      </c>
      <c r="W45" s="29" t="str">
        <f>IF(SUMIFS('2025 YTD | Divisão'!$D:$D,'2025 YTD | Divisão'!$A:$A,W$137,'2025 YTD | Divisão'!$B:$B,$B45,'2025 YTD | Divisão'!$C:$C,"GR1")=0,"",SUMIFS('2025 YTD | Divisão'!$D:$D,'2025 YTD | Divisão'!$A:$A,W$137,'2025 YTD | Divisão'!$B:$B,$B45,'2025 YTD | Divisão'!$C:$C,"GR1"))
</f>
        <v/>
      </c>
      <c r="X45" s="8"/>
      <c r="Y45" s="9"/>
      <c r="Z45" s="4"/>
      <c r="AA45" s="4"/>
      <c r="AB45" s="4"/>
      <c r="AC45" s="4"/>
      <c r="AD45" s="4"/>
      <c r="AE45" s="4"/>
    </row>
    <row r="46" hidden="1" outlineLevel="1">
      <c r="A46" s="8"/>
      <c r="B46" s="29">
        <v>19.0</v>
      </c>
      <c r="C46" s="29">
        <f>IF(SUMIFS('2025 YTD | Divisão'!$D:$D,'2025 YTD | Divisão'!$A:$A,C$137,'2025 YTD | Divisão'!$B:$B,$B46,'2025 YTD | Divisão'!$C:$C,"GR1")=0,"",SUMIFS('2025 YTD | Divisão'!$D:$D,'2025 YTD | Divisão'!$A:$A,C$137,'2025 YTD | Divisão'!$B:$B,$B46,'2025 YTD | Divisão'!$C:$C,"GR1"))
</f>
        <v>-79035.91995</v>
      </c>
      <c r="D46" s="29">
        <f>IF(SUMIFS('2025 YTD | Divisão'!$D:$D,'2025 YTD | Divisão'!$A:$A,D$137,'2025 YTD | Divisão'!$B:$B,$B46,'2025 YTD | Divisão'!$C:$C,"GR1")=0,"",SUMIFS('2025 YTD | Divisão'!$D:$D,'2025 YTD | Divisão'!$A:$A,D$137,'2025 YTD | Divisão'!$B:$B,$B46,'2025 YTD | Divisão'!$C:$C,"GR1"))
</f>
        <v>-3932.391799</v>
      </c>
      <c r="E46" s="29">
        <f>IF(SUMIFS('2025 YTD | Divisão'!$D:$D,'2025 YTD | Divisão'!$A:$A,E$137,'2025 YTD | Divisão'!$B:$B,$B46,'2025 YTD | Divisão'!$C:$C,"GR1")=0,"",SUMIFS('2025 YTD | Divisão'!$D:$D,'2025 YTD | Divisão'!$A:$A,E$137,'2025 YTD | Divisão'!$B:$B,$B46,'2025 YTD | Divisão'!$C:$C,"GR1"))
</f>
        <v>-12681.81793</v>
      </c>
      <c r="F46" s="29" t="str">
        <f>IF(SUMIFS('2025 YTD | Divisão'!$D:$D,'2025 YTD | Divisão'!$A:$A,F$137,'2025 YTD | Divisão'!$B:$B,$B46,'2025 YTD | Divisão'!$C:$C,"GR1")=0,"",SUMIFS('2025 YTD | Divisão'!$D:$D,'2025 YTD | Divisão'!$A:$A,F$137,'2025 YTD | Divisão'!$B:$B,$B46,'2025 YTD | Divisão'!$C:$C,"GR1"))
</f>
        <v/>
      </c>
      <c r="G46" s="29">
        <f>IF(SUMIFS('2025 YTD | Divisão'!$D:$D,'2025 YTD | Divisão'!$A:$A,G$137,'2025 YTD | Divisão'!$B:$B,$B46,'2025 YTD | Divisão'!$C:$C,"GR1")=0,"",SUMIFS('2025 YTD | Divisão'!$D:$D,'2025 YTD | Divisão'!$A:$A,G$137,'2025 YTD | Divisão'!$B:$B,$B46,'2025 YTD | Divisão'!$C:$C,"GR1"))
</f>
        <v>5756.005152</v>
      </c>
      <c r="H46" s="29">
        <f>IF(SUMIFS('2025 YTD | Divisão'!$D:$D,'2025 YTD | Divisão'!$A:$A,H$137,'2025 YTD | Divisão'!$B:$B,$B46,'2025 YTD | Divisão'!$C:$C,"GR1")=0,"",SUMIFS('2025 YTD | Divisão'!$D:$D,'2025 YTD | Divisão'!$A:$A,H$137,'2025 YTD | Divisão'!$B:$B,$B46,'2025 YTD | Divisão'!$C:$C,"GR1"))
</f>
        <v>-22977.01833</v>
      </c>
      <c r="I46" s="29">
        <f>IF(SUMIFS('2025 YTD | Divisão'!$D:$D,'2025 YTD | Divisão'!$A:$A,I$137,'2025 YTD | Divisão'!$B:$B,$B46,'2025 YTD | Divisão'!$C:$C,"GR1")=0,"",SUMIFS('2025 YTD | Divisão'!$D:$D,'2025 YTD | Divisão'!$A:$A,I$137,'2025 YTD | Divisão'!$B:$B,$B46,'2025 YTD | Divisão'!$C:$C,"GR1"))
</f>
        <v>-7222.764945</v>
      </c>
      <c r="J46" s="29" t="str">
        <f>IF(SUMIFS('2025 YTD | Divisão'!$D:$D,'2025 YTD | Divisão'!$A:$A,J$137,'2025 YTD | Divisão'!$B:$B,$B46,'2025 YTD | Divisão'!$C:$C,"GR1")=0,"",SUMIFS('2025 YTD | Divisão'!$D:$D,'2025 YTD | Divisão'!$A:$A,J$137,'2025 YTD | Divisão'!$B:$B,$B46,'2025 YTD | Divisão'!$C:$C,"GR1"))
</f>
        <v/>
      </c>
      <c r="K46" s="29">
        <f>IF(SUMIFS('2025 YTD | Divisão'!$D:$D,'2025 YTD | Divisão'!$A:$A,K$137,'2025 YTD | Divisão'!$B:$B,$B46,'2025 YTD | Divisão'!$C:$C,"GR1")=0,"",SUMIFS('2025 YTD | Divisão'!$D:$D,'2025 YTD | Divisão'!$A:$A,K$137,'2025 YTD | Divisão'!$B:$B,$B46,'2025 YTD | Divisão'!$C:$C,"GR1"))
</f>
        <v>17665.1258</v>
      </c>
      <c r="L46" s="29" t="str">
        <f>IF(SUMIFS('2025 YTD | Divisão'!$D:$D,'2025 YTD | Divisão'!$A:$A,L$137,'2025 YTD | Divisão'!$B:$B,$B46,'2025 YTD | Divisão'!$C:$C,"GR1")=0,"",SUMIFS('2025 YTD | Divisão'!$D:$D,'2025 YTD | Divisão'!$A:$A,L$137,'2025 YTD | Divisão'!$B:$B,$B46,'2025 YTD | Divisão'!$C:$C,"GR1"))
</f>
        <v/>
      </c>
      <c r="M46" s="29">
        <f>IF(SUMIFS('2025 YTD | Divisão'!$D:$D,'2025 YTD | Divisão'!$A:$A,M$137,'2025 YTD | Divisão'!$B:$B,$B46,'2025 YTD | Divisão'!$C:$C,"GR1")=0,"",SUMIFS('2025 YTD | Divisão'!$D:$D,'2025 YTD | Divisão'!$A:$A,M$137,'2025 YTD | Divisão'!$B:$B,$B46,'2025 YTD | Divisão'!$C:$C,"GR1"))
</f>
        <v>-17642.80838</v>
      </c>
      <c r="N46" s="29">
        <f>IF(SUMIFS('2025 YTD | Divisão'!$D:$D,'2025 YTD | Divisão'!$A:$A,N$137,'2025 YTD | Divisão'!$B:$B,$B46,'2025 YTD | Divisão'!$C:$C,"GR1")=0,"",SUMIFS('2025 YTD | Divisão'!$D:$D,'2025 YTD | Divisão'!$A:$A,N$137,'2025 YTD | Divisão'!$B:$B,$B46,'2025 YTD | Divisão'!$C:$C,"GR1"))
</f>
        <v>-153424.7098</v>
      </c>
      <c r="O46" s="29">
        <f>IF(SUMIFS('2025 YTD | Divisão'!$D:$D,'2025 YTD | Divisão'!$A:$A,O$137,'2025 YTD | Divisão'!$B:$B,$B46,'2025 YTD | Divisão'!$C:$C,"GR1")=0,"",SUMIFS('2025 YTD | Divisão'!$D:$D,'2025 YTD | Divisão'!$A:$A,O$137,'2025 YTD | Divisão'!$B:$B,$B46,'2025 YTD | Divisão'!$C:$C,"GR1"))
</f>
        <v>-76282.75151</v>
      </c>
      <c r="P46" s="29" t="str">
        <f>IF(SUMIFS('2025 YTD | Divisão'!$D:$D,'2025 YTD | Divisão'!$A:$A,O$138,'2025 YTD | Divisão'!$B:$B,$B46,'2025 YTD | Divisão'!$C:$C,"GR1")=0,"",SUMIFS('2025 YTD | Divisão'!$D:$D,'2025 YTD | Divisão'!$A:$A,O$137,'2025 YTD | Divisão'!$B:$B,$B46,'2025 YTD | Divisão'!$C:$C,"GR1"))
</f>
        <v/>
      </c>
      <c r="Q46" s="29">
        <f>IF(SUMIFS('2025 YTD | Divisão'!$D:$D,'2025 YTD | Divisão'!$A:$A,Q$137,'2025 YTD | Divisão'!$B:$B,$B46,'2025 YTD | Divisão'!$C:$C,"GR1")=0,"",SUMIFS('2025 YTD | Divisão'!$D:$D,'2025 YTD | Divisão'!$A:$A,Q$137,'2025 YTD | Divisão'!$B:$B,$B46,'2025 YTD | Divisão'!$C:$C,"GR1"))
</f>
        <v>-31633.75099</v>
      </c>
      <c r="R46" s="29" t="str">
        <f>IF(SUMIFS('2025 YTD | Divisão'!$D:$D,'2025 YTD | Divisão'!$A:$A,R$137,'2025 YTD | Divisão'!$B:$B,$B46,'2025 YTD | Divisão'!$C:$C,"GR1")=0,"",SUMIFS('2025 YTD | Divisão'!$D:$D,'2025 YTD | Divisão'!$A:$A,R$137,'2025 YTD | Divisão'!$B:$B,$B46,'2025 YTD | Divisão'!$C:$C,"GR1"))
</f>
        <v/>
      </c>
      <c r="S46" s="29">
        <f>IF(SUMIFS('2025 YTD | Divisão'!$D:$D,'2025 YTD | Divisão'!$A:$A,S$137,'2025 YTD | Divisão'!$B:$B,$B46,'2025 YTD | Divisão'!$C:$C,"GR1")=0,"",SUMIFS('2025 YTD | Divisão'!$D:$D,'2025 YTD | Divisão'!$A:$A,S$137,'2025 YTD | Divisão'!$B:$B,$B46,'2025 YTD | Divisão'!$C:$C,"GR1"))
</f>
        <v>15914.92928</v>
      </c>
      <c r="T46" s="29" t="str">
        <f>IF(SUMIFS('2025 YTD | Divisão'!$D:$D,'2025 YTD | Divisão'!$A:$A,T$137,'2025 YTD | Divisão'!$B:$B,$B46,'2025 YTD | Divisão'!$C:$C,"GR1")=0,"",SUMIFS('2025 YTD | Divisão'!$D:$D,'2025 YTD | Divisão'!$A:$A,T$137,'2025 YTD | Divisão'!$B:$B,$B46,'2025 YTD | Divisão'!$C:$C,"GR1"))
</f>
        <v/>
      </c>
      <c r="U46" s="29">
        <f>IF(SUMIFS('2025 YTD | Divisão'!$D:$D,'2025 YTD | Divisão'!$A:$A,U$137,'2025 YTD | Divisão'!$B:$B,$B46,'2025 YTD | Divisão'!$C:$C,"GR1")=0,"",SUMIFS('2025 YTD | Divisão'!$D:$D,'2025 YTD | Divisão'!$A:$A,U$137,'2025 YTD | Divisão'!$B:$B,$B46,'2025 YTD | Divisão'!$C:$C,"GR1"))
</f>
        <v>12283.65569</v>
      </c>
      <c r="V46" s="29">
        <f>IF(SUMIFS('2025 YTD | Divisão'!$D:$D,'2025 YTD | Divisão'!$A:$A,V$137,'2025 YTD | Divisão'!$B:$B,$B46,'2025 YTD | Divisão'!$C:$C,"GR1")=0,"",SUMIFS('2025 YTD | Divisão'!$D:$D,'2025 YTD | Divisão'!$A:$A,V$137,'2025 YTD | Divisão'!$B:$B,$B46,'2025 YTD | Divisão'!$C:$C,"GR1"))
</f>
        <v>4098.578955</v>
      </c>
      <c r="W46" s="29" t="str">
        <f>IF(SUMIFS('2025 YTD | Divisão'!$D:$D,'2025 YTD | Divisão'!$A:$A,W$137,'2025 YTD | Divisão'!$B:$B,$B46,'2025 YTD | Divisão'!$C:$C,"GR1")=0,"",SUMIFS('2025 YTD | Divisão'!$D:$D,'2025 YTD | Divisão'!$A:$A,W$137,'2025 YTD | Divisão'!$B:$B,$B46,'2025 YTD | Divisão'!$C:$C,"GR1"))
</f>
        <v/>
      </c>
      <c r="X46" s="8"/>
      <c r="Y46" s="9"/>
      <c r="Z46" s="4"/>
      <c r="AA46" s="4"/>
      <c r="AB46" s="4"/>
      <c r="AC46" s="4"/>
      <c r="AD46" s="4"/>
      <c r="AE46" s="4"/>
    </row>
    <row r="47" hidden="1" outlineLevel="1">
      <c r="A47" s="8"/>
      <c r="B47" s="29">
        <v>20.0</v>
      </c>
      <c r="C47" s="29">
        <f>IF(SUMIFS('2025 YTD | Divisão'!$D:$D,'2025 YTD | Divisão'!$A:$A,C$137,'2025 YTD | Divisão'!$B:$B,$B47,'2025 YTD | Divisão'!$C:$C,"GR1")=0,"",SUMIFS('2025 YTD | Divisão'!$D:$D,'2025 YTD | Divisão'!$A:$A,C$137,'2025 YTD | Divisão'!$B:$B,$B47,'2025 YTD | Divisão'!$C:$C,"GR1"))
</f>
        <v>-46091.59327</v>
      </c>
      <c r="D47" s="29">
        <f>IF(SUMIFS('2025 YTD | Divisão'!$D:$D,'2025 YTD | Divisão'!$A:$A,D$137,'2025 YTD | Divisão'!$B:$B,$B47,'2025 YTD | Divisão'!$C:$C,"GR1")=0,"",SUMIFS('2025 YTD | Divisão'!$D:$D,'2025 YTD | Divisão'!$A:$A,D$137,'2025 YTD | Divisão'!$B:$B,$B47,'2025 YTD | Divisão'!$C:$C,"GR1"))
</f>
        <v>-1928.667362</v>
      </c>
      <c r="E47" s="29">
        <f>IF(SUMIFS('2025 YTD | Divisão'!$D:$D,'2025 YTD | Divisão'!$A:$A,E$137,'2025 YTD | Divisão'!$B:$B,$B47,'2025 YTD | Divisão'!$C:$C,"GR1")=0,"",SUMIFS('2025 YTD | Divisão'!$D:$D,'2025 YTD | Divisão'!$A:$A,E$137,'2025 YTD | Divisão'!$B:$B,$B47,'2025 YTD | Divisão'!$C:$C,"GR1"))
</f>
        <v>8053.383923</v>
      </c>
      <c r="F47" s="29" t="str">
        <f>IF(SUMIFS('2025 YTD | Divisão'!$D:$D,'2025 YTD | Divisão'!$A:$A,F$137,'2025 YTD | Divisão'!$B:$B,$B47,'2025 YTD | Divisão'!$C:$C,"GR1")=0,"",SUMIFS('2025 YTD | Divisão'!$D:$D,'2025 YTD | Divisão'!$A:$A,F$137,'2025 YTD | Divisão'!$B:$B,$B47,'2025 YTD | Divisão'!$C:$C,"GR1"))
</f>
        <v/>
      </c>
      <c r="G47" s="29">
        <f>IF(SUMIFS('2025 YTD | Divisão'!$D:$D,'2025 YTD | Divisão'!$A:$A,G$137,'2025 YTD | Divisão'!$B:$B,$B47,'2025 YTD | Divisão'!$C:$C,"GR1")=0,"",SUMIFS('2025 YTD | Divisão'!$D:$D,'2025 YTD | Divisão'!$A:$A,G$137,'2025 YTD | Divisão'!$B:$B,$B47,'2025 YTD | Divisão'!$C:$C,"GR1"))
</f>
        <v>-5369.683911</v>
      </c>
      <c r="H47" s="29">
        <f>IF(SUMIFS('2025 YTD | Divisão'!$D:$D,'2025 YTD | Divisão'!$A:$A,H$137,'2025 YTD | Divisão'!$B:$B,$B47,'2025 YTD | Divisão'!$C:$C,"GR1")=0,"",SUMIFS('2025 YTD | Divisão'!$D:$D,'2025 YTD | Divisão'!$A:$A,H$137,'2025 YTD | Divisão'!$B:$B,$B47,'2025 YTD | Divisão'!$C:$C,"GR1"))
</f>
        <v>-114.2403805</v>
      </c>
      <c r="I47" s="29">
        <f>IF(SUMIFS('2025 YTD | Divisão'!$D:$D,'2025 YTD | Divisão'!$A:$A,I$137,'2025 YTD | Divisão'!$B:$B,$B47,'2025 YTD | Divisão'!$C:$C,"GR1")=0,"",SUMIFS('2025 YTD | Divisão'!$D:$D,'2025 YTD | Divisão'!$A:$A,I$137,'2025 YTD | Divisão'!$B:$B,$B47,'2025 YTD | Divisão'!$C:$C,"GR1"))
</f>
        <v>-16838.73357</v>
      </c>
      <c r="J47" s="29" t="str">
        <f>IF(SUMIFS('2025 YTD | Divisão'!$D:$D,'2025 YTD | Divisão'!$A:$A,J$137,'2025 YTD | Divisão'!$B:$B,$B47,'2025 YTD | Divisão'!$C:$C,"GR1")=0,"",SUMIFS('2025 YTD | Divisão'!$D:$D,'2025 YTD | Divisão'!$A:$A,J$137,'2025 YTD | Divisão'!$B:$B,$B47,'2025 YTD | Divisão'!$C:$C,"GR1"))
</f>
        <v/>
      </c>
      <c r="K47" s="29">
        <f>IF(SUMIFS('2025 YTD | Divisão'!$D:$D,'2025 YTD | Divisão'!$A:$A,K$137,'2025 YTD | Divisão'!$B:$B,$B47,'2025 YTD | Divisão'!$C:$C,"GR1")=0,"",SUMIFS('2025 YTD | Divisão'!$D:$D,'2025 YTD | Divisão'!$A:$A,K$137,'2025 YTD | Divisão'!$B:$B,$B47,'2025 YTD | Divisão'!$C:$C,"GR1"))
</f>
        <v>15781.04577</v>
      </c>
      <c r="L47" s="29" t="str">
        <f>IF(SUMIFS('2025 YTD | Divisão'!$D:$D,'2025 YTD | Divisão'!$A:$A,L$137,'2025 YTD | Divisão'!$B:$B,$B47,'2025 YTD | Divisão'!$C:$C,"GR1")=0,"",SUMIFS('2025 YTD | Divisão'!$D:$D,'2025 YTD | Divisão'!$A:$A,L$137,'2025 YTD | Divisão'!$B:$B,$B47,'2025 YTD | Divisão'!$C:$C,"GR1"))
</f>
        <v/>
      </c>
      <c r="M47" s="29">
        <f>IF(SUMIFS('2025 YTD | Divisão'!$D:$D,'2025 YTD | Divisão'!$A:$A,M$137,'2025 YTD | Divisão'!$B:$B,$B47,'2025 YTD | Divisão'!$C:$C,"GR1")=0,"",SUMIFS('2025 YTD | Divisão'!$D:$D,'2025 YTD | Divisão'!$A:$A,M$137,'2025 YTD | Divisão'!$B:$B,$B47,'2025 YTD | Divisão'!$C:$C,"GR1"))
</f>
        <v>-21349.66694</v>
      </c>
      <c r="N47" s="29">
        <f>IF(SUMIFS('2025 YTD | Divisão'!$D:$D,'2025 YTD | Divisão'!$A:$A,N$137,'2025 YTD | Divisão'!$B:$B,$B47,'2025 YTD | Divisão'!$C:$C,"GR1")=0,"",SUMIFS('2025 YTD | Divisão'!$D:$D,'2025 YTD | Divisão'!$A:$A,N$137,'2025 YTD | Divisão'!$B:$B,$B47,'2025 YTD | Divisão'!$C:$C,"GR1"))
</f>
        <v>-21935.56822</v>
      </c>
      <c r="O47" s="29">
        <f>IF(SUMIFS('2025 YTD | Divisão'!$D:$D,'2025 YTD | Divisão'!$A:$A,O$137,'2025 YTD | Divisão'!$B:$B,$B47,'2025 YTD | Divisão'!$C:$C,"GR1")=0,"",SUMIFS('2025 YTD | Divisão'!$D:$D,'2025 YTD | Divisão'!$A:$A,O$137,'2025 YTD | Divisão'!$B:$B,$B47,'2025 YTD | Divisão'!$C:$C,"GR1"))
</f>
        <v>-52234.59722</v>
      </c>
      <c r="P47" s="29" t="str">
        <f>IF(SUMIFS('2025 YTD | Divisão'!$D:$D,'2025 YTD | Divisão'!$A:$A,O$138,'2025 YTD | Divisão'!$B:$B,$B47,'2025 YTD | Divisão'!$C:$C,"GR1")=0,"",SUMIFS('2025 YTD | Divisão'!$D:$D,'2025 YTD | Divisão'!$A:$A,O$137,'2025 YTD | Divisão'!$B:$B,$B47,'2025 YTD | Divisão'!$C:$C,"GR1"))
</f>
        <v/>
      </c>
      <c r="Q47" s="29">
        <f>IF(SUMIFS('2025 YTD | Divisão'!$D:$D,'2025 YTD | Divisão'!$A:$A,Q$137,'2025 YTD | Divisão'!$B:$B,$B47,'2025 YTD | Divisão'!$C:$C,"GR1")=0,"",SUMIFS('2025 YTD | Divisão'!$D:$D,'2025 YTD | Divisão'!$A:$A,Q$137,'2025 YTD | Divisão'!$B:$B,$B47,'2025 YTD | Divisão'!$C:$C,"GR1"))
</f>
        <v>2388.874048</v>
      </c>
      <c r="R47" s="29" t="str">
        <f>IF(SUMIFS('2025 YTD | Divisão'!$D:$D,'2025 YTD | Divisão'!$A:$A,R$137,'2025 YTD | Divisão'!$B:$B,$B47,'2025 YTD | Divisão'!$C:$C,"GR1")=0,"",SUMIFS('2025 YTD | Divisão'!$D:$D,'2025 YTD | Divisão'!$A:$A,R$137,'2025 YTD | Divisão'!$B:$B,$B47,'2025 YTD | Divisão'!$C:$C,"GR1"))
</f>
        <v/>
      </c>
      <c r="S47" s="29">
        <f>IF(SUMIFS('2025 YTD | Divisão'!$D:$D,'2025 YTD | Divisão'!$A:$A,S$137,'2025 YTD | Divisão'!$B:$B,$B47,'2025 YTD | Divisão'!$C:$C,"GR1")=0,"",SUMIFS('2025 YTD | Divisão'!$D:$D,'2025 YTD | Divisão'!$A:$A,S$137,'2025 YTD | Divisão'!$B:$B,$B47,'2025 YTD | Divisão'!$C:$C,"GR1"))
</f>
        <v>10388.71491</v>
      </c>
      <c r="T47" s="29" t="str">
        <f>IF(SUMIFS('2025 YTD | Divisão'!$D:$D,'2025 YTD | Divisão'!$A:$A,T$137,'2025 YTD | Divisão'!$B:$B,$B47,'2025 YTD | Divisão'!$C:$C,"GR1")=0,"",SUMIFS('2025 YTD | Divisão'!$D:$D,'2025 YTD | Divisão'!$A:$A,T$137,'2025 YTD | Divisão'!$B:$B,$B47,'2025 YTD | Divisão'!$C:$C,"GR1"))
</f>
        <v/>
      </c>
      <c r="U47" s="29">
        <f>IF(SUMIFS('2025 YTD | Divisão'!$D:$D,'2025 YTD | Divisão'!$A:$A,U$137,'2025 YTD | Divisão'!$B:$B,$B47,'2025 YTD | Divisão'!$C:$C,"GR1")=0,"",SUMIFS('2025 YTD | Divisão'!$D:$D,'2025 YTD | Divisão'!$A:$A,U$137,'2025 YTD | Divisão'!$B:$B,$B47,'2025 YTD | Divisão'!$C:$C,"GR1"))
</f>
        <v>-1989.883742</v>
      </c>
      <c r="V47" s="29">
        <f>IF(SUMIFS('2025 YTD | Divisão'!$D:$D,'2025 YTD | Divisão'!$A:$A,V$137,'2025 YTD | Divisão'!$B:$B,$B47,'2025 YTD | Divisão'!$C:$C,"GR1")=0,"",SUMIFS('2025 YTD | Divisão'!$D:$D,'2025 YTD | Divisão'!$A:$A,V$137,'2025 YTD | Divisão'!$B:$B,$B47,'2025 YTD | Divisão'!$C:$C,"GR1"))
</f>
        <v>-30022.98854</v>
      </c>
      <c r="W47" s="29" t="str">
        <f>IF(SUMIFS('2025 YTD | Divisão'!$D:$D,'2025 YTD | Divisão'!$A:$A,W$137,'2025 YTD | Divisão'!$B:$B,$B47,'2025 YTD | Divisão'!$C:$C,"GR1")=0,"",SUMIFS('2025 YTD | Divisão'!$D:$D,'2025 YTD | Divisão'!$A:$A,W$137,'2025 YTD | Divisão'!$B:$B,$B47,'2025 YTD | Divisão'!$C:$C,"GR1"))
</f>
        <v/>
      </c>
      <c r="X47" s="8"/>
      <c r="Y47" s="9"/>
      <c r="Z47" s="4"/>
      <c r="AA47" s="4"/>
      <c r="AB47" s="4"/>
      <c r="AC47" s="4"/>
      <c r="AD47" s="4"/>
      <c r="AE47" s="4"/>
    </row>
    <row r="48" hidden="1" outlineLevel="1">
      <c r="A48" s="8"/>
      <c r="B48" s="29">
        <v>21.0</v>
      </c>
      <c r="C48" s="29">
        <f>IF(SUMIFS('2025 YTD | Divisão'!$D:$D,'2025 YTD | Divisão'!$A:$A,C$137,'2025 YTD | Divisão'!$B:$B,$B48,'2025 YTD | Divisão'!$C:$C,"GR1")=0,"",SUMIFS('2025 YTD | Divisão'!$D:$D,'2025 YTD | Divisão'!$A:$A,C$137,'2025 YTD | Divisão'!$B:$B,$B48,'2025 YTD | Divisão'!$C:$C,"GR1"))
</f>
        <v>-211.8957733</v>
      </c>
      <c r="D48" s="29">
        <f>IF(SUMIFS('2025 YTD | Divisão'!$D:$D,'2025 YTD | Divisão'!$A:$A,D$137,'2025 YTD | Divisão'!$B:$B,$B48,'2025 YTD | Divisão'!$C:$C,"GR1")=0,"",SUMIFS('2025 YTD | Divisão'!$D:$D,'2025 YTD | Divisão'!$A:$A,D$137,'2025 YTD | Divisão'!$B:$B,$B48,'2025 YTD | Divisão'!$C:$C,"GR1"))
</f>
        <v>6768.595696</v>
      </c>
      <c r="E48" s="29">
        <f>IF(SUMIFS('2025 YTD | Divisão'!$D:$D,'2025 YTD | Divisão'!$A:$A,E$137,'2025 YTD | Divisão'!$B:$B,$B48,'2025 YTD | Divisão'!$C:$C,"GR1")=0,"",SUMIFS('2025 YTD | Divisão'!$D:$D,'2025 YTD | Divisão'!$A:$A,E$137,'2025 YTD | Divisão'!$B:$B,$B48,'2025 YTD | Divisão'!$C:$C,"GR1"))
</f>
        <v>17496.37369</v>
      </c>
      <c r="F48" s="29" t="str">
        <f>IF(SUMIFS('2025 YTD | Divisão'!$D:$D,'2025 YTD | Divisão'!$A:$A,F$137,'2025 YTD | Divisão'!$B:$B,$B48,'2025 YTD | Divisão'!$C:$C,"GR1")=0,"",SUMIFS('2025 YTD | Divisão'!$D:$D,'2025 YTD | Divisão'!$A:$A,F$137,'2025 YTD | Divisão'!$B:$B,$B48,'2025 YTD | Divisão'!$C:$C,"GR1"))
</f>
        <v/>
      </c>
      <c r="G48" s="29">
        <f>IF(SUMIFS('2025 YTD | Divisão'!$D:$D,'2025 YTD | Divisão'!$A:$A,G$137,'2025 YTD | Divisão'!$B:$B,$B48,'2025 YTD | Divisão'!$C:$C,"GR1")=0,"",SUMIFS('2025 YTD | Divisão'!$D:$D,'2025 YTD | Divisão'!$A:$A,G$137,'2025 YTD | Divisão'!$B:$B,$B48,'2025 YTD | Divisão'!$C:$C,"GR1"))
</f>
        <v>8935.791937</v>
      </c>
      <c r="H48" s="29">
        <f>IF(SUMIFS('2025 YTD | Divisão'!$D:$D,'2025 YTD | Divisão'!$A:$A,H$137,'2025 YTD | Divisão'!$B:$B,$B48,'2025 YTD | Divisão'!$C:$C,"GR1")=0,"",SUMIFS('2025 YTD | Divisão'!$D:$D,'2025 YTD | Divisão'!$A:$A,H$137,'2025 YTD | Divisão'!$B:$B,$B48,'2025 YTD | Divisão'!$C:$C,"GR1"))
</f>
        <v>-4817.977364</v>
      </c>
      <c r="I48" s="29">
        <f>IF(SUMIFS('2025 YTD | Divisão'!$D:$D,'2025 YTD | Divisão'!$A:$A,I$137,'2025 YTD | Divisão'!$B:$B,$B48,'2025 YTD | Divisão'!$C:$C,"GR1")=0,"",SUMIFS('2025 YTD | Divisão'!$D:$D,'2025 YTD | Divisão'!$A:$A,I$137,'2025 YTD | Divisão'!$B:$B,$B48,'2025 YTD | Divisão'!$C:$C,"GR1"))
</f>
        <v>41640.61462</v>
      </c>
      <c r="J48" s="29" t="str">
        <f>IF(SUMIFS('2025 YTD | Divisão'!$D:$D,'2025 YTD | Divisão'!$A:$A,J$137,'2025 YTD | Divisão'!$B:$B,$B48,'2025 YTD | Divisão'!$C:$C,"GR1")=0,"",SUMIFS('2025 YTD | Divisão'!$D:$D,'2025 YTD | Divisão'!$A:$A,J$137,'2025 YTD | Divisão'!$B:$B,$B48,'2025 YTD | Divisão'!$C:$C,"GR1"))
</f>
        <v/>
      </c>
      <c r="K48" s="29">
        <f>IF(SUMIFS('2025 YTD | Divisão'!$D:$D,'2025 YTD | Divisão'!$A:$A,K$137,'2025 YTD | Divisão'!$B:$B,$B48,'2025 YTD | Divisão'!$C:$C,"GR1")=0,"",SUMIFS('2025 YTD | Divisão'!$D:$D,'2025 YTD | Divisão'!$A:$A,K$137,'2025 YTD | Divisão'!$B:$B,$B48,'2025 YTD | Divisão'!$C:$C,"GR1"))
</f>
        <v>29294.27842</v>
      </c>
      <c r="L48" s="29" t="str">
        <f>IF(SUMIFS('2025 YTD | Divisão'!$D:$D,'2025 YTD | Divisão'!$A:$A,L$137,'2025 YTD | Divisão'!$B:$B,$B48,'2025 YTD | Divisão'!$C:$C,"GR1")=0,"",SUMIFS('2025 YTD | Divisão'!$D:$D,'2025 YTD | Divisão'!$A:$A,L$137,'2025 YTD | Divisão'!$B:$B,$B48,'2025 YTD | Divisão'!$C:$C,"GR1"))
</f>
        <v/>
      </c>
      <c r="M48" s="29">
        <f>IF(SUMIFS('2025 YTD | Divisão'!$D:$D,'2025 YTD | Divisão'!$A:$A,M$137,'2025 YTD | Divisão'!$B:$B,$B48,'2025 YTD | Divisão'!$C:$C,"GR1")=0,"",SUMIFS('2025 YTD | Divisão'!$D:$D,'2025 YTD | Divisão'!$A:$A,M$137,'2025 YTD | Divisão'!$B:$B,$B48,'2025 YTD | Divisão'!$C:$C,"GR1"))
</f>
        <v>8856.685675</v>
      </c>
      <c r="N48" s="29">
        <f>IF(SUMIFS('2025 YTD | Divisão'!$D:$D,'2025 YTD | Divisão'!$A:$A,N$137,'2025 YTD | Divisão'!$B:$B,$B48,'2025 YTD | Divisão'!$C:$C,"GR1")=0,"",SUMIFS('2025 YTD | Divisão'!$D:$D,'2025 YTD | Divisão'!$A:$A,N$137,'2025 YTD | Divisão'!$B:$B,$B48,'2025 YTD | Divisão'!$C:$C,"GR1"))
</f>
        <v>24613.35976</v>
      </c>
      <c r="O48" s="29">
        <f>IF(SUMIFS('2025 YTD | Divisão'!$D:$D,'2025 YTD | Divisão'!$A:$A,O$137,'2025 YTD | Divisão'!$B:$B,$B48,'2025 YTD | Divisão'!$C:$C,"GR1")=0,"",SUMIFS('2025 YTD | Divisão'!$D:$D,'2025 YTD | Divisão'!$A:$A,O$137,'2025 YTD | Divisão'!$B:$B,$B48,'2025 YTD | Divisão'!$C:$C,"GR1"))
</f>
        <v>1672.606502</v>
      </c>
      <c r="P48" s="29" t="str">
        <f>IF(SUMIFS('2025 YTD | Divisão'!$D:$D,'2025 YTD | Divisão'!$A:$A,O$138,'2025 YTD | Divisão'!$B:$B,$B48,'2025 YTD | Divisão'!$C:$C,"GR1")=0,"",SUMIFS('2025 YTD | Divisão'!$D:$D,'2025 YTD | Divisão'!$A:$A,O$137,'2025 YTD | Divisão'!$B:$B,$B48,'2025 YTD | Divisão'!$C:$C,"GR1"))
</f>
        <v/>
      </c>
      <c r="Q48" s="29">
        <f>IF(SUMIFS('2025 YTD | Divisão'!$D:$D,'2025 YTD | Divisão'!$A:$A,Q$137,'2025 YTD | Divisão'!$B:$B,$B48,'2025 YTD | Divisão'!$C:$C,"GR1")=0,"",SUMIFS('2025 YTD | Divisão'!$D:$D,'2025 YTD | Divisão'!$A:$A,Q$137,'2025 YTD | Divisão'!$B:$B,$B48,'2025 YTD | Divisão'!$C:$C,"GR1"))
</f>
        <v>9815.908337</v>
      </c>
      <c r="R48" s="29" t="str">
        <f>IF(SUMIFS('2025 YTD | Divisão'!$D:$D,'2025 YTD | Divisão'!$A:$A,R$137,'2025 YTD | Divisão'!$B:$B,$B48,'2025 YTD | Divisão'!$C:$C,"GR1")=0,"",SUMIFS('2025 YTD | Divisão'!$D:$D,'2025 YTD | Divisão'!$A:$A,R$137,'2025 YTD | Divisão'!$B:$B,$B48,'2025 YTD | Divisão'!$C:$C,"GR1"))
</f>
        <v/>
      </c>
      <c r="S48" s="29">
        <f>IF(SUMIFS('2025 YTD | Divisão'!$D:$D,'2025 YTD | Divisão'!$A:$A,S$137,'2025 YTD | Divisão'!$B:$B,$B48,'2025 YTD | Divisão'!$C:$C,"GR1")=0,"",SUMIFS('2025 YTD | Divisão'!$D:$D,'2025 YTD | Divisão'!$A:$A,S$137,'2025 YTD | Divisão'!$B:$B,$B48,'2025 YTD | Divisão'!$C:$C,"GR1"))
</f>
        <v>-4629.099595</v>
      </c>
      <c r="T48" s="29" t="str">
        <f>IF(SUMIFS('2025 YTD | Divisão'!$D:$D,'2025 YTD | Divisão'!$A:$A,T$137,'2025 YTD | Divisão'!$B:$B,$B48,'2025 YTD | Divisão'!$C:$C,"GR1")=0,"",SUMIFS('2025 YTD | Divisão'!$D:$D,'2025 YTD | Divisão'!$A:$A,T$137,'2025 YTD | Divisão'!$B:$B,$B48,'2025 YTD | Divisão'!$C:$C,"GR1"))
</f>
        <v/>
      </c>
      <c r="U48" s="29">
        <f>IF(SUMIFS('2025 YTD | Divisão'!$D:$D,'2025 YTD | Divisão'!$A:$A,U$137,'2025 YTD | Divisão'!$B:$B,$B48,'2025 YTD | Divisão'!$C:$C,"GR1")=0,"",SUMIFS('2025 YTD | Divisão'!$D:$D,'2025 YTD | Divisão'!$A:$A,U$137,'2025 YTD | Divisão'!$B:$B,$B48,'2025 YTD | Divisão'!$C:$C,"GR1"))
</f>
        <v>11971.32569</v>
      </c>
      <c r="V48" s="29">
        <f>IF(SUMIFS('2025 YTD | Divisão'!$D:$D,'2025 YTD | Divisão'!$A:$A,V$137,'2025 YTD | Divisão'!$B:$B,$B48,'2025 YTD | Divisão'!$C:$C,"GR1")=0,"",SUMIFS('2025 YTD | Divisão'!$D:$D,'2025 YTD | Divisão'!$A:$A,V$137,'2025 YTD | Divisão'!$B:$B,$B48,'2025 YTD | Divisão'!$C:$C,"GR1"))
</f>
        <v>9700.653166</v>
      </c>
      <c r="W48" s="29" t="str">
        <f>IF(SUMIFS('2025 YTD | Divisão'!$D:$D,'2025 YTD | Divisão'!$A:$A,W$137,'2025 YTD | Divisão'!$B:$B,$B48,'2025 YTD | Divisão'!$C:$C,"GR1")=0,"",SUMIFS('2025 YTD | Divisão'!$D:$D,'2025 YTD | Divisão'!$A:$A,W$137,'2025 YTD | Divisão'!$B:$B,$B48,'2025 YTD | Divisão'!$C:$C,"GR1"))
</f>
        <v/>
      </c>
      <c r="X48" s="8"/>
      <c r="Y48" s="9"/>
      <c r="Z48" s="4"/>
      <c r="AA48" s="4"/>
      <c r="AB48" s="4"/>
      <c r="AC48" s="4"/>
      <c r="AD48" s="4"/>
      <c r="AE48" s="4"/>
    </row>
    <row r="49" hidden="1" outlineLevel="1">
      <c r="A49" s="8"/>
      <c r="B49" s="29">
        <v>22.0</v>
      </c>
      <c r="C49" s="29">
        <f>IF(SUMIFS('2025 YTD | Divisão'!$D:$D,'2025 YTD | Divisão'!$A:$A,C$137,'2025 YTD | Divisão'!$B:$B,$B49,'2025 YTD | Divisão'!$C:$C,"GR1")=0,"",SUMIFS('2025 YTD | Divisão'!$D:$D,'2025 YTD | Divisão'!$A:$A,C$137,'2025 YTD | Divisão'!$B:$B,$B49,'2025 YTD | Divisão'!$C:$C,"GR1"))
</f>
        <v>-15603.53977</v>
      </c>
      <c r="D49" s="29">
        <f>IF(SUMIFS('2025 YTD | Divisão'!$D:$D,'2025 YTD | Divisão'!$A:$A,D$137,'2025 YTD | Divisão'!$B:$B,$B49,'2025 YTD | Divisão'!$C:$C,"GR1")=0,"",SUMIFS('2025 YTD | Divisão'!$D:$D,'2025 YTD | Divisão'!$A:$A,D$137,'2025 YTD | Divisão'!$B:$B,$B49,'2025 YTD | Divisão'!$C:$C,"GR1"))
</f>
        <v>-11800.63952</v>
      </c>
      <c r="E49" s="29">
        <f>IF(SUMIFS('2025 YTD | Divisão'!$D:$D,'2025 YTD | Divisão'!$A:$A,E$137,'2025 YTD | Divisão'!$B:$B,$B49,'2025 YTD | Divisão'!$C:$C,"GR1")=0,"",SUMIFS('2025 YTD | Divisão'!$D:$D,'2025 YTD | Divisão'!$A:$A,E$137,'2025 YTD | Divisão'!$B:$B,$B49,'2025 YTD | Divisão'!$C:$C,"GR1"))
</f>
        <v>-35513.39836</v>
      </c>
      <c r="F49" s="29" t="str">
        <f>IF(SUMIFS('2025 YTD | Divisão'!$D:$D,'2025 YTD | Divisão'!$A:$A,F$137,'2025 YTD | Divisão'!$B:$B,$B49,'2025 YTD | Divisão'!$C:$C,"GR1")=0,"",SUMIFS('2025 YTD | Divisão'!$D:$D,'2025 YTD | Divisão'!$A:$A,F$137,'2025 YTD | Divisão'!$B:$B,$B49,'2025 YTD | Divisão'!$C:$C,"GR1"))
</f>
        <v/>
      </c>
      <c r="G49" s="29">
        <f>IF(SUMIFS('2025 YTD | Divisão'!$D:$D,'2025 YTD | Divisão'!$A:$A,G$137,'2025 YTD | Divisão'!$B:$B,$B49,'2025 YTD | Divisão'!$C:$C,"GR1")=0,"",SUMIFS('2025 YTD | Divisão'!$D:$D,'2025 YTD | Divisão'!$A:$A,G$137,'2025 YTD | Divisão'!$B:$B,$B49,'2025 YTD | Divisão'!$C:$C,"GR1"))
</f>
        <v>2822.261041</v>
      </c>
      <c r="H49" s="29">
        <f>IF(SUMIFS('2025 YTD | Divisão'!$D:$D,'2025 YTD | Divisão'!$A:$A,H$137,'2025 YTD | Divisão'!$B:$B,$B49,'2025 YTD | Divisão'!$C:$C,"GR1")=0,"",SUMIFS('2025 YTD | Divisão'!$D:$D,'2025 YTD | Divisão'!$A:$A,H$137,'2025 YTD | Divisão'!$B:$B,$B49,'2025 YTD | Divisão'!$C:$C,"GR1"))
</f>
        <v>-6611.779682</v>
      </c>
      <c r="I49" s="29">
        <f>IF(SUMIFS('2025 YTD | Divisão'!$D:$D,'2025 YTD | Divisão'!$A:$A,I$137,'2025 YTD | Divisão'!$B:$B,$B49,'2025 YTD | Divisão'!$C:$C,"GR1")=0,"",SUMIFS('2025 YTD | Divisão'!$D:$D,'2025 YTD | Divisão'!$A:$A,I$137,'2025 YTD | Divisão'!$B:$B,$B49,'2025 YTD | Divisão'!$C:$C,"GR1"))
</f>
        <v>-5087.248143</v>
      </c>
      <c r="J49" s="29" t="str">
        <f>IF(SUMIFS('2025 YTD | Divisão'!$D:$D,'2025 YTD | Divisão'!$A:$A,J$137,'2025 YTD | Divisão'!$B:$B,$B49,'2025 YTD | Divisão'!$C:$C,"GR1")=0,"",SUMIFS('2025 YTD | Divisão'!$D:$D,'2025 YTD | Divisão'!$A:$A,J$137,'2025 YTD | Divisão'!$B:$B,$B49,'2025 YTD | Divisão'!$C:$C,"GR1"))
</f>
        <v/>
      </c>
      <c r="K49" s="29">
        <f>IF(SUMIFS('2025 YTD | Divisão'!$D:$D,'2025 YTD | Divisão'!$A:$A,K$137,'2025 YTD | Divisão'!$B:$B,$B49,'2025 YTD | Divisão'!$C:$C,"GR1")=0,"",SUMIFS('2025 YTD | Divisão'!$D:$D,'2025 YTD | Divisão'!$A:$A,K$137,'2025 YTD | Divisão'!$B:$B,$B49,'2025 YTD | Divisão'!$C:$C,"GR1"))
</f>
        <v>8221.364039</v>
      </c>
      <c r="L49" s="29" t="str">
        <f>IF(SUMIFS('2025 YTD | Divisão'!$D:$D,'2025 YTD | Divisão'!$A:$A,L$137,'2025 YTD | Divisão'!$B:$B,$B49,'2025 YTD | Divisão'!$C:$C,"GR1")=0,"",SUMIFS('2025 YTD | Divisão'!$D:$D,'2025 YTD | Divisão'!$A:$A,L$137,'2025 YTD | Divisão'!$B:$B,$B49,'2025 YTD | Divisão'!$C:$C,"GR1"))
</f>
        <v/>
      </c>
      <c r="M49" s="29">
        <f>IF(SUMIFS('2025 YTD | Divisão'!$D:$D,'2025 YTD | Divisão'!$A:$A,M$137,'2025 YTD | Divisão'!$B:$B,$B49,'2025 YTD | Divisão'!$C:$C,"GR1")=0,"",SUMIFS('2025 YTD | Divisão'!$D:$D,'2025 YTD | Divisão'!$A:$A,M$137,'2025 YTD | Divisão'!$B:$B,$B49,'2025 YTD | Divisão'!$C:$C,"GR1"))
</f>
        <v>-40204.37716</v>
      </c>
      <c r="N49" s="29">
        <f>IF(SUMIFS('2025 YTD | Divisão'!$D:$D,'2025 YTD | Divisão'!$A:$A,N$137,'2025 YTD | Divisão'!$B:$B,$B49,'2025 YTD | Divisão'!$C:$C,"GR1")=0,"",SUMIFS('2025 YTD | Divisão'!$D:$D,'2025 YTD | Divisão'!$A:$A,N$137,'2025 YTD | Divisão'!$B:$B,$B49,'2025 YTD | Divisão'!$C:$C,"GR1"))
</f>
        <v>141.5957326</v>
      </c>
      <c r="O49" s="29">
        <f>IF(SUMIFS('2025 YTD | Divisão'!$D:$D,'2025 YTD | Divisão'!$A:$A,O$137,'2025 YTD | Divisão'!$B:$B,$B49,'2025 YTD | Divisão'!$C:$C,"GR1")=0,"",SUMIFS('2025 YTD | Divisão'!$D:$D,'2025 YTD | Divisão'!$A:$A,O$137,'2025 YTD | Divisão'!$B:$B,$B49,'2025 YTD | Divisão'!$C:$C,"GR1"))
</f>
        <v>-16222.71544</v>
      </c>
      <c r="P49" s="29" t="str">
        <f>IF(SUMIFS('2025 YTD | Divisão'!$D:$D,'2025 YTD | Divisão'!$A:$A,O$138,'2025 YTD | Divisão'!$B:$B,$B49,'2025 YTD | Divisão'!$C:$C,"GR1")=0,"",SUMIFS('2025 YTD | Divisão'!$D:$D,'2025 YTD | Divisão'!$A:$A,O$137,'2025 YTD | Divisão'!$B:$B,$B49,'2025 YTD | Divisão'!$C:$C,"GR1"))
</f>
        <v/>
      </c>
      <c r="Q49" s="29">
        <f>IF(SUMIFS('2025 YTD | Divisão'!$D:$D,'2025 YTD | Divisão'!$A:$A,Q$137,'2025 YTD | Divisão'!$B:$B,$B49,'2025 YTD | Divisão'!$C:$C,"GR1")=0,"",SUMIFS('2025 YTD | Divisão'!$D:$D,'2025 YTD | Divisão'!$A:$A,Q$137,'2025 YTD | Divisão'!$B:$B,$B49,'2025 YTD | Divisão'!$C:$C,"GR1"))
</f>
        <v>-5822.702146</v>
      </c>
      <c r="R49" s="29" t="str">
        <f>IF(SUMIFS('2025 YTD | Divisão'!$D:$D,'2025 YTD | Divisão'!$A:$A,R$137,'2025 YTD | Divisão'!$B:$B,$B49,'2025 YTD | Divisão'!$C:$C,"GR1")=0,"",SUMIFS('2025 YTD | Divisão'!$D:$D,'2025 YTD | Divisão'!$A:$A,R$137,'2025 YTD | Divisão'!$B:$B,$B49,'2025 YTD | Divisão'!$C:$C,"GR1"))
</f>
        <v/>
      </c>
      <c r="S49" s="29">
        <f>IF(SUMIFS('2025 YTD | Divisão'!$D:$D,'2025 YTD | Divisão'!$A:$A,S$137,'2025 YTD | Divisão'!$B:$B,$B49,'2025 YTD | Divisão'!$C:$C,"GR1")=0,"",SUMIFS('2025 YTD | Divisão'!$D:$D,'2025 YTD | Divisão'!$A:$A,S$137,'2025 YTD | Divisão'!$B:$B,$B49,'2025 YTD | Divisão'!$C:$C,"GR1"))
</f>
        <v>4868.177837</v>
      </c>
      <c r="T49" s="29" t="str">
        <f>IF(SUMIFS('2025 YTD | Divisão'!$D:$D,'2025 YTD | Divisão'!$A:$A,T$137,'2025 YTD | Divisão'!$B:$B,$B49,'2025 YTD | Divisão'!$C:$C,"GR1")=0,"",SUMIFS('2025 YTD | Divisão'!$D:$D,'2025 YTD | Divisão'!$A:$A,T$137,'2025 YTD | Divisão'!$B:$B,$B49,'2025 YTD | Divisão'!$C:$C,"GR1"))
</f>
        <v/>
      </c>
      <c r="U49" s="29">
        <f>IF(SUMIFS('2025 YTD | Divisão'!$D:$D,'2025 YTD | Divisão'!$A:$A,U$137,'2025 YTD | Divisão'!$B:$B,$B49,'2025 YTD | Divisão'!$C:$C,"GR1")=0,"",SUMIFS('2025 YTD | Divisão'!$D:$D,'2025 YTD | Divisão'!$A:$A,U$137,'2025 YTD | Divisão'!$B:$B,$B49,'2025 YTD | Divisão'!$C:$C,"GR1"))
</f>
        <v>-3046.397066</v>
      </c>
      <c r="V49" s="29">
        <f>IF(SUMIFS('2025 YTD | Divisão'!$D:$D,'2025 YTD | Divisão'!$A:$A,V$137,'2025 YTD | Divisão'!$B:$B,$B49,'2025 YTD | Divisão'!$C:$C,"GR1")=0,"",SUMIFS('2025 YTD | Divisão'!$D:$D,'2025 YTD | Divisão'!$A:$A,V$137,'2025 YTD | Divisão'!$B:$B,$B49,'2025 YTD | Divisão'!$C:$C,"GR1"))
</f>
        <v>-2518.922904</v>
      </c>
      <c r="W49" s="29" t="str">
        <f>IF(SUMIFS('2025 YTD | Divisão'!$D:$D,'2025 YTD | Divisão'!$A:$A,W$137,'2025 YTD | Divisão'!$B:$B,$B49,'2025 YTD | Divisão'!$C:$C,"GR1")=0,"",SUMIFS('2025 YTD | Divisão'!$D:$D,'2025 YTD | Divisão'!$A:$A,W$137,'2025 YTD | Divisão'!$B:$B,$B49,'2025 YTD | Divisão'!$C:$C,"GR1"))
</f>
        <v/>
      </c>
      <c r="X49" s="8"/>
      <c r="Y49" s="9"/>
      <c r="Z49" s="4"/>
      <c r="AA49" s="4"/>
      <c r="AB49" s="4"/>
      <c r="AC49" s="4"/>
      <c r="AD49" s="4"/>
      <c r="AE49" s="4"/>
    </row>
    <row r="50" hidden="1" outlineLevel="1">
      <c r="A50" s="8"/>
      <c r="B50" s="29">
        <v>23.0</v>
      </c>
      <c r="C50" s="29">
        <f>IF(SUMIFS('2025 YTD | Divisão'!$D:$D,'2025 YTD | Divisão'!$A:$A,C$137,'2025 YTD | Divisão'!$B:$B,$B50,'2025 YTD | Divisão'!$C:$C,"GR1")=0,"",SUMIFS('2025 YTD | Divisão'!$D:$D,'2025 YTD | Divisão'!$A:$A,C$137,'2025 YTD | Divisão'!$B:$B,$B50,'2025 YTD | Divisão'!$C:$C,"GR1"))
</f>
        <v>-2163.190662</v>
      </c>
      <c r="D50" s="29">
        <f>IF(SUMIFS('2025 YTD | Divisão'!$D:$D,'2025 YTD | Divisão'!$A:$A,D$137,'2025 YTD | Divisão'!$B:$B,$B50,'2025 YTD | Divisão'!$C:$C,"GR1")=0,"",SUMIFS('2025 YTD | Divisão'!$D:$D,'2025 YTD | Divisão'!$A:$A,D$137,'2025 YTD | Divisão'!$B:$B,$B50,'2025 YTD | Divisão'!$C:$C,"GR1"))
</f>
        <v>-775.8287873</v>
      </c>
      <c r="E50" s="29">
        <f>IF(SUMIFS('2025 YTD | Divisão'!$D:$D,'2025 YTD | Divisão'!$A:$A,E$137,'2025 YTD | Divisão'!$B:$B,$B50,'2025 YTD | Divisão'!$C:$C,"GR1")=0,"",SUMIFS('2025 YTD | Divisão'!$D:$D,'2025 YTD | Divisão'!$A:$A,E$137,'2025 YTD | Divisão'!$B:$B,$B50,'2025 YTD | Divisão'!$C:$C,"GR1"))
</f>
        <v>3797.424881</v>
      </c>
      <c r="F50" s="29" t="str">
        <f>IF(SUMIFS('2025 YTD | Divisão'!$D:$D,'2025 YTD | Divisão'!$A:$A,F$137,'2025 YTD | Divisão'!$B:$B,$B50,'2025 YTD | Divisão'!$C:$C,"GR1")=0,"",SUMIFS('2025 YTD | Divisão'!$D:$D,'2025 YTD | Divisão'!$A:$A,F$137,'2025 YTD | Divisão'!$B:$B,$B50,'2025 YTD | Divisão'!$C:$C,"GR1"))
</f>
        <v/>
      </c>
      <c r="G50" s="29">
        <f>IF(SUMIFS('2025 YTD | Divisão'!$D:$D,'2025 YTD | Divisão'!$A:$A,G$137,'2025 YTD | Divisão'!$B:$B,$B50,'2025 YTD | Divisão'!$C:$C,"GR1")=0,"",SUMIFS('2025 YTD | Divisão'!$D:$D,'2025 YTD | Divisão'!$A:$A,G$137,'2025 YTD | Divisão'!$B:$B,$B50,'2025 YTD | Divisão'!$C:$C,"GR1"))
</f>
        <v>3129.704715</v>
      </c>
      <c r="H50" s="29">
        <f>IF(SUMIFS('2025 YTD | Divisão'!$D:$D,'2025 YTD | Divisão'!$A:$A,H$137,'2025 YTD | Divisão'!$B:$B,$B50,'2025 YTD | Divisão'!$C:$C,"GR1")=0,"",SUMIFS('2025 YTD | Divisão'!$D:$D,'2025 YTD | Divisão'!$A:$A,H$137,'2025 YTD | Divisão'!$B:$B,$B50,'2025 YTD | Divisão'!$C:$C,"GR1"))
</f>
        <v>-2501.475345</v>
      </c>
      <c r="I50" s="29">
        <f>IF(SUMIFS('2025 YTD | Divisão'!$D:$D,'2025 YTD | Divisão'!$A:$A,I$137,'2025 YTD | Divisão'!$B:$B,$B50,'2025 YTD | Divisão'!$C:$C,"GR1")=0,"",SUMIFS('2025 YTD | Divisão'!$D:$D,'2025 YTD | Divisão'!$A:$A,I$137,'2025 YTD | Divisão'!$B:$B,$B50,'2025 YTD | Divisão'!$C:$C,"GR1"))
</f>
        <v>8602.215683</v>
      </c>
      <c r="J50" s="29" t="str">
        <f>IF(SUMIFS('2025 YTD | Divisão'!$D:$D,'2025 YTD | Divisão'!$A:$A,J$137,'2025 YTD | Divisão'!$B:$B,$B50,'2025 YTD | Divisão'!$C:$C,"GR1")=0,"",SUMIFS('2025 YTD | Divisão'!$D:$D,'2025 YTD | Divisão'!$A:$A,J$137,'2025 YTD | Divisão'!$B:$B,$B50,'2025 YTD | Divisão'!$C:$C,"GR1"))
</f>
        <v/>
      </c>
      <c r="K50" s="29">
        <f>IF(SUMIFS('2025 YTD | Divisão'!$D:$D,'2025 YTD | Divisão'!$A:$A,K$137,'2025 YTD | Divisão'!$B:$B,$B50,'2025 YTD | Divisão'!$C:$C,"GR1")=0,"",SUMIFS('2025 YTD | Divisão'!$D:$D,'2025 YTD | Divisão'!$A:$A,K$137,'2025 YTD | Divisão'!$B:$B,$B50,'2025 YTD | Divisão'!$C:$C,"GR1"))
</f>
        <v>4870.04934</v>
      </c>
      <c r="L50" s="29" t="str">
        <f>IF(SUMIFS('2025 YTD | Divisão'!$D:$D,'2025 YTD | Divisão'!$A:$A,L$137,'2025 YTD | Divisão'!$B:$B,$B50,'2025 YTD | Divisão'!$C:$C,"GR1")=0,"",SUMIFS('2025 YTD | Divisão'!$D:$D,'2025 YTD | Divisão'!$A:$A,L$137,'2025 YTD | Divisão'!$B:$B,$B50,'2025 YTD | Divisão'!$C:$C,"GR1"))
</f>
        <v/>
      </c>
      <c r="M50" s="29">
        <f>IF(SUMIFS('2025 YTD | Divisão'!$D:$D,'2025 YTD | Divisão'!$A:$A,M$137,'2025 YTD | Divisão'!$B:$B,$B50,'2025 YTD | Divisão'!$C:$C,"GR1")=0,"",SUMIFS('2025 YTD | Divisão'!$D:$D,'2025 YTD | Divisão'!$A:$A,M$137,'2025 YTD | Divisão'!$B:$B,$B50,'2025 YTD | Divisão'!$C:$C,"GR1"))
</f>
        <v>-14309.09513</v>
      </c>
      <c r="N50" s="29">
        <f>IF(SUMIFS('2025 YTD | Divisão'!$D:$D,'2025 YTD | Divisão'!$A:$A,N$137,'2025 YTD | Divisão'!$B:$B,$B50,'2025 YTD | Divisão'!$C:$C,"GR1")=0,"",SUMIFS('2025 YTD | Divisão'!$D:$D,'2025 YTD | Divisão'!$A:$A,N$137,'2025 YTD | Divisão'!$B:$B,$B50,'2025 YTD | Divisão'!$C:$C,"GR1"))
</f>
        <v>532.0360263</v>
      </c>
      <c r="O50" s="29">
        <f>IF(SUMIFS('2025 YTD | Divisão'!$D:$D,'2025 YTD | Divisão'!$A:$A,O$137,'2025 YTD | Divisão'!$B:$B,$B50,'2025 YTD | Divisão'!$C:$C,"GR1")=0,"",SUMIFS('2025 YTD | Divisão'!$D:$D,'2025 YTD | Divisão'!$A:$A,O$137,'2025 YTD | Divisão'!$B:$B,$B50,'2025 YTD | Divisão'!$C:$C,"GR1"))
</f>
        <v>10254.0439</v>
      </c>
      <c r="P50" s="29" t="str">
        <f>IF(SUMIFS('2025 YTD | Divisão'!$D:$D,'2025 YTD | Divisão'!$A:$A,O$138,'2025 YTD | Divisão'!$B:$B,$B50,'2025 YTD | Divisão'!$C:$C,"GR1")=0,"",SUMIFS('2025 YTD | Divisão'!$D:$D,'2025 YTD | Divisão'!$A:$A,O$137,'2025 YTD | Divisão'!$B:$B,$B50,'2025 YTD | Divisão'!$C:$C,"GR1"))
</f>
        <v/>
      </c>
      <c r="Q50" s="29">
        <f>IF(SUMIFS('2025 YTD | Divisão'!$D:$D,'2025 YTD | Divisão'!$A:$A,Q$137,'2025 YTD | Divisão'!$B:$B,$B50,'2025 YTD | Divisão'!$C:$C,"GR1")=0,"",SUMIFS('2025 YTD | Divisão'!$D:$D,'2025 YTD | Divisão'!$A:$A,Q$137,'2025 YTD | Divisão'!$B:$B,$B50,'2025 YTD | Divisão'!$C:$C,"GR1"))
</f>
        <v>-30076.53765</v>
      </c>
      <c r="R50" s="29" t="str">
        <f>IF(SUMIFS('2025 YTD | Divisão'!$D:$D,'2025 YTD | Divisão'!$A:$A,R$137,'2025 YTD | Divisão'!$B:$B,$B50,'2025 YTD | Divisão'!$C:$C,"GR1")=0,"",SUMIFS('2025 YTD | Divisão'!$D:$D,'2025 YTD | Divisão'!$A:$A,R$137,'2025 YTD | Divisão'!$B:$B,$B50,'2025 YTD | Divisão'!$C:$C,"GR1"))
</f>
        <v/>
      </c>
      <c r="S50" s="29">
        <f>IF(SUMIFS('2025 YTD | Divisão'!$D:$D,'2025 YTD | Divisão'!$A:$A,S$137,'2025 YTD | Divisão'!$B:$B,$B50,'2025 YTD | Divisão'!$C:$C,"GR1")=0,"",SUMIFS('2025 YTD | Divisão'!$D:$D,'2025 YTD | Divisão'!$A:$A,S$137,'2025 YTD | Divisão'!$B:$B,$B50,'2025 YTD | Divisão'!$C:$C,"GR1"))
</f>
        <v>-2354.583396</v>
      </c>
      <c r="T50" s="29" t="str">
        <f>IF(SUMIFS('2025 YTD | Divisão'!$D:$D,'2025 YTD | Divisão'!$A:$A,T$137,'2025 YTD | Divisão'!$B:$B,$B50,'2025 YTD | Divisão'!$C:$C,"GR1")=0,"",SUMIFS('2025 YTD | Divisão'!$D:$D,'2025 YTD | Divisão'!$A:$A,T$137,'2025 YTD | Divisão'!$B:$B,$B50,'2025 YTD | Divisão'!$C:$C,"GR1"))
</f>
        <v/>
      </c>
      <c r="U50" s="29">
        <f>IF(SUMIFS('2025 YTD | Divisão'!$D:$D,'2025 YTD | Divisão'!$A:$A,U$137,'2025 YTD | Divisão'!$B:$B,$B50,'2025 YTD | Divisão'!$C:$C,"GR1")=0,"",SUMIFS('2025 YTD | Divisão'!$D:$D,'2025 YTD | Divisão'!$A:$A,U$137,'2025 YTD | Divisão'!$B:$B,$B50,'2025 YTD | Divisão'!$C:$C,"GR1"))
</f>
        <v>-8118.85769</v>
      </c>
      <c r="V50" s="29">
        <f>IF(SUMIFS('2025 YTD | Divisão'!$D:$D,'2025 YTD | Divisão'!$A:$A,V$137,'2025 YTD | Divisão'!$B:$B,$B50,'2025 YTD | Divisão'!$C:$C,"GR1")=0,"",SUMIFS('2025 YTD | Divisão'!$D:$D,'2025 YTD | Divisão'!$A:$A,V$137,'2025 YTD | Divisão'!$B:$B,$B50,'2025 YTD | Divisão'!$C:$C,"GR1"))
</f>
        <v>3632.863458</v>
      </c>
      <c r="W50" s="29" t="str">
        <f>IF(SUMIFS('2025 YTD | Divisão'!$D:$D,'2025 YTD | Divisão'!$A:$A,W$137,'2025 YTD | Divisão'!$B:$B,$B50,'2025 YTD | Divisão'!$C:$C,"GR1")=0,"",SUMIFS('2025 YTD | Divisão'!$D:$D,'2025 YTD | Divisão'!$A:$A,W$137,'2025 YTD | Divisão'!$B:$B,$B50,'2025 YTD | Divisão'!$C:$C,"GR1"))
</f>
        <v/>
      </c>
      <c r="X50" s="8"/>
      <c r="Y50" s="9"/>
      <c r="Z50" s="4"/>
      <c r="AA50" s="4"/>
      <c r="AB50" s="4"/>
      <c r="AC50" s="4"/>
      <c r="AD50" s="4"/>
      <c r="AE50" s="4"/>
    </row>
    <row r="51" hidden="1" outlineLevel="1">
      <c r="A51" s="8"/>
      <c r="B51" s="29">
        <v>24.0</v>
      </c>
      <c r="C51" s="29" t="str">
        <f>IF(SUMIFS('2025 YTD | Divisão'!$D:$D,'2025 YTD | Divisão'!$A:$A,C$137,'2025 YTD | Divisão'!$B:$B,$B51,'2025 YTD | Divisão'!$C:$C,"GR1")=0,"",SUMIFS('2025 YTD | Divisão'!$D:$D,'2025 YTD | Divisão'!$A:$A,C$137,'2025 YTD | Divisão'!$B:$B,$B51,'2025 YTD | Divisão'!$C:$C,"GR1"))
</f>
        <v/>
      </c>
      <c r="D51" s="29" t="str">
        <f>IF(SUMIFS('2025 YTD | Divisão'!$D:$D,'2025 YTD | Divisão'!$A:$A,D$137,'2025 YTD | Divisão'!$B:$B,$B51,'2025 YTD | Divisão'!$C:$C,"GR1")=0,"",SUMIFS('2025 YTD | Divisão'!$D:$D,'2025 YTD | Divisão'!$A:$A,D$137,'2025 YTD | Divisão'!$B:$B,$B51,'2025 YTD | Divisão'!$C:$C,"GR1"))
</f>
        <v/>
      </c>
      <c r="E51" s="29" t="str">
        <f>IF(SUMIFS('2025 YTD | Divisão'!$D:$D,'2025 YTD | Divisão'!$A:$A,E$137,'2025 YTD | Divisão'!$B:$B,$B51,'2025 YTD | Divisão'!$C:$C,"GR1")=0,"",SUMIFS('2025 YTD | Divisão'!$D:$D,'2025 YTD | Divisão'!$A:$A,E$137,'2025 YTD | Divisão'!$B:$B,$B51,'2025 YTD | Divisão'!$C:$C,"GR1"))
</f>
        <v/>
      </c>
      <c r="F51" s="29" t="str">
        <f>IF(SUMIFS('2025 YTD | Divisão'!$D:$D,'2025 YTD | Divisão'!$A:$A,F$137,'2025 YTD | Divisão'!$B:$B,$B51,'2025 YTD | Divisão'!$C:$C,"GR1")=0,"",SUMIFS('2025 YTD | Divisão'!$D:$D,'2025 YTD | Divisão'!$A:$A,F$137,'2025 YTD | Divisão'!$B:$B,$B51,'2025 YTD | Divisão'!$C:$C,"GR1"))
</f>
        <v/>
      </c>
      <c r="G51" s="29" t="str">
        <f>IF(SUMIFS('2025 YTD | Divisão'!$D:$D,'2025 YTD | Divisão'!$A:$A,G$137,'2025 YTD | Divisão'!$B:$B,$B51,'2025 YTD | Divisão'!$C:$C,"GR1")=0,"",SUMIFS('2025 YTD | Divisão'!$D:$D,'2025 YTD | Divisão'!$A:$A,G$137,'2025 YTD | Divisão'!$B:$B,$B51,'2025 YTD | Divisão'!$C:$C,"GR1"))
</f>
        <v/>
      </c>
      <c r="H51" s="29" t="str">
        <f>IF(SUMIFS('2025 YTD | Divisão'!$D:$D,'2025 YTD | Divisão'!$A:$A,H$137,'2025 YTD | Divisão'!$B:$B,$B51,'2025 YTD | Divisão'!$C:$C,"GR1")=0,"",SUMIFS('2025 YTD | Divisão'!$D:$D,'2025 YTD | Divisão'!$A:$A,H$137,'2025 YTD | Divisão'!$B:$B,$B51,'2025 YTD | Divisão'!$C:$C,"GR1"))
</f>
        <v/>
      </c>
      <c r="I51" s="29" t="str">
        <f>IF(SUMIFS('2025 YTD | Divisão'!$D:$D,'2025 YTD | Divisão'!$A:$A,I$137,'2025 YTD | Divisão'!$B:$B,$B51,'2025 YTD | Divisão'!$C:$C,"GR1")=0,"",SUMIFS('2025 YTD | Divisão'!$D:$D,'2025 YTD | Divisão'!$A:$A,I$137,'2025 YTD | Divisão'!$B:$B,$B51,'2025 YTD | Divisão'!$C:$C,"GR1"))
</f>
        <v/>
      </c>
      <c r="J51" s="29" t="str">
        <f>IF(SUMIFS('2025 YTD | Divisão'!$D:$D,'2025 YTD | Divisão'!$A:$A,J$137,'2025 YTD | Divisão'!$B:$B,$B51,'2025 YTD | Divisão'!$C:$C,"GR1")=0,"",SUMIFS('2025 YTD | Divisão'!$D:$D,'2025 YTD | Divisão'!$A:$A,J$137,'2025 YTD | Divisão'!$B:$B,$B51,'2025 YTD | Divisão'!$C:$C,"GR1"))
</f>
        <v/>
      </c>
      <c r="K51" s="29" t="str">
        <f>IF(SUMIFS('2025 YTD | Divisão'!$D:$D,'2025 YTD | Divisão'!$A:$A,K$137,'2025 YTD | Divisão'!$B:$B,$B51,'2025 YTD | Divisão'!$C:$C,"GR1")=0,"",SUMIFS('2025 YTD | Divisão'!$D:$D,'2025 YTD | Divisão'!$A:$A,K$137,'2025 YTD | Divisão'!$B:$B,$B51,'2025 YTD | Divisão'!$C:$C,"GR1"))
</f>
        <v/>
      </c>
      <c r="L51" s="29" t="str">
        <f>IF(SUMIFS('2025 YTD | Divisão'!$D:$D,'2025 YTD | Divisão'!$A:$A,L$137,'2025 YTD | Divisão'!$B:$B,$B51,'2025 YTD | Divisão'!$C:$C,"GR1")=0,"",SUMIFS('2025 YTD | Divisão'!$D:$D,'2025 YTD | Divisão'!$A:$A,L$137,'2025 YTD | Divisão'!$B:$B,$B51,'2025 YTD | Divisão'!$C:$C,"GR1"))
</f>
        <v/>
      </c>
      <c r="M51" s="29" t="str">
        <f>IF(SUMIFS('2025 YTD | Divisão'!$D:$D,'2025 YTD | Divisão'!$A:$A,M$137,'2025 YTD | Divisão'!$B:$B,$B51,'2025 YTD | Divisão'!$C:$C,"GR1")=0,"",SUMIFS('2025 YTD | Divisão'!$D:$D,'2025 YTD | Divisão'!$A:$A,M$137,'2025 YTD | Divisão'!$B:$B,$B51,'2025 YTD | Divisão'!$C:$C,"GR1"))
</f>
        <v/>
      </c>
      <c r="N51" s="29" t="str">
        <f>IF(SUMIFS('2025 YTD | Divisão'!$D:$D,'2025 YTD | Divisão'!$A:$A,N$137,'2025 YTD | Divisão'!$B:$B,$B51,'2025 YTD | Divisão'!$C:$C,"GR1")=0,"",SUMIFS('2025 YTD | Divisão'!$D:$D,'2025 YTD | Divisão'!$A:$A,N$137,'2025 YTD | Divisão'!$B:$B,$B51,'2025 YTD | Divisão'!$C:$C,"GR1"))
</f>
        <v/>
      </c>
      <c r="O51" s="29" t="str">
        <f>IF(SUMIFS('2025 YTD | Divisão'!$D:$D,'2025 YTD | Divisão'!$A:$A,O$137,'2025 YTD | Divisão'!$B:$B,$B51,'2025 YTD | Divisão'!$C:$C,"GR1")=0,"",SUMIFS('2025 YTD | Divisão'!$D:$D,'2025 YTD | Divisão'!$A:$A,O$137,'2025 YTD | Divisão'!$B:$B,$B51,'2025 YTD | Divisão'!$C:$C,"GR1"))
</f>
        <v/>
      </c>
      <c r="P51" s="29" t="str">
        <f>IF(SUMIFS('2025 YTD | Divisão'!$D:$D,'2025 YTD | Divisão'!$A:$A,O$138,'2025 YTD | Divisão'!$B:$B,$B51,'2025 YTD | Divisão'!$C:$C,"GR1")=0,"",SUMIFS('2025 YTD | Divisão'!$D:$D,'2025 YTD | Divisão'!$A:$A,O$137,'2025 YTD | Divisão'!$B:$B,$B51,'2025 YTD | Divisão'!$C:$C,"GR1"))
</f>
        <v/>
      </c>
      <c r="Q51" s="29" t="str">
        <f>IF(SUMIFS('2025 YTD | Divisão'!$D:$D,'2025 YTD | Divisão'!$A:$A,Q$137,'2025 YTD | Divisão'!$B:$B,$B51,'2025 YTD | Divisão'!$C:$C,"GR1")=0,"",SUMIFS('2025 YTD | Divisão'!$D:$D,'2025 YTD | Divisão'!$A:$A,Q$137,'2025 YTD | Divisão'!$B:$B,$B51,'2025 YTD | Divisão'!$C:$C,"GR1"))
</f>
        <v/>
      </c>
      <c r="R51" s="29" t="str">
        <f>IF(SUMIFS('2025 YTD | Divisão'!$D:$D,'2025 YTD | Divisão'!$A:$A,R$137,'2025 YTD | Divisão'!$B:$B,$B51,'2025 YTD | Divisão'!$C:$C,"GR1")=0,"",SUMIFS('2025 YTD | Divisão'!$D:$D,'2025 YTD | Divisão'!$A:$A,R$137,'2025 YTD | Divisão'!$B:$B,$B51,'2025 YTD | Divisão'!$C:$C,"GR1"))
</f>
        <v/>
      </c>
      <c r="S51" s="29" t="str">
        <f>IF(SUMIFS('2025 YTD | Divisão'!$D:$D,'2025 YTD | Divisão'!$A:$A,S$137,'2025 YTD | Divisão'!$B:$B,$B51,'2025 YTD | Divisão'!$C:$C,"GR1")=0,"",SUMIFS('2025 YTD | Divisão'!$D:$D,'2025 YTD | Divisão'!$A:$A,S$137,'2025 YTD | Divisão'!$B:$B,$B51,'2025 YTD | Divisão'!$C:$C,"GR1"))
</f>
        <v/>
      </c>
      <c r="T51" s="29" t="str">
        <f>IF(SUMIFS('2025 YTD | Divisão'!$D:$D,'2025 YTD | Divisão'!$A:$A,T$137,'2025 YTD | Divisão'!$B:$B,$B51,'2025 YTD | Divisão'!$C:$C,"GR1")=0,"",SUMIFS('2025 YTD | Divisão'!$D:$D,'2025 YTD | Divisão'!$A:$A,T$137,'2025 YTD | Divisão'!$B:$B,$B51,'2025 YTD | Divisão'!$C:$C,"GR1"))
</f>
        <v/>
      </c>
      <c r="U51" s="29" t="str">
        <f>IF(SUMIFS('2025 YTD | Divisão'!$D:$D,'2025 YTD | Divisão'!$A:$A,U$137,'2025 YTD | Divisão'!$B:$B,$B51,'2025 YTD | Divisão'!$C:$C,"GR1")=0,"",SUMIFS('2025 YTD | Divisão'!$D:$D,'2025 YTD | Divisão'!$A:$A,U$137,'2025 YTD | Divisão'!$B:$B,$B51,'2025 YTD | Divisão'!$C:$C,"GR1"))
</f>
        <v/>
      </c>
      <c r="V51" s="29" t="str">
        <f>IF(SUMIFS('2025 YTD | Divisão'!$D:$D,'2025 YTD | Divisão'!$A:$A,V$137,'2025 YTD | Divisão'!$B:$B,$B51,'2025 YTD | Divisão'!$C:$C,"GR1")=0,"",SUMIFS('2025 YTD | Divisão'!$D:$D,'2025 YTD | Divisão'!$A:$A,V$137,'2025 YTD | Divisão'!$B:$B,$B51,'2025 YTD | Divisão'!$C:$C,"GR1"))
</f>
        <v/>
      </c>
      <c r="W51" s="29" t="str">
        <f>IF(SUMIFS('2025 YTD | Divisão'!$D:$D,'2025 YTD | Divisão'!$A:$A,W$137,'2025 YTD | Divisão'!$B:$B,$B51,'2025 YTD | Divisão'!$C:$C,"GR1")=0,"",SUMIFS('2025 YTD | Divisão'!$D:$D,'2025 YTD | Divisão'!$A:$A,W$137,'2025 YTD | Divisão'!$B:$B,$B51,'2025 YTD | Divisão'!$C:$C,"GR1"))
</f>
        <v/>
      </c>
      <c r="X51" s="8"/>
      <c r="Y51" s="9"/>
      <c r="Z51" s="4"/>
      <c r="AA51" s="4"/>
      <c r="AB51" s="4"/>
      <c r="AC51" s="4"/>
      <c r="AD51" s="4"/>
      <c r="AE51" s="4"/>
    </row>
    <row r="52" hidden="1" outlineLevel="1">
      <c r="A52" s="8"/>
      <c r="B52" s="29">
        <v>25.0</v>
      </c>
      <c r="C52" s="29" t="str">
        <f>IF(SUMIFS('2025 YTD | Divisão'!$D:$D,'2025 YTD | Divisão'!$A:$A,C$137,'2025 YTD | Divisão'!$B:$B,$B52,'2025 YTD | Divisão'!$C:$C,"GR1")=0,"",SUMIFS('2025 YTD | Divisão'!$D:$D,'2025 YTD | Divisão'!$A:$A,C$137,'2025 YTD | Divisão'!$B:$B,$B52,'2025 YTD | Divisão'!$C:$C,"GR1"))
</f>
        <v/>
      </c>
      <c r="D52" s="29" t="str">
        <f>IF(SUMIFS('2025 YTD | Divisão'!$D:$D,'2025 YTD | Divisão'!$A:$A,D$137,'2025 YTD | Divisão'!$B:$B,$B52,'2025 YTD | Divisão'!$C:$C,"GR1")=0,"",SUMIFS('2025 YTD | Divisão'!$D:$D,'2025 YTD | Divisão'!$A:$A,D$137,'2025 YTD | Divisão'!$B:$B,$B52,'2025 YTD | Divisão'!$C:$C,"GR1"))
</f>
        <v/>
      </c>
      <c r="E52" s="29" t="str">
        <f>IF(SUMIFS('2025 YTD | Divisão'!$D:$D,'2025 YTD | Divisão'!$A:$A,E$137,'2025 YTD | Divisão'!$B:$B,$B52,'2025 YTD | Divisão'!$C:$C,"GR1")=0,"",SUMIFS('2025 YTD | Divisão'!$D:$D,'2025 YTD | Divisão'!$A:$A,E$137,'2025 YTD | Divisão'!$B:$B,$B52,'2025 YTD | Divisão'!$C:$C,"GR1"))
</f>
        <v/>
      </c>
      <c r="F52" s="29" t="str">
        <f>IF(SUMIFS('2025 YTD | Divisão'!$D:$D,'2025 YTD | Divisão'!$A:$A,F$137,'2025 YTD | Divisão'!$B:$B,$B52,'2025 YTD | Divisão'!$C:$C,"GR1")=0,"",SUMIFS('2025 YTD | Divisão'!$D:$D,'2025 YTD | Divisão'!$A:$A,F$137,'2025 YTD | Divisão'!$B:$B,$B52,'2025 YTD | Divisão'!$C:$C,"GR1"))
</f>
        <v/>
      </c>
      <c r="G52" s="29" t="str">
        <f>IF(SUMIFS('2025 YTD | Divisão'!$D:$D,'2025 YTD | Divisão'!$A:$A,G$137,'2025 YTD | Divisão'!$B:$B,$B52,'2025 YTD | Divisão'!$C:$C,"GR1")=0,"",SUMIFS('2025 YTD | Divisão'!$D:$D,'2025 YTD | Divisão'!$A:$A,G$137,'2025 YTD | Divisão'!$B:$B,$B52,'2025 YTD | Divisão'!$C:$C,"GR1"))
</f>
        <v/>
      </c>
      <c r="H52" s="29" t="str">
        <f>IF(SUMIFS('2025 YTD | Divisão'!$D:$D,'2025 YTD | Divisão'!$A:$A,H$137,'2025 YTD | Divisão'!$B:$B,$B52,'2025 YTD | Divisão'!$C:$C,"GR1")=0,"",SUMIFS('2025 YTD | Divisão'!$D:$D,'2025 YTD | Divisão'!$A:$A,H$137,'2025 YTD | Divisão'!$B:$B,$B52,'2025 YTD | Divisão'!$C:$C,"GR1"))
</f>
        <v/>
      </c>
      <c r="I52" s="29" t="str">
        <f>IF(SUMIFS('2025 YTD | Divisão'!$D:$D,'2025 YTD | Divisão'!$A:$A,I$137,'2025 YTD | Divisão'!$B:$B,$B52,'2025 YTD | Divisão'!$C:$C,"GR1")=0,"",SUMIFS('2025 YTD | Divisão'!$D:$D,'2025 YTD | Divisão'!$A:$A,I$137,'2025 YTD | Divisão'!$B:$B,$B52,'2025 YTD | Divisão'!$C:$C,"GR1"))
</f>
        <v/>
      </c>
      <c r="J52" s="29" t="str">
        <f>IF(SUMIFS('2025 YTD | Divisão'!$D:$D,'2025 YTD | Divisão'!$A:$A,J$137,'2025 YTD | Divisão'!$B:$B,$B52,'2025 YTD | Divisão'!$C:$C,"GR1")=0,"",SUMIFS('2025 YTD | Divisão'!$D:$D,'2025 YTD | Divisão'!$A:$A,J$137,'2025 YTD | Divisão'!$B:$B,$B52,'2025 YTD | Divisão'!$C:$C,"GR1"))
</f>
        <v/>
      </c>
      <c r="K52" s="29" t="str">
        <f>IF(SUMIFS('2025 YTD | Divisão'!$D:$D,'2025 YTD | Divisão'!$A:$A,K$137,'2025 YTD | Divisão'!$B:$B,$B52,'2025 YTD | Divisão'!$C:$C,"GR1")=0,"",SUMIFS('2025 YTD | Divisão'!$D:$D,'2025 YTD | Divisão'!$A:$A,K$137,'2025 YTD | Divisão'!$B:$B,$B52,'2025 YTD | Divisão'!$C:$C,"GR1"))
</f>
        <v/>
      </c>
      <c r="L52" s="29" t="str">
        <f>IF(SUMIFS('2025 YTD | Divisão'!$D:$D,'2025 YTD | Divisão'!$A:$A,L$137,'2025 YTD | Divisão'!$B:$B,$B52,'2025 YTD | Divisão'!$C:$C,"GR1")=0,"",SUMIFS('2025 YTD | Divisão'!$D:$D,'2025 YTD | Divisão'!$A:$A,L$137,'2025 YTD | Divisão'!$B:$B,$B52,'2025 YTD | Divisão'!$C:$C,"GR1"))
</f>
        <v/>
      </c>
      <c r="M52" s="29" t="str">
        <f>IF(SUMIFS('2025 YTD | Divisão'!$D:$D,'2025 YTD | Divisão'!$A:$A,M$137,'2025 YTD | Divisão'!$B:$B,$B52,'2025 YTD | Divisão'!$C:$C,"GR1")=0,"",SUMIFS('2025 YTD | Divisão'!$D:$D,'2025 YTD | Divisão'!$A:$A,M$137,'2025 YTD | Divisão'!$B:$B,$B52,'2025 YTD | Divisão'!$C:$C,"GR1"))
</f>
        <v/>
      </c>
      <c r="N52" s="29" t="str">
        <f>IF(SUMIFS('2025 YTD | Divisão'!$D:$D,'2025 YTD | Divisão'!$A:$A,N$137,'2025 YTD | Divisão'!$B:$B,$B52,'2025 YTD | Divisão'!$C:$C,"GR1")=0,"",SUMIFS('2025 YTD | Divisão'!$D:$D,'2025 YTD | Divisão'!$A:$A,N$137,'2025 YTD | Divisão'!$B:$B,$B52,'2025 YTD | Divisão'!$C:$C,"GR1"))
</f>
        <v/>
      </c>
      <c r="O52" s="29" t="str">
        <f>IF(SUMIFS('2025 YTD | Divisão'!$D:$D,'2025 YTD | Divisão'!$A:$A,O$137,'2025 YTD | Divisão'!$B:$B,$B52,'2025 YTD | Divisão'!$C:$C,"GR1")=0,"",SUMIFS('2025 YTD | Divisão'!$D:$D,'2025 YTD | Divisão'!$A:$A,O$137,'2025 YTD | Divisão'!$B:$B,$B52,'2025 YTD | Divisão'!$C:$C,"GR1"))
</f>
        <v/>
      </c>
      <c r="P52" s="29" t="str">
        <f>IF(SUMIFS('2025 YTD | Divisão'!$D:$D,'2025 YTD | Divisão'!$A:$A,O$138,'2025 YTD | Divisão'!$B:$B,$B52,'2025 YTD | Divisão'!$C:$C,"GR1")=0,"",SUMIFS('2025 YTD | Divisão'!$D:$D,'2025 YTD | Divisão'!$A:$A,O$137,'2025 YTD | Divisão'!$B:$B,$B52,'2025 YTD | Divisão'!$C:$C,"GR1"))
</f>
        <v/>
      </c>
      <c r="Q52" s="29" t="str">
        <f>IF(SUMIFS('2025 YTD | Divisão'!$D:$D,'2025 YTD | Divisão'!$A:$A,Q$137,'2025 YTD | Divisão'!$B:$B,$B52,'2025 YTD | Divisão'!$C:$C,"GR1")=0,"",SUMIFS('2025 YTD | Divisão'!$D:$D,'2025 YTD | Divisão'!$A:$A,Q$137,'2025 YTD | Divisão'!$B:$B,$B52,'2025 YTD | Divisão'!$C:$C,"GR1"))
</f>
        <v/>
      </c>
      <c r="R52" s="29" t="str">
        <f>IF(SUMIFS('2025 YTD | Divisão'!$D:$D,'2025 YTD | Divisão'!$A:$A,R$137,'2025 YTD | Divisão'!$B:$B,$B52,'2025 YTD | Divisão'!$C:$C,"GR1")=0,"",SUMIFS('2025 YTD | Divisão'!$D:$D,'2025 YTD | Divisão'!$A:$A,R$137,'2025 YTD | Divisão'!$B:$B,$B52,'2025 YTD | Divisão'!$C:$C,"GR1"))
</f>
        <v/>
      </c>
      <c r="S52" s="29" t="str">
        <f>IF(SUMIFS('2025 YTD | Divisão'!$D:$D,'2025 YTD | Divisão'!$A:$A,S$137,'2025 YTD | Divisão'!$B:$B,$B52,'2025 YTD | Divisão'!$C:$C,"GR1")=0,"",SUMIFS('2025 YTD | Divisão'!$D:$D,'2025 YTD | Divisão'!$A:$A,S$137,'2025 YTD | Divisão'!$B:$B,$B52,'2025 YTD | Divisão'!$C:$C,"GR1"))
</f>
        <v/>
      </c>
      <c r="T52" s="29" t="str">
        <f>IF(SUMIFS('2025 YTD | Divisão'!$D:$D,'2025 YTD | Divisão'!$A:$A,T$137,'2025 YTD | Divisão'!$B:$B,$B52,'2025 YTD | Divisão'!$C:$C,"GR1")=0,"",SUMIFS('2025 YTD | Divisão'!$D:$D,'2025 YTD | Divisão'!$A:$A,T$137,'2025 YTD | Divisão'!$B:$B,$B52,'2025 YTD | Divisão'!$C:$C,"GR1"))
</f>
        <v/>
      </c>
      <c r="U52" s="29" t="str">
        <f>IF(SUMIFS('2025 YTD | Divisão'!$D:$D,'2025 YTD | Divisão'!$A:$A,U$137,'2025 YTD | Divisão'!$B:$B,$B52,'2025 YTD | Divisão'!$C:$C,"GR1")=0,"",SUMIFS('2025 YTD | Divisão'!$D:$D,'2025 YTD | Divisão'!$A:$A,U$137,'2025 YTD | Divisão'!$B:$B,$B52,'2025 YTD | Divisão'!$C:$C,"GR1"))
</f>
        <v/>
      </c>
      <c r="V52" s="29" t="str">
        <f>IF(SUMIFS('2025 YTD | Divisão'!$D:$D,'2025 YTD | Divisão'!$A:$A,V$137,'2025 YTD | Divisão'!$B:$B,$B52,'2025 YTD | Divisão'!$C:$C,"GR1")=0,"",SUMIFS('2025 YTD | Divisão'!$D:$D,'2025 YTD | Divisão'!$A:$A,V$137,'2025 YTD | Divisão'!$B:$B,$B52,'2025 YTD | Divisão'!$C:$C,"GR1"))
</f>
        <v/>
      </c>
      <c r="W52" s="29" t="str">
        <f>IF(SUMIFS('2025 YTD | Divisão'!$D:$D,'2025 YTD | Divisão'!$A:$A,W$137,'2025 YTD | Divisão'!$B:$B,$B52,'2025 YTD | Divisão'!$C:$C,"GR1")=0,"",SUMIFS('2025 YTD | Divisão'!$D:$D,'2025 YTD | Divisão'!$A:$A,W$137,'2025 YTD | Divisão'!$B:$B,$B52,'2025 YTD | Divisão'!$C:$C,"GR1"))
</f>
        <v/>
      </c>
      <c r="X52" s="8"/>
      <c r="Y52" s="9"/>
      <c r="Z52" s="4"/>
      <c r="AA52" s="4"/>
      <c r="AB52" s="4"/>
      <c r="AC52" s="4"/>
      <c r="AD52" s="4"/>
      <c r="AE52" s="4"/>
    </row>
    <row r="53" hidden="1" outlineLevel="1">
      <c r="A53" s="8"/>
      <c r="B53" s="29">
        <v>26.0</v>
      </c>
      <c r="C53" s="29" t="str">
        <f>IF(SUMIFS('2025 YTD | Divisão'!$D:$D,'2025 YTD | Divisão'!$A:$A,C$137,'2025 YTD | Divisão'!$B:$B,$B53,'2025 YTD | Divisão'!$C:$C,"GR1")=0,"",SUMIFS('2025 YTD | Divisão'!$D:$D,'2025 YTD | Divisão'!$A:$A,C$137,'2025 YTD | Divisão'!$B:$B,$B53,'2025 YTD | Divisão'!$C:$C,"GR1"))
</f>
        <v/>
      </c>
      <c r="D53" s="29" t="str">
        <f>IF(SUMIFS('2025 YTD | Divisão'!$D:$D,'2025 YTD | Divisão'!$A:$A,D$137,'2025 YTD | Divisão'!$B:$B,$B53,'2025 YTD | Divisão'!$C:$C,"GR1")=0,"",SUMIFS('2025 YTD | Divisão'!$D:$D,'2025 YTD | Divisão'!$A:$A,D$137,'2025 YTD | Divisão'!$B:$B,$B53,'2025 YTD | Divisão'!$C:$C,"GR1"))
</f>
        <v/>
      </c>
      <c r="E53" s="29" t="str">
        <f>IF(SUMIFS('2025 YTD | Divisão'!$D:$D,'2025 YTD | Divisão'!$A:$A,E$137,'2025 YTD | Divisão'!$B:$B,$B53,'2025 YTD | Divisão'!$C:$C,"GR1")=0,"",SUMIFS('2025 YTD | Divisão'!$D:$D,'2025 YTD | Divisão'!$A:$A,E$137,'2025 YTD | Divisão'!$B:$B,$B53,'2025 YTD | Divisão'!$C:$C,"GR1"))
</f>
        <v/>
      </c>
      <c r="F53" s="29" t="str">
        <f>IF(SUMIFS('2025 YTD | Divisão'!$D:$D,'2025 YTD | Divisão'!$A:$A,F$137,'2025 YTD | Divisão'!$B:$B,$B53,'2025 YTD | Divisão'!$C:$C,"GR1")=0,"",SUMIFS('2025 YTD | Divisão'!$D:$D,'2025 YTD | Divisão'!$A:$A,F$137,'2025 YTD | Divisão'!$B:$B,$B53,'2025 YTD | Divisão'!$C:$C,"GR1"))
</f>
        <v/>
      </c>
      <c r="G53" s="29" t="str">
        <f>IF(SUMIFS('2025 YTD | Divisão'!$D:$D,'2025 YTD | Divisão'!$A:$A,G$137,'2025 YTD | Divisão'!$B:$B,$B53,'2025 YTD | Divisão'!$C:$C,"GR1")=0,"",SUMIFS('2025 YTD | Divisão'!$D:$D,'2025 YTD | Divisão'!$A:$A,G$137,'2025 YTD | Divisão'!$B:$B,$B53,'2025 YTD | Divisão'!$C:$C,"GR1"))
</f>
        <v/>
      </c>
      <c r="H53" s="29" t="str">
        <f>IF(SUMIFS('2025 YTD | Divisão'!$D:$D,'2025 YTD | Divisão'!$A:$A,H$137,'2025 YTD | Divisão'!$B:$B,$B53,'2025 YTD | Divisão'!$C:$C,"GR1")=0,"",SUMIFS('2025 YTD | Divisão'!$D:$D,'2025 YTD | Divisão'!$A:$A,H$137,'2025 YTD | Divisão'!$B:$B,$B53,'2025 YTD | Divisão'!$C:$C,"GR1"))
</f>
        <v/>
      </c>
      <c r="I53" s="29" t="str">
        <f>IF(SUMIFS('2025 YTD | Divisão'!$D:$D,'2025 YTD | Divisão'!$A:$A,I$137,'2025 YTD | Divisão'!$B:$B,$B53,'2025 YTD | Divisão'!$C:$C,"GR1")=0,"",SUMIFS('2025 YTD | Divisão'!$D:$D,'2025 YTD | Divisão'!$A:$A,I$137,'2025 YTD | Divisão'!$B:$B,$B53,'2025 YTD | Divisão'!$C:$C,"GR1"))
</f>
        <v/>
      </c>
      <c r="J53" s="29" t="str">
        <f>IF(SUMIFS('2025 YTD | Divisão'!$D:$D,'2025 YTD | Divisão'!$A:$A,J$137,'2025 YTD | Divisão'!$B:$B,$B53,'2025 YTD | Divisão'!$C:$C,"GR1")=0,"",SUMIFS('2025 YTD | Divisão'!$D:$D,'2025 YTD | Divisão'!$A:$A,J$137,'2025 YTD | Divisão'!$B:$B,$B53,'2025 YTD | Divisão'!$C:$C,"GR1"))
</f>
        <v/>
      </c>
      <c r="K53" s="29" t="str">
        <f>IF(SUMIFS('2025 YTD | Divisão'!$D:$D,'2025 YTD | Divisão'!$A:$A,K$137,'2025 YTD | Divisão'!$B:$B,$B53,'2025 YTD | Divisão'!$C:$C,"GR1")=0,"",SUMIFS('2025 YTD | Divisão'!$D:$D,'2025 YTD | Divisão'!$A:$A,K$137,'2025 YTD | Divisão'!$B:$B,$B53,'2025 YTD | Divisão'!$C:$C,"GR1"))
</f>
        <v/>
      </c>
      <c r="L53" s="29" t="str">
        <f>IF(SUMIFS('2025 YTD | Divisão'!$D:$D,'2025 YTD | Divisão'!$A:$A,L$137,'2025 YTD | Divisão'!$B:$B,$B53,'2025 YTD | Divisão'!$C:$C,"GR1")=0,"",SUMIFS('2025 YTD | Divisão'!$D:$D,'2025 YTD | Divisão'!$A:$A,L$137,'2025 YTD | Divisão'!$B:$B,$B53,'2025 YTD | Divisão'!$C:$C,"GR1"))
</f>
        <v/>
      </c>
      <c r="M53" s="29" t="str">
        <f>IF(SUMIFS('2025 YTD | Divisão'!$D:$D,'2025 YTD | Divisão'!$A:$A,M$137,'2025 YTD | Divisão'!$B:$B,$B53,'2025 YTD | Divisão'!$C:$C,"GR1")=0,"",SUMIFS('2025 YTD | Divisão'!$D:$D,'2025 YTD | Divisão'!$A:$A,M$137,'2025 YTD | Divisão'!$B:$B,$B53,'2025 YTD | Divisão'!$C:$C,"GR1"))
</f>
        <v/>
      </c>
      <c r="N53" s="29" t="str">
        <f>IF(SUMIFS('2025 YTD | Divisão'!$D:$D,'2025 YTD | Divisão'!$A:$A,N$137,'2025 YTD | Divisão'!$B:$B,$B53,'2025 YTD | Divisão'!$C:$C,"GR1")=0,"",SUMIFS('2025 YTD | Divisão'!$D:$D,'2025 YTD | Divisão'!$A:$A,N$137,'2025 YTD | Divisão'!$B:$B,$B53,'2025 YTD | Divisão'!$C:$C,"GR1"))
</f>
        <v/>
      </c>
      <c r="O53" s="29" t="str">
        <f>IF(SUMIFS('2025 YTD | Divisão'!$D:$D,'2025 YTD | Divisão'!$A:$A,O$137,'2025 YTD | Divisão'!$B:$B,$B53,'2025 YTD | Divisão'!$C:$C,"GR1")=0,"",SUMIFS('2025 YTD | Divisão'!$D:$D,'2025 YTD | Divisão'!$A:$A,O$137,'2025 YTD | Divisão'!$B:$B,$B53,'2025 YTD | Divisão'!$C:$C,"GR1"))
</f>
        <v/>
      </c>
      <c r="P53" s="29" t="str">
        <f>IF(SUMIFS('2025 YTD | Divisão'!$D:$D,'2025 YTD | Divisão'!$A:$A,O$138,'2025 YTD | Divisão'!$B:$B,$B53,'2025 YTD | Divisão'!$C:$C,"GR1")=0,"",SUMIFS('2025 YTD | Divisão'!$D:$D,'2025 YTD | Divisão'!$A:$A,O$137,'2025 YTD | Divisão'!$B:$B,$B53,'2025 YTD | Divisão'!$C:$C,"GR1"))
</f>
        <v/>
      </c>
      <c r="Q53" s="29" t="str">
        <f>IF(SUMIFS('2025 YTD | Divisão'!$D:$D,'2025 YTD | Divisão'!$A:$A,Q$137,'2025 YTD | Divisão'!$B:$B,$B53,'2025 YTD | Divisão'!$C:$C,"GR1")=0,"",SUMIFS('2025 YTD | Divisão'!$D:$D,'2025 YTD | Divisão'!$A:$A,Q$137,'2025 YTD | Divisão'!$B:$B,$B53,'2025 YTD | Divisão'!$C:$C,"GR1"))
</f>
        <v/>
      </c>
      <c r="R53" s="29" t="str">
        <f>IF(SUMIFS('2025 YTD | Divisão'!$D:$D,'2025 YTD | Divisão'!$A:$A,R$137,'2025 YTD | Divisão'!$B:$B,$B53,'2025 YTD | Divisão'!$C:$C,"GR1")=0,"",SUMIFS('2025 YTD | Divisão'!$D:$D,'2025 YTD | Divisão'!$A:$A,R$137,'2025 YTD | Divisão'!$B:$B,$B53,'2025 YTD | Divisão'!$C:$C,"GR1"))
</f>
        <v/>
      </c>
      <c r="S53" s="29" t="str">
        <f>IF(SUMIFS('2025 YTD | Divisão'!$D:$D,'2025 YTD | Divisão'!$A:$A,S$137,'2025 YTD | Divisão'!$B:$B,$B53,'2025 YTD | Divisão'!$C:$C,"GR1")=0,"",SUMIFS('2025 YTD | Divisão'!$D:$D,'2025 YTD | Divisão'!$A:$A,S$137,'2025 YTD | Divisão'!$B:$B,$B53,'2025 YTD | Divisão'!$C:$C,"GR1"))
</f>
        <v/>
      </c>
      <c r="T53" s="29" t="str">
        <f>IF(SUMIFS('2025 YTD | Divisão'!$D:$D,'2025 YTD | Divisão'!$A:$A,T$137,'2025 YTD | Divisão'!$B:$B,$B53,'2025 YTD | Divisão'!$C:$C,"GR1")=0,"",SUMIFS('2025 YTD | Divisão'!$D:$D,'2025 YTD | Divisão'!$A:$A,T$137,'2025 YTD | Divisão'!$B:$B,$B53,'2025 YTD | Divisão'!$C:$C,"GR1"))
</f>
        <v/>
      </c>
      <c r="U53" s="29" t="str">
        <f>IF(SUMIFS('2025 YTD | Divisão'!$D:$D,'2025 YTD | Divisão'!$A:$A,U$137,'2025 YTD | Divisão'!$B:$B,$B53,'2025 YTD | Divisão'!$C:$C,"GR1")=0,"",SUMIFS('2025 YTD | Divisão'!$D:$D,'2025 YTD | Divisão'!$A:$A,U$137,'2025 YTD | Divisão'!$B:$B,$B53,'2025 YTD | Divisão'!$C:$C,"GR1"))
</f>
        <v/>
      </c>
      <c r="V53" s="29" t="str">
        <f>IF(SUMIFS('2025 YTD | Divisão'!$D:$D,'2025 YTD | Divisão'!$A:$A,V$137,'2025 YTD | Divisão'!$B:$B,$B53,'2025 YTD | Divisão'!$C:$C,"GR1")=0,"",SUMIFS('2025 YTD | Divisão'!$D:$D,'2025 YTD | Divisão'!$A:$A,V$137,'2025 YTD | Divisão'!$B:$B,$B53,'2025 YTD | Divisão'!$C:$C,"GR1"))
</f>
        <v/>
      </c>
      <c r="W53" s="29" t="str">
        <f>IF(SUMIFS('2025 YTD | Divisão'!$D:$D,'2025 YTD | Divisão'!$A:$A,W$137,'2025 YTD | Divisão'!$B:$B,$B53,'2025 YTD | Divisão'!$C:$C,"GR1")=0,"",SUMIFS('2025 YTD | Divisão'!$D:$D,'2025 YTD | Divisão'!$A:$A,W$137,'2025 YTD | Divisão'!$B:$B,$B53,'2025 YTD | Divisão'!$C:$C,"GR1"))
</f>
        <v/>
      </c>
      <c r="X53" s="8"/>
      <c r="Y53" s="9"/>
      <c r="Z53" s="4"/>
      <c r="AA53" s="4"/>
      <c r="AB53" s="4"/>
      <c r="AC53" s="4"/>
      <c r="AD53" s="4"/>
      <c r="AE53" s="4"/>
    </row>
    <row r="54" hidden="1" outlineLevel="1">
      <c r="A54" s="8"/>
      <c r="B54" s="29">
        <v>27.0</v>
      </c>
      <c r="C54" s="29" t="str">
        <f>IF(SUMIFS('2025 YTD | Divisão'!$D:$D,'2025 YTD | Divisão'!$A:$A,C$137,'2025 YTD | Divisão'!$B:$B,$B54,'2025 YTD | Divisão'!$C:$C,"GR1")=0,"",SUMIFS('2025 YTD | Divisão'!$D:$D,'2025 YTD | Divisão'!$A:$A,C$137,'2025 YTD | Divisão'!$B:$B,$B54,'2025 YTD | Divisão'!$C:$C,"GR1"))
</f>
        <v/>
      </c>
      <c r="D54" s="29" t="str">
        <f>IF(SUMIFS('2025 YTD | Divisão'!$D:$D,'2025 YTD | Divisão'!$A:$A,D$137,'2025 YTD | Divisão'!$B:$B,$B54,'2025 YTD | Divisão'!$C:$C,"GR1")=0,"",SUMIFS('2025 YTD | Divisão'!$D:$D,'2025 YTD | Divisão'!$A:$A,D$137,'2025 YTD | Divisão'!$B:$B,$B54,'2025 YTD | Divisão'!$C:$C,"GR1"))
</f>
        <v/>
      </c>
      <c r="E54" s="29" t="str">
        <f>IF(SUMIFS('2025 YTD | Divisão'!$D:$D,'2025 YTD | Divisão'!$A:$A,E$137,'2025 YTD | Divisão'!$B:$B,$B54,'2025 YTD | Divisão'!$C:$C,"GR1")=0,"",SUMIFS('2025 YTD | Divisão'!$D:$D,'2025 YTD | Divisão'!$A:$A,E$137,'2025 YTD | Divisão'!$B:$B,$B54,'2025 YTD | Divisão'!$C:$C,"GR1"))
</f>
        <v/>
      </c>
      <c r="F54" s="29" t="str">
        <f>IF(SUMIFS('2025 YTD | Divisão'!$D:$D,'2025 YTD | Divisão'!$A:$A,F$137,'2025 YTD | Divisão'!$B:$B,$B54,'2025 YTD | Divisão'!$C:$C,"GR1")=0,"",SUMIFS('2025 YTD | Divisão'!$D:$D,'2025 YTD | Divisão'!$A:$A,F$137,'2025 YTD | Divisão'!$B:$B,$B54,'2025 YTD | Divisão'!$C:$C,"GR1"))
</f>
        <v/>
      </c>
      <c r="G54" s="29" t="str">
        <f>IF(SUMIFS('2025 YTD | Divisão'!$D:$D,'2025 YTD | Divisão'!$A:$A,G$137,'2025 YTD | Divisão'!$B:$B,$B54,'2025 YTD | Divisão'!$C:$C,"GR1")=0,"",SUMIFS('2025 YTD | Divisão'!$D:$D,'2025 YTD | Divisão'!$A:$A,G$137,'2025 YTD | Divisão'!$B:$B,$B54,'2025 YTD | Divisão'!$C:$C,"GR1"))
</f>
        <v/>
      </c>
      <c r="H54" s="29" t="str">
        <f>IF(SUMIFS('2025 YTD | Divisão'!$D:$D,'2025 YTD | Divisão'!$A:$A,H$137,'2025 YTD | Divisão'!$B:$B,$B54,'2025 YTD | Divisão'!$C:$C,"GR1")=0,"",SUMIFS('2025 YTD | Divisão'!$D:$D,'2025 YTD | Divisão'!$A:$A,H$137,'2025 YTD | Divisão'!$B:$B,$B54,'2025 YTD | Divisão'!$C:$C,"GR1"))
</f>
        <v/>
      </c>
      <c r="I54" s="29" t="str">
        <f>IF(SUMIFS('2025 YTD | Divisão'!$D:$D,'2025 YTD | Divisão'!$A:$A,I$137,'2025 YTD | Divisão'!$B:$B,$B54,'2025 YTD | Divisão'!$C:$C,"GR1")=0,"",SUMIFS('2025 YTD | Divisão'!$D:$D,'2025 YTD | Divisão'!$A:$A,I$137,'2025 YTD | Divisão'!$B:$B,$B54,'2025 YTD | Divisão'!$C:$C,"GR1"))
</f>
        <v/>
      </c>
      <c r="J54" s="29" t="str">
        <f>IF(SUMIFS('2025 YTD | Divisão'!$D:$D,'2025 YTD | Divisão'!$A:$A,J$137,'2025 YTD | Divisão'!$B:$B,$B54,'2025 YTD | Divisão'!$C:$C,"GR1")=0,"",SUMIFS('2025 YTD | Divisão'!$D:$D,'2025 YTD | Divisão'!$A:$A,J$137,'2025 YTD | Divisão'!$B:$B,$B54,'2025 YTD | Divisão'!$C:$C,"GR1"))
</f>
        <v/>
      </c>
      <c r="K54" s="29" t="str">
        <f>IF(SUMIFS('2025 YTD | Divisão'!$D:$D,'2025 YTD | Divisão'!$A:$A,K$137,'2025 YTD | Divisão'!$B:$B,$B54,'2025 YTD | Divisão'!$C:$C,"GR1")=0,"",SUMIFS('2025 YTD | Divisão'!$D:$D,'2025 YTD | Divisão'!$A:$A,K$137,'2025 YTD | Divisão'!$B:$B,$B54,'2025 YTD | Divisão'!$C:$C,"GR1"))
</f>
        <v/>
      </c>
      <c r="L54" s="29" t="str">
        <f>IF(SUMIFS('2025 YTD | Divisão'!$D:$D,'2025 YTD | Divisão'!$A:$A,L$137,'2025 YTD | Divisão'!$B:$B,$B54,'2025 YTD | Divisão'!$C:$C,"GR1")=0,"",SUMIFS('2025 YTD | Divisão'!$D:$D,'2025 YTD | Divisão'!$A:$A,L$137,'2025 YTD | Divisão'!$B:$B,$B54,'2025 YTD | Divisão'!$C:$C,"GR1"))
</f>
        <v/>
      </c>
      <c r="M54" s="29" t="str">
        <f>IF(SUMIFS('2025 YTD | Divisão'!$D:$D,'2025 YTD | Divisão'!$A:$A,M$137,'2025 YTD | Divisão'!$B:$B,$B54,'2025 YTD | Divisão'!$C:$C,"GR1")=0,"",SUMIFS('2025 YTD | Divisão'!$D:$D,'2025 YTD | Divisão'!$A:$A,M$137,'2025 YTD | Divisão'!$B:$B,$B54,'2025 YTD | Divisão'!$C:$C,"GR1"))
</f>
        <v/>
      </c>
      <c r="N54" s="29" t="str">
        <f>IF(SUMIFS('2025 YTD | Divisão'!$D:$D,'2025 YTD | Divisão'!$A:$A,N$137,'2025 YTD | Divisão'!$B:$B,$B54,'2025 YTD | Divisão'!$C:$C,"GR1")=0,"",SUMIFS('2025 YTD | Divisão'!$D:$D,'2025 YTD | Divisão'!$A:$A,N$137,'2025 YTD | Divisão'!$B:$B,$B54,'2025 YTD | Divisão'!$C:$C,"GR1"))
</f>
        <v/>
      </c>
      <c r="O54" s="29" t="str">
        <f>IF(SUMIFS('2025 YTD | Divisão'!$D:$D,'2025 YTD | Divisão'!$A:$A,O$137,'2025 YTD | Divisão'!$B:$B,$B54,'2025 YTD | Divisão'!$C:$C,"GR1")=0,"",SUMIFS('2025 YTD | Divisão'!$D:$D,'2025 YTD | Divisão'!$A:$A,O$137,'2025 YTD | Divisão'!$B:$B,$B54,'2025 YTD | Divisão'!$C:$C,"GR1"))
</f>
        <v/>
      </c>
      <c r="P54" s="29" t="str">
        <f>IF(SUMIFS('2025 YTD | Divisão'!$D:$D,'2025 YTD | Divisão'!$A:$A,O$138,'2025 YTD | Divisão'!$B:$B,$B54,'2025 YTD | Divisão'!$C:$C,"GR1")=0,"",SUMIFS('2025 YTD | Divisão'!$D:$D,'2025 YTD | Divisão'!$A:$A,O$137,'2025 YTD | Divisão'!$B:$B,$B54,'2025 YTD | Divisão'!$C:$C,"GR1"))
</f>
        <v/>
      </c>
      <c r="Q54" s="29" t="str">
        <f>IF(SUMIFS('2025 YTD | Divisão'!$D:$D,'2025 YTD | Divisão'!$A:$A,Q$137,'2025 YTD | Divisão'!$B:$B,$B54,'2025 YTD | Divisão'!$C:$C,"GR1")=0,"",SUMIFS('2025 YTD | Divisão'!$D:$D,'2025 YTD | Divisão'!$A:$A,Q$137,'2025 YTD | Divisão'!$B:$B,$B54,'2025 YTD | Divisão'!$C:$C,"GR1"))
</f>
        <v/>
      </c>
      <c r="R54" s="29" t="str">
        <f>IF(SUMIFS('2025 YTD | Divisão'!$D:$D,'2025 YTD | Divisão'!$A:$A,R$137,'2025 YTD | Divisão'!$B:$B,$B54,'2025 YTD | Divisão'!$C:$C,"GR1")=0,"",SUMIFS('2025 YTD | Divisão'!$D:$D,'2025 YTD | Divisão'!$A:$A,R$137,'2025 YTD | Divisão'!$B:$B,$B54,'2025 YTD | Divisão'!$C:$C,"GR1"))
</f>
        <v/>
      </c>
      <c r="S54" s="29" t="str">
        <f>IF(SUMIFS('2025 YTD | Divisão'!$D:$D,'2025 YTD | Divisão'!$A:$A,S$137,'2025 YTD | Divisão'!$B:$B,$B54,'2025 YTD | Divisão'!$C:$C,"GR1")=0,"",SUMIFS('2025 YTD | Divisão'!$D:$D,'2025 YTD | Divisão'!$A:$A,S$137,'2025 YTD | Divisão'!$B:$B,$B54,'2025 YTD | Divisão'!$C:$C,"GR1"))
</f>
        <v/>
      </c>
      <c r="T54" s="29" t="str">
        <f>IF(SUMIFS('2025 YTD | Divisão'!$D:$D,'2025 YTD | Divisão'!$A:$A,T$137,'2025 YTD | Divisão'!$B:$B,$B54,'2025 YTD | Divisão'!$C:$C,"GR1")=0,"",SUMIFS('2025 YTD | Divisão'!$D:$D,'2025 YTD | Divisão'!$A:$A,T$137,'2025 YTD | Divisão'!$B:$B,$B54,'2025 YTD | Divisão'!$C:$C,"GR1"))
</f>
        <v/>
      </c>
      <c r="U54" s="29" t="str">
        <f>IF(SUMIFS('2025 YTD | Divisão'!$D:$D,'2025 YTD | Divisão'!$A:$A,U$137,'2025 YTD | Divisão'!$B:$B,$B54,'2025 YTD | Divisão'!$C:$C,"GR1")=0,"",SUMIFS('2025 YTD | Divisão'!$D:$D,'2025 YTD | Divisão'!$A:$A,U$137,'2025 YTD | Divisão'!$B:$B,$B54,'2025 YTD | Divisão'!$C:$C,"GR1"))
</f>
        <v/>
      </c>
      <c r="V54" s="29" t="str">
        <f>IF(SUMIFS('2025 YTD | Divisão'!$D:$D,'2025 YTD | Divisão'!$A:$A,V$137,'2025 YTD | Divisão'!$B:$B,$B54,'2025 YTD | Divisão'!$C:$C,"GR1")=0,"",SUMIFS('2025 YTD | Divisão'!$D:$D,'2025 YTD | Divisão'!$A:$A,V$137,'2025 YTD | Divisão'!$B:$B,$B54,'2025 YTD | Divisão'!$C:$C,"GR1"))
</f>
        <v/>
      </c>
      <c r="W54" s="29" t="str">
        <f>IF(SUMIFS('2025 YTD | Divisão'!$D:$D,'2025 YTD | Divisão'!$A:$A,W$137,'2025 YTD | Divisão'!$B:$B,$B54,'2025 YTD | Divisão'!$C:$C,"GR1")=0,"",SUMIFS('2025 YTD | Divisão'!$D:$D,'2025 YTD | Divisão'!$A:$A,W$137,'2025 YTD | Divisão'!$B:$B,$B54,'2025 YTD | Divisão'!$C:$C,"GR1"))
</f>
        <v/>
      </c>
      <c r="X54" s="8"/>
      <c r="Y54" s="9"/>
      <c r="Z54" s="4"/>
      <c r="AA54" s="4"/>
      <c r="AB54" s="4"/>
      <c r="AC54" s="4"/>
      <c r="AD54" s="4"/>
      <c r="AE54" s="4"/>
    </row>
    <row r="55" hidden="1" outlineLevel="1">
      <c r="A55" s="8"/>
      <c r="B55" s="29">
        <v>28.0</v>
      </c>
      <c r="C55" s="29" t="str">
        <f>IF(SUMIFS('2025 YTD | Divisão'!$D:$D,'2025 YTD | Divisão'!$A:$A,C$137,'2025 YTD | Divisão'!$B:$B,$B55,'2025 YTD | Divisão'!$C:$C,"GR1")=0,"",SUMIFS('2025 YTD | Divisão'!$D:$D,'2025 YTD | Divisão'!$A:$A,C$137,'2025 YTD | Divisão'!$B:$B,$B55,'2025 YTD | Divisão'!$C:$C,"GR1"))
</f>
        <v/>
      </c>
      <c r="D55" s="29" t="str">
        <f>IF(SUMIFS('2025 YTD | Divisão'!$D:$D,'2025 YTD | Divisão'!$A:$A,D$137,'2025 YTD | Divisão'!$B:$B,$B55,'2025 YTD | Divisão'!$C:$C,"GR1")=0,"",SUMIFS('2025 YTD | Divisão'!$D:$D,'2025 YTD | Divisão'!$A:$A,D$137,'2025 YTD | Divisão'!$B:$B,$B55,'2025 YTD | Divisão'!$C:$C,"GR1"))
</f>
        <v/>
      </c>
      <c r="E55" s="29" t="str">
        <f>IF(SUMIFS('2025 YTD | Divisão'!$D:$D,'2025 YTD | Divisão'!$A:$A,E$137,'2025 YTD | Divisão'!$B:$B,$B55,'2025 YTD | Divisão'!$C:$C,"GR1")=0,"",SUMIFS('2025 YTD | Divisão'!$D:$D,'2025 YTD | Divisão'!$A:$A,E$137,'2025 YTD | Divisão'!$B:$B,$B55,'2025 YTD | Divisão'!$C:$C,"GR1"))
</f>
        <v/>
      </c>
      <c r="F55" s="29" t="str">
        <f>IF(SUMIFS('2025 YTD | Divisão'!$D:$D,'2025 YTD | Divisão'!$A:$A,F$137,'2025 YTD | Divisão'!$B:$B,$B55,'2025 YTD | Divisão'!$C:$C,"GR1")=0,"",SUMIFS('2025 YTD | Divisão'!$D:$D,'2025 YTD | Divisão'!$A:$A,F$137,'2025 YTD | Divisão'!$B:$B,$B55,'2025 YTD | Divisão'!$C:$C,"GR1"))
</f>
        <v/>
      </c>
      <c r="G55" s="29" t="str">
        <f>IF(SUMIFS('2025 YTD | Divisão'!$D:$D,'2025 YTD | Divisão'!$A:$A,G$137,'2025 YTD | Divisão'!$B:$B,$B55,'2025 YTD | Divisão'!$C:$C,"GR1")=0,"",SUMIFS('2025 YTD | Divisão'!$D:$D,'2025 YTD | Divisão'!$A:$A,G$137,'2025 YTD | Divisão'!$B:$B,$B55,'2025 YTD | Divisão'!$C:$C,"GR1"))
</f>
        <v/>
      </c>
      <c r="H55" s="29" t="str">
        <f>IF(SUMIFS('2025 YTD | Divisão'!$D:$D,'2025 YTD | Divisão'!$A:$A,H$137,'2025 YTD | Divisão'!$B:$B,$B55,'2025 YTD | Divisão'!$C:$C,"GR1")=0,"",SUMIFS('2025 YTD | Divisão'!$D:$D,'2025 YTD | Divisão'!$A:$A,H$137,'2025 YTD | Divisão'!$B:$B,$B55,'2025 YTD | Divisão'!$C:$C,"GR1"))
</f>
        <v/>
      </c>
      <c r="I55" s="29" t="str">
        <f>IF(SUMIFS('2025 YTD | Divisão'!$D:$D,'2025 YTD | Divisão'!$A:$A,I$137,'2025 YTD | Divisão'!$B:$B,$B55,'2025 YTD | Divisão'!$C:$C,"GR1")=0,"",SUMIFS('2025 YTD | Divisão'!$D:$D,'2025 YTD | Divisão'!$A:$A,I$137,'2025 YTD | Divisão'!$B:$B,$B55,'2025 YTD | Divisão'!$C:$C,"GR1"))
</f>
        <v/>
      </c>
      <c r="J55" s="29" t="str">
        <f>IF(SUMIFS('2025 YTD | Divisão'!$D:$D,'2025 YTD | Divisão'!$A:$A,J$137,'2025 YTD | Divisão'!$B:$B,$B55,'2025 YTD | Divisão'!$C:$C,"GR1")=0,"",SUMIFS('2025 YTD | Divisão'!$D:$D,'2025 YTD | Divisão'!$A:$A,J$137,'2025 YTD | Divisão'!$B:$B,$B55,'2025 YTD | Divisão'!$C:$C,"GR1"))
</f>
        <v/>
      </c>
      <c r="K55" s="29" t="str">
        <f>IF(SUMIFS('2025 YTD | Divisão'!$D:$D,'2025 YTD | Divisão'!$A:$A,K$137,'2025 YTD | Divisão'!$B:$B,$B55,'2025 YTD | Divisão'!$C:$C,"GR1")=0,"",SUMIFS('2025 YTD | Divisão'!$D:$D,'2025 YTD | Divisão'!$A:$A,K$137,'2025 YTD | Divisão'!$B:$B,$B55,'2025 YTD | Divisão'!$C:$C,"GR1"))
</f>
        <v/>
      </c>
      <c r="L55" s="29" t="str">
        <f>IF(SUMIFS('2025 YTD | Divisão'!$D:$D,'2025 YTD | Divisão'!$A:$A,L$137,'2025 YTD | Divisão'!$B:$B,$B55,'2025 YTD | Divisão'!$C:$C,"GR1")=0,"",SUMIFS('2025 YTD | Divisão'!$D:$D,'2025 YTD | Divisão'!$A:$A,L$137,'2025 YTD | Divisão'!$B:$B,$B55,'2025 YTD | Divisão'!$C:$C,"GR1"))
</f>
        <v/>
      </c>
      <c r="M55" s="29" t="str">
        <f>IF(SUMIFS('2025 YTD | Divisão'!$D:$D,'2025 YTD | Divisão'!$A:$A,M$137,'2025 YTD | Divisão'!$B:$B,$B55,'2025 YTD | Divisão'!$C:$C,"GR1")=0,"",SUMIFS('2025 YTD | Divisão'!$D:$D,'2025 YTD | Divisão'!$A:$A,M$137,'2025 YTD | Divisão'!$B:$B,$B55,'2025 YTD | Divisão'!$C:$C,"GR1"))
</f>
        <v/>
      </c>
      <c r="N55" s="29" t="str">
        <f>IF(SUMIFS('2025 YTD | Divisão'!$D:$D,'2025 YTD | Divisão'!$A:$A,N$137,'2025 YTD | Divisão'!$B:$B,$B55,'2025 YTD | Divisão'!$C:$C,"GR1")=0,"",SUMIFS('2025 YTD | Divisão'!$D:$D,'2025 YTD | Divisão'!$A:$A,N$137,'2025 YTD | Divisão'!$B:$B,$B55,'2025 YTD | Divisão'!$C:$C,"GR1"))
</f>
        <v/>
      </c>
      <c r="O55" s="29" t="str">
        <f>IF(SUMIFS('2025 YTD | Divisão'!$D:$D,'2025 YTD | Divisão'!$A:$A,O$137,'2025 YTD | Divisão'!$B:$B,$B55,'2025 YTD | Divisão'!$C:$C,"GR1")=0,"",SUMIFS('2025 YTD | Divisão'!$D:$D,'2025 YTD | Divisão'!$A:$A,O$137,'2025 YTD | Divisão'!$B:$B,$B55,'2025 YTD | Divisão'!$C:$C,"GR1"))
</f>
        <v/>
      </c>
      <c r="P55" s="29" t="str">
        <f>IF(SUMIFS('2025 YTD | Divisão'!$D:$D,'2025 YTD | Divisão'!$A:$A,O$138,'2025 YTD | Divisão'!$B:$B,$B55,'2025 YTD | Divisão'!$C:$C,"GR1")=0,"",SUMIFS('2025 YTD | Divisão'!$D:$D,'2025 YTD | Divisão'!$A:$A,O$137,'2025 YTD | Divisão'!$B:$B,$B55,'2025 YTD | Divisão'!$C:$C,"GR1"))
</f>
        <v/>
      </c>
      <c r="Q55" s="29" t="str">
        <f>IF(SUMIFS('2025 YTD | Divisão'!$D:$D,'2025 YTD | Divisão'!$A:$A,Q$137,'2025 YTD | Divisão'!$B:$B,$B55,'2025 YTD | Divisão'!$C:$C,"GR1")=0,"",SUMIFS('2025 YTD | Divisão'!$D:$D,'2025 YTD | Divisão'!$A:$A,Q$137,'2025 YTD | Divisão'!$B:$B,$B55,'2025 YTD | Divisão'!$C:$C,"GR1"))
</f>
        <v/>
      </c>
      <c r="R55" s="29" t="str">
        <f>IF(SUMIFS('2025 YTD | Divisão'!$D:$D,'2025 YTD | Divisão'!$A:$A,R$137,'2025 YTD | Divisão'!$B:$B,$B55,'2025 YTD | Divisão'!$C:$C,"GR1")=0,"",SUMIFS('2025 YTD | Divisão'!$D:$D,'2025 YTD | Divisão'!$A:$A,R$137,'2025 YTD | Divisão'!$B:$B,$B55,'2025 YTD | Divisão'!$C:$C,"GR1"))
</f>
        <v/>
      </c>
      <c r="S55" s="29" t="str">
        <f>IF(SUMIFS('2025 YTD | Divisão'!$D:$D,'2025 YTD | Divisão'!$A:$A,S$137,'2025 YTD | Divisão'!$B:$B,$B55,'2025 YTD | Divisão'!$C:$C,"GR1")=0,"",SUMIFS('2025 YTD | Divisão'!$D:$D,'2025 YTD | Divisão'!$A:$A,S$137,'2025 YTD | Divisão'!$B:$B,$B55,'2025 YTD | Divisão'!$C:$C,"GR1"))
</f>
        <v/>
      </c>
      <c r="T55" s="29" t="str">
        <f>IF(SUMIFS('2025 YTD | Divisão'!$D:$D,'2025 YTD | Divisão'!$A:$A,T$137,'2025 YTD | Divisão'!$B:$B,$B55,'2025 YTD | Divisão'!$C:$C,"GR1")=0,"",SUMIFS('2025 YTD | Divisão'!$D:$D,'2025 YTD | Divisão'!$A:$A,T$137,'2025 YTD | Divisão'!$B:$B,$B55,'2025 YTD | Divisão'!$C:$C,"GR1"))
</f>
        <v/>
      </c>
      <c r="U55" s="29" t="str">
        <f>IF(SUMIFS('2025 YTD | Divisão'!$D:$D,'2025 YTD | Divisão'!$A:$A,U$137,'2025 YTD | Divisão'!$B:$B,$B55,'2025 YTD | Divisão'!$C:$C,"GR1")=0,"",SUMIFS('2025 YTD | Divisão'!$D:$D,'2025 YTD | Divisão'!$A:$A,U$137,'2025 YTD | Divisão'!$B:$B,$B55,'2025 YTD | Divisão'!$C:$C,"GR1"))
</f>
        <v/>
      </c>
      <c r="V55" s="29" t="str">
        <f>IF(SUMIFS('2025 YTD | Divisão'!$D:$D,'2025 YTD | Divisão'!$A:$A,V$137,'2025 YTD | Divisão'!$B:$B,$B55,'2025 YTD | Divisão'!$C:$C,"GR1")=0,"",SUMIFS('2025 YTD | Divisão'!$D:$D,'2025 YTD | Divisão'!$A:$A,V$137,'2025 YTD | Divisão'!$B:$B,$B55,'2025 YTD | Divisão'!$C:$C,"GR1"))
</f>
        <v/>
      </c>
      <c r="W55" s="29" t="str">
        <f>IF(SUMIFS('2025 YTD | Divisão'!$D:$D,'2025 YTD | Divisão'!$A:$A,W$137,'2025 YTD | Divisão'!$B:$B,$B55,'2025 YTD | Divisão'!$C:$C,"GR1")=0,"",SUMIFS('2025 YTD | Divisão'!$D:$D,'2025 YTD | Divisão'!$A:$A,W$137,'2025 YTD | Divisão'!$B:$B,$B55,'2025 YTD | Divisão'!$C:$C,"GR1"))
</f>
        <v/>
      </c>
      <c r="X55" s="8"/>
      <c r="Y55" s="9"/>
      <c r="Z55" s="4"/>
      <c r="AA55" s="4"/>
      <c r="AB55" s="4"/>
      <c r="AC55" s="4"/>
      <c r="AD55" s="4"/>
      <c r="AE55" s="4"/>
    </row>
    <row r="56" hidden="1" outlineLevel="1">
      <c r="A56" s="8"/>
      <c r="B56" s="29">
        <v>29.0</v>
      </c>
      <c r="C56" s="29" t="str">
        <f>IF(SUMIFS('2025 YTD | Divisão'!$D:$D,'2025 YTD | Divisão'!$A:$A,C$137,'2025 YTD | Divisão'!$B:$B,$B56,'2025 YTD | Divisão'!$C:$C,"GR1")=0,"",SUMIFS('2025 YTD | Divisão'!$D:$D,'2025 YTD | Divisão'!$A:$A,C$137,'2025 YTD | Divisão'!$B:$B,$B56,'2025 YTD | Divisão'!$C:$C,"GR1"))
</f>
        <v/>
      </c>
      <c r="D56" s="29" t="str">
        <f>IF(SUMIFS('2025 YTD | Divisão'!$D:$D,'2025 YTD | Divisão'!$A:$A,D$137,'2025 YTD | Divisão'!$B:$B,$B56,'2025 YTD | Divisão'!$C:$C,"GR1")=0,"",SUMIFS('2025 YTD | Divisão'!$D:$D,'2025 YTD | Divisão'!$A:$A,D$137,'2025 YTD | Divisão'!$B:$B,$B56,'2025 YTD | Divisão'!$C:$C,"GR1"))
</f>
        <v/>
      </c>
      <c r="E56" s="29" t="str">
        <f>IF(SUMIFS('2025 YTD | Divisão'!$D:$D,'2025 YTD | Divisão'!$A:$A,E$137,'2025 YTD | Divisão'!$B:$B,$B56,'2025 YTD | Divisão'!$C:$C,"GR1")=0,"",SUMIFS('2025 YTD | Divisão'!$D:$D,'2025 YTD | Divisão'!$A:$A,E$137,'2025 YTD | Divisão'!$B:$B,$B56,'2025 YTD | Divisão'!$C:$C,"GR1"))
</f>
        <v/>
      </c>
      <c r="F56" s="29" t="str">
        <f>IF(SUMIFS('2025 YTD | Divisão'!$D:$D,'2025 YTD | Divisão'!$A:$A,F$137,'2025 YTD | Divisão'!$B:$B,$B56,'2025 YTD | Divisão'!$C:$C,"GR1")=0,"",SUMIFS('2025 YTD | Divisão'!$D:$D,'2025 YTD | Divisão'!$A:$A,F$137,'2025 YTD | Divisão'!$B:$B,$B56,'2025 YTD | Divisão'!$C:$C,"GR1"))
</f>
        <v/>
      </c>
      <c r="G56" s="29" t="str">
        <f>IF(SUMIFS('2025 YTD | Divisão'!$D:$D,'2025 YTD | Divisão'!$A:$A,G$137,'2025 YTD | Divisão'!$B:$B,$B56,'2025 YTD | Divisão'!$C:$C,"GR1")=0,"",SUMIFS('2025 YTD | Divisão'!$D:$D,'2025 YTD | Divisão'!$A:$A,G$137,'2025 YTD | Divisão'!$B:$B,$B56,'2025 YTD | Divisão'!$C:$C,"GR1"))
</f>
        <v/>
      </c>
      <c r="H56" s="29" t="str">
        <f>IF(SUMIFS('2025 YTD | Divisão'!$D:$D,'2025 YTD | Divisão'!$A:$A,H$137,'2025 YTD | Divisão'!$B:$B,$B56,'2025 YTD | Divisão'!$C:$C,"GR1")=0,"",SUMIFS('2025 YTD | Divisão'!$D:$D,'2025 YTD | Divisão'!$A:$A,H$137,'2025 YTD | Divisão'!$B:$B,$B56,'2025 YTD | Divisão'!$C:$C,"GR1"))
</f>
        <v/>
      </c>
      <c r="I56" s="29" t="str">
        <f>IF(SUMIFS('2025 YTD | Divisão'!$D:$D,'2025 YTD | Divisão'!$A:$A,I$137,'2025 YTD | Divisão'!$B:$B,$B56,'2025 YTD | Divisão'!$C:$C,"GR1")=0,"",SUMIFS('2025 YTD | Divisão'!$D:$D,'2025 YTD | Divisão'!$A:$A,I$137,'2025 YTD | Divisão'!$B:$B,$B56,'2025 YTD | Divisão'!$C:$C,"GR1"))
</f>
        <v/>
      </c>
      <c r="J56" s="29" t="str">
        <f>IF(SUMIFS('2025 YTD | Divisão'!$D:$D,'2025 YTD | Divisão'!$A:$A,J$137,'2025 YTD | Divisão'!$B:$B,$B56,'2025 YTD | Divisão'!$C:$C,"GR1")=0,"",SUMIFS('2025 YTD | Divisão'!$D:$D,'2025 YTD | Divisão'!$A:$A,J$137,'2025 YTD | Divisão'!$B:$B,$B56,'2025 YTD | Divisão'!$C:$C,"GR1"))
</f>
        <v/>
      </c>
      <c r="K56" s="29" t="str">
        <f>IF(SUMIFS('2025 YTD | Divisão'!$D:$D,'2025 YTD | Divisão'!$A:$A,K$137,'2025 YTD | Divisão'!$B:$B,$B56,'2025 YTD | Divisão'!$C:$C,"GR1")=0,"",SUMIFS('2025 YTD | Divisão'!$D:$D,'2025 YTD | Divisão'!$A:$A,K$137,'2025 YTD | Divisão'!$B:$B,$B56,'2025 YTD | Divisão'!$C:$C,"GR1"))
</f>
        <v/>
      </c>
      <c r="L56" s="29" t="str">
        <f>IF(SUMIFS('2025 YTD | Divisão'!$D:$D,'2025 YTD | Divisão'!$A:$A,L$137,'2025 YTD | Divisão'!$B:$B,$B56,'2025 YTD | Divisão'!$C:$C,"GR1")=0,"",SUMIFS('2025 YTD | Divisão'!$D:$D,'2025 YTD | Divisão'!$A:$A,L$137,'2025 YTD | Divisão'!$B:$B,$B56,'2025 YTD | Divisão'!$C:$C,"GR1"))
</f>
        <v/>
      </c>
      <c r="M56" s="29" t="str">
        <f>IF(SUMIFS('2025 YTD | Divisão'!$D:$D,'2025 YTD | Divisão'!$A:$A,M$137,'2025 YTD | Divisão'!$B:$B,$B56,'2025 YTD | Divisão'!$C:$C,"GR1")=0,"",SUMIFS('2025 YTD | Divisão'!$D:$D,'2025 YTD | Divisão'!$A:$A,M$137,'2025 YTD | Divisão'!$B:$B,$B56,'2025 YTD | Divisão'!$C:$C,"GR1"))
</f>
        <v/>
      </c>
      <c r="N56" s="29" t="str">
        <f>IF(SUMIFS('2025 YTD | Divisão'!$D:$D,'2025 YTD | Divisão'!$A:$A,N$137,'2025 YTD | Divisão'!$B:$B,$B56,'2025 YTD | Divisão'!$C:$C,"GR1")=0,"",SUMIFS('2025 YTD | Divisão'!$D:$D,'2025 YTD | Divisão'!$A:$A,N$137,'2025 YTD | Divisão'!$B:$B,$B56,'2025 YTD | Divisão'!$C:$C,"GR1"))
</f>
        <v/>
      </c>
      <c r="O56" s="29" t="str">
        <f>IF(SUMIFS('2025 YTD | Divisão'!$D:$D,'2025 YTD | Divisão'!$A:$A,O$137,'2025 YTD | Divisão'!$B:$B,$B56,'2025 YTD | Divisão'!$C:$C,"GR1")=0,"",SUMIFS('2025 YTD | Divisão'!$D:$D,'2025 YTD | Divisão'!$A:$A,O$137,'2025 YTD | Divisão'!$B:$B,$B56,'2025 YTD | Divisão'!$C:$C,"GR1"))
</f>
        <v/>
      </c>
      <c r="P56" s="29" t="str">
        <f>IF(SUMIFS('2025 YTD | Divisão'!$D:$D,'2025 YTD | Divisão'!$A:$A,O$138,'2025 YTD | Divisão'!$B:$B,$B56,'2025 YTD | Divisão'!$C:$C,"GR1")=0,"",SUMIFS('2025 YTD | Divisão'!$D:$D,'2025 YTD | Divisão'!$A:$A,O$137,'2025 YTD | Divisão'!$B:$B,$B56,'2025 YTD | Divisão'!$C:$C,"GR1"))
</f>
        <v/>
      </c>
      <c r="Q56" s="29" t="str">
        <f>IF(SUMIFS('2025 YTD | Divisão'!$D:$D,'2025 YTD | Divisão'!$A:$A,Q$137,'2025 YTD | Divisão'!$B:$B,$B56,'2025 YTD | Divisão'!$C:$C,"GR1")=0,"",SUMIFS('2025 YTD | Divisão'!$D:$D,'2025 YTD | Divisão'!$A:$A,Q$137,'2025 YTD | Divisão'!$B:$B,$B56,'2025 YTD | Divisão'!$C:$C,"GR1"))
</f>
        <v/>
      </c>
      <c r="R56" s="29" t="str">
        <f>IF(SUMIFS('2025 YTD | Divisão'!$D:$D,'2025 YTD | Divisão'!$A:$A,R$137,'2025 YTD | Divisão'!$B:$B,$B56,'2025 YTD | Divisão'!$C:$C,"GR1")=0,"",SUMIFS('2025 YTD | Divisão'!$D:$D,'2025 YTD | Divisão'!$A:$A,R$137,'2025 YTD | Divisão'!$B:$B,$B56,'2025 YTD | Divisão'!$C:$C,"GR1"))
</f>
        <v/>
      </c>
      <c r="S56" s="29" t="str">
        <f>IF(SUMIFS('2025 YTD | Divisão'!$D:$D,'2025 YTD | Divisão'!$A:$A,S$137,'2025 YTD | Divisão'!$B:$B,$B56,'2025 YTD | Divisão'!$C:$C,"GR1")=0,"",SUMIFS('2025 YTD | Divisão'!$D:$D,'2025 YTD | Divisão'!$A:$A,S$137,'2025 YTD | Divisão'!$B:$B,$B56,'2025 YTD | Divisão'!$C:$C,"GR1"))
</f>
        <v/>
      </c>
      <c r="T56" s="29" t="str">
        <f>IF(SUMIFS('2025 YTD | Divisão'!$D:$D,'2025 YTD | Divisão'!$A:$A,T$137,'2025 YTD | Divisão'!$B:$B,$B56,'2025 YTD | Divisão'!$C:$C,"GR1")=0,"",SUMIFS('2025 YTD | Divisão'!$D:$D,'2025 YTD | Divisão'!$A:$A,T$137,'2025 YTD | Divisão'!$B:$B,$B56,'2025 YTD | Divisão'!$C:$C,"GR1"))
</f>
        <v/>
      </c>
      <c r="U56" s="29" t="str">
        <f>IF(SUMIFS('2025 YTD | Divisão'!$D:$D,'2025 YTD | Divisão'!$A:$A,U$137,'2025 YTD | Divisão'!$B:$B,$B56,'2025 YTD | Divisão'!$C:$C,"GR1")=0,"",SUMIFS('2025 YTD | Divisão'!$D:$D,'2025 YTD | Divisão'!$A:$A,U$137,'2025 YTD | Divisão'!$B:$B,$B56,'2025 YTD | Divisão'!$C:$C,"GR1"))
</f>
        <v/>
      </c>
      <c r="V56" s="29" t="str">
        <f>IF(SUMIFS('2025 YTD | Divisão'!$D:$D,'2025 YTD | Divisão'!$A:$A,V$137,'2025 YTD | Divisão'!$B:$B,$B56,'2025 YTD | Divisão'!$C:$C,"GR1")=0,"",SUMIFS('2025 YTD | Divisão'!$D:$D,'2025 YTD | Divisão'!$A:$A,V$137,'2025 YTD | Divisão'!$B:$B,$B56,'2025 YTD | Divisão'!$C:$C,"GR1"))
</f>
        <v/>
      </c>
      <c r="W56" s="29" t="str">
        <f>IF(SUMIFS('2025 YTD | Divisão'!$D:$D,'2025 YTD | Divisão'!$A:$A,W$137,'2025 YTD | Divisão'!$B:$B,$B56,'2025 YTD | Divisão'!$C:$C,"GR1")=0,"",SUMIFS('2025 YTD | Divisão'!$D:$D,'2025 YTD | Divisão'!$A:$A,W$137,'2025 YTD | Divisão'!$B:$B,$B56,'2025 YTD | Divisão'!$C:$C,"GR1"))
</f>
        <v/>
      </c>
      <c r="X56" s="8"/>
      <c r="Y56" s="9"/>
      <c r="Z56" s="4"/>
      <c r="AA56" s="4"/>
      <c r="AB56" s="4"/>
      <c r="AC56" s="4"/>
      <c r="AD56" s="4"/>
      <c r="AE56" s="4"/>
    </row>
    <row r="57" hidden="1" outlineLevel="1">
      <c r="A57" s="8"/>
      <c r="B57" s="29">
        <v>30.0</v>
      </c>
      <c r="C57" s="29" t="str">
        <f>IF(SUMIFS('2025 YTD | Divisão'!$D:$D,'2025 YTD | Divisão'!$A:$A,C$137,'2025 YTD | Divisão'!$B:$B,$B57,'2025 YTD | Divisão'!$C:$C,"GR1")=0,"",SUMIFS('2025 YTD | Divisão'!$D:$D,'2025 YTD | Divisão'!$A:$A,C$137,'2025 YTD | Divisão'!$B:$B,$B57,'2025 YTD | Divisão'!$C:$C,"GR1"))
</f>
        <v/>
      </c>
      <c r="D57" s="29" t="str">
        <f>IF(SUMIFS('2025 YTD | Divisão'!$D:$D,'2025 YTD | Divisão'!$A:$A,D$137,'2025 YTD | Divisão'!$B:$B,$B57,'2025 YTD | Divisão'!$C:$C,"GR1")=0,"",SUMIFS('2025 YTD | Divisão'!$D:$D,'2025 YTD | Divisão'!$A:$A,D$137,'2025 YTD | Divisão'!$B:$B,$B57,'2025 YTD | Divisão'!$C:$C,"GR1"))
</f>
        <v/>
      </c>
      <c r="E57" s="29" t="str">
        <f>IF(SUMIFS('2025 YTD | Divisão'!$D:$D,'2025 YTD | Divisão'!$A:$A,E$137,'2025 YTD | Divisão'!$B:$B,$B57,'2025 YTD | Divisão'!$C:$C,"GR1")=0,"",SUMIFS('2025 YTD | Divisão'!$D:$D,'2025 YTD | Divisão'!$A:$A,E$137,'2025 YTD | Divisão'!$B:$B,$B57,'2025 YTD | Divisão'!$C:$C,"GR1"))
</f>
        <v/>
      </c>
      <c r="F57" s="29" t="str">
        <f>IF(SUMIFS('2025 YTD | Divisão'!$D:$D,'2025 YTD | Divisão'!$A:$A,F$137,'2025 YTD | Divisão'!$B:$B,$B57,'2025 YTD | Divisão'!$C:$C,"GR1")=0,"",SUMIFS('2025 YTD | Divisão'!$D:$D,'2025 YTD | Divisão'!$A:$A,F$137,'2025 YTD | Divisão'!$B:$B,$B57,'2025 YTD | Divisão'!$C:$C,"GR1"))
</f>
        <v/>
      </c>
      <c r="G57" s="29" t="str">
        <f>IF(SUMIFS('2025 YTD | Divisão'!$D:$D,'2025 YTD | Divisão'!$A:$A,G$137,'2025 YTD | Divisão'!$B:$B,$B57,'2025 YTD | Divisão'!$C:$C,"GR1")=0,"",SUMIFS('2025 YTD | Divisão'!$D:$D,'2025 YTD | Divisão'!$A:$A,G$137,'2025 YTD | Divisão'!$B:$B,$B57,'2025 YTD | Divisão'!$C:$C,"GR1"))
</f>
        <v/>
      </c>
      <c r="H57" s="29" t="str">
        <f>IF(SUMIFS('2025 YTD | Divisão'!$D:$D,'2025 YTD | Divisão'!$A:$A,H$137,'2025 YTD | Divisão'!$B:$B,$B57,'2025 YTD | Divisão'!$C:$C,"GR1")=0,"",SUMIFS('2025 YTD | Divisão'!$D:$D,'2025 YTD | Divisão'!$A:$A,H$137,'2025 YTD | Divisão'!$B:$B,$B57,'2025 YTD | Divisão'!$C:$C,"GR1"))
</f>
        <v/>
      </c>
      <c r="I57" s="29" t="str">
        <f>IF(SUMIFS('2025 YTD | Divisão'!$D:$D,'2025 YTD | Divisão'!$A:$A,I$137,'2025 YTD | Divisão'!$B:$B,$B57,'2025 YTD | Divisão'!$C:$C,"GR1")=0,"",SUMIFS('2025 YTD | Divisão'!$D:$D,'2025 YTD | Divisão'!$A:$A,I$137,'2025 YTD | Divisão'!$B:$B,$B57,'2025 YTD | Divisão'!$C:$C,"GR1"))
</f>
        <v/>
      </c>
      <c r="J57" s="29" t="str">
        <f>IF(SUMIFS('2025 YTD | Divisão'!$D:$D,'2025 YTD | Divisão'!$A:$A,J$137,'2025 YTD | Divisão'!$B:$B,$B57,'2025 YTD | Divisão'!$C:$C,"GR1")=0,"",SUMIFS('2025 YTD | Divisão'!$D:$D,'2025 YTD | Divisão'!$A:$A,J$137,'2025 YTD | Divisão'!$B:$B,$B57,'2025 YTD | Divisão'!$C:$C,"GR1"))
</f>
        <v/>
      </c>
      <c r="K57" s="29" t="str">
        <f>IF(SUMIFS('2025 YTD | Divisão'!$D:$D,'2025 YTD | Divisão'!$A:$A,K$137,'2025 YTD | Divisão'!$B:$B,$B57,'2025 YTD | Divisão'!$C:$C,"GR1")=0,"",SUMIFS('2025 YTD | Divisão'!$D:$D,'2025 YTD | Divisão'!$A:$A,K$137,'2025 YTD | Divisão'!$B:$B,$B57,'2025 YTD | Divisão'!$C:$C,"GR1"))
</f>
        <v/>
      </c>
      <c r="L57" s="29" t="str">
        <f>IF(SUMIFS('2025 YTD | Divisão'!$D:$D,'2025 YTD | Divisão'!$A:$A,L$137,'2025 YTD | Divisão'!$B:$B,$B57,'2025 YTD | Divisão'!$C:$C,"GR1")=0,"",SUMIFS('2025 YTD | Divisão'!$D:$D,'2025 YTD | Divisão'!$A:$A,L$137,'2025 YTD | Divisão'!$B:$B,$B57,'2025 YTD | Divisão'!$C:$C,"GR1"))
</f>
        <v/>
      </c>
      <c r="M57" s="29" t="str">
        <f>IF(SUMIFS('2025 YTD | Divisão'!$D:$D,'2025 YTD | Divisão'!$A:$A,M$137,'2025 YTD | Divisão'!$B:$B,$B57,'2025 YTD | Divisão'!$C:$C,"GR1")=0,"",SUMIFS('2025 YTD | Divisão'!$D:$D,'2025 YTD | Divisão'!$A:$A,M$137,'2025 YTD | Divisão'!$B:$B,$B57,'2025 YTD | Divisão'!$C:$C,"GR1"))
</f>
        <v/>
      </c>
      <c r="N57" s="29" t="str">
        <f>IF(SUMIFS('2025 YTD | Divisão'!$D:$D,'2025 YTD | Divisão'!$A:$A,N$137,'2025 YTD | Divisão'!$B:$B,$B57,'2025 YTD | Divisão'!$C:$C,"GR1")=0,"",SUMIFS('2025 YTD | Divisão'!$D:$D,'2025 YTD | Divisão'!$A:$A,N$137,'2025 YTD | Divisão'!$B:$B,$B57,'2025 YTD | Divisão'!$C:$C,"GR1"))
</f>
        <v/>
      </c>
      <c r="O57" s="29" t="str">
        <f>IF(SUMIFS('2025 YTD | Divisão'!$D:$D,'2025 YTD | Divisão'!$A:$A,O$137,'2025 YTD | Divisão'!$B:$B,$B57,'2025 YTD | Divisão'!$C:$C,"GR1")=0,"",SUMIFS('2025 YTD | Divisão'!$D:$D,'2025 YTD | Divisão'!$A:$A,O$137,'2025 YTD | Divisão'!$B:$B,$B57,'2025 YTD | Divisão'!$C:$C,"GR1"))
</f>
        <v/>
      </c>
      <c r="P57" s="29" t="str">
        <f>IF(SUMIFS('2025 YTD | Divisão'!$D:$D,'2025 YTD | Divisão'!$A:$A,O$138,'2025 YTD | Divisão'!$B:$B,$B57,'2025 YTD | Divisão'!$C:$C,"GR1")=0,"",SUMIFS('2025 YTD | Divisão'!$D:$D,'2025 YTD | Divisão'!$A:$A,O$137,'2025 YTD | Divisão'!$B:$B,$B57,'2025 YTD | Divisão'!$C:$C,"GR1"))
</f>
        <v/>
      </c>
      <c r="Q57" s="29" t="str">
        <f>IF(SUMIFS('2025 YTD | Divisão'!$D:$D,'2025 YTD | Divisão'!$A:$A,Q$137,'2025 YTD | Divisão'!$B:$B,$B57,'2025 YTD | Divisão'!$C:$C,"GR1")=0,"",SUMIFS('2025 YTD | Divisão'!$D:$D,'2025 YTD | Divisão'!$A:$A,Q$137,'2025 YTD | Divisão'!$B:$B,$B57,'2025 YTD | Divisão'!$C:$C,"GR1"))
</f>
        <v/>
      </c>
      <c r="R57" s="29" t="str">
        <f>IF(SUMIFS('2025 YTD | Divisão'!$D:$D,'2025 YTD | Divisão'!$A:$A,R$137,'2025 YTD | Divisão'!$B:$B,$B57,'2025 YTD | Divisão'!$C:$C,"GR1")=0,"",SUMIFS('2025 YTD | Divisão'!$D:$D,'2025 YTD | Divisão'!$A:$A,R$137,'2025 YTD | Divisão'!$B:$B,$B57,'2025 YTD | Divisão'!$C:$C,"GR1"))
</f>
        <v/>
      </c>
      <c r="S57" s="29" t="str">
        <f>IF(SUMIFS('2025 YTD | Divisão'!$D:$D,'2025 YTD | Divisão'!$A:$A,S$137,'2025 YTD | Divisão'!$B:$B,$B57,'2025 YTD | Divisão'!$C:$C,"GR1")=0,"",SUMIFS('2025 YTD | Divisão'!$D:$D,'2025 YTD | Divisão'!$A:$A,S$137,'2025 YTD | Divisão'!$B:$B,$B57,'2025 YTD | Divisão'!$C:$C,"GR1"))
</f>
        <v/>
      </c>
      <c r="T57" s="29" t="str">
        <f>IF(SUMIFS('2025 YTD | Divisão'!$D:$D,'2025 YTD | Divisão'!$A:$A,T$137,'2025 YTD | Divisão'!$B:$B,$B57,'2025 YTD | Divisão'!$C:$C,"GR1")=0,"",SUMIFS('2025 YTD | Divisão'!$D:$D,'2025 YTD | Divisão'!$A:$A,T$137,'2025 YTD | Divisão'!$B:$B,$B57,'2025 YTD | Divisão'!$C:$C,"GR1"))
</f>
        <v/>
      </c>
      <c r="U57" s="29" t="str">
        <f>IF(SUMIFS('2025 YTD | Divisão'!$D:$D,'2025 YTD | Divisão'!$A:$A,U$137,'2025 YTD | Divisão'!$B:$B,$B57,'2025 YTD | Divisão'!$C:$C,"GR1")=0,"",SUMIFS('2025 YTD | Divisão'!$D:$D,'2025 YTD | Divisão'!$A:$A,U$137,'2025 YTD | Divisão'!$B:$B,$B57,'2025 YTD | Divisão'!$C:$C,"GR1"))
</f>
        <v/>
      </c>
      <c r="V57" s="29" t="str">
        <f>IF(SUMIFS('2025 YTD | Divisão'!$D:$D,'2025 YTD | Divisão'!$A:$A,V$137,'2025 YTD | Divisão'!$B:$B,$B57,'2025 YTD | Divisão'!$C:$C,"GR1")=0,"",SUMIFS('2025 YTD | Divisão'!$D:$D,'2025 YTD | Divisão'!$A:$A,V$137,'2025 YTD | Divisão'!$B:$B,$B57,'2025 YTD | Divisão'!$C:$C,"GR1"))
</f>
        <v/>
      </c>
      <c r="W57" s="29" t="str">
        <f>IF(SUMIFS('2025 YTD | Divisão'!$D:$D,'2025 YTD | Divisão'!$A:$A,W$137,'2025 YTD | Divisão'!$B:$B,$B57,'2025 YTD | Divisão'!$C:$C,"GR1")=0,"",SUMIFS('2025 YTD | Divisão'!$D:$D,'2025 YTD | Divisão'!$A:$A,W$137,'2025 YTD | Divisão'!$B:$B,$B57,'2025 YTD | Divisão'!$C:$C,"GR1"))
</f>
        <v/>
      </c>
      <c r="X57" s="8"/>
      <c r="Y57" s="9"/>
      <c r="Z57" s="4"/>
      <c r="AA57" s="4"/>
      <c r="AB57" s="4"/>
      <c r="AC57" s="4"/>
      <c r="AD57" s="4"/>
      <c r="AE57" s="4"/>
    </row>
    <row r="58" hidden="1" outlineLevel="1">
      <c r="A58" s="8"/>
      <c r="B58" s="29">
        <v>31.0</v>
      </c>
      <c r="C58" s="29" t="str">
        <f>IF(SUMIFS('2025 YTD | Divisão'!$D:$D,'2025 YTD | Divisão'!$A:$A,C$137,'2025 YTD | Divisão'!$B:$B,$B58,'2025 YTD | Divisão'!$C:$C,"GR1")=0,"",SUMIFS('2025 YTD | Divisão'!$D:$D,'2025 YTD | Divisão'!$A:$A,C$137,'2025 YTD | Divisão'!$B:$B,$B58,'2025 YTD | Divisão'!$C:$C,"GR1"))
</f>
        <v/>
      </c>
      <c r="D58" s="29" t="str">
        <f>IF(SUMIFS('2025 YTD | Divisão'!$D:$D,'2025 YTD | Divisão'!$A:$A,D$137,'2025 YTD | Divisão'!$B:$B,$B58,'2025 YTD | Divisão'!$C:$C,"GR1")=0,"",SUMIFS('2025 YTD | Divisão'!$D:$D,'2025 YTD | Divisão'!$A:$A,D$137,'2025 YTD | Divisão'!$B:$B,$B58,'2025 YTD | Divisão'!$C:$C,"GR1"))
</f>
        <v/>
      </c>
      <c r="E58" s="29" t="str">
        <f>IF(SUMIFS('2025 YTD | Divisão'!$D:$D,'2025 YTD | Divisão'!$A:$A,E$137,'2025 YTD | Divisão'!$B:$B,$B58,'2025 YTD | Divisão'!$C:$C,"GR1")=0,"",SUMIFS('2025 YTD | Divisão'!$D:$D,'2025 YTD | Divisão'!$A:$A,E$137,'2025 YTD | Divisão'!$B:$B,$B58,'2025 YTD | Divisão'!$C:$C,"GR1"))
</f>
        <v/>
      </c>
      <c r="F58" s="29" t="str">
        <f>IF(SUMIFS('2025 YTD | Divisão'!$D:$D,'2025 YTD | Divisão'!$A:$A,F$137,'2025 YTD | Divisão'!$B:$B,$B58,'2025 YTD | Divisão'!$C:$C,"GR1")=0,"",SUMIFS('2025 YTD | Divisão'!$D:$D,'2025 YTD | Divisão'!$A:$A,F$137,'2025 YTD | Divisão'!$B:$B,$B58,'2025 YTD | Divisão'!$C:$C,"GR1"))
</f>
        <v/>
      </c>
      <c r="G58" s="29" t="str">
        <f>IF(SUMIFS('2025 YTD | Divisão'!$D:$D,'2025 YTD | Divisão'!$A:$A,G$137,'2025 YTD | Divisão'!$B:$B,$B58,'2025 YTD | Divisão'!$C:$C,"GR1")=0,"",SUMIFS('2025 YTD | Divisão'!$D:$D,'2025 YTD | Divisão'!$A:$A,G$137,'2025 YTD | Divisão'!$B:$B,$B58,'2025 YTD | Divisão'!$C:$C,"GR1"))
</f>
        <v/>
      </c>
      <c r="H58" s="29" t="str">
        <f>IF(SUMIFS('2025 YTD | Divisão'!$D:$D,'2025 YTD | Divisão'!$A:$A,H$137,'2025 YTD | Divisão'!$B:$B,$B58,'2025 YTD | Divisão'!$C:$C,"GR1")=0,"",SUMIFS('2025 YTD | Divisão'!$D:$D,'2025 YTD | Divisão'!$A:$A,H$137,'2025 YTD | Divisão'!$B:$B,$B58,'2025 YTD | Divisão'!$C:$C,"GR1"))
</f>
        <v/>
      </c>
      <c r="I58" s="29" t="str">
        <f>IF(SUMIFS('2025 YTD | Divisão'!$D:$D,'2025 YTD | Divisão'!$A:$A,I$137,'2025 YTD | Divisão'!$B:$B,$B58,'2025 YTD | Divisão'!$C:$C,"GR1")=0,"",SUMIFS('2025 YTD | Divisão'!$D:$D,'2025 YTD | Divisão'!$A:$A,I$137,'2025 YTD | Divisão'!$B:$B,$B58,'2025 YTD | Divisão'!$C:$C,"GR1"))
</f>
        <v/>
      </c>
      <c r="J58" s="29" t="str">
        <f>IF(SUMIFS('2025 YTD | Divisão'!$D:$D,'2025 YTD | Divisão'!$A:$A,J$137,'2025 YTD | Divisão'!$B:$B,$B58,'2025 YTD | Divisão'!$C:$C,"GR1")=0,"",SUMIFS('2025 YTD | Divisão'!$D:$D,'2025 YTD | Divisão'!$A:$A,J$137,'2025 YTD | Divisão'!$B:$B,$B58,'2025 YTD | Divisão'!$C:$C,"GR1"))
</f>
        <v/>
      </c>
      <c r="K58" s="29" t="str">
        <f>IF(SUMIFS('2025 YTD | Divisão'!$D:$D,'2025 YTD | Divisão'!$A:$A,K$137,'2025 YTD | Divisão'!$B:$B,$B58,'2025 YTD | Divisão'!$C:$C,"GR1")=0,"",SUMIFS('2025 YTD | Divisão'!$D:$D,'2025 YTD | Divisão'!$A:$A,K$137,'2025 YTD | Divisão'!$B:$B,$B58,'2025 YTD | Divisão'!$C:$C,"GR1"))
</f>
        <v/>
      </c>
      <c r="L58" s="29" t="str">
        <f>IF(SUMIFS('2025 YTD | Divisão'!$D:$D,'2025 YTD | Divisão'!$A:$A,L$137,'2025 YTD | Divisão'!$B:$B,$B58,'2025 YTD | Divisão'!$C:$C,"GR1")=0,"",SUMIFS('2025 YTD | Divisão'!$D:$D,'2025 YTD | Divisão'!$A:$A,L$137,'2025 YTD | Divisão'!$B:$B,$B58,'2025 YTD | Divisão'!$C:$C,"GR1"))
</f>
        <v/>
      </c>
      <c r="M58" s="29" t="str">
        <f>IF(SUMIFS('2025 YTD | Divisão'!$D:$D,'2025 YTD | Divisão'!$A:$A,M$137,'2025 YTD | Divisão'!$B:$B,$B58,'2025 YTD | Divisão'!$C:$C,"GR1")=0,"",SUMIFS('2025 YTD | Divisão'!$D:$D,'2025 YTD | Divisão'!$A:$A,M$137,'2025 YTD | Divisão'!$B:$B,$B58,'2025 YTD | Divisão'!$C:$C,"GR1"))
</f>
        <v/>
      </c>
      <c r="N58" s="29" t="str">
        <f>IF(SUMIFS('2025 YTD | Divisão'!$D:$D,'2025 YTD | Divisão'!$A:$A,N$137,'2025 YTD | Divisão'!$B:$B,$B58,'2025 YTD | Divisão'!$C:$C,"GR1")=0,"",SUMIFS('2025 YTD | Divisão'!$D:$D,'2025 YTD | Divisão'!$A:$A,N$137,'2025 YTD | Divisão'!$B:$B,$B58,'2025 YTD | Divisão'!$C:$C,"GR1"))
</f>
        <v/>
      </c>
      <c r="O58" s="29" t="str">
        <f>IF(SUMIFS('2025 YTD | Divisão'!$D:$D,'2025 YTD | Divisão'!$A:$A,O$137,'2025 YTD | Divisão'!$B:$B,$B58,'2025 YTD | Divisão'!$C:$C,"GR1")=0,"",SUMIFS('2025 YTD | Divisão'!$D:$D,'2025 YTD | Divisão'!$A:$A,O$137,'2025 YTD | Divisão'!$B:$B,$B58,'2025 YTD | Divisão'!$C:$C,"GR1"))
</f>
        <v/>
      </c>
      <c r="P58" s="29" t="str">
        <f>IF(SUMIFS('2025 YTD | Divisão'!$D:$D,'2025 YTD | Divisão'!$A:$A,O$138,'2025 YTD | Divisão'!$B:$B,$B58,'2025 YTD | Divisão'!$C:$C,"GR1")=0,"",SUMIFS('2025 YTD | Divisão'!$D:$D,'2025 YTD | Divisão'!$A:$A,O$137,'2025 YTD | Divisão'!$B:$B,$B58,'2025 YTD | Divisão'!$C:$C,"GR1"))
</f>
        <v/>
      </c>
      <c r="Q58" s="29" t="str">
        <f>IF(SUMIFS('2025 YTD | Divisão'!$D:$D,'2025 YTD | Divisão'!$A:$A,Q$137,'2025 YTD | Divisão'!$B:$B,$B58,'2025 YTD | Divisão'!$C:$C,"GR1")=0,"",SUMIFS('2025 YTD | Divisão'!$D:$D,'2025 YTD | Divisão'!$A:$A,Q$137,'2025 YTD | Divisão'!$B:$B,$B58,'2025 YTD | Divisão'!$C:$C,"GR1"))
</f>
        <v/>
      </c>
      <c r="R58" s="29" t="str">
        <f>IF(SUMIFS('2025 YTD | Divisão'!$D:$D,'2025 YTD | Divisão'!$A:$A,R$137,'2025 YTD | Divisão'!$B:$B,$B58,'2025 YTD | Divisão'!$C:$C,"GR1")=0,"",SUMIFS('2025 YTD | Divisão'!$D:$D,'2025 YTD | Divisão'!$A:$A,R$137,'2025 YTD | Divisão'!$B:$B,$B58,'2025 YTD | Divisão'!$C:$C,"GR1"))
</f>
        <v/>
      </c>
      <c r="S58" s="29" t="str">
        <f>IF(SUMIFS('2025 YTD | Divisão'!$D:$D,'2025 YTD | Divisão'!$A:$A,S$137,'2025 YTD | Divisão'!$B:$B,$B58,'2025 YTD | Divisão'!$C:$C,"GR1")=0,"",SUMIFS('2025 YTD | Divisão'!$D:$D,'2025 YTD | Divisão'!$A:$A,S$137,'2025 YTD | Divisão'!$B:$B,$B58,'2025 YTD | Divisão'!$C:$C,"GR1"))
</f>
        <v/>
      </c>
      <c r="T58" s="29" t="str">
        <f>IF(SUMIFS('2025 YTD | Divisão'!$D:$D,'2025 YTD | Divisão'!$A:$A,T$137,'2025 YTD | Divisão'!$B:$B,$B58,'2025 YTD | Divisão'!$C:$C,"GR1")=0,"",SUMIFS('2025 YTD | Divisão'!$D:$D,'2025 YTD | Divisão'!$A:$A,T$137,'2025 YTD | Divisão'!$B:$B,$B58,'2025 YTD | Divisão'!$C:$C,"GR1"))
</f>
        <v/>
      </c>
      <c r="U58" s="29" t="str">
        <f>IF(SUMIFS('2025 YTD | Divisão'!$D:$D,'2025 YTD | Divisão'!$A:$A,U$137,'2025 YTD | Divisão'!$B:$B,$B58,'2025 YTD | Divisão'!$C:$C,"GR1")=0,"",SUMIFS('2025 YTD | Divisão'!$D:$D,'2025 YTD | Divisão'!$A:$A,U$137,'2025 YTD | Divisão'!$B:$B,$B58,'2025 YTD | Divisão'!$C:$C,"GR1"))
</f>
        <v/>
      </c>
      <c r="V58" s="29" t="str">
        <f>IF(SUMIFS('2025 YTD | Divisão'!$D:$D,'2025 YTD | Divisão'!$A:$A,V$137,'2025 YTD | Divisão'!$B:$B,$B58,'2025 YTD | Divisão'!$C:$C,"GR1")=0,"",SUMIFS('2025 YTD | Divisão'!$D:$D,'2025 YTD | Divisão'!$A:$A,V$137,'2025 YTD | Divisão'!$B:$B,$B58,'2025 YTD | Divisão'!$C:$C,"GR1"))
</f>
        <v/>
      </c>
      <c r="W58" s="29" t="str">
        <f>IF(SUMIFS('2025 YTD | Divisão'!$D:$D,'2025 YTD | Divisão'!$A:$A,W$137,'2025 YTD | Divisão'!$B:$B,$B58,'2025 YTD | Divisão'!$C:$C,"GR1")=0,"",SUMIFS('2025 YTD | Divisão'!$D:$D,'2025 YTD | Divisão'!$A:$A,W$137,'2025 YTD | Divisão'!$B:$B,$B58,'2025 YTD | Divisão'!$C:$C,"GR1"))
</f>
        <v/>
      </c>
      <c r="X58" s="8"/>
      <c r="Y58" s="9"/>
      <c r="Z58" s="4"/>
      <c r="AA58" s="4"/>
      <c r="AB58" s="4"/>
      <c r="AC58" s="4"/>
      <c r="AD58" s="4"/>
      <c r="AE58" s="4"/>
    </row>
    <row r="59" hidden="1" outlineLevel="1">
      <c r="A59" s="8"/>
      <c r="B59" s="29">
        <v>32.0</v>
      </c>
      <c r="C59" s="29" t="str">
        <f>IF(SUMIFS('2025 YTD | Divisão'!$D:$D,'2025 YTD | Divisão'!$A:$A,C$137,'2025 YTD | Divisão'!$B:$B,$B59,'2025 YTD | Divisão'!$C:$C,"GR1")=0,"",SUMIFS('2025 YTD | Divisão'!$D:$D,'2025 YTD | Divisão'!$A:$A,C$137,'2025 YTD | Divisão'!$B:$B,$B59,'2025 YTD | Divisão'!$C:$C,"GR1"))
</f>
        <v/>
      </c>
      <c r="D59" s="29" t="str">
        <f>IF(SUMIFS('2025 YTD | Divisão'!$D:$D,'2025 YTD | Divisão'!$A:$A,D$137,'2025 YTD | Divisão'!$B:$B,$B59,'2025 YTD | Divisão'!$C:$C,"GR1")=0,"",SUMIFS('2025 YTD | Divisão'!$D:$D,'2025 YTD | Divisão'!$A:$A,D$137,'2025 YTD | Divisão'!$B:$B,$B59,'2025 YTD | Divisão'!$C:$C,"GR1"))
</f>
        <v/>
      </c>
      <c r="E59" s="29" t="str">
        <f>IF(SUMIFS('2025 YTD | Divisão'!$D:$D,'2025 YTD | Divisão'!$A:$A,E$137,'2025 YTD | Divisão'!$B:$B,$B59,'2025 YTD | Divisão'!$C:$C,"GR1")=0,"",SUMIFS('2025 YTD | Divisão'!$D:$D,'2025 YTD | Divisão'!$A:$A,E$137,'2025 YTD | Divisão'!$B:$B,$B59,'2025 YTD | Divisão'!$C:$C,"GR1"))
</f>
        <v/>
      </c>
      <c r="F59" s="29" t="str">
        <f>IF(SUMIFS('2025 YTD | Divisão'!$D:$D,'2025 YTD | Divisão'!$A:$A,F$137,'2025 YTD | Divisão'!$B:$B,$B59,'2025 YTD | Divisão'!$C:$C,"GR1")=0,"",SUMIFS('2025 YTD | Divisão'!$D:$D,'2025 YTD | Divisão'!$A:$A,F$137,'2025 YTD | Divisão'!$B:$B,$B59,'2025 YTD | Divisão'!$C:$C,"GR1"))
</f>
        <v/>
      </c>
      <c r="G59" s="29" t="str">
        <f>IF(SUMIFS('2025 YTD | Divisão'!$D:$D,'2025 YTD | Divisão'!$A:$A,G$137,'2025 YTD | Divisão'!$B:$B,$B59,'2025 YTD | Divisão'!$C:$C,"GR1")=0,"",SUMIFS('2025 YTD | Divisão'!$D:$D,'2025 YTD | Divisão'!$A:$A,G$137,'2025 YTD | Divisão'!$B:$B,$B59,'2025 YTD | Divisão'!$C:$C,"GR1"))
</f>
        <v/>
      </c>
      <c r="H59" s="29" t="str">
        <f>IF(SUMIFS('2025 YTD | Divisão'!$D:$D,'2025 YTD | Divisão'!$A:$A,H$137,'2025 YTD | Divisão'!$B:$B,$B59,'2025 YTD | Divisão'!$C:$C,"GR1")=0,"",SUMIFS('2025 YTD | Divisão'!$D:$D,'2025 YTD | Divisão'!$A:$A,H$137,'2025 YTD | Divisão'!$B:$B,$B59,'2025 YTD | Divisão'!$C:$C,"GR1"))
</f>
        <v/>
      </c>
      <c r="I59" s="29" t="str">
        <f>IF(SUMIFS('2025 YTD | Divisão'!$D:$D,'2025 YTD | Divisão'!$A:$A,I$137,'2025 YTD | Divisão'!$B:$B,$B59,'2025 YTD | Divisão'!$C:$C,"GR1")=0,"",SUMIFS('2025 YTD | Divisão'!$D:$D,'2025 YTD | Divisão'!$A:$A,I$137,'2025 YTD | Divisão'!$B:$B,$B59,'2025 YTD | Divisão'!$C:$C,"GR1"))
</f>
        <v/>
      </c>
      <c r="J59" s="29" t="str">
        <f>IF(SUMIFS('2025 YTD | Divisão'!$D:$D,'2025 YTD | Divisão'!$A:$A,J$137,'2025 YTD | Divisão'!$B:$B,$B59,'2025 YTD | Divisão'!$C:$C,"GR1")=0,"",SUMIFS('2025 YTD | Divisão'!$D:$D,'2025 YTD | Divisão'!$A:$A,J$137,'2025 YTD | Divisão'!$B:$B,$B59,'2025 YTD | Divisão'!$C:$C,"GR1"))
</f>
        <v/>
      </c>
      <c r="K59" s="29" t="str">
        <f>IF(SUMIFS('2025 YTD | Divisão'!$D:$D,'2025 YTD | Divisão'!$A:$A,K$137,'2025 YTD | Divisão'!$B:$B,$B59,'2025 YTD | Divisão'!$C:$C,"GR1")=0,"",SUMIFS('2025 YTD | Divisão'!$D:$D,'2025 YTD | Divisão'!$A:$A,K$137,'2025 YTD | Divisão'!$B:$B,$B59,'2025 YTD | Divisão'!$C:$C,"GR1"))
</f>
        <v/>
      </c>
      <c r="L59" s="29" t="str">
        <f>IF(SUMIFS('2025 YTD | Divisão'!$D:$D,'2025 YTD | Divisão'!$A:$A,L$137,'2025 YTD | Divisão'!$B:$B,$B59,'2025 YTD | Divisão'!$C:$C,"GR1")=0,"",SUMIFS('2025 YTD | Divisão'!$D:$D,'2025 YTD | Divisão'!$A:$A,L$137,'2025 YTD | Divisão'!$B:$B,$B59,'2025 YTD | Divisão'!$C:$C,"GR1"))
</f>
        <v/>
      </c>
      <c r="M59" s="29" t="str">
        <f>IF(SUMIFS('2025 YTD | Divisão'!$D:$D,'2025 YTD | Divisão'!$A:$A,M$137,'2025 YTD | Divisão'!$B:$B,$B59,'2025 YTD | Divisão'!$C:$C,"GR1")=0,"",SUMIFS('2025 YTD | Divisão'!$D:$D,'2025 YTD | Divisão'!$A:$A,M$137,'2025 YTD | Divisão'!$B:$B,$B59,'2025 YTD | Divisão'!$C:$C,"GR1"))
</f>
        <v/>
      </c>
      <c r="N59" s="29" t="str">
        <f>IF(SUMIFS('2025 YTD | Divisão'!$D:$D,'2025 YTD | Divisão'!$A:$A,N$137,'2025 YTD | Divisão'!$B:$B,$B59,'2025 YTD | Divisão'!$C:$C,"GR1")=0,"",SUMIFS('2025 YTD | Divisão'!$D:$D,'2025 YTD | Divisão'!$A:$A,N$137,'2025 YTD | Divisão'!$B:$B,$B59,'2025 YTD | Divisão'!$C:$C,"GR1"))
</f>
        <v/>
      </c>
      <c r="O59" s="29" t="str">
        <f>IF(SUMIFS('2025 YTD | Divisão'!$D:$D,'2025 YTD | Divisão'!$A:$A,O$137,'2025 YTD | Divisão'!$B:$B,$B59,'2025 YTD | Divisão'!$C:$C,"GR1")=0,"",SUMIFS('2025 YTD | Divisão'!$D:$D,'2025 YTD | Divisão'!$A:$A,O$137,'2025 YTD | Divisão'!$B:$B,$B59,'2025 YTD | Divisão'!$C:$C,"GR1"))
</f>
        <v/>
      </c>
      <c r="P59" s="29" t="str">
        <f>IF(SUMIFS('2025 YTD | Divisão'!$D:$D,'2025 YTD | Divisão'!$A:$A,O$138,'2025 YTD | Divisão'!$B:$B,$B59,'2025 YTD | Divisão'!$C:$C,"GR1")=0,"",SUMIFS('2025 YTD | Divisão'!$D:$D,'2025 YTD | Divisão'!$A:$A,O$137,'2025 YTD | Divisão'!$B:$B,$B59,'2025 YTD | Divisão'!$C:$C,"GR1"))
</f>
        <v/>
      </c>
      <c r="Q59" s="29" t="str">
        <f>IF(SUMIFS('2025 YTD | Divisão'!$D:$D,'2025 YTD | Divisão'!$A:$A,Q$137,'2025 YTD | Divisão'!$B:$B,$B59,'2025 YTD | Divisão'!$C:$C,"GR1")=0,"",SUMIFS('2025 YTD | Divisão'!$D:$D,'2025 YTD | Divisão'!$A:$A,Q$137,'2025 YTD | Divisão'!$B:$B,$B59,'2025 YTD | Divisão'!$C:$C,"GR1"))
</f>
        <v/>
      </c>
      <c r="R59" s="29" t="str">
        <f>IF(SUMIFS('2025 YTD | Divisão'!$D:$D,'2025 YTD | Divisão'!$A:$A,R$137,'2025 YTD | Divisão'!$B:$B,$B59,'2025 YTD | Divisão'!$C:$C,"GR1")=0,"",SUMIFS('2025 YTD | Divisão'!$D:$D,'2025 YTD | Divisão'!$A:$A,R$137,'2025 YTD | Divisão'!$B:$B,$B59,'2025 YTD | Divisão'!$C:$C,"GR1"))
</f>
        <v/>
      </c>
      <c r="S59" s="29" t="str">
        <f>IF(SUMIFS('2025 YTD | Divisão'!$D:$D,'2025 YTD | Divisão'!$A:$A,S$137,'2025 YTD | Divisão'!$B:$B,$B59,'2025 YTD | Divisão'!$C:$C,"GR1")=0,"",SUMIFS('2025 YTD | Divisão'!$D:$D,'2025 YTD | Divisão'!$A:$A,S$137,'2025 YTD | Divisão'!$B:$B,$B59,'2025 YTD | Divisão'!$C:$C,"GR1"))
</f>
        <v/>
      </c>
      <c r="T59" s="29" t="str">
        <f>IF(SUMIFS('2025 YTD | Divisão'!$D:$D,'2025 YTD | Divisão'!$A:$A,T$137,'2025 YTD | Divisão'!$B:$B,$B59,'2025 YTD | Divisão'!$C:$C,"GR1")=0,"",SUMIFS('2025 YTD | Divisão'!$D:$D,'2025 YTD | Divisão'!$A:$A,T$137,'2025 YTD | Divisão'!$B:$B,$B59,'2025 YTD | Divisão'!$C:$C,"GR1"))
</f>
        <v/>
      </c>
      <c r="U59" s="29" t="str">
        <f>IF(SUMIFS('2025 YTD | Divisão'!$D:$D,'2025 YTD | Divisão'!$A:$A,U$137,'2025 YTD | Divisão'!$B:$B,$B59,'2025 YTD | Divisão'!$C:$C,"GR1")=0,"",SUMIFS('2025 YTD | Divisão'!$D:$D,'2025 YTD | Divisão'!$A:$A,U$137,'2025 YTD | Divisão'!$B:$B,$B59,'2025 YTD | Divisão'!$C:$C,"GR1"))
</f>
        <v/>
      </c>
      <c r="V59" s="29" t="str">
        <f>IF(SUMIFS('2025 YTD | Divisão'!$D:$D,'2025 YTD | Divisão'!$A:$A,V$137,'2025 YTD | Divisão'!$B:$B,$B59,'2025 YTD | Divisão'!$C:$C,"GR1")=0,"",SUMIFS('2025 YTD | Divisão'!$D:$D,'2025 YTD | Divisão'!$A:$A,V$137,'2025 YTD | Divisão'!$B:$B,$B59,'2025 YTD | Divisão'!$C:$C,"GR1"))
</f>
        <v/>
      </c>
      <c r="W59" s="29" t="str">
        <f>IF(SUMIFS('2025 YTD | Divisão'!$D:$D,'2025 YTD | Divisão'!$A:$A,W$137,'2025 YTD | Divisão'!$B:$B,$B59,'2025 YTD | Divisão'!$C:$C,"GR1")=0,"",SUMIFS('2025 YTD | Divisão'!$D:$D,'2025 YTD | Divisão'!$A:$A,W$137,'2025 YTD | Divisão'!$B:$B,$B59,'2025 YTD | Divisão'!$C:$C,"GR1"))
</f>
        <v/>
      </c>
      <c r="X59" s="8"/>
      <c r="Y59" s="9"/>
      <c r="Z59" s="4"/>
      <c r="AA59" s="4"/>
      <c r="AB59" s="4"/>
      <c r="AC59" s="4"/>
      <c r="AD59" s="4"/>
      <c r="AE59" s="4"/>
    </row>
    <row r="60" hidden="1" outlineLevel="1">
      <c r="A60" s="8"/>
      <c r="B60" s="29">
        <v>33.0</v>
      </c>
      <c r="C60" s="29" t="str">
        <f>IF(SUMIFS('2025 YTD | Divisão'!$D:$D,'2025 YTD | Divisão'!$A:$A,C$137,'2025 YTD | Divisão'!$B:$B,$B60,'2025 YTD | Divisão'!$C:$C,"GR1")=0,"",SUMIFS('2025 YTD | Divisão'!$D:$D,'2025 YTD | Divisão'!$A:$A,C$137,'2025 YTD | Divisão'!$B:$B,$B60,'2025 YTD | Divisão'!$C:$C,"GR1"))
</f>
        <v/>
      </c>
      <c r="D60" s="29" t="str">
        <f>IF(SUMIFS('2025 YTD | Divisão'!$D:$D,'2025 YTD | Divisão'!$A:$A,D$137,'2025 YTD | Divisão'!$B:$B,$B60,'2025 YTD | Divisão'!$C:$C,"GR1")=0,"",SUMIFS('2025 YTD | Divisão'!$D:$D,'2025 YTD | Divisão'!$A:$A,D$137,'2025 YTD | Divisão'!$B:$B,$B60,'2025 YTD | Divisão'!$C:$C,"GR1"))
</f>
        <v/>
      </c>
      <c r="E60" s="29" t="str">
        <f>IF(SUMIFS('2025 YTD | Divisão'!$D:$D,'2025 YTD | Divisão'!$A:$A,E$137,'2025 YTD | Divisão'!$B:$B,$B60,'2025 YTD | Divisão'!$C:$C,"GR1")=0,"",SUMIFS('2025 YTD | Divisão'!$D:$D,'2025 YTD | Divisão'!$A:$A,E$137,'2025 YTD | Divisão'!$B:$B,$B60,'2025 YTD | Divisão'!$C:$C,"GR1"))
</f>
        <v/>
      </c>
      <c r="F60" s="29" t="str">
        <f>IF(SUMIFS('2025 YTD | Divisão'!$D:$D,'2025 YTD | Divisão'!$A:$A,F$137,'2025 YTD | Divisão'!$B:$B,$B60,'2025 YTD | Divisão'!$C:$C,"GR1")=0,"",SUMIFS('2025 YTD | Divisão'!$D:$D,'2025 YTD | Divisão'!$A:$A,F$137,'2025 YTD | Divisão'!$B:$B,$B60,'2025 YTD | Divisão'!$C:$C,"GR1"))
</f>
        <v/>
      </c>
      <c r="G60" s="29" t="str">
        <f>IF(SUMIFS('2025 YTD | Divisão'!$D:$D,'2025 YTD | Divisão'!$A:$A,G$137,'2025 YTD | Divisão'!$B:$B,$B60,'2025 YTD | Divisão'!$C:$C,"GR1")=0,"",SUMIFS('2025 YTD | Divisão'!$D:$D,'2025 YTD | Divisão'!$A:$A,G$137,'2025 YTD | Divisão'!$B:$B,$B60,'2025 YTD | Divisão'!$C:$C,"GR1"))
</f>
        <v/>
      </c>
      <c r="H60" s="29" t="str">
        <f>IF(SUMIFS('2025 YTD | Divisão'!$D:$D,'2025 YTD | Divisão'!$A:$A,H$137,'2025 YTD | Divisão'!$B:$B,$B60,'2025 YTD | Divisão'!$C:$C,"GR1")=0,"",SUMIFS('2025 YTD | Divisão'!$D:$D,'2025 YTD | Divisão'!$A:$A,H$137,'2025 YTD | Divisão'!$B:$B,$B60,'2025 YTD | Divisão'!$C:$C,"GR1"))
</f>
        <v/>
      </c>
      <c r="I60" s="29" t="str">
        <f>IF(SUMIFS('2025 YTD | Divisão'!$D:$D,'2025 YTD | Divisão'!$A:$A,I$137,'2025 YTD | Divisão'!$B:$B,$B60,'2025 YTD | Divisão'!$C:$C,"GR1")=0,"",SUMIFS('2025 YTD | Divisão'!$D:$D,'2025 YTD | Divisão'!$A:$A,I$137,'2025 YTD | Divisão'!$B:$B,$B60,'2025 YTD | Divisão'!$C:$C,"GR1"))
</f>
        <v/>
      </c>
      <c r="J60" s="29" t="str">
        <f>IF(SUMIFS('2025 YTD | Divisão'!$D:$D,'2025 YTD | Divisão'!$A:$A,J$137,'2025 YTD | Divisão'!$B:$B,$B60,'2025 YTD | Divisão'!$C:$C,"GR1")=0,"",SUMIFS('2025 YTD | Divisão'!$D:$D,'2025 YTD | Divisão'!$A:$A,J$137,'2025 YTD | Divisão'!$B:$B,$B60,'2025 YTD | Divisão'!$C:$C,"GR1"))
</f>
        <v/>
      </c>
      <c r="K60" s="29" t="str">
        <f>IF(SUMIFS('2025 YTD | Divisão'!$D:$D,'2025 YTD | Divisão'!$A:$A,K$137,'2025 YTD | Divisão'!$B:$B,$B60,'2025 YTD | Divisão'!$C:$C,"GR1")=0,"",SUMIFS('2025 YTD | Divisão'!$D:$D,'2025 YTD | Divisão'!$A:$A,K$137,'2025 YTD | Divisão'!$B:$B,$B60,'2025 YTD | Divisão'!$C:$C,"GR1"))
</f>
        <v/>
      </c>
      <c r="L60" s="29" t="str">
        <f>IF(SUMIFS('2025 YTD | Divisão'!$D:$D,'2025 YTD | Divisão'!$A:$A,L$137,'2025 YTD | Divisão'!$B:$B,$B60,'2025 YTD | Divisão'!$C:$C,"GR1")=0,"",SUMIFS('2025 YTD | Divisão'!$D:$D,'2025 YTD | Divisão'!$A:$A,L$137,'2025 YTD | Divisão'!$B:$B,$B60,'2025 YTD | Divisão'!$C:$C,"GR1"))
</f>
        <v/>
      </c>
      <c r="M60" s="29" t="str">
        <f>IF(SUMIFS('2025 YTD | Divisão'!$D:$D,'2025 YTD | Divisão'!$A:$A,M$137,'2025 YTD | Divisão'!$B:$B,$B60,'2025 YTD | Divisão'!$C:$C,"GR1")=0,"",SUMIFS('2025 YTD | Divisão'!$D:$D,'2025 YTD | Divisão'!$A:$A,M$137,'2025 YTD | Divisão'!$B:$B,$B60,'2025 YTD | Divisão'!$C:$C,"GR1"))
</f>
        <v/>
      </c>
      <c r="N60" s="29" t="str">
        <f>IF(SUMIFS('2025 YTD | Divisão'!$D:$D,'2025 YTD | Divisão'!$A:$A,N$137,'2025 YTD | Divisão'!$B:$B,$B60,'2025 YTD | Divisão'!$C:$C,"GR1")=0,"",SUMIFS('2025 YTD | Divisão'!$D:$D,'2025 YTD | Divisão'!$A:$A,N$137,'2025 YTD | Divisão'!$B:$B,$B60,'2025 YTD | Divisão'!$C:$C,"GR1"))
</f>
        <v/>
      </c>
      <c r="O60" s="29" t="str">
        <f>IF(SUMIFS('2025 YTD | Divisão'!$D:$D,'2025 YTD | Divisão'!$A:$A,O$137,'2025 YTD | Divisão'!$B:$B,$B60,'2025 YTD | Divisão'!$C:$C,"GR1")=0,"",SUMIFS('2025 YTD | Divisão'!$D:$D,'2025 YTD | Divisão'!$A:$A,O$137,'2025 YTD | Divisão'!$B:$B,$B60,'2025 YTD | Divisão'!$C:$C,"GR1"))
</f>
        <v/>
      </c>
      <c r="P60" s="29" t="str">
        <f>IF(SUMIFS('2025 YTD | Divisão'!$D:$D,'2025 YTD | Divisão'!$A:$A,O$138,'2025 YTD | Divisão'!$B:$B,$B60,'2025 YTD | Divisão'!$C:$C,"GR1")=0,"",SUMIFS('2025 YTD | Divisão'!$D:$D,'2025 YTD | Divisão'!$A:$A,O$137,'2025 YTD | Divisão'!$B:$B,$B60,'2025 YTD | Divisão'!$C:$C,"GR1"))
</f>
        <v/>
      </c>
      <c r="Q60" s="29" t="str">
        <f>IF(SUMIFS('2025 YTD | Divisão'!$D:$D,'2025 YTD | Divisão'!$A:$A,Q$137,'2025 YTD | Divisão'!$B:$B,$B60,'2025 YTD | Divisão'!$C:$C,"GR1")=0,"",SUMIFS('2025 YTD | Divisão'!$D:$D,'2025 YTD | Divisão'!$A:$A,Q$137,'2025 YTD | Divisão'!$B:$B,$B60,'2025 YTD | Divisão'!$C:$C,"GR1"))
</f>
        <v/>
      </c>
      <c r="R60" s="29" t="str">
        <f>IF(SUMIFS('2025 YTD | Divisão'!$D:$D,'2025 YTD | Divisão'!$A:$A,R$137,'2025 YTD | Divisão'!$B:$B,$B60,'2025 YTD | Divisão'!$C:$C,"GR1")=0,"",SUMIFS('2025 YTD | Divisão'!$D:$D,'2025 YTD | Divisão'!$A:$A,R$137,'2025 YTD | Divisão'!$B:$B,$B60,'2025 YTD | Divisão'!$C:$C,"GR1"))
</f>
        <v/>
      </c>
      <c r="S60" s="29" t="str">
        <f>IF(SUMIFS('2025 YTD | Divisão'!$D:$D,'2025 YTD | Divisão'!$A:$A,S$137,'2025 YTD | Divisão'!$B:$B,$B60,'2025 YTD | Divisão'!$C:$C,"GR1")=0,"",SUMIFS('2025 YTD | Divisão'!$D:$D,'2025 YTD | Divisão'!$A:$A,S$137,'2025 YTD | Divisão'!$B:$B,$B60,'2025 YTD | Divisão'!$C:$C,"GR1"))
</f>
        <v/>
      </c>
      <c r="T60" s="29" t="str">
        <f>IF(SUMIFS('2025 YTD | Divisão'!$D:$D,'2025 YTD | Divisão'!$A:$A,T$137,'2025 YTD | Divisão'!$B:$B,$B60,'2025 YTD | Divisão'!$C:$C,"GR1")=0,"",SUMIFS('2025 YTD | Divisão'!$D:$D,'2025 YTD | Divisão'!$A:$A,T$137,'2025 YTD | Divisão'!$B:$B,$B60,'2025 YTD | Divisão'!$C:$C,"GR1"))
</f>
        <v/>
      </c>
      <c r="U60" s="29" t="str">
        <f>IF(SUMIFS('2025 YTD | Divisão'!$D:$D,'2025 YTD | Divisão'!$A:$A,U$137,'2025 YTD | Divisão'!$B:$B,$B60,'2025 YTD | Divisão'!$C:$C,"GR1")=0,"",SUMIFS('2025 YTD | Divisão'!$D:$D,'2025 YTD | Divisão'!$A:$A,U$137,'2025 YTD | Divisão'!$B:$B,$B60,'2025 YTD | Divisão'!$C:$C,"GR1"))
</f>
        <v/>
      </c>
      <c r="V60" s="29" t="str">
        <f>IF(SUMIFS('2025 YTD | Divisão'!$D:$D,'2025 YTD | Divisão'!$A:$A,V$137,'2025 YTD | Divisão'!$B:$B,$B60,'2025 YTD | Divisão'!$C:$C,"GR1")=0,"",SUMIFS('2025 YTD | Divisão'!$D:$D,'2025 YTD | Divisão'!$A:$A,V$137,'2025 YTD | Divisão'!$B:$B,$B60,'2025 YTD | Divisão'!$C:$C,"GR1"))
</f>
        <v/>
      </c>
      <c r="W60" s="29" t="str">
        <f>IF(SUMIFS('2025 YTD | Divisão'!$D:$D,'2025 YTD | Divisão'!$A:$A,W$137,'2025 YTD | Divisão'!$B:$B,$B60,'2025 YTD | Divisão'!$C:$C,"GR1")=0,"",SUMIFS('2025 YTD | Divisão'!$D:$D,'2025 YTD | Divisão'!$A:$A,W$137,'2025 YTD | Divisão'!$B:$B,$B60,'2025 YTD | Divisão'!$C:$C,"GR1"))
</f>
        <v/>
      </c>
      <c r="X60" s="8"/>
      <c r="Y60" s="9"/>
      <c r="Z60" s="4"/>
      <c r="AA60" s="4"/>
      <c r="AB60" s="4"/>
      <c r="AC60" s="4"/>
      <c r="AD60" s="4"/>
      <c r="AE60" s="4"/>
    </row>
    <row r="61" hidden="1" outlineLevel="1">
      <c r="A61" s="8"/>
      <c r="B61" s="29">
        <v>34.0</v>
      </c>
      <c r="C61" s="29" t="str">
        <f>IF(SUMIFS('2025 YTD | Divisão'!$D:$D,'2025 YTD | Divisão'!$A:$A,C$137,'2025 YTD | Divisão'!$B:$B,$B61,'2025 YTD | Divisão'!$C:$C,"GR1")=0,"",SUMIFS('2025 YTD | Divisão'!$D:$D,'2025 YTD | Divisão'!$A:$A,C$137,'2025 YTD | Divisão'!$B:$B,$B61,'2025 YTD | Divisão'!$C:$C,"GR1"))
</f>
        <v/>
      </c>
      <c r="D61" s="29" t="str">
        <f>IF(SUMIFS('2025 YTD | Divisão'!$D:$D,'2025 YTD | Divisão'!$A:$A,D$137,'2025 YTD | Divisão'!$B:$B,$B61,'2025 YTD | Divisão'!$C:$C,"GR1")=0,"",SUMIFS('2025 YTD | Divisão'!$D:$D,'2025 YTD | Divisão'!$A:$A,D$137,'2025 YTD | Divisão'!$B:$B,$B61,'2025 YTD | Divisão'!$C:$C,"GR1"))
</f>
        <v/>
      </c>
      <c r="E61" s="29" t="str">
        <f>IF(SUMIFS('2025 YTD | Divisão'!$D:$D,'2025 YTD | Divisão'!$A:$A,E$137,'2025 YTD | Divisão'!$B:$B,$B61,'2025 YTD | Divisão'!$C:$C,"GR1")=0,"",SUMIFS('2025 YTD | Divisão'!$D:$D,'2025 YTD | Divisão'!$A:$A,E$137,'2025 YTD | Divisão'!$B:$B,$B61,'2025 YTD | Divisão'!$C:$C,"GR1"))
</f>
        <v/>
      </c>
      <c r="F61" s="29" t="str">
        <f>IF(SUMIFS('2025 YTD | Divisão'!$D:$D,'2025 YTD | Divisão'!$A:$A,F$137,'2025 YTD | Divisão'!$B:$B,$B61,'2025 YTD | Divisão'!$C:$C,"GR1")=0,"",SUMIFS('2025 YTD | Divisão'!$D:$D,'2025 YTD | Divisão'!$A:$A,F$137,'2025 YTD | Divisão'!$B:$B,$B61,'2025 YTD | Divisão'!$C:$C,"GR1"))
</f>
        <v/>
      </c>
      <c r="G61" s="29" t="str">
        <f>IF(SUMIFS('2025 YTD | Divisão'!$D:$D,'2025 YTD | Divisão'!$A:$A,G$137,'2025 YTD | Divisão'!$B:$B,$B61,'2025 YTD | Divisão'!$C:$C,"GR1")=0,"",SUMIFS('2025 YTD | Divisão'!$D:$D,'2025 YTD | Divisão'!$A:$A,G$137,'2025 YTD | Divisão'!$B:$B,$B61,'2025 YTD | Divisão'!$C:$C,"GR1"))
</f>
        <v/>
      </c>
      <c r="H61" s="29" t="str">
        <f>IF(SUMIFS('2025 YTD | Divisão'!$D:$D,'2025 YTD | Divisão'!$A:$A,H$137,'2025 YTD | Divisão'!$B:$B,$B61,'2025 YTD | Divisão'!$C:$C,"GR1")=0,"",SUMIFS('2025 YTD | Divisão'!$D:$D,'2025 YTD | Divisão'!$A:$A,H$137,'2025 YTD | Divisão'!$B:$B,$B61,'2025 YTD | Divisão'!$C:$C,"GR1"))
</f>
        <v/>
      </c>
      <c r="I61" s="29" t="str">
        <f>IF(SUMIFS('2025 YTD | Divisão'!$D:$D,'2025 YTD | Divisão'!$A:$A,I$137,'2025 YTD | Divisão'!$B:$B,$B61,'2025 YTD | Divisão'!$C:$C,"GR1")=0,"",SUMIFS('2025 YTD | Divisão'!$D:$D,'2025 YTD | Divisão'!$A:$A,I$137,'2025 YTD | Divisão'!$B:$B,$B61,'2025 YTD | Divisão'!$C:$C,"GR1"))
</f>
        <v/>
      </c>
      <c r="J61" s="29" t="str">
        <f>IF(SUMIFS('2025 YTD | Divisão'!$D:$D,'2025 YTD | Divisão'!$A:$A,J$137,'2025 YTD | Divisão'!$B:$B,$B61,'2025 YTD | Divisão'!$C:$C,"GR1")=0,"",SUMIFS('2025 YTD | Divisão'!$D:$D,'2025 YTD | Divisão'!$A:$A,J$137,'2025 YTD | Divisão'!$B:$B,$B61,'2025 YTD | Divisão'!$C:$C,"GR1"))
</f>
        <v/>
      </c>
      <c r="K61" s="29" t="str">
        <f>IF(SUMIFS('2025 YTD | Divisão'!$D:$D,'2025 YTD | Divisão'!$A:$A,K$137,'2025 YTD | Divisão'!$B:$B,$B61,'2025 YTD | Divisão'!$C:$C,"GR1")=0,"",SUMIFS('2025 YTD | Divisão'!$D:$D,'2025 YTD | Divisão'!$A:$A,K$137,'2025 YTD | Divisão'!$B:$B,$B61,'2025 YTD | Divisão'!$C:$C,"GR1"))
</f>
        <v/>
      </c>
      <c r="L61" s="29" t="str">
        <f>IF(SUMIFS('2025 YTD | Divisão'!$D:$D,'2025 YTD | Divisão'!$A:$A,L$137,'2025 YTD | Divisão'!$B:$B,$B61,'2025 YTD | Divisão'!$C:$C,"GR1")=0,"",SUMIFS('2025 YTD | Divisão'!$D:$D,'2025 YTD | Divisão'!$A:$A,L$137,'2025 YTD | Divisão'!$B:$B,$B61,'2025 YTD | Divisão'!$C:$C,"GR1"))
</f>
        <v/>
      </c>
      <c r="M61" s="29" t="str">
        <f>IF(SUMIFS('2025 YTD | Divisão'!$D:$D,'2025 YTD | Divisão'!$A:$A,M$137,'2025 YTD | Divisão'!$B:$B,$B61,'2025 YTD | Divisão'!$C:$C,"GR1")=0,"",SUMIFS('2025 YTD | Divisão'!$D:$D,'2025 YTD | Divisão'!$A:$A,M$137,'2025 YTD | Divisão'!$B:$B,$B61,'2025 YTD | Divisão'!$C:$C,"GR1"))
</f>
        <v/>
      </c>
      <c r="N61" s="29" t="str">
        <f>IF(SUMIFS('2025 YTD | Divisão'!$D:$D,'2025 YTD | Divisão'!$A:$A,N$137,'2025 YTD | Divisão'!$B:$B,$B61,'2025 YTD | Divisão'!$C:$C,"GR1")=0,"",SUMIFS('2025 YTD | Divisão'!$D:$D,'2025 YTD | Divisão'!$A:$A,N$137,'2025 YTD | Divisão'!$B:$B,$B61,'2025 YTD | Divisão'!$C:$C,"GR1"))
</f>
        <v/>
      </c>
      <c r="O61" s="29" t="str">
        <f>IF(SUMIFS('2025 YTD | Divisão'!$D:$D,'2025 YTD | Divisão'!$A:$A,O$137,'2025 YTD | Divisão'!$B:$B,$B61,'2025 YTD | Divisão'!$C:$C,"GR1")=0,"",SUMIFS('2025 YTD | Divisão'!$D:$D,'2025 YTD | Divisão'!$A:$A,O$137,'2025 YTD | Divisão'!$B:$B,$B61,'2025 YTD | Divisão'!$C:$C,"GR1"))
</f>
        <v/>
      </c>
      <c r="P61" s="29" t="str">
        <f>IF(SUMIFS('2025 YTD | Divisão'!$D:$D,'2025 YTD | Divisão'!$A:$A,O$138,'2025 YTD | Divisão'!$B:$B,$B61,'2025 YTD | Divisão'!$C:$C,"GR1")=0,"",SUMIFS('2025 YTD | Divisão'!$D:$D,'2025 YTD | Divisão'!$A:$A,O$137,'2025 YTD | Divisão'!$B:$B,$B61,'2025 YTD | Divisão'!$C:$C,"GR1"))
</f>
        <v/>
      </c>
      <c r="Q61" s="29" t="str">
        <f>IF(SUMIFS('2025 YTD | Divisão'!$D:$D,'2025 YTD | Divisão'!$A:$A,Q$137,'2025 YTD | Divisão'!$B:$B,$B61,'2025 YTD | Divisão'!$C:$C,"GR1")=0,"",SUMIFS('2025 YTD | Divisão'!$D:$D,'2025 YTD | Divisão'!$A:$A,Q$137,'2025 YTD | Divisão'!$B:$B,$B61,'2025 YTD | Divisão'!$C:$C,"GR1"))
</f>
        <v/>
      </c>
      <c r="R61" s="29" t="str">
        <f>IF(SUMIFS('2025 YTD | Divisão'!$D:$D,'2025 YTD | Divisão'!$A:$A,R$137,'2025 YTD | Divisão'!$B:$B,$B61,'2025 YTD | Divisão'!$C:$C,"GR1")=0,"",SUMIFS('2025 YTD | Divisão'!$D:$D,'2025 YTD | Divisão'!$A:$A,R$137,'2025 YTD | Divisão'!$B:$B,$B61,'2025 YTD | Divisão'!$C:$C,"GR1"))
</f>
        <v/>
      </c>
      <c r="S61" s="29" t="str">
        <f>IF(SUMIFS('2025 YTD | Divisão'!$D:$D,'2025 YTD | Divisão'!$A:$A,S$137,'2025 YTD | Divisão'!$B:$B,$B61,'2025 YTD | Divisão'!$C:$C,"GR1")=0,"",SUMIFS('2025 YTD | Divisão'!$D:$D,'2025 YTD | Divisão'!$A:$A,S$137,'2025 YTD | Divisão'!$B:$B,$B61,'2025 YTD | Divisão'!$C:$C,"GR1"))
</f>
        <v/>
      </c>
      <c r="T61" s="29" t="str">
        <f>IF(SUMIFS('2025 YTD | Divisão'!$D:$D,'2025 YTD | Divisão'!$A:$A,T$137,'2025 YTD | Divisão'!$B:$B,$B61,'2025 YTD | Divisão'!$C:$C,"GR1")=0,"",SUMIFS('2025 YTD | Divisão'!$D:$D,'2025 YTD | Divisão'!$A:$A,T$137,'2025 YTD | Divisão'!$B:$B,$B61,'2025 YTD | Divisão'!$C:$C,"GR1"))
</f>
        <v/>
      </c>
      <c r="U61" s="29" t="str">
        <f>IF(SUMIFS('2025 YTD | Divisão'!$D:$D,'2025 YTD | Divisão'!$A:$A,U$137,'2025 YTD | Divisão'!$B:$B,$B61,'2025 YTD | Divisão'!$C:$C,"GR1")=0,"",SUMIFS('2025 YTD | Divisão'!$D:$D,'2025 YTD | Divisão'!$A:$A,U$137,'2025 YTD | Divisão'!$B:$B,$B61,'2025 YTD | Divisão'!$C:$C,"GR1"))
</f>
        <v/>
      </c>
      <c r="V61" s="29" t="str">
        <f>IF(SUMIFS('2025 YTD | Divisão'!$D:$D,'2025 YTD | Divisão'!$A:$A,V$137,'2025 YTD | Divisão'!$B:$B,$B61,'2025 YTD | Divisão'!$C:$C,"GR1")=0,"",SUMIFS('2025 YTD | Divisão'!$D:$D,'2025 YTD | Divisão'!$A:$A,V$137,'2025 YTD | Divisão'!$B:$B,$B61,'2025 YTD | Divisão'!$C:$C,"GR1"))
</f>
        <v/>
      </c>
      <c r="W61" s="29" t="str">
        <f>IF(SUMIFS('2025 YTD | Divisão'!$D:$D,'2025 YTD | Divisão'!$A:$A,W$137,'2025 YTD | Divisão'!$B:$B,$B61,'2025 YTD | Divisão'!$C:$C,"GR1")=0,"",SUMIFS('2025 YTD | Divisão'!$D:$D,'2025 YTD | Divisão'!$A:$A,W$137,'2025 YTD | Divisão'!$B:$B,$B61,'2025 YTD | Divisão'!$C:$C,"GR1"))
</f>
        <v/>
      </c>
      <c r="X61" s="8"/>
      <c r="Y61" s="9"/>
      <c r="Z61" s="4"/>
      <c r="AA61" s="4"/>
      <c r="AB61" s="4"/>
      <c r="AC61" s="4"/>
      <c r="AD61" s="4"/>
      <c r="AE61" s="4"/>
    </row>
    <row r="62" hidden="1" outlineLevel="1">
      <c r="A62" s="8"/>
      <c r="B62" s="29">
        <v>35.0</v>
      </c>
      <c r="C62" s="29" t="str">
        <f>IF(SUMIFS('2025 YTD | Divisão'!$D:$D,'2025 YTD | Divisão'!$A:$A,C$137,'2025 YTD | Divisão'!$B:$B,$B62,'2025 YTD | Divisão'!$C:$C,"GR1")=0,"",SUMIFS('2025 YTD | Divisão'!$D:$D,'2025 YTD | Divisão'!$A:$A,C$137,'2025 YTD | Divisão'!$B:$B,$B62,'2025 YTD | Divisão'!$C:$C,"GR1"))
</f>
        <v/>
      </c>
      <c r="D62" s="29" t="str">
        <f>IF(SUMIFS('2025 YTD | Divisão'!$D:$D,'2025 YTD | Divisão'!$A:$A,D$137,'2025 YTD | Divisão'!$B:$B,$B62,'2025 YTD | Divisão'!$C:$C,"GR1")=0,"",SUMIFS('2025 YTD | Divisão'!$D:$D,'2025 YTD | Divisão'!$A:$A,D$137,'2025 YTD | Divisão'!$B:$B,$B62,'2025 YTD | Divisão'!$C:$C,"GR1"))
</f>
        <v/>
      </c>
      <c r="E62" s="29" t="str">
        <f>IF(SUMIFS('2025 YTD | Divisão'!$D:$D,'2025 YTD | Divisão'!$A:$A,E$137,'2025 YTD | Divisão'!$B:$B,$B62,'2025 YTD | Divisão'!$C:$C,"GR1")=0,"",SUMIFS('2025 YTD | Divisão'!$D:$D,'2025 YTD | Divisão'!$A:$A,E$137,'2025 YTD | Divisão'!$B:$B,$B62,'2025 YTD | Divisão'!$C:$C,"GR1"))
</f>
        <v/>
      </c>
      <c r="F62" s="29" t="str">
        <f>IF(SUMIFS('2025 YTD | Divisão'!$D:$D,'2025 YTD | Divisão'!$A:$A,F$137,'2025 YTD | Divisão'!$B:$B,$B62,'2025 YTD | Divisão'!$C:$C,"GR1")=0,"",SUMIFS('2025 YTD | Divisão'!$D:$D,'2025 YTD | Divisão'!$A:$A,F$137,'2025 YTD | Divisão'!$B:$B,$B62,'2025 YTD | Divisão'!$C:$C,"GR1"))
</f>
        <v/>
      </c>
      <c r="G62" s="29" t="str">
        <f>IF(SUMIFS('2025 YTD | Divisão'!$D:$D,'2025 YTD | Divisão'!$A:$A,G$137,'2025 YTD | Divisão'!$B:$B,$B62,'2025 YTD | Divisão'!$C:$C,"GR1")=0,"",SUMIFS('2025 YTD | Divisão'!$D:$D,'2025 YTD | Divisão'!$A:$A,G$137,'2025 YTD | Divisão'!$B:$B,$B62,'2025 YTD | Divisão'!$C:$C,"GR1"))
</f>
        <v/>
      </c>
      <c r="H62" s="29" t="str">
        <f>IF(SUMIFS('2025 YTD | Divisão'!$D:$D,'2025 YTD | Divisão'!$A:$A,H$137,'2025 YTD | Divisão'!$B:$B,$B62,'2025 YTD | Divisão'!$C:$C,"GR1")=0,"",SUMIFS('2025 YTD | Divisão'!$D:$D,'2025 YTD | Divisão'!$A:$A,H$137,'2025 YTD | Divisão'!$B:$B,$B62,'2025 YTD | Divisão'!$C:$C,"GR1"))
</f>
        <v/>
      </c>
      <c r="I62" s="29" t="str">
        <f>IF(SUMIFS('2025 YTD | Divisão'!$D:$D,'2025 YTD | Divisão'!$A:$A,I$137,'2025 YTD | Divisão'!$B:$B,$B62,'2025 YTD | Divisão'!$C:$C,"GR1")=0,"",SUMIFS('2025 YTD | Divisão'!$D:$D,'2025 YTD | Divisão'!$A:$A,I$137,'2025 YTD | Divisão'!$B:$B,$B62,'2025 YTD | Divisão'!$C:$C,"GR1"))
</f>
        <v/>
      </c>
      <c r="J62" s="29" t="str">
        <f>IF(SUMIFS('2025 YTD | Divisão'!$D:$D,'2025 YTD | Divisão'!$A:$A,J$137,'2025 YTD | Divisão'!$B:$B,$B62,'2025 YTD | Divisão'!$C:$C,"GR1")=0,"",SUMIFS('2025 YTD | Divisão'!$D:$D,'2025 YTD | Divisão'!$A:$A,J$137,'2025 YTD | Divisão'!$B:$B,$B62,'2025 YTD | Divisão'!$C:$C,"GR1"))
</f>
        <v/>
      </c>
      <c r="K62" s="29" t="str">
        <f>IF(SUMIFS('2025 YTD | Divisão'!$D:$D,'2025 YTD | Divisão'!$A:$A,K$137,'2025 YTD | Divisão'!$B:$B,$B62,'2025 YTD | Divisão'!$C:$C,"GR1")=0,"",SUMIFS('2025 YTD | Divisão'!$D:$D,'2025 YTD | Divisão'!$A:$A,K$137,'2025 YTD | Divisão'!$B:$B,$B62,'2025 YTD | Divisão'!$C:$C,"GR1"))
</f>
        <v/>
      </c>
      <c r="L62" s="29" t="str">
        <f>IF(SUMIFS('2025 YTD | Divisão'!$D:$D,'2025 YTD | Divisão'!$A:$A,L$137,'2025 YTD | Divisão'!$B:$B,$B62,'2025 YTD | Divisão'!$C:$C,"GR1")=0,"",SUMIFS('2025 YTD | Divisão'!$D:$D,'2025 YTD | Divisão'!$A:$A,L$137,'2025 YTD | Divisão'!$B:$B,$B62,'2025 YTD | Divisão'!$C:$C,"GR1"))
</f>
        <v/>
      </c>
      <c r="M62" s="29" t="str">
        <f>IF(SUMIFS('2025 YTD | Divisão'!$D:$D,'2025 YTD | Divisão'!$A:$A,M$137,'2025 YTD | Divisão'!$B:$B,$B62,'2025 YTD | Divisão'!$C:$C,"GR1")=0,"",SUMIFS('2025 YTD | Divisão'!$D:$D,'2025 YTD | Divisão'!$A:$A,M$137,'2025 YTD | Divisão'!$B:$B,$B62,'2025 YTD | Divisão'!$C:$C,"GR1"))
</f>
        <v/>
      </c>
      <c r="N62" s="29" t="str">
        <f>IF(SUMIFS('2025 YTD | Divisão'!$D:$D,'2025 YTD | Divisão'!$A:$A,N$137,'2025 YTD | Divisão'!$B:$B,$B62,'2025 YTD | Divisão'!$C:$C,"GR1")=0,"",SUMIFS('2025 YTD | Divisão'!$D:$D,'2025 YTD | Divisão'!$A:$A,N$137,'2025 YTD | Divisão'!$B:$B,$B62,'2025 YTD | Divisão'!$C:$C,"GR1"))
</f>
        <v/>
      </c>
      <c r="O62" s="29" t="str">
        <f>IF(SUMIFS('2025 YTD | Divisão'!$D:$D,'2025 YTD | Divisão'!$A:$A,O$137,'2025 YTD | Divisão'!$B:$B,$B62,'2025 YTD | Divisão'!$C:$C,"GR1")=0,"",SUMIFS('2025 YTD | Divisão'!$D:$D,'2025 YTD | Divisão'!$A:$A,O$137,'2025 YTD | Divisão'!$B:$B,$B62,'2025 YTD | Divisão'!$C:$C,"GR1"))
</f>
        <v/>
      </c>
      <c r="P62" s="29" t="str">
        <f>IF(SUMIFS('2025 YTD | Divisão'!$D:$D,'2025 YTD | Divisão'!$A:$A,O$138,'2025 YTD | Divisão'!$B:$B,$B62,'2025 YTD | Divisão'!$C:$C,"GR1")=0,"",SUMIFS('2025 YTD | Divisão'!$D:$D,'2025 YTD | Divisão'!$A:$A,O$137,'2025 YTD | Divisão'!$B:$B,$B62,'2025 YTD | Divisão'!$C:$C,"GR1"))
</f>
        <v/>
      </c>
      <c r="Q62" s="29" t="str">
        <f>IF(SUMIFS('2025 YTD | Divisão'!$D:$D,'2025 YTD | Divisão'!$A:$A,Q$137,'2025 YTD | Divisão'!$B:$B,$B62,'2025 YTD | Divisão'!$C:$C,"GR1")=0,"",SUMIFS('2025 YTD | Divisão'!$D:$D,'2025 YTD | Divisão'!$A:$A,Q$137,'2025 YTD | Divisão'!$B:$B,$B62,'2025 YTD | Divisão'!$C:$C,"GR1"))
</f>
        <v/>
      </c>
      <c r="R62" s="29" t="str">
        <f>IF(SUMIFS('2025 YTD | Divisão'!$D:$D,'2025 YTD | Divisão'!$A:$A,R$137,'2025 YTD | Divisão'!$B:$B,$B62,'2025 YTD | Divisão'!$C:$C,"GR1")=0,"",SUMIFS('2025 YTD | Divisão'!$D:$D,'2025 YTD | Divisão'!$A:$A,R$137,'2025 YTD | Divisão'!$B:$B,$B62,'2025 YTD | Divisão'!$C:$C,"GR1"))
</f>
        <v/>
      </c>
      <c r="S62" s="29" t="str">
        <f>IF(SUMIFS('2025 YTD | Divisão'!$D:$D,'2025 YTD | Divisão'!$A:$A,S$137,'2025 YTD | Divisão'!$B:$B,$B62,'2025 YTD | Divisão'!$C:$C,"GR1")=0,"",SUMIFS('2025 YTD | Divisão'!$D:$D,'2025 YTD | Divisão'!$A:$A,S$137,'2025 YTD | Divisão'!$B:$B,$B62,'2025 YTD | Divisão'!$C:$C,"GR1"))
</f>
        <v/>
      </c>
      <c r="T62" s="29" t="str">
        <f>IF(SUMIFS('2025 YTD | Divisão'!$D:$D,'2025 YTD | Divisão'!$A:$A,T$137,'2025 YTD | Divisão'!$B:$B,$B62,'2025 YTD | Divisão'!$C:$C,"GR1")=0,"",SUMIFS('2025 YTD | Divisão'!$D:$D,'2025 YTD | Divisão'!$A:$A,T$137,'2025 YTD | Divisão'!$B:$B,$B62,'2025 YTD | Divisão'!$C:$C,"GR1"))
</f>
        <v/>
      </c>
      <c r="U62" s="29" t="str">
        <f>IF(SUMIFS('2025 YTD | Divisão'!$D:$D,'2025 YTD | Divisão'!$A:$A,U$137,'2025 YTD | Divisão'!$B:$B,$B62,'2025 YTD | Divisão'!$C:$C,"GR1")=0,"",SUMIFS('2025 YTD | Divisão'!$D:$D,'2025 YTD | Divisão'!$A:$A,U$137,'2025 YTD | Divisão'!$B:$B,$B62,'2025 YTD | Divisão'!$C:$C,"GR1"))
</f>
        <v/>
      </c>
      <c r="V62" s="29" t="str">
        <f>IF(SUMIFS('2025 YTD | Divisão'!$D:$D,'2025 YTD | Divisão'!$A:$A,V$137,'2025 YTD | Divisão'!$B:$B,$B62,'2025 YTD | Divisão'!$C:$C,"GR1")=0,"",SUMIFS('2025 YTD | Divisão'!$D:$D,'2025 YTD | Divisão'!$A:$A,V$137,'2025 YTD | Divisão'!$B:$B,$B62,'2025 YTD | Divisão'!$C:$C,"GR1"))
</f>
        <v/>
      </c>
      <c r="W62" s="29" t="str">
        <f>IF(SUMIFS('2025 YTD | Divisão'!$D:$D,'2025 YTD | Divisão'!$A:$A,W$137,'2025 YTD | Divisão'!$B:$B,$B62,'2025 YTD | Divisão'!$C:$C,"GR1")=0,"",SUMIFS('2025 YTD | Divisão'!$D:$D,'2025 YTD | Divisão'!$A:$A,W$137,'2025 YTD | Divisão'!$B:$B,$B62,'2025 YTD | Divisão'!$C:$C,"GR1"))
</f>
        <v/>
      </c>
      <c r="X62" s="8"/>
      <c r="Y62" s="9"/>
      <c r="Z62" s="4"/>
      <c r="AA62" s="4"/>
      <c r="AB62" s="4"/>
      <c r="AC62" s="4"/>
      <c r="AD62" s="4"/>
      <c r="AE62" s="4"/>
    </row>
    <row r="63" hidden="1" outlineLevel="1">
      <c r="A63" s="8"/>
      <c r="B63" s="29">
        <v>36.0</v>
      </c>
      <c r="C63" s="29" t="str">
        <f>IF(SUMIFS('2025 YTD | Divisão'!$D:$D,'2025 YTD | Divisão'!$A:$A,C$137,'2025 YTD | Divisão'!$B:$B,$B63,'2025 YTD | Divisão'!$C:$C,"GR1")=0,"",SUMIFS('2025 YTD | Divisão'!$D:$D,'2025 YTD | Divisão'!$A:$A,C$137,'2025 YTD | Divisão'!$B:$B,$B63,'2025 YTD | Divisão'!$C:$C,"GR1"))
</f>
        <v/>
      </c>
      <c r="D63" s="29" t="str">
        <f>IF(SUMIFS('2025 YTD | Divisão'!$D:$D,'2025 YTD | Divisão'!$A:$A,D$137,'2025 YTD | Divisão'!$B:$B,$B63,'2025 YTD | Divisão'!$C:$C,"GR1")=0,"",SUMIFS('2025 YTD | Divisão'!$D:$D,'2025 YTD | Divisão'!$A:$A,D$137,'2025 YTD | Divisão'!$B:$B,$B63,'2025 YTD | Divisão'!$C:$C,"GR1"))
</f>
        <v/>
      </c>
      <c r="E63" s="29" t="str">
        <f>IF(SUMIFS('2025 YTD | Divisão'!$D:$D,'2025 YTD | Divisão'!$A:$A,E$137,'2025 YTD | Divisão'!$B:$B,$B63,'2025 YTD | Divisão'!$C:$C,"GR1")=0,"",SUMIFS('2025 YTD | Divisão'!$D:$D,'2025 YTD | Divisão'!$A:$A,E$137,'2025 YTD | Divisão'!$B:$B,$B63,'2025 YTD | Divisão'!$C:$C,"GR1"))
</f>
        <v/>
      </c>
      <c r="F63" s="29" t="str">
        <f>IF(SUMIFS('2025 YTD | Divisão'!$D:$D,'2025 YTD | Divisão'!$A:$A,F$137,'2025 YTD | Divisão'!$B:$B,$B63,'2025 YTD | Divisão'!$C:$C,"GR1")=0,"",SUMIFS('2025 YTD | Divisão'!$D:$D,'2025 YTD | Divisão'!$A:$A,F$137,'2025 YTD | Divisão'!$B:$B,$B63,'2025 YTD | Divisão'!$C:$C,"GR1"))
</f>
        <v/>
      </c>
      <c r="G63" s="29" t="str">
        <f>IF(SUMIFS('2025 YTD | Divisão'!$D:$D,'2025 YTD | Divisão'!$A:$A,G$137,'2025 YTD | Divisão'!$B:$B,$B63,'2025 YTD | Divisão'!$C:$C,"GR1")=0,"",SUMIFS('2025 YTD | Divisão'!$D:$D,'2025 YTD | Divisão'!$A:$A,G$137,'2025 YTD | Divisão'!$B:$B,$B63,'2025 YTD | Divisão'!$C:$C,"GR1"))
</f>
        <v/>
      </c>
      <c r="H63" s="29" t="str">
        <f>IF(SUMIFS('2025 YTD | Divisão'!$D:$D,'2025 YTD | Divisão'!$A:$A,H$137,'2025 YTD | Divisão'!$B:$B,$B63,'2025 YTD | Divisão'!$C:$C,"GR1")=0,"",SUMIFS('2025 YTD | Divisão'!$D:$D,'2025 YTD | Divisão'!$A:$A,H$137,'2025 YTD | Divisão'!$B:$B,$B63,'2025 YTD | Divisão'!$C:$C,"GR1"))
</f>
        <v/>
      </c>
      <c r="I63" s="29" t="str">
        <f>IF(SUMIFS('2025 YTD | Divisão'!$D:$D,'2025 YTD | Divisão'!$A:$A,I$137,'2025 YTD | Divisão'!$B:$B,$B63,'2025 YTD | Divisão'!$C:$C,"GR1")=0,"",SUMIFS('2025 YTD | Divisão'!$D:$D,'2025 YTD | Divisão'!$A:$A,I$137,'2025 YTD | Divisão'!$B:$B,$B63,'2025 YTD | Divisão'!$C:$C,"GR1"))
</f>
        <v/>
      </c>
      <c r="J63" s="29" t="str">
        <f>IF(SUMIFS('2025 YTD | Divisão'!$D:$D,'2025 YTD | Divisão'!$A:$A,J$137,'2025 YTD | Divisão'!$B:$B,$B63,'2025 YTD | Divisão'!$C:$C,"GR1")=0,"",SUMIFS('2025 YTD | Divisão'!$D:$D,'2025 YTD | Divisão'!$A:$A,J$137,'2025 YTD | Divisão'!$B:$B,$B63,'2025 YTD | Divisão'!$C:$C,"GR1"))
</f>
        <v/>
      </c>
      <c r="K63" s="29" t="str">
        <f>IF(SUMIFS('2025 YTD | Divisão'!$D:$D,'2025 YTD | Divisão'!$A:$A,K$137,'2025 YTD | Divisão'!$B:$B,$B63,'2025 YTD | Divisão'!$C:$C,"GR1")=0,"",SUMIFS('2025 YTD | Divisão'!$D:$D,'2025 YTD | Divisão'!$A:$A,K$137,'2025 YTD | Divisão'!$B:$B,$B63,'2025 YTD | Divisão'!$C:$C,"GR1"))
</f>
        <v/>
      </c>
      <c r="L63" s="29" t="str">
        <f>IF(SUMIFS('2025 YTD | Divisão'!$D:$D,'2025 YTD | Divisão'!$A:$A,L$137,'2025 YTD | Divisão'!$B:$B,$B63,'2025 YTD | Divisão'!$C:$C,"GR1")=0,"",SUMIFS('2025 YTD | Divisão'!$D:$D,'2025 YTD | Divisão'!$A:$A,L$137,'2025 YTD | Divisão'!$B:$B,$B63,'2025 YTD | Divisão'!$C:$C,"GR1"))
</f>
        <v/>
      </c>
      <c r="M63" s="29" t="str">
        <f>IF(SUMIFS('2025 YTD | Divisão'!$D:$D,'2025 YTD | Divisão'!$A:$A,M$137,'2025 YTD | Divisão'!$B:$B,$B63,'2025 YTD | Divisão'!$C:$C,"GR1")=0,"",SUMIFS('2025 YTD | Divisão'!$D:$D,'2025 YTD | Divisão'!$A:$A,M$137,'2025 YTD | Divisão'!$B:$B,$B63,'2025 YTD | Divisão'!$C:$C,"GR1"))
</f>
        <v/>
      </c>
      <c r="N63" s="29" t="str">
        <f>IF(SUMIFS('2025 YTD | Divisão'!$D:$D,'2025 YTD | Divisão'!$A:$A,N$137,'2025 YTD | Divisão'!$B:$B,$B63,'2025 YTD | Divisão'!$C:$C,"GR1")=0,"",SUMIFS('2025 YTD | Divisão'!$D:$D,'2025 YTD | Divisão'!$A:$A,N$137,'2025 YTD | Divisão'!$B:$B,$B63,'2025 YTD | Divisão'!$C:$C,"GR1"))
</f>
        <v/>
      </c>
      <c r="O63" s="29" t="str">
        <f>IF(SUMIFS('2025 YTD | Divisão'!$D:$D,'2025 YTD | Divisão'!$A:$A,O$137,'2025 YTD | Divisão'!$B:$B,$B63,'2025 YTD | Divisão'!$C:$C,"GR1")=0,"",SUMIFS('2025 YTD | Divisão'!$D:$D,'2025 YTD | Divisão'!$A:$A,O$137,'2025 YTD | Divisão'!$B:$B,$B63,'2025 YTD | Divisão'!$C:$C,"GR1"))
</f>
        <v/>
      </c>
      <c r="P63" s="29" t="str">
        <f>IF(SUMIFS('2025 YTD | Divisão'!$D:$D,'2025 YTD | Divisão'!$A:$A,O$138,'2025 YTD | Divisão'!$B:$B,$B63,'2025 YTD | Divisão'!$C:$C,"GR1")=0,"",SUMIFS('2025 YTD | Divisão'!$D:$D,'2025 YTD | Divisão'!$A:$A,O$137,'2025 YTD | Divisão'!$B:$B,$B63,'2025 YTD | Divisão'!$C:$C,"GR1"))
</f>
        <v/>
      </c>
      <c r="Q63" s="29" t="str">
        <f>IF(SUMIFS('2025 YTD | Divisão'!$D:$D,'2025 YTD | Divisão'!$A:$A,Q$137,'2025 YTD | Divisão'!$B:$B,$B63,'2025 YTD | Divisão'!$C:$C,"GR1")=0,"",SUMIFS('2025 YTD | Divisão'!$D:$D,'2025 YTD | Divisão'!$A:$A,Q$137,'2025 YTD | Divisão'!$B:$B,$B63,'2025 YTD | Divisão'!$C:$C,"GR1"))
</f>
        <v/>
      </c>
      <c r="R63" s="29" t="str">
        <f>IF(SUMIFS('2025 YTD | Divisão'!$D:$D,'2025 YTD | Divisão'!$A:$A,R$137,'2025 YTD | Divisão'!$B:$B,$B63,'2025 YTD | Divisão'!$C:$C,"GR1")=0,"",SUMIFS('2025 YTD | Divisão'!$D:$D,'2025 YTD | Divisão'!$A:$A,R$137,'2025 YTD | Divisão'!$B:$B,$B63,'2025 YTD | Divisão'!$C:$C,"GR1"))
</f>
        <v/>
      </c>
      <c r="S63" s="29" t="str">
        <f>IF(SUMIFS('2025 YTD | Divisão'!$D:$D,'2025 YTD | Divisão'!$A:$A,S$137,'2025 YTD | Divisão'!$B:$B,$B63,'2025 YTD | Divisão'!$C:$C,"GR1")=0,"",SUMIFS('2025 YTD | Divisão'!$D:$D,'2025 YTD | Divisão'!$A:$A,S$137,'2025 YTD | Divisão'!$B:$B,$B63,'2025 YTD | Divisão'!$C:$C,"GR1"))
</f>
        <v/>
      </c>
      <c r="T63" s="29" t="str">
        <f>IF(SUMIFS('2025 YTD | Divisão'!$D:$D,'2025 YTD | Divisão'!$A:$A,T$137,'2025 YTD | Divisão'!$B:$B,$B63,'2025 YTD | Divisão'!$C:$C,"GR1")=0,"",SUMIFS('2025 YTD | Divisão'!$D:$D,'2025 YTD | Divisão'!$A:$A,T$137,'2025 YTD | Divisão'!$B:$B,$B63,'2025 YTD | Divisão'!$C:$C,"GR1"))
</f>
        <v/>
      </c>
      <c r="U63" s="29" t="str">
        <f>IF(SUMIFS('2025 YTD | Divisão'!$D:$D,'2025 YTD | Divisão'!$A:$A,U$137,'2025 YTD | Divisão'!$B:$B,$B63,'2025 YTD | Divisão'!$C:$C,"GR1")=0,"",SUMIFS('2025 YTD | Divisão'!$D:$D,'2025 YTD | Divisão'!$A:$A,U$137,'2025 YTD | Divisão'!$B:$B,$B63,'2025 YTD | Divisão'!$C:$C,"GR1"))
</f>
        <v/>
      </c>
      <c r="V63" s="29" t="str">
        <f>IF(SUMIFS('2025 YTD | Divisão'!$D:$D,'2025 YTD | Divisão'!$A:$A,V$137,'2025 YTD | Divisão'!$B:$B,$B63,'2025 YTD | Divisão'!$C:$C,"GR1")=0,"",SUMIFS('2025 YTD | Divisão'!$D:$D,'2025 YTD | Divisão'!$A:$A,V$137,'2025 YTD | Divisão'!$B:$B,$B63,'2025 YTD | Divisão'!$C:$C,"GR1"))
</f>
        <v/>
      </c>
      <c r="W63" s="29" t="str">
        <f>IF(SUMIFS('2025 YTD | Divisão'!$D:$D,'2025 YTD | Divisão'!$A:$A,W$137,'2025 YTD | Divisão'!$B:$B,$B63,'2025 YTD | Divisão'!$C:$C,"GR1")=0,"",SUMIFS('2025 YTD | Divisão'!$D:$D,'2025 YTD | Divisão'!$A:$A,W$137,'2025 YTD | Divisão'!$B:$B,$B63,'2025 YTD | Divisão'!$C:$C,"GR1"))
</f>
        <v/>
      </c>
      <c r="X63" s="8"/>
      <c r="Y63" s="9"/>
      <c r="Z63" s="4"/>
      <c r="AA63" s="4"/>
      <c r="AB63" s="4"/>
      <c r="AC63" s="4"/>
      <c r="AD63" s="4"/>
      <c r="AE63" s="4"/>
    </row>
    <row r="64" hidden="1" outlineLevel="1">
      <c r="A64" s="8"/>
      <c r="B64" s="29">
        <v>37.0</v>
      </c>
      <c r="C64" s="29" t="str">
        <f>IF(SUMIFS('2025 YTD | Divisão'!$D:$D,'2025 YTD | Divisão'!$A:$A,C$137,'2025 YTD | Divisão'!$B:$B,$B64,'2025 YTD | Divisão'!$C:$C,"GR1")=0,"",SUMIFS('2025 YTD | Divisão'!$D:$D,'2025 YTD | Divisão'!$A:$A,C$137,'2025 YTD | Divisão'!$B:$B,$B64,'2025 YTD | Divisão'!$C:$C,"GR1"))
</f>
        <v/>
      </c>
      <c r="D64" s="29" t="str">
        <f>IF(SUMIFS('2025 YTD | Divisão'!$D:$D,'2025 YTD | Divisão'!$A:$A,D$137,'2025 YTD | Divisão'!$B:$B,$B64,'2025 YTD | Divisão'!$C:$C,"GR1")=0,"",SUMIFS('2025 YTD | Divisão'!$D:$D,'2025 YTD | Divisão'!$A:$A,D$137,'2025 YTD | Divisão'!$B:$B,$B64,'2025 YTD | Divisão'!$C:$C,"GR1"))
</f>
        <v/>
      </c>
      <c r="E64" s="29" t="str">
        <f>IF(SUMIFS('2025 YTD | Divisão'!$D:$D,'2025 YTD | Divisão'!$A:$A,E$137,'2025 YTD | Divisão'!$B:$B,$B64,'2025 YTD | Divisão'!$C:$C,"GR1")=0,"",SUMIFS('2025 YTD | Divisão'!$D:$D,'2025 YTD | Divisão'!$A:$A,E$137,'2025 YTD | Divisão'!$B:$B,$B64,'2025 YTD | Divisão'!$C:$C,"GR1"))
</f>
        <v/>
      </c>
      <c r="F64" s="29" t="str">
        <f>IF(SUMIFS('2025 YTD | Divisão'!$D:$D,'2025 YTD | Divisão'!$A:$A,F$137,'2025 YTD | Divisão'!$B:$B,$B64,'2025 YTD | Divisão'!$C:$C,"GR1")=0,"",SUMIFS('2025 YTD | Divisão'!$D:$D,'2025 YTD | Divisão'!$A:$A,F$137,'2025 YTD | Divisão'!$B:$B,$B64,'2025 YTD | Divisão'!$C:$C,"GR1"))
</f>
        <v/>
      </c>
      <c r="G64" s="29" t="str">
        <f>IF(SUMIFS('2025 YTD | Divisão'!$D:$D,'2025 YTD | Divisão'!$A:$A,G$137,'2025 YTD | Divisão'!$B:$B,$B64,'2025 YTD | Divisão'!$C:$C,"GR1")=0,"",SUMIFS('2025 YTD | Divisão'!$D:$D,'2025 YTD | Divisão'!$A:$A,G$137,'2025 YTD | Divisão'!$B:$B,$B64,'2025 YTD | Divisão'!$C:$C,"GR1"))
</f>
        <v/>
      </c>
      <c r="H64" s="29" t="str">
        <f>IF(SUMIFS('2025 YTD | Divisão'!$D:$D,'2025 YTD | Divisão'!$A:$A,H$137,'2025 YTD | Divisão'!$B:$B,$B64,'2025 YTD | Divisão'!$C:$C,"GR1")=0,"",SUMIFS('2025 YTD | Divisão'!$D:$D,'2025 YTD | Divisão'!$A:$A,H$137,'2025 YTD | Divisão'!$B:$B,$B64,'2025 YTD | Divisão'!$C:$C,"GR1"))
</f>
        <v/>
      </c>
      <c r="I64" s="29" t="str">
        <f>IF(SUMIFS('2025 YTD | Divisão'!$D:$D,'2025 YTD | Divisão'!$A:$A,I$137,'2025 YTD | Divisão'!$B:$B,$B64,'2025 YTD | Divisão'!$C:$C,"GR1")=0,"",SUMIFS('2025 YTD | Divisão'!$D:$D,'2025 YTD | Divisão'!$A:$A,I$137,'2025 YTD | Divisão'!$B:$B,$B64,'2025 YTD | Divisão'!$C:$C,"GR1"))
</f>
        <v/>
      </c>
      <c r="J64" s="29" t="str">
        <f>IF(SUMIFS('2025 YTD | Divisão'!$D:$D,'2025 YTD | Divisão'!$A:$A,J$137,'2025 YTD | Divisão'!$B:$B,$B64,'2025 YTD | Divisão'!$C:$C,"GR1")=0,"",SUMIFS('2025 YTD | Divisão'!$D:$D,'2025 YTD | Divisão'!$A:$A,J$137,'2025 YTD | Divisão'!$B:$B,$B64,'2025 YTD | Divisão'!$C:$C,"GR1"))
</f>
        <v/>
      </c>
      <c r="K64" s="29" t="str">
        <f>IF(SUMIFS('2025 YTD | Divisão'!$D:$D,'2025 YTD | Divisão'!$A:$A,K$137,'2025 YTD | Divisão'!$B:$B,$B64,'2025 YTD | Divisão'!$C:$C,"GR1")=0,"",SUMIFS('2025 YTD | Divisão'!$D:$D,'2025 YTD | Divisão'!$A:$A,K$137,'2025 YTD | Divisão'!$B:$B,$B64,'2025 YTD | Divisão'!$C:$C,"GR1"))
</f>
        <v/>
      </c>
      <c r="L64" s="29" t="str">
        <f>IF(SUMIFS('2025 YTD | Divisão'!$D:$D,'2025 YTD | Divisão'!$A:$A,L$137,'2025 YTD | Divisão'!$B:$B,$B64,'2025 YTD | Divisão'!$C:$C,"GR1")=0,"",SUMIFS('2025 YTD | Divisão'!$D:$D,'2025 YTD | Divisão'!$A:$A,L$137,'2025 YTD | Divisão'!$B:$B,$B64,'2025 YTD | Divisão'!$C:$C,"GR1"))
</f>
        <v/>
      </c>
      <c r="M64" s="29" t="str">
        <f>IF(SUMIFS('2025 YTD | Divisão'!$D:$D,'2025 YTD | Divisão'!$A:$A,M$137,'2025 YTD | Divisão'!$B:$B,$B64,'2025 YTD | Divisão'!$C:$C,"GR1")=0,"",SUMIFS('2025 YTD | Divisão'!$D:$D,'2025 YTD | Divisão'!$A:$A,M$137,'2025 YTD | Divisão'!$B:$B,$B64,'2025 YTD | Divisão'!$C:$C,"GR1"))
</f>
        <v/>
      </c>
      <c r="N64" s="29" t="str">
        <f>IF(SUMIFS('2025 YTD | Divisão'!$D:$D,'2025 YTD | Divisão'!$A:$A,N$137,'2025 YTD | Divisão'!$B:$B,$B64,'2025 YTD | Divisão'!$C:$C,"GR1")=0,"",SUMIFS('2025 YTD | Divisão'!$D:$D,'2025 YTD | Divisão'!$A:$A,N$137,'2025 YTD | Divisão'!$B:$B,$B64,'2025 YTD | Divisão'!$C:$C,"GR1"))
</f>
        <v/>
      </c>
      <c r="O64" s="29" t="str">
        <f>IF(SUMIFS('2025 YTD | Divisão'!$D:$D,'2025 YTD | Divisão'!$A:$A,O$137,'2025 YTD | Divisão'!$B:$B,$B64,'2025 YTD | Divisão'!$C:$C,"GR1")=0,"",SUMIFS('2025 YTD | Divisão'!$D:$D,'2025 YTD | Divisão'!$A:$A,O$137,'2025 YTD | Divisão'!$B:$B,$B64,'2025 YTD | Divisão'!$C:$C,"GR1"))
</f>
        <v/>
      </c>
      <c r="P64" s="29" t="str">
        <f>IF(SUMIFS('2025 YTD | Divisão'!$D:$D,'2025 YTD | Divisão'!$A:$A,O$138,'2025 YTD | Divisão'!$B:$B,$B64,'2025 YTD | Divisão'!$C:$C,"GR1")=0,"",SUMIFS('2025 YTD | Divisão'!$D:$D,'2025 YTD | Divisão'!$A:$A,O$137,'2025 YTD | Divisão'!$B:$B,$B64,'2025 YTD | Divisão'!$C:$C,"GR1"))
</f>
        <v/>
      </c>
      <c r="Q64" s="29" t="str">
        <f>IF(SUMIFS('2025 YTD | Divisão'!$D:$D,'2025 YTD | Divisão'!$A:$A,Q$137,'2025 YTD | Divisão'!$B:$B,$B64,'2025 YTD | Divisão'!$C:$C,"GR1")=0,"",SUMIFS('2025 YTD | Divisão'!$D:$D,'2025 YTD | Divisão'!$A:$A,Q$137,'2025 YTD | Divisão'!$B:$B,$B64,'2025 YTD | Divisão'!$C:$C,"GR1"))
</f>
        <v/>
      </c>
      <c r="R64" s="29" t="str">
        <f>IF(SUMIFS('2025 YTD | Divisão'!$D:$D,'2025 YTD | Divisão'!$A:$A,R$137,'2025 YTD | Divisão'!$B:$B,$B64,'2025 YTD | Divisão'!$C:$C,"GR1")=0,"",SUMIFS('2025 YTD | Divisão'!$D:$D,'2025 YTD | Divisão'!$A:$A,R$137,'2025 YTD | Divisão'!$B:$B,$B64,'2025 YTD | Divisão'!$C:$C,"GR1"))
</f>
        <v/>
      </c>
      <c r="S64" s="29" t="str">
        <f>IF(SUMIFS('2025 YTD | Divisão'!$D:$D,'2025 YTD | Divisão'!$A:$A,S$137,'2025 YTD | Divisão'!$B:$B,$B64,'2025 YTD | Divisão'!$C:$C,"GR1")=0,"",SUMIFS('2025 YTD | Divisão'!$D:$D,'2025 YTD | Divisão'!$A:$A,S$137,'2025 YTD | Divisão'!$B:$B,$B64,'2025 YTD | Divisão'!$C:$C,"GR1"))
</f>
        <v/>
      </c>
      <c r="T64" s="29" t="str">
        <f>IF(SUMIFS('2025 YTD | Divisão'!$D:$D,'2025 YTD | Divisão'!$A:$A,T$137,'2025 YTD | Divisão'!$B:$B,$B64,'2025 YTD | Divisão'!$C:$C,"GR1")=0,"",SUMIFS('2025 YTD | Divisão'!$D:$D,'2025 YTD | Divisão'!$A:$A,T$137,'2025 YTD | Divisão'!$B:$B,$B64,'2025 YTD | Divisão'!$C:$C,"GR1"))
</f>
        <v/>
      </c>
      <c r="U64" s="29" t="str">
        <f>IF(SUMIFS('2025 YTD | Divisão'!$D:$D,'2025 YTD | Divisão'!$A:$A,U$137,'2025 YTD | Divisão'!$B:$B,$B64,'2025 YTD | Divisão'!$C:$C,"GR1")=0,"",SUMIFS('2025 YTD | Divisão'!$D:$D,'2025 YTD | Divisão'!$A:$A,U$137,'2025 YTD | Divisão'!$B:$B,$B64,'2025 YTD | Divisão'!$C:$C,"GR1"))
</f>
        <v/>
      </c>
      <c r="V64" s="29" t="str">
        <f>IF(SUMIFS('2025 YTD | Divisão'!$D:$D,'2025 YTD | Divisão'!$A:$A,V$137,'2025 YTD | Divisão'!$B:$B,$B64,'2025 YTD | Divisão'!$C:$C,"GR1")=0,"",SUMIFS('2025 YTD | Divisão'!$D:$D,'2025 YTD | Divisão'!$A:$A,V$137,'2025 YTD | Divisão'!$B:$B,$B64,'2025 YTD | Divisão'!$C:$C,"GR1"))
</f>
        <v/>
      </c>
      <c r="W64" s="29" t="str">
        <f>IF(SUMIFS('2025 YTD | Divisão'!$D:$D,'2025 YTD | Divisão'!$A:$A,W$137,'2025 YTD | Divisão'!$B:$B,$B64,'2025 YTD | Divisão'!$C:$C,"GR1")=0,"",SUMIFS('2025 YTD | Divisão'!$D:$D,'2025 YTD | Divisão'!$A:$A,W$137,'2025 YTD | Divisão'!$B:$B,$B64,'2025 YTD | Divisão'!$C:$C,"GR1"))
</f>
        <v/>
      </c>
      <c r="X64" s="8"/>
      <c r="Y64" s="9"/>
      <c r="Z64" s="4"/>
      <c r="AA64" s="4"/>
      <c r="AB64" s="4"/>
      <c r="AC64" s="4"/>
      <c r="AD64" s="4"/>
      <c r="AE64" s="4"/>
    </row>
    <row r="65" hidden="1" outlineLevel="1">
      <c r="A65" s="8"/>
      <c r="B65" s="29">
        <v>38.0</v>
      </c>
      <c r="C65" s="29" t="str">
        <f>IF(SUMIFS('2025 YTD | Divisão'!$D:$D,'2025 YTD | Divisão'!$A:$A,C$137,'2025 YTD | Divisão'!$B:$B,$B65,'2025 YTD | Divisão'!$C:$C,"GR1")=0,"",SUMIFS('2025 YTD | Divisão'!$D:$D,'2025 YTD | Divisão'!$A:$A,C$137,'2025 YTD | Divisão'!$B:$B,$B65,'2025 YTD | Divisão'!$C:$C,"GR1"))
</f>
        <v/>
      </c>
      <c r="D65" s="29" t="str">
        <f>IF(SUMIFS('2025 YTD | Divisão'!$D:$D,'2025 YTD | Divisão'!$A:$A,D$137,'2025 YTD | Divisão'!$B:$B,$B65,'2025 YTD | Divisão'!$C:$C,"GR1")=0,"",SUMIFS('2025 YTD | Divisão'!$D:$D,'2025 YTD | Divisão'!$A:$A,D$137,'2025 YTD | Divisão'!$B:$B,$B65,'2025 YTD | Divisão'!$C:$C,"GR1"))
</f>
        <v/>
      </c>
      <c r="E65" s="29" t="str">
        <f>IF(SUMIFS('2025 YTD | Divisão'!$D:$D,'2025 YTD | Divisão'!$A:$A,E$137,'2025 YTD | Divisão'!$B:$B,$B65,'2025 YTD | Divisão'!$C:$C,"GR1")=0,"",SUMIFS('2025 YTD | Divisão'!$D:$D,'2025 YTD | Divisão'!$A:$A,E$137,'2025 YTD | Divisão'!$B:$B,$B65,'2025 YTD | Divisão'!$C:$C,"GR1"))
</f>
        <v/>
      </c>
      <c r="F65" s="29" t="str">
        <f>IF(SUMIFS('2025 YTD | Divisão'!$D:$D,'2025 YTD | Divisão'!$A:$A,F$137,'2025 YTD | Divisão'!$B:$B,$B65,'2025 YTD | Divisão'!$C:$C,"GR1")=0,"",SUMIFS('2025 YTD | Divisão'!$D:$D,'2025 YTD | Divisão'!$A:$A,F$137,'2025 YTD | Divisão'!$B:$B,$B65,'2025 YTD | Divisão'!$C:$C,"GR1"))
</f>
        <v/>
      </c>
      <c r="G65" s="29" t="str">
        <f>IF(SUMIFS('2025 YTD | Divisão'!$D:$D,'2025 YTD | Divisão'!$A:$A,G$137,'2025 YTD | Divisão'!$B:$B,$B65,'2025 YTD | Divisão'!$C:$C,"GR1")=0,"",SUMIFS('2025 YTD | Divisão'!$D:$D,'2025 YTD | Divisão'!$A:$A,G$137,'2025 YTD | Divisão'!$B:$B,$B65,'2025 YTD | Divisão'!$C:$C,"GR1"))
</f>
        <v/>
      </c>
      <c r="H65" s="29" t="str">
        <f>IF(SUMIFS('2025 YTD | Divisão'!$D:$D,'2025 YTD | Divisão'!$A:$A,H$137,'2025 YTD | Divisão'!$B:$B,$B65,'2025 YTD | Divisão'!$C:$C,"GR1")=0,"",SUMIFS('2025 YTD | Divisão'!$D:$D,'2025 YTD | Divisão'!$A:$A,H$137,'2025 YTD | Divisão'!$B:$B,$B65,'2025 YTD | Divisão'!$C:$C,"GR1"))
</f>
        <v/>
      </c>
      <c r="I65" s="29" t="str">
        <f>IF(SUMIFS('2025 YTD | Divisão'!$D:$D,'2025 YTD | Divisão'!$A:$A,I$137,'2025 YTD | Divisão'!$B:$B,$B65,'2025 YTD | Divisão'!$C:$C,"GR1")=0,"",SUMIFS('2025 YTD | Divisão'!$D:$D,'2025 YTD | Divisão'!$A:$A,I$137,'2025 YTD | Divisão'!$B:$B,$B65,'2025 YTD | Divisão'!$C:$C,"GR1"))
</f>
        <v/>
      </c>
      <c r="J65" s="29" t="str">
        <f>IF(SUMIFS('2025 YTD | Divisão'!$D:$D,'2025 YTD | Divisão'!$A:$A,J$137,'2025 YTD | Divisão'!$B:$B,$B65,'2025 YTD | Divisão'!$C:$C,"GR1")=0,"",SUMIFS('2025 YTD | Divisão'!$D:$D,'2025 YTD | Divisão'!$A:$A,J$137,'2025 YTD | Divisão'!$B:$B,$B65,'2025 YTD | Divisão'!$C:$C,"GR1"))
</f>
        <v/>
      </c>
      <c r="K65" s="29" t="str">
        <f>IF(SUMIFS('2025 YTD | Divisão'!$D:$D,'2025 YTD | Divisão'!$A:$A,K$137,'2025 YTD | Divisão'!$B:$B,$B65,'2025 YTD | Divisão'!$C:$C,"GR1")=0,"",SUMIFS('2025 YTD | Divisão'!$D:$D,'2025 YTD | Divisão'!$A:$A,K$137,'2025 YTD | Divisão'!$B:$B,$B65,'2025 YTD | Divisão'!$C:$C,"GR1"))
</f>
        <v/>
      </c>
      <c r="L65" s="29" t="str">
        <f>IF(SUMIFS('2025 YTD | Divisão'!$D:$D,'2025 YTD | Divisão'!$A:$A,L$137,'2025 YTD | Divisão'!$B:$B,$B65,'2025 YTD | Divisão'!$C:$C,"GR1")=0,"",SUMIFS('2025 YTD | Divisão'!$D:$D,'2025 YTD | Divisão'!$A:$A,L$137,'2025 YTD | Divisão'!$B:$B,$B65,'2025 YTD | Divisão'!$C:$C,"GR1"))
</f>
        <v/>
      </c>
      <c r="M65" s="29" t="str">
        <f>IF(SUMIFS('2025 YTD | Divisão'!$D:$D,'2025 YTD | Divisão'!$A:$A,M$137,'2025 YTD | Divisão'!$B:$B,$B65,'2025 YTD | Divisão'!$C:$C,"GR1")=0,"",SUMIFS('2025 YTD | Divisão'!$D:$D,'2025 YTD | Divisão'!$A:$A,M$137,'2025 YTD | Divisão'!$B:$B,$B65,'2025 YTD | Divisão'!$C:$C,"GR1"))
</f>
        <v/>
      </c>
      <c r="N65" s="29" t="str">
        <f>IF(SUMIFS('2025 YTD | Divisão'!$D:$D,'2025 YTD | Divisão'!$A:$A,N$137,'2025 YTD | Divisão'!$B:$B,$B65,'2025 YTD | Divisão'!$C:$C,"GR1")=0,"",SUMIFS('2025 YTD | Divisão'!$D:$D,'2025 YTD | Divisão'!$A:$A,N$137,'2025 YTD | Divisão'!$B:$B,$B65,'2025 YTD | Divisão'!$C:$C,"GR1"))
</f>
        <v/>
      </c>
      <c r="O65" s="29" t="str">
        <f>IF(SUMIFS('2025 YTD | Divisão'!$D:$D,'2025 YTD | Divisão'!$A:$A,O$137,'2025 YTD | Divisão'!$B:$B,$B65,'2025 YTD | Divisão'!$C:$C,"GR1")=0,"",SUMIFS('2025 YTD | Divisão'!$D:$D,'2025 YTD | Divisão'!$A:$A,O$137,'2025 YTD | Divisão'!$B:$B,$B65,'2025 YTD | Divisão'!$C:$C,"GR1"))
</f>
        <v/>
      </c>
      <c r="P65" s="29" t="str">
        <f>IF(SUMIFS('2025 YTD | Divisão'!$D:$D,'2025 YTD | Divisão'!$A:$A,O$138,'2025 YTD | Divisão'!$B:$B,$B65,'2025 YTD | Divisão'!$C:$C,"GR1")=0,"",SUMIFS('2025 YTD | Divisão'!$D:$D,'2025 YTD | Divisão'!$A:$A,O$137,'2025 YTD | Divisão'!$B:$B,$B65,'2025 YTD | Divisão'!$C:$C,"GR1"))
</f>
        <v/>
      </c>
      <c r="Q65" s="29" t="str">
        <f>IF(SUMIFS('2025 YTD | Divisão'!$D:$D,'2025 YTD | Divisão'!$A:$A,Q$137,'2025 YTD | Divisão'!$B:$B,$B65,'2025 YTD | Divisão'!$C:$C,"GR1")=0,"",SUMIFS('2025 YTD | Divisão'!$D:$D,'2025 YTD | Divisão'!$A:$A,Q$137,'2025 YTD | Divisão'!$B:$B,$B65,'2025 YTD | Divisão'!$C:$C,"GR1"))
</f>
        <v/>
      </c>
      <c r="R65" s="29" t="str">
        <f>IF(SUMIFS('2025 YTD | Divisão'!$D:$D,'2025 YTD | Divisão'!$A:$A,R$137,'2025 YTD | Divisão'!$B:$B,$B65,'2025 YTD | Divisão'!$C:$C,"GR1")=0,"",SUMIFS('2025 YTD | Divisão'!$D:$D,'2025 YTD | Divisão'!$A:$A,R$137,'2025 YTD | Divisão'!$B:$B,$B65,'2025 YTD | Divisão'!$C:$C,"GR1"))
</f>
        <v/>
      </c>
      <c r="S65" s="29" t="str">
        <f>IF(SUMIFS('2025 YTD | Divisão'!$D:$D,'2025 YTD | Divisão'!$A:$A,S$137,'2025 YTD | Divisão'!$B:$B,$B65,'2025 YTD | Divisão'!$C:$C,"GR1")=0,"",SUMIFS('2025 YTD | Divisão'!$D:$D,'2025 YTD | Divisão'!$A:$A,S$137,'2025 YTD | Divisão'!$B:$B,$B65,'2025 YTD | Divisão'!$C:$C,"GR1"))
</f>
        <v/>
      </c>
      <c r="T65" s="29" t="str">
        <f>IF(SUMIFS('2025 YTD | Divisão'!$D:$D,'2025 YTD | Divisão'!$A:$A,T$137,'2025 YTD | Divisão'!$B:$B,$B65,'2025 YTD | Divisão'!$C:$C,"GR1")=0,"",SUMIFS('2025 YTD | Divisão'!$D:$D,'2025 YTD | Divisão'!$A:$A,T$137,'2025 YTD | Divisão'!$B:$B,$B65,'2025 YTD | Divisão'!$C:$C,"GR1"))
</f>
        <v/>
      </c>
      <c r="U65" s="29" t="str">
        <f>IF(SUMIFS('2025 YTD | Divisão'!$D:$D,'2025 YTD | Divisão'!$A:$A,U$137,'2025 YTD | Divisão'!$B:$B,$B65,'2025 YTD | Divisão'!$C:$C,"GR1")=0,"",SUMIFS('2025 YTD | Divisão'!$D:$D,'2025 YTD | Divisão'!$A:$A,U$137,'2025 YTD | Divisão'!$B:$B,$B65,'2025 YTD | Divisão'!$C:$C,"GR1"))
</f>
        <v/>
      </c>
      <c r="V65" s="29" t="str">
        <f>IF(SUMIFS('2025 YTD | Divisão'!$D:$D,'2025 YTD | Divisão'!$A:$A,V$137,'2025 YTD | Divisão'!$B:$B,$B65,'2025 YTD | Divisão'!$C:$C,"GR1")=0,"",SUMIFS('2025 YTD | Divisão'!$D:$D,'2025 YTD | Divisão'!$A:$A,V$137,'2025 YTD | Divisão'!$B:$B,$B65,'2025 YTD | Divisão'!$C:$C,"GR1"))
</f>
        <v/>
      </c>
      <c r="W65" s="29" t="str">
        <f>IF(SUMIFS('2025 YTD | Divisão'!$D:$D,'2025 YTD | Divisão'!$A:$A,W$137,'2025 YTD | Divisão'!$B:$B,$B65,'2025 YTD | Divisão'!$C:$C,"GR1")=0,"",SUMIFS('2025 YTD | Divisão'!$D:$D,'2025 YTD | Divisão'!$A:$A,W$137,'2025 YTD | Divisão'!$B:$B,$B65,'2025 YTD | Divisão'!$C:$C,"GR1"))
</f>
        <v/>
      </c>
      <c r="X65" s="8"/>
      <c r="Y65" s="9"/>
      <c r="Z65" s="4"/>
      <c r="AA65" s="4"/>
      <c r="AB65" s="4"/>
      <c r="AC65" s="4"/>
      <c r="AD65" s="4"/>
      <c r="AE65" s="4"/>
    </row>
    <row r="66" hidden="1" outlineLevel="1">
      <c r="A66" s="8"/>
      <c r="B66" s="29">
        <v>39.0</v>
      </c>
      <c r="C66" s="29" t="str">
        <f>IF(SUMIFS('2025 YTD | Divisão'!$D:$D,'2025 YTD | Divisão'!$A:$A,C$137,'2025 YTD | Divisão'!$B:$B,$B66,'2025 YTD | Divisão'!$C:$C,"GR1")=0,"",SUMIFS('2025 YTD | Divisão'!$D:$D,'2025 YTD | Divisão'!$A:$A,C$137,'2025 YTD | Divisão'!$B:$B,$B66,'2025 YTD | Divisão'!$C:$C,"GR1"))
</f>
        <v/>
      </c>
      <c r="D66" s="29" t="str">
        <f>IF(SUMIFS('2025 YTD | Divisão'!$D:$D,'2025 YTD | Divisão'!$A:$A,D$137,'2025 YTD | Divisão'!$B:$B,$B66,'2025 YTD | Divisão'!$C:$C,"GR1")=0,"",SUMIFS('2025 YTD | Divisão'!$D:$D,'2025 YTD | Divisão'!$A:$A,D$137,'2025 YTD | Divisão'!$B:$B,$B66,'2025 YTD | Divisão'!$C:$C,"GR1"))
</f>
        <v/>
      </c>
      <c r="E66" s="29" t="str">
        <f>IF(SUMIFS('2025 YTD | Divisão'!$D:$D,'2025 YTD | Divisão'!$A:$A,E$137,'2025 YTD | Divisão'!$B:$B,$B66,'2025 YTD | Divisão'!$C:$C,"GR1")=0,"",SUMIFS('2025 YTD | Divisão'!$D:$D,'2025 YTD | Divisão'!$A:$A,E$137,'2025 YTD | Divisão'!$B:$B,$B66,'2025 YTD | Divisão'!$C:$C,"GR1"))
</f>
        <v/>
      </c>
      <c r="F66" s="29" t="str">
        <f>IF(SUMIFS('2025 YTD | Divisão'!$D:$D,'2025 YTD | Divisão'!$A:$A,F$137,'2025 YTD | Divisão'!$B:$B,$B66,'2025 YTD | Divisão'!$C:$C,"GR1")=0,"",SUMIFS('2025 YTD | Divisão'!$D:$D,'2025 YTD | Divisão'!$A:$A,F$137,'2025 YTD | Divisão'!$B:$B,$B66,'2025 YTD | Divisão'!$C:$C,"GR1"))
</f>
        <v/>
      </c>
      <c r="G66" s="29" t="str">
        <f>IF(SUMIFS('2025 YTD | Divisão'!$D:$D,'2025 YTD | Divisão'!$A:$A,G$137,'2025 YTD | Divisão'!$B:$B,$B66,'2025 YTD | Divisão'!$C:$C,"GR1")=0,"",SUMIFS('2025 YTD | Divisão'!$D:$D,'2025 YTD | Divisão'!$A:$A,G$137,'2025 YTD | Divisão'!$B:$B,$B66,'2025 YTD | Divisão'!$C:$C,"GR1"))
</f>
        <v/>
      </c>
      <c r="H66" s="29" t="str">
        <f>IF(SUMIFS('2025 YTD | Divisão'!$D:$D,'2025 YTD | Divisão'!$A:$A,H$137,'2025 YTD | Divisão'!$B:$B,$B66,'2025 YTD | Divisão'!$C:$C,"GR1")=0,"",SUMIFS('2025 YTD | Divisão'!$D:$D,'2025 YTD | Divisão'!$A:$A,H$137,'2025 YTD | Divisão'!$B:$B,$B66,'2025 YTD | Divisão'!$C:$C,"GR1"))
</f>
        <v/>
      </c>
      <c r="I66" s="29" t="str">
        <f>IF(SUMIFS('2025 YTD | Divisão'!$D:$D,'2025 YTD | Divisão'!$A:$A,I$137,'2025 YTD | Divisão'!$B:$B,$B66,'2025 YTD | Divisão'!$C:$C,"GR1")=0,"",SUMIFS('2025 YTD | Divisão'!$D:$D,'2025 YTD | Divisão'!$A:$A,I$137,'2025 YTD | Divisão'!$B:$B,$B66,'2025 YTD | Divisão'!$C:$C,"GR1"))
</f>
        <v/>
      </c>
      <c r="J66" s="29" t="str">
        <f>IF(SUMIFS('2025 YTD | Divisão'!$D:$D,'2025 YTD | Divisão'!$A:$A,J$137,'2025 YTD | Divisão'!$B:$B,$B66,'2025 YTD | Divisão'!$C:$C,"GR1")=0,"",SUMIFS('2025 YTD | Divisão'!$D:$D,'2025 YTD | Divisão'!$A:$A,J$137,'2025 YTD | Divisão'!$B:$B,$B66,'2025 YTD | Divisão'!$C:$C,"GR1"))
</f>
        <v/>
      </c>
      <c r="K66" s="29" t="str">
        <f>IF(SUMIFS('2025 YTD | Divisão'!$D:$D,'2025 YTD | Divisão'!$A:$A,K$137,'2025 YTD | Divisão'!$B:$B,$B66,'2025 YTD | Divisão'!$C:$C,"GR1")=0,"",SUMIFS('2025 YTD | Divisão'!$D:$D,'2025 YTD | Divisão'!$A:$A,K$137,'2025 YTD | Divisão'!$B:$B,$B66,'2025 YTD | Divisão'!$C:$C,"GR1"))
</f>
        <v/>
      </c>
      <c r="L66" s="29" t="str">
        <f>IF(SUMIFS('2025 YTD | Divisão'!$D:$D,'2025 YTD | Divisão'!$A:$A,L$137,'2025 YTD | Divisão'!$B:$B,$B66,'2025 YTD | Divisão'!$C:$C,"GR1")=0,"",SUMIFS('2025 YTD | Divisão'!$D:$D,'2025 YTD | Divisão'!$A:$A,L$137,'2025 YTD | Divisão'!$B:$B,$B66,'2025 YTD | Divisão'!$C:$C,"GR1"))
</f>
        <v/>
      </c>
      <c r="M66" s="29" t="str">
        <f>IF(SUMIFS('2025 YTD | Divisão'!$D:$D,'2025 YTD | Divisão'!$A:$A,M$137,'2025 YTD | Divisão'!$B:$B,$B66,'2025 YTD | Divisão'!$C:$C,"GR1")=0,"",SUMIFS('2025 YTD | Divisão'!$D:$D,'2025 YTD | Divisão'!$A:$A,M$137,'2025 YTD | Divisão'!$B:$B,$B66,'2025 YTD | Divisão'!$C:$C,"GR1"))
</f>
        <v/>
      </c>
      <c r="N66" s="29" t="str">
        <f>IF(SUMIFS('2025 YTD | Divisão'!$D:$D,'2025 YTD | Divisão'!$A:$A,N$137,'2025 YTD | Divisão'!$B:$B,$B66,'2025 YTD | Divisão'!$C:$C,"GR1")=0,"",SUMIFS('2025 YTD | Divisão'!$D:$D,'2025 YTD | Divisão'!$A:$A,N$137,'2025 YTD | Divisão'!$B:$B,$B66,'2025 YTD | Divisão'!$C:$C,"GR1"))
</f>
        <v/>
      </c>
      <c r="O66" s="29" t="str">
        <f>IF(SUMIFS('2025 YTD | Divisão'!$D:$D,'2025 YTD | Divisão'!$A:$A,O$137,'2025 YTD | Divisão'!$B:$B,$B66,'2025 YTD | Divisão'!$C:$C,"GR1")=0,"",SUMIFS('2025 YTD | Divisão'!$D:$D,'2025 YTD | Divisão'!$A:$A,O$137,'2025 YTD | Divisão'!$B:$B,$B66,'2025 YTD | Divisão'!$C:$C,"GR1"))
</f>
        <v/>
      </c>
      <c r="P66" s="29" t="str">
        <f>IF(SUMIFS('2025 YTD | Divisão'!$D:$D,'2025 YTD | Divisão'!$A:$A,O$138,'2025 YTD | Divisão'!$B:$B,$B66,'2025 YTD | Divisão'!$C:$C,"GR1")=0,"",SUMIFS('2025 YTD | Divisão'!$D:$D,'2025 YTD | Divisão'!$A:$A,O$137,'2025 YTD | Divisão'!$B:$B,$B66,'2025 YTD | Divisão'!$C:$C,"GR1"))
</f>
        <v/>
      </c>
      <c r="Q66" s="29" t="str">
        <f>IF(SUMIFS('2025 YTD | Divisão'!$D:$D,'2025 YTD | Divisão'!$A:$A,Q$137,'2025 YTD | Divisão'!$B:$B,$B66,'2025 YTD | Divisão'!$C:$C,"GR1")=0,"",SUMIFS('2025 YTD | Divisão'!$D:$D,'2025 YTD | Divisão'!$A:$A,Q$137,'2025 YTD | Divisão'!$B:$B,$B66,'2025 YTD | Divisão'!$C:$C,"GR1"))
</f>
        <v/>
      </c>
      <c r="R66" s="29" t="str">
        <f>IF(SUMIFS('2025 YTD | Divisão'!$D:$D,'2025 YTD | Divisão'!$A:$A,R$137,'2025 YTD | Divisão'!$B:$B,$B66,'2025 YTD | Divisão'!$C:$C,"GR1")=0,"",SUMIFS('2025 YTD | Divisão'!$D:$D,'2025 YTD | Divisão'!$A:$A,R$137,'2025 YTD | Divisão'!$B:$B,$B66,'2025 YTD | Divisão'!$C:$C,"GR1"))
</f>
        <v/>
      </c>
      <c r="S66" s="29" t="str">
        <f>IF(SUMIFS('2025 YTD | Divisão'!$D:$D,'2025 YTD | Divisão'!$A:$A,S$137,'2025 YTD | Divisão'!$B:$B,$B66,'2025 YTD | Divisão'!$C:$C,"GR1")=0,"",SUMIFS('2025 YTD | Divisão'!$D:$D,'2025 YTD | Divisão'!$A:$A,S$137,'2025 YTD | Divisão'!$B:$B,$B66,'2025 YTD | Divisão'!$C:$C,"GR1"))
</f>
        <v/>
      </c>
      <c r="T66" s="29" t="str">
        <f>IF(SUMIFS('2025 YTD | Divisão'!$D:$D,'2025 YTD | Divisão'!$A:$A,T$137,'2025 YTD | Divisão'!$B:$B,$B66,'2025 YTD | Divisão'!$C:$C,"GR1")=0,"",SUMIFS('2025 YTD | Divisão'!$D:$D,'2025 YTD | Divisão'!$A:$A,T$137,'2025 YTD | Divisão'!$B:$B,$B66,'2025 YTD | Divisão'!$C:$C,"GR1"))
</f>
        <v/>
      </c>
      <c r="U66" s="29" t="str">
        <f>IF(SUMIFS('2025 YTD | Divisão'!$D:$D,'2025 YTD | Divisão'!$A:$A,U$137,'2025 YTD | Divisão'!$B:$B,$B66,'2025 YTD | Divisão'!$C:$C,"GR1")=0,"",SUMIFS('2025 YTD | Divisão'!$D:$D,'2025 YTD | Divisão'!$A:$A,U$137,'2025 YTD | Divisão'!$B:$B,$B66,'2025 YTD | Divisão'!$C:$C,"GR1"))
</f>
        <v/>
      </c>
      <c r="V66" s="29" t="str">
        <f>IF(SUMIFS('2025 YTD | Divisão'!$D:$D,'2025 YTD | Divisão'!$A:$A,V$137,'2025 YTD | Divisão'!$B:$B,$B66,'2025 YTD | Divisão'!$C:$C,"GR1")=0,"",SUMIFS('2025 YTD | Divisão'!$D:$D,'2025 YTD | Divisão'!$A:$A,V$137,'2025 YTD | Divisão'!$B:$B,$B66,'2025 YTD | Divisão'!$C:$C,"GR1"))
</f>
        <v/>
      </c>
      <c r="W66" s="29" t="str">
        <f>IF(SUMIFS('2025 YTD | Divisão'!$D:$D,'2025 YTD | Divisão'!$A:$A,W$137,'2025 YTD | Divisão'!$B:$B,$B66,'2025 YTD | Divisão'!$C:$C,"GR1")=0,"",SUMIFS('2025 YTD | Divisão'!$D:$D,'2025 YTD | Divisão'!$A:$A,W$137,'2025 YTD | Divisão'!$B:$B,$B66,'2025 YTD | Divisão'!$C:$C,"GR1"))
</f>
        <v/>
      </c>
      <c r="X66" s="8"/>
      <c r="Y66" s="9"/>
      <c r="Z66" s="4"/>
      <c r="AA66" s="4"/>
      <c r="AB66" s="4"/>
      <c r="AC66" s="4"/>
      <c r="AD66" s="4"/>
      <c r="AE66" s="4"/>
    </row>
    <row r="67" hidden="1" outlineLevel="1">
      <c r="A67" s="8"/>
      <c r="B67" s="29">
        <v>40.0</v>
      </c>
      <c r="C67" s="29" t="str">
        <f>IF(SUMIFS('2025 YTD | Divisão'!$D:$D,'2025 YTD | Divisão'!$A:$A,C$137,'2025 YTD | Divisão'!$B:$B,$B67,'2025 YTD | Divisão'!$C:$C,"GR1")=0,"",SUMIFS('2025 YTD | Divisão'!$D:$D,'2025 YTD | Divisão'!$A:$A,C$137,'2025 YTD | Divisão'!$B:$B,$B67,'2025 YTD | Divisão'!$C:$C,"GR1"))
</f>
        <v/>
      </c>
      <c r="D67" s="29" t="str">
        <f>IF(SUMIFS('2025 YTD | Divisão'!$D:$D,'2025 YTD | Divisão'!$A:$A,D$137,'2025 YTD | Divisão'!$B:$B,$B67,'2025 YTD | Divisão'!$C:$C,"GR1")=0,"",SUMIFS('2025 YTD | Divisão'!$D:$D,'2025 YTD | Divisão'!$A:$A,D$137,'2025 YTD | Divisão'!$B:$B,$B67,'2025 YTD | Divisão'!$C:$C,"GR1"))
</f>
        <v/>
      </c>
      <c r="E67" s="29" t="str">
        <f>IF(SUMIFS('2025 YTD | Divisão'!$D:$D,'2025 YTD | Divisão'!$A:$A,E$137,'2025 YTD | Divisão'!$B:$B,$B67,'2025 YTD | Divisão'!$C:$C,"GR1")=0,"",SUMIFS('2025 YTD | Divisão'!$D:$D,'2025 YTD | Divisão'!$A:$A,E$137,'2025 YTD | Divisão'!$B:$B,$B67,'2025 YTD | Divisão'!$C:$C,"GR1"))
</f>
        <v/>
      </c>
      <c r="F67" s="29" t="str">
        <f>IF(SUMIFS('2025 YTD | Divisão'!$D:$D,'2025 YTD | Divisão'!$A:$A,F$137,'2025 YTD | Divisão'!$B:$B,$B67,'2025 YTD | Divisão'!$C:$C,"GR1")=0,"",SUMIFS('2025 YTD | Divisão'!$D:$D,'2025 YTD | Divisão'!$A:$A,F$137,'2025 YTD | Divisão'!$B:$B,$B67,'2025 YTD | Divisão'!$C:$C,"GR1"))
</f>
        <v/>
      </c>
      <c r="G67" s="29" t="str">
        <f>IF(SUMIFS('2025 YTD | Divisão'!$D:$D,'2025 YTD | Divisão'!$A:$A,G$137,'2025 YTD | Divisão'!$B:$B,$B67,'2025 YTD | Divisão'!$C:$C,"GR1")=0,"",SUMIFS('2025 YTD | Divisão'!$D:$D,'2025 YTD | Divisão'!$A:$A,G$137,'2025 YTD | Divisão'!$B:$B,$B67,'2025 YTD | Divisão'!$C:$C,"GR1"))
</f>
        <v/>
      </c>
      <c r="H67" s="29" t="str">
        <f>IF(SUMIFS('2025 YTD | Divisão'!$D:$D,'2025 YTD | Divisão'!$A:$A,H$137,'2025 YTD | Divisão'!$B:$B,$B67,'2025 YTD | Divisão'!$C:$C,"GR1")=0,"",SUMIFS('2025 YTD | Divisão'!$D:$D,'2025 YTD | Divisão'!$A:$A,H$137,'2025 YTD | Divisão'!$B:$B,$B67,'2025 YTD | Divisão'!$C:$C,"GR1"))
</f>
        <v/>
      </c>
      <c r="I67" s="29" t="str">
        <f>IF(SUMIFS('2025 YTD | Divisão'!$D:$D,'2025 YTD | Divisão'!$A:$A,I$137,'2025 YTD | Divisão'!$B:$B,$B67,'2025 YTD | Divisão'!$C:$C,"GR1")=0,"",SUMIFS('2025 YTD | Divisão'!$D:$D,'2025 YTD | Divisão'!$A:$A,I$137,'2025 YTD | Divisão'!$B:$B,$B67,'2025 YTD | Divisão'!$C:$C,"GR1"))
</f>
        <v/>
      </c>
      <c r="J67" s="29" t="str">
        <f>IF(SUMIFS('2025 YTD | Divisão'!$D:$D,'2025 YTD | Divisão'!$A:$A,J$137,'2025 YTD | Divisão'!$B:$B,$B67,'2025 YTD | Divisão'!$C:$C,"GR1")=0,"",SUMIFS('2025 YTD | Divisão'!$D:$D,'2025 YTD | Divisão'!$A:$A,J$137,'2025 YTD | Divisão'!$B:$B,$B67,'2025 YTD | Divisão'!$C:$C,"GR1"))
</f>
        <v/>
      </c>
      <c r="K67" s="29" t="str">
        <f>IF(SUMIFS('2025 YTD | Divisão'!$D:$D,'2025 YTD | Divisão'!$A:$A,K$137,'2025 YTD | Divisão'!$B:$B,$B67,'2025 YTD | Divisão'!$C:$C,"GR1")=0,"",SUMIFS('2025 YTD | Divisão'!$D:$D,'2025 YTD | Divisão'!$A:$A,K$137,'2025 YTD | Divisão'!$B:$B,$B67,'2025 YTD | Divisão'!$C:$C,"GR1"))
</f>
        <v/>
      </c>
      <c r="L67" s="29" t="str">
        <f>IF(SUMIFS('2025 YTD | Divisão'!$D:$D,'2025 YTD | Divisão'!$A:$A,L$137,'2025 YTD | Divisão'!$B:$B,$B67,'2025 YTD | Divisão'!$C:$C,"GR1")=0,"",SUMIFS('2025 YTD | Divisão'!$D:$D,'2025 YTD | Divisão'!$A:$A,L$137,'2025 YTD | Divisão'!$B:$B,$B67,'2025 YTD | Divisão'!$C:$C,"GR1"))
</f>
        <v/>
      </c>
      <c r="M67" s="29" t="str">
        <f>IF(SUMIFS('2025 YTD | Divisão'!$D:$D,'2025 YTD | Divisão'!$A:$A,M$137,'2025 YTD | Divisão'!$B:$B,$B67,'2025 YTD | Divisão'!$C:$C,"GR1")=0,"",SUMIFS('2025 YTD | Divisão'!$D:$D,'2025 YTD | Divisão'!$A:$A,M$137,'2025 YTD | Divisão'!$B:$B,$B67,'2025 YTD | Divisão'!$C:$C,"GR1"))
</f>
        <v/>
      </c>
      <c r="N67" s="29" t="str">
        <f>IF(SUMIFS('2025 YTD | Divisão'!$D:$D,'2025 YTD | Divisão'!$A:$A,N$137,'2025 YTD | Divisão'!$B:$B,$B67,'2025 YTD | Divisão'!$C:$C,"GR1")=0,"",SUMIFS('2025 YTD | Divisão'!$D:$D,'2025 YTD | Divisão'!$A:$A,N$137,'2025 YTD | Divisão'!$B:$B,$B67,'2025 YTD | Divisão'!$C:$C,"GR1"))
</f>
        <v/>
      </c>
      <c r="O67" s="29" t="str">
        <f>IF(SUMIFS('2025 YTD | Divisão'!$D:$D,'2025 YTD | Divisão'!$A:$A,O$137,'2025 YTD | Divisão'!$B:$B,$B67,'2025 YTD | Divisão'!$C:$C,"GR1")=0,"",SUMIFS('2025 YTD | Divisão'!$D:$D,'2025 YTD | Divisão'!$A:$A,O$137,'2025 YTD | Divisão'!$B:$B,$B67,'2025 YTD | Divisão'!$C:$C,"GR1"))
</f>
        <v/>
      </c>
      <c r="P67" s="29" t="str">
        <f>IF(SUMIFS('2025 YTD | Divisão'!$D:$D,'2025 YTD | Divisão'!$A:$A,O$138,'2025 YTD | Divisão'!$B:$B,$B67,'2025 YTD | Divisão'!$C:$C,"GR1")=0,"",SUMIFS('2025 YTD | Divisão'!$D:$D,'2025 YTD | Divisão'!$A:$A,O$137,'2025 YTD | Divisão'!$B:$B,$B67,'2025 YTD | Divisão'!$C:$C,"GR1"))
</f>
        <v/>
      </c>
      <c r="Q67" s="29" t="str">
        <f>IF(SUMIFS('2025 YTD | Divisão'!$D:$D,'2025 YTD | Divisão'!$A:$A,Q$137,'2025 YTD | Divisão'!$B:$B,$B67,'2025 YTD | Divisão'!$C:$C,"GR1")=0,"",SUMIFS('2025 YTD | Divisão'!$D:$D,'2025 YTD | Divisão'!$A:$A,Q$137,'2025 YTD | Divisão'!$B:$B,$B67,'2025 YTD | Divisão'!$C:$C,"GR1"))
</f>
        <v/>
      </c>
      <c r="R67" s="29" t="str">
        <f>IF(SUMIFS('2025 YTD | Divisão'!$D:$D,'2025 YTD | Divisão'!$A:$A,R$137,'2025 YTD | Divisão'!$B:$B,$B67,'2025 YTD | Divisão'!$C:$C,"GR1")=0,"",SUMIFS('2025 YTD | Divisão'!$D:$D,'2025 YTD | Divisão'!$A:$A,R$137,'2025 YTD | Divisão'!$B:$B,$B67,'2025 YTD | Divisão'!$C:$C,"GR1"))
</f>
        <v/>
      </c>
      <c r="S67" s="29" t="str">
        <f>IF(SUMIFS('2025 YTD | Divisão'!$D:$D,'2025 YTD | Divisão'!$A:$A,S$137,'2025 YTD | Divisão'!$B:$B,$B67,'2025 YTD | Divisão'!$C:$C,"GR1")=0,"",SUMIFS('2025 YTD | Divisão'!$D:$D,'2025 YTD | Divisão'!$A:$A,S$137,'2025 YTD | Divisão'!$B:$B,$B67,'2025 YTD | Divisão'!$C:$C,"GR1"))
</f>
        <v/>
      </c>
      <c r="T67" s="29" t="str">
        <f>IF(SUMIFS('2025 YTD | Divisão'!$D:$D,'2025 YTD | Divisão'!$A:$A,T$137,'2025 YTD | Divisão'!$B:$B,$B67,'2025 YTD | Divisão'!$C:$C,"GR1")=0,"",SUMIFS('2025 YTD | Divisão'!$D:$D,'2025 YTD | Divisão'!$A:$A,T$137,'2025 YTD | Divisão'!$B:$B,$B67,'2025 YTD | Divisão'!$C:$C,"GR1"))
</f>
        <v/>
      </c>
      <c r="U67" s="29" t="str">
        <f>IF(SUMIFS('2025 YTD | Divisão'!$D:$D,'2025 YTD | Divisão'!$A:$A,U$137,'2025 YTD | Divisão'!$B:$B,$B67,'2025 YTD | Divisão'!$C:$C,"GR1")=0,"",SUMIFS('2025 YTD | Divisão'!$D:$D,'2025 YTD | Divisão'!$A:$A,U$137,'2025 YTD | Divisão'!$B:$B,$B67,'2025 YTD | Divisão'!$C:$C,"GR1"))
</f>
        <v/>
      </c>
      <c r="V67" s="29" t="str">
        <f>IF(SUMIFS('2025 YTD | Divisão'!$D:$D,'2025 YTD | Divisão'!$A:$A,V$137,'2025 YTD | Divisão'!$B:$B,$B67,'2025 YTD | Divisão'!$C:$C,"GR1")=0,"",SUMIFS('2025 YTD | Divisão'!$D:$D,'2025 YTD | Divisão'!$A:$A,V$137,'2025 YTD | Divisão'!$B:$B,$B67,'2025 YTD | Divisão'!$C:$C,"GR1"))
</f>
        <v/>
      </c>
      <c r="W67" s="29" t="str">
        <f>IF(SUMIFS('2025 YTD | Divisão'!$D:$D,'2025 YTD | Divisão'!$A:$A,W$137,'2025 YTD | Divisão'!$B:$B,$B67,'2025 YTD | Divisão'!$C:$C,"GR1")=0,"",SUMIFS('2025 YTD | Divisão'!$D:$D,'2025 YTD | Divisão'!$A:$A,W$137,'2025 YTD | Divisão'!$B:$B,$B67,'2025 YTD | Divisão'!$C:$C,"GR1"))
</f>
        <v/>
      </c>
      <c r="X67" s="8"/>
      <c r="Y67" s="9"/>
      <c r="Z67" s="4"/>
      <c r="AA67" s="4"/>
      <c r="AB67" s="4"/>
      <c r="AC67" s="4"/>
      <c r="AD67" s="4"/>
      <c r="AE67" s="4"/>
    </row>
    <row r="68" hidden="1" outlineLevel="1">
      <c r="A68" s="8"/>
      <c r="B68" s="29">
        <v>41.0</v>
      </c>
      <c r="C68" s="29" t="str">
        <f>IF(SUMIFS('2025 YTD | Divisão'!$D:$D,'2025 YTD | Divisão'!$A:$A,C$137,'2025 YTD | Divisão'!$B:$B,$B68,'2025 YTD | Divisão'!$C:$C,"GR1")=0,"",SUMIFS('2025 YTD | Divisão'!$D:$D,'2025 YTD | Divisão'!$A:$A,C$137,'2025 YTD | Divisão'!$B:$B,$B68,'2025 YTD | Divisão'!$C:$C,"GR1"))
</f>
        <v/>
      </c>
      <c r="D68" s="29" t="str">
        <f>IF(SUMIFS('2025 YTD | Divisão'!$D:$D,'2025 YTD | Divisão'!$A:$A,D$137,'2025 YTD | Divisão'!$B:$B,$B68,'2025 YTD | Divisão'!$C:$C,"GR1")=0,"",SUMIFS('2025 YTD | Divisão'!$D:$D,'2025 YTD | Divisão'!$A:$A,D$137,'2025 YTD | Divisão'!$B:$B,$B68,'2025 YTD | Divisão'!$C:$C,"GR1"))
</f>
        <v/>
      </c>
      <c r="E68" s="29" t="str">
        <f>IF(SUMIFS('2025 YTD | Divisão'!$D:$D,'2025 YTD | Divisão'!$A:$A,E$137,'2025 YTD | Divisão'!$B:$B,$B68,'2025 YTD | Divisão'!$C:$C,"GR1")=0,"",SUMIFS('2025 YTD | Divisão'!$D:$D,'2025 YTD | Divisão'!$A:$A,E$137,'2025 YTD | Divisão'!$B:$B,$B68,'2025 YTD | Divisão'!$C:$C,"GR1"))
</f>
        <v/>
      </c>
      <c r="F68" s="29" t="str">
        <f>IF(SUMIFS('2025 YTD | Divisão'!$D:$D,'2025 YTD | Divisão'!$A:$A,F$137,'2025 YTD | Divisão'!$B:$B,$B68,'2025 YTD | Divisão'!$C:$C,"GR1")=0,"",SUMIFS('2025 YTD | Divisão'!$D:$D,'2025 YTD | Divisão'!$A:$A,F$137,'2025 YTD | Divisão'!$B:$B,$B68,'2025 YTD | Divisão'!$C:$C,"GR1"))
</f>
        <v/>
      </c>
      <c r="G68" s="29" t="str">
        <f>IF(SUMIFS('2025 YTD | Divisão'!$D:$D,'2025 YTD | Divisão'!$A:$A,G$137,'2025 YTD | Divisão'!$B:$B,$B68,'2025 YTD | Divisão'!$C:$C,"GR1")=0,"",SUMIFS('2025 YTD | Divisão'!$D:$D,'2025 YTD | Divisão'!$A:$A,G$137,'2025 YTD | Divisão'!$B:$B,$B68,'2025 YTD | Divisão'!$C:$C,"GR1"))
</f>
        <v/>
      </c>
      <c r="H68" s="29" t="str">
        <f>IF(SUMIFS('2025 YTD | Divisão'!$D:$D,'2025 YTD | Divisão'!$A:$A,H$137,'2025 YTD | Divisão'!$B:$B,$B68,'2025 YTD | Divisão'!$C:$C,"GR1")=0,"",SUMIFS('2025 YTD | Divisão'!$D:$D,'2025 YTD | Divisão'!$A:$A,H$137,'2025 YTD | Divisão'!$B:$B,$B68,'2025 YTD | Divisão'!$C:$C,"GR1"))
</f>
        <v/>
      </c>
      <c r="I68" s="29" t="str">
        <f>IF(SUMIFS('2025 YTD | Divisão'!$D:$D,'2025 YTD | Divisão'!$A:$A,I$137,'2025 YTD | Divisão'!$B:$B,$B68,'2025 YTD | Divisão'!$C:$C,"GR1")=0,"",SUMIFS('2025 YTD | Divisão'!$D:$D,'2025 YTD | Divisão'!$A:$A,I$137,'2025 YTD | Divisão'!$B:$B,$B68,'2025 YTD | Divisão'!$C:$C,"GR1"))
</f>
        <v/>
      </c>
      <c r="J68" s="29" t="str">
        <f>IF(SUMIFS('2025 YTD | Divisão'!$D:$D,'2025 YTD | Divisão'!$A:$A,J$137,'2025 YTD | Divisão'!$B:$B,$B68,'2025 YTD | Divisão'!$C:$C,"GR1")=0,"",SUMIFS('2025 YTD | Divisão'!$D:$D,'2025 YTD | Divisão'!$A:$A,J$137,'2025 YTD | Divisão'!$B:$B,$B68,'2025 YTD | Divisão'!$C:$C,"GR1"))
</f>
        <v/>
      </c>
      <c r="K68" s="29" t="str">
        <f>IF(SUMIFS('2025 YTD | Divisão'!$D:$D,'2025 YTD | Divisão'!$A:$A,K$137,'2025 YTD | Divisão'!$B:$B,$B68,'2025 YTD | Divisão'!$C:$C,"GR1")=0,"",SUMIFS('2025 YTD | Divisão'!$D:$D,'2025 YTD | Divisão'!$A:$A,K$137,'2025 YTD | Divisão'!$B:$B,$B68,'2025 YTD | Divisão'!$C:$C,"GR1"))
</f>
        <v/>
      </c>
      <c r="L68" s="29" t="str">
        <f>IF(SUMIFS('2025 YTD | Divisão'!$D:$D,'2025 YTD | Divisão'!$A:$A,L$137,'2025 YTD | Divisão'!$B:$B,$B68,'2025 YTD | Divisão'!$C:$C,"GR1")=0,"",SUMIFS('2025 YTD | Divisão'!$D:$D,'2025 YTD | Divisão'!$A:$A,L$137,'2025 YTD | Divisão'!$B:$B,$B68,'2025 YTD | Divisão'!$C:$C,"GR1"))
</f>
        <v/>
      </c>
      <c r="M68" s="29" t="str">
        <f>IF(SUMIFS('2025 YTD | Divisão'!$D:$D,'2025 YTD | Divisão'!$A:$A,M$137,'2025 YTD | Divisão'!$B:$B,$B68,'2025 YTD | Divisão'!$C:$C,"GR1")=0,"",SUMIFS('2025 YTD | Divisão'!$D:$D,'2025 YTD | Divisão'!$A:$A,M$137,'2025 YTD | Divisão'!$B:$B,$B68,'2025 YTD | Divisão'!$C:$C,"GR1"))
</f>
        <v/>
      </c>
      <c r="N68" s="29" t="str">
        <f>IF(SUMIFS('2025 YTD | Divisão'!$D:$D,'2025 YTD | Divisão'!$A:$A,N$137,'2025 YTD | Divisão'!$B:$B,$B68,'2025 YTD | Divisão'!$C:$C,"GR1")=0,"",SUMIFS('2025 YTD | Divisão'!$D:$D,'2025 YTD | Divisão'!$A:$A,N$137,'2025 YTD | Divisão'!$B:$B,$B68,'2025 YTD | Divisão'!$C:$C,"GR1"))
</f>
        <v/>
      </c>
      <c r="O68" s="29" t="str">
        <f>IF(SUMIFS('2025 YTD | Divisão'!$D:$D,'2025 YTD | Divisão'!$A:$A,O$137,'2025 YTD | Divisão'!$B:$B,$B68,'2025 YTD | Divisão'!$C:$C,"GR1")=0,"",SUMIFS('2025 YTD | Divisão'!$D:$D,'2025 YTD | Divisão'!$A:$A,O$137,'2025 YTD | Divisão'!$B:$B,$B68,'2025 YTD | Divisão'!$C:$C,"GR1"))
</f>
        <v/>
      </c>
      <c r="P68" s="29" t="str">
        <f>IF(SUMIFS('2025 YTD | Divisão'!$D:$D,'2025 YTD | Divisão'!$A:$A,O$138,'2025 YTD | Divisão'!$B:$B,$B68,'2025 YTD | Divisão'!$C:$C,"GR1")=0,"",SUMIFS('2025 YTD | Divisão'!$D:$D,'2025 YTD | Divisão'!$A:$A,O$137,'2025 YTD | Divisão'!$B:$B,$B68,'2025 YTD | Divisão'!$C:$C,"GR1"))
</f>
        <v/>
      </c>
      <c r="Q68" s="29" t="str">
        <f>IF(SUMIFS('2025 YTD | Divisão'!$D:$D,'2025 YTD | Divisão'!$A:$A,Q$137,'2025 YTD | Divisão'!$B:$B,$B68,'2025 YTD | Divisão'!$C:$C,"GR1")=0,"",SUMIFS('2025 YTD | Divisão'!$D:$D,'2025 YTD | Divisão'!$A:$A,Q$137,'2025 YTD | Divisão'!$B:$B,$B68,'2025 YTD | Divisão'!$C:$C,"GR1"))
</f>
        <v/>
      </c>
      <c r="R68" s="29" t="str">
        <f>IF(SUMIFS('2025 YTD | Divisão'!$D:$D,'2025 YTD | Divisão'!$A:$A,R$137,'2025 YTD | Divisão'!$B:$B,$B68,'2025 YTD | Divisão'!$C:$C,"GR1")=0,"",SUMIFS('2025 YTD | Divisão'!$D:$D,'2025 YTD | Divisão'!$A:$A,R$137,'2025 YTD | Divisão'!$B:$B,$B68,'2025 YTD | Divisão'!$C:$C,"GR1"))
</f>
        <v/>
      </c>
      <c r="S68" s="29" t="str">
        <f>IF(SUMIFS('2025 YTD | Divisão'!$D:$D,'2025 YTD | Divisão'!$A:$A,S$137,'2025 YTD | Divisão'!$B:$B,$B68,'2025 YTD | Divisão'!$C:$C,"GR1")=0,"",SUMIFS('2025 YTD | Divisão'!$D:$D,'2025 YTD | Divisão'!$A:$A,S$137,'2025 YTD | Divisão'!$B:$B,$B68,'2025 YTD | Divisão'!$C:$C,"GR1"))
</f>
        <v/>
      </c>
      <c r="T68" s="29" t="str">
        <f>IF(SUMIFS('2025 YTD | Divisão'!$D:$D,'2025 YTD | Divisão'!$A:$A,T$137,'2025 YTD | Divisão'!$B:$B,$B68,'2025 YTD | Divisão'!$C:$C,"GR1")=0,"",SUMIFS('2025 YTD | Divisão'!$D:$D,'2025 YTD | Divisão'!$A:$A,T$137,'2025 YTD | Divisão'!$B:$B,$B68,'2025 YTD | Divisão'!$C:$C,"GR1"))
</f>
        <v/>
      </c>
      <c r="U68" s="29" t="str">
        <f>IF(SUMIFS('2025 YTD | Divisão'!$D:$D,'2025 YTD | Divisão'!$A:$A,U$137,'2025 YTD | Divisão'!$B:$B,$B68,'2025 YTD | Divisão'!$C:$C,"GR1")=0,"",SUMIFS('2025 YTD | Divisão'!$D:$D,'2025 YTD | Divisão'!$A:$A,U$137,'2025 YTD | Divisão'!$B:$B,$B68,'2025 YTD | Divisão'!$C:$C,"GR1"))
</f>
        <v/>
      </c>
      <c r="V68" s="29" t="str">
        <f>IF(SUMIFS('2025 YTD | Divisão'!$D:$D,'2025 YTD | Divisão'!$A:$A,V$137,'2025 YTD | Divisão'!$B:$B,$B68,'2025 YTD | Divisão'!$C:$C,"GR1")=0,"",SUMIFS('2025 YTD | Divisão'!$D:$D,'2025 YTD | Divisão'!$A:$A,V$137,'2025 YTD | Divisão'!$B:$B,$B68,'2025 YTD | Divisão'!$C:$C,"GR1"))
</f>
        <v/>
      </c>
      <c r="W68" s="29" t="str">
        <f>IF(SUMIFS('2025 YTD | Divisão'!$D:$D,'2025 YTD | Divisão'!$A:$A,W$137,'2025 YTD | Divisão'!$B:$B,$B68,'2025 YTD | Divisão'!$C:$C,"GR1")=0,"",SUMIFS('2025 YTD | Divisão'!$D:$D,'2025 YTD | Divisão'!$A:$A,W$137,'2025 YTD | Divisão'!$B:$B,$B68,'2025 YTD | Divisão'!$C:$C,"GR1"))
</f>
        <v/>
      </c>
      <c r="X68" s="8"/>
      <c r="Y68" s="9"/>
      <c r="Z68" s="4"/>
      <c r="AA68" s="4"/>
      <c r="AB68" s="4"/>
      <c r="AC68" s="4"/>
      <c r="AD68" s="4"/>
      <c r="AE68" s="4"/>
    </row>
    <row r="69" hidden="1" outlineLevel="1">
      <c r="A69" s="8"/>
      <c r="B69" s="29">
        <v>42.0</v>
      </c>
      <c r="C69" s="29" t="str">
        <f>IF(SUMIFS('2025 YTD | Divisão'!$D:$D,'2025 YTD | Divisão'!$A:$A,C$137,'2025 YTD | Divisão'!$B:$B,$B69,'2025 YTD | Divisão'!$C:$C,"GR1")=0,"",SUMIFS('2025 YTD | Divisão'!$D:$D,'2025 YTD | Divisão'!$A:$A,C$137,'2025 YTD | Divisão'!$B:$B,$B69,'2025 YTD | Divisão'!$C:$C,"GR1"))
</f>
        <v/>
      </c>
      <c r="D69" s="29" t="str">
        <f>IF(SUMIFS('2025 YTD | Divisão'!$D:$D,'2025 YTD | Divisão'!$A:$A,D$137,'2025 YTD | Divisão'!$B:$B,$B69,'2025 YTD | Divisão'!$C:$C,"GR1")=0,"",SUMIFS('2025 YTD | Divisão'!$D:$D,'2025 YTD | Divisão'!$A:$A,D$137,'2025 YTD | Divisão'!$B:$B,$B69,'2025 YTD | Divisão'!$C:$C,"GR1"))
</f>
        <v/>
      </c>
      <c r="E69" s="29" t="str">
        <f>IF(SUMIFS('2025 YTD | Divisão'!$D:$D,'2025 YTD | Divisão'!$A:$A,E$137,'2025 YTD | Divisão'!$B:$B,$B69,'2025 YTD | Divisão'!$C:$C,"GR1")=0,"",SUMIFS('2025 YTD | Divisão'!$D:$D,'2025 YTD | Divisão'!$A:$A,E$137,'2025 YTD | Divisão'!$B:$B,$B69,'2025 YTD | Divisão'!$C:$C,"GR1"))
</f>
        <v/>
      </c>
      <c r="F69" s="29" t="str">
        <f>IF(SUMIFS('2025 YTD | Divisão'!$D:$D,'2025 YTD | Divisão'!$A:$A,F$137,'2025 YTD | Divisão'!$B:$B,$B69,'2025 YTD | Divisão'!$C:$C,"GR1")=0,"",SUMIFS('2025 YTD | Divisão'!$D:$D,'2025 YTD | Divisão'!$A:$A,F$137,'2025 YTD | Divisão'!$B:$B,$B69,'2025 YTD | Divisão'!$C:$C,"GR1"))
</f>
        <v/>
      </c>
      <c r="G69" s="29" t="str">
        <f>IF(SUMIFS('2025 YTD | Divisão'!$D:$D,'2025 YTD | Divisão'!$A:$A,G$137,'2025 YTD | Divisão'!$B:$B,$B69,'2025 YTD | Divisão'!$C:$C,"GR1")=0,"",SUMIFS('2025 YTD | Divisão'!$D:$D,'2025 YTD | Divisão'!$A:$A,G$137,'2025 YTD | Divisão'!$B:$B,$B69,'2025 YTD | Divisão'!$C:$C,"GR1"))
</f>
        <v/>
      </c>
      <c r="H69" s="29" t="str">
        <f>IF(SUMIFS('2025 YTD | Divisão'!$D:$D,'2025 YTD | Divisão'!$A:$A,H$137,'2025 YTD | Divisão'!$B:$B,$B69,'2025 YTD | Divisão'!$C:$C,"GR1")=0,"",SUMIFS('2025 YTD | Divisão'!$D:$D,'2025 YTD | Divisão'!$A:$A,H$137,'2025 YTD | Divisão'!$B:$B,$B69,'2025 YTD | Divisão'!$C:$C,"GR1"))
</f>
        <v/>
      </c>
      <c r="I69" s="29" t="str">
        <f>IF(SUMIFS('2025 YTD | Divisão'!$D:$D,'2025 YTD | Divisão'!$A:$A,I$137,'2025 YTD | Divisão'!$B:$B,$B69,'2025 YTD | Divisão'!$C:$C,"GR1")=0,"",SUMIFS('2025 YTD | Divisão'!$D:$D,'2025 YTD | Divisão'!$A:$A,I$137,'2025 YTD | Divisão'!$B:$B,$B69,'2025 YTD | Divisão'!$C:$C,"GR1"))
</f>
        <v/>
      </c>
      <c r="J69" s="29" t="str">
        <f>IF(SUMIFS('2025 YTD | Divisão'!$D:$D,'2025 YTD | Divisão'!$A:$A,J$137,'2025 YTD | Divisão'!$B:$B,$B69,'2025 YTD | Divisão'!$C:$C,"GR1")=0,"",SUMIFS('2025 YTD | Divisão'!$D:$D,'2025 YTD | Divisão'!$A:$A,J$137,'2025 YTD | Divisão'!$B:$B,$B69,'2025 YTD | Divisão'!$C:$C,"GR1"))
</f>
        <v/>
      </c>
      <c r="K69" s="29" t="str">
        <f>IF(SUMIFS('2025 YTD | Divisão'!$D:$D,'2025 YTD | Divisão'!$A:$A,K$137,'2025 YTD | Divisão'!$B:$B,$B69,'2025 YTD | Divisão'!$C:$C,"GR1")=0,"",SUMIFS('2025 YTD | Divisão'!$D:$D,'2025 YTD | Divisão'!$A:$A,K$137,'2025 YTD | Divisão'!$B:$B,$B69,'2025 YTD | Divisão'!$C:$C,"GR1"))
</f>
        <v/>
      </c>
      <c r="L69" s="29" t="str">
        <f>IF(SUMIFS('2025 YTD | Divisão'!$D:$D,'2025 YTD | Divisão'!$A:$A,L$137,'2025 YTD | Divisão'!$B:$B,$B69,'2025 YTD | Divisão'!$C:$C,"GR1")=0,"",SUMIFS('2025 YTD | Divisão'!$D:$D,'2025 YTD | Divisão'!$A:$A,L$137,'2025 YTD | Divisão'!$B:$B,$B69,'2025 YTD | Divisão'!$C:$C,"GR1"))
</f>
        <v/>
      </c>
      <c r="M69" s="29" t="str">
        <f>IF(SUMIFS('2025 YTD | Divisão'!$D:$D,'2025 YTD | Divisão'!$A:$A,M$137,'2025 YTD | Divisão'!$B:$B,$B69,'2025 YTD | Divisão'!$C:$C,"GR1")=0,"",SUMIFS('2025 YTD | Divisão'!$D:$D,'2025 YTD | Divisão'!$A:$A,M$137,'2025 YTD | Divisão'!$B:$B,$B69,'2025 YTD | Divisão'!$C:$C,"GR1"))
</f>
        <v/>
      </c>
      <c r="N69" s="29" t="str">
        <f>IF(SUMIFS('2025 YTD | Divisão'!$D:$D,'2025 YTD | Divisão'!$A:$A,N$137,'2025 YTD | Divisão'!$B:$B,$B69,'2025 YTD | Divisão'!$C:$C,"GR1")=0,"",SUMIFS('2025 YTD | Divisão'!$D:$D,'2025 YTD | Divisão'!$A:$A,N$137,'2025 YTD | Divisão'!$B:$B,$B69,'2025 YTD | Divisão'!$C:$C,"GR1"))
</f>
        <v/>
      </c>
      <c r="O69" s="29" t="str">
        <f>IF(SUMIFS('2025 YTD | Divisão'!$D:$D,'2025 YTD | Divisão'!$A:$A,O$137,'2025 YTD | Divisão'!$B:$B,$B69,'2025 YTD | Divisão'!$C:$C,"GR1")=0,"",SUMIFS('2025 YTD | Divisão'!$D:$D,'2025 YTD | Divisão'!$A:$A,O$137,'2025 YTD | Divisão'!$B:$B,$B69,'2025 YTD | Divisão'!$C:$C,"GR1"))
</f>
        <v/>
      </c>
      <c r="P69" s="29" t="str">
        <f>IF(SUMIFS('2025 YTD | Divisão'!$D:$D,'2025 YTD | Divisão'!$A:$A,O$138,'2025 YTD | Divisão'!$B:$B,$B69,'2025 YTD | Divisão'!$C:$C,"GR1")=0,"",SUMIFS('2025 YTD | Divisão'!$D:$D,'2025 YTD | Divisão'!$A:$A,O$137,'2025 YTD | Divisão'!$B:$B,$B69,'2025 YTD | Divisão'!$C:$C,"GR1"))
</f>
        <v/>
      </c>
      <c r="Q69" s="29" t="str">
        <f>IF(SUMIFS('2025 YTD | Divisão'!$D:$D,'2025 YTD | Divisão'!$A:$A,Q$137,'2025 YTD | Divisão'!$B:$B,$B69,'2025 YTD | Divisão'!$C:$C,"GR1")=0,"",SUMIFS('2025 YTD | Divisão'!$D:$D,'2025 YTD | Divisão'!$A:$A,Q$137,'2025 YTD | Divisão'!$B:$B,$B69,'2025 YTD | Divisão'!$C:$C,"GR1"))
</f>
        <v/>
      </c>
      <c r="R69" s="29" t="str">
        <f>IF(SUMIFS('2025 YTD | Divisão'!$D:$D,'2025 YTD | Divisão'!$A:$A,R$137,'2025 YTD | Divisão'!$B:$B,$B69,'2025 YTD | Divisão'!$C:$C,"GR1")=0,"",SUMIFS('2025 YTD | Divisão'!$D:$D,'2025 YTD | Divisão'!$A:$A,R$137,'2025 YTD | Divisão'!$B:$B,$B69,'2025 YTD | Divisão'!$C:$C,"GR1"))
</f>
        <v/>
      </c>
      <c r="S69" s="29" t="str">
        <f>IF(SUMIFS('2025 YTD | Divisão'!$D:$D,'2025 YTD | Divisão'!$A:$A,S$137,'2025 YTD | Divisão'!$B:$B,$B69,'2025 YTD | Divisão'!$C:$C,"GR1")=0,"",SUMIFS('2025 YTD | Divisão'!$D:$D,'2025 YTD | Divisão'!$A:$A,S$137,'2025 YTD | Divisão'!$B:$B,$B69,'2025 YTD | Divisão'!$C:$C,"GR1"))
</f>
        <v/>
      </c>
      <c r="T69" s="29" t="str">
        <f>IF(SUMIFS('2025 YTD | Divisão'!$D:$D,'2025 YTD | Divisão'!$A:$A,T$137,'2025 YTD | Divisão'!$B:$B,$B69,'2025 YTD | Divisão'!$C:$C,"GR1")=0,"",SUMIFS('2025 YTD | Divisão'!$D:$D,'2025 YTD | Divisão'!$A:$A,T$137,'2025 YTD | Divisão'!$B:$B,$B69,'2025 YTD | Divisão'!$C:$C,"GR1"))
</f>
        <v/>
      </c>
      <c r="U69" s="29" t="str">
        <f>IF(SUMIFS('2025 YTD | Divisão'!$D:$D,'2025 YTD | Divisão'!$A:$A,U$137,'2025 YTD | Divisão'!$B:$B,$B69,'2025 YTD | Divisão'!$C:$C,"GR1")=0,"",SUMIFS('2025 YTD | Divisão'!$D:$D,'2025 YTD | Divisão'!$A:$A,U$137,'2025 YTD | Divisão'!$B:$B,$B69,'2025 YTD | Divisão'!$C:$C,"GR1"))
</f>
        <v/>
      </c>
      <c r="V69" s="29" t="str">
        <f>IF(SUMIFS('2025 YTD | Divisão'!$D:$D,'2025 YTD | Divisão'!$A:$A,V$137,'2025 YTD | Divisão'!$B:$B,$B69,'2025 YTD | Divisão'!$C:$C,"GR1")=0,"",SUMIFS('2025 YTD | Divisão'!$D:$D,'2025 YTD | Divisão'!$A:$A,V$137,'2025 YTD | Divisão'!$B:$B,$B69,'2025 YTD | Divisão'!$C:$C,"GR1"))
</f>
        <v/>
      </c>
      <c r="W69" s="29" t="str">
        <f>IF(SUMIFS('2025 YTD | Divisão'!$D:$D,'2025 YTD | Divisão'!$A:$A,W$137,'2025 YTD | Divisão'!$B:$B,$B69,'2025 YTD | Divisão'!$C:$C,"GR1")=0,"",SUMIFS('2025 YTD | Divisão'!$D:$D,'2025 YTD | Divisão'!$A:$A,W$137,'2025 YTD | Divisão'!$B:$B,$B69,'2025 YTD | Divisão'!$C:$C,"GR1"))
</f>
        <v/>
      </c>
      <c r="X69" s="8"/>
      <c r="Y69" s="9"/>
      <c r="Z69" s="4"/>
      <c r="AA69" s="4"/>
      <c r="AB69" s="4"/>
      <c r="AC69" s="4"/>
      <c r="AD69" s="4"/>
      <c r="AE69" s="4"/>
    </row>
    <row r="70" hidden="1" outlineLevel="1">
      <c r="A70" s="8"/>
      <c r="B70" s="29">
        <v>43.0</v>
      </c>
      <c r="C70" s="29" t="str">
        <f>IF(SUMIFS('2025 YTD | Divisão'!$D:$D,'2025 YTD | Divisão'!$A:$A,C$137,'2025 YTD | Divisão'!$B:$B,$B70,'2025 YTD | Divisão'!$C:$C,"GR1")=0,"",SUMIFS('2025 YTD | Divisão'!$D:$D,'2025 YTD | Divisão'!$A:$A,C$137,'2025 YTD | Divisão'!$B:$B,$B70,'2025 YTD | Divisão'!$C:$C,"GR1"))
</f>
        <v/>
      </c>
      <c r="D70" s="29" t="str">
        <f>IF(SUMIFS('2025 YTD | Divisão'!$D:$D,'2025 YTD | Divisão'!$A:$A,D$137,'2025 YTD | Divisão'!$B:$B,$B70,'2025 YTD | Divisão'!$C:$C,"GR1")=0,"",SUMIFS('2025 YTD | Divisão'!$D:$D,'2025 YTD | Divisão'!$A:$A,D$137,'2025 YTD | Divisão'!$B:$B,$B70,'2025 YTD | Divisão'!$C:$C,"GR1"))
</f>
        <v/>
      </c>
      <c r="E70" s="29" t="str">
        <f>IF(SUMIFS('2025 YTD | Divisão'!$D:$D,'2025 YTD | Divisão'!$A:$A,E$137,'2025 YTD | Divisão'!$B:$B,$B70,'2025 YTD | Divisão'!$C:$C,"GR1")=0,"",SUMIFS('2025 YTD | Divisão'!$D:$D,'2025 YTD | Divisão'!$A:$A,E$137,'2025 YTD | Divisão'!$B:$B,$B70,'2025 YTD | Divisão'!$C:$C,"GR1"))
</f>
        <v/>
      </c>
      <c r="F70" s="29" t="str">
        <f>IF(SUMIFS('2025 YTD | Divisão'!$D:$D,'2025 YTD | Divisão'!$A:$A,F$137,'2025 YTD | Divisão'!$B:$B,$B70,'2025 YTD | Divisão'!$C:$C,"GR1")=0,"",SUMIFS('2025 YTD | Divisão'!$D:$D,'2025 YTD | Divisão'!$A:$A,F$137,'2025 YTD | Divisão'!$B:$B,$B70,'2025 YTD | Divisão'!$C:$C,"GR1"))
</f>
        <v/>
      </c>
      <c r="G70" s="29" t="str">
        <f>IF(SUMIFS('2025 YTD | Divisão'!$D:$D,'2025 YTD | Divisão'!$A:$A,G$137,'2025 YTD | Divisão'!$B:$B,$B70,'2025 YTD | Divisão'!$C:$C,"GR1")=0,"",SUMIFS('2025 YTD | Divisão'!$D:$D,'2025 YTD | Divisão'!$A:$A,G$137,'2025 YTD | Divisão'!$B:$B,$B70,'2025 YTD | Divisão'!$C:$C,"GR1"))
</f>
        <v/>
      </c>
      <c r="H70" s="29" t="str">
        <f>IF(SUMIFS('2025 YTD | Divisão'!$D:$D,'2025 YTD | Divisão'!$A:$A,H$137,'2025 YTD | Divisão'!$B:$B,$B70,'2025 YTD | Divisão'!$C:$C,"GR1")=0,"",SUMIFS('2025 YTD | Divisão'!$D:$D,'2025 YTD | Divisão'!$A:$A,H$137,'2025 YTD | Divisão'!$B:$B,$B70,'2025 YTD | Divisão'!$C:$C,"GR1"))
</f>
        <v/>
      </c>
      <c r="I70" s="29" t="str">
        <f>IF(SUMIFS('2025 YTD | Divisão'!$D:$D,'2025 YTD | Divisão'!$A:$A,I$137,'2025 YTD | Divisão'!$B:$B,$B70,'2025 YTD | Divisão'!$C:$C,"GR1")=0,"",SUMIFS('2025 YTD | Divisão'!$D:$D,'2025 YTD | Divisão'!$A:$A,I$137,'2025 YTD | Divisão'!$B:$B,$B70,'2025 YTD | Divisão'!$C:$C,"GR1"))
</f>
        <v/>
      </c>
      <c r="J70" s="29" t="str">
        <f>IF(SUMIFS('2025 YTD | Divisão'!$D:$D,'2025 YTD | Divisão'!$A:$A,J$137,'2025 YTD | Divisão'!$B:$B,$B70,'2025 YTD | Divisão'!$C:$C,"GR1")=0,"",SUMIFS('2025 YTD | Divisão'!$D:$D,'2025 YTD | Divisão'!$A:$A,J$137,'2025 YTD | Divisão'!$B:$B,$B70,'2025 YTD | Divisão'!$C:$C,"GR1"))
</f>
        <v/>
      </c>
      <c r="K70" s="29" t="str">
        <f>IF(SUMIFS('2025 YTD | Divisão'!$D:$D,'2025 YTD | Divisão'!$A:$A,K$137,'2025 YTD | Divisão'!$B:$B,$B70,'2025 YTD | Divisão'!$C:$C,"GR1")=0,"",SUMIFS('2025 YTD | Divisão'!$D:$D,'2025 YTD | Divisão'!$A:$A,K$137,'2025 YTD | Divisão'!$B:$B,$B70,'2025 YTD | Divisão'!$C:$C,"GR1"))
</f>
        <v/>
      </c>
      <c r="L70" s="29" t="str">
        <f>IF(SUMIFS('2025 YTD | Divisão'!$D:$D,'2025 YTD | Divisão'!$A:$A,L$137,'2025 YTD | Divisão'!$B:$B,$B70,'2025 YTD | Divisão'!$C:$C,"GR1")=0,"",SUMIFS('2025 YTD | Divisão'!$D:$D,'2025 YTD | Divisão'!$A:$A,L$137,'2025 YTD | Divisão'!$B:$B,$B70,'2025 YTD | Divisão'!$C:$C,"GR1"))
</f>
        <v/>
      </c>
      <c r="M70" s="29" t="str">
        <f>IF(SUMIFS('2025 YTD | Divisão'!$D:$D,'2025 YTD | Divisão'!$A:$A,M$137,'2025 YTD | Divisão'!$B:$B,$B70,'2025 YTD | Divisão'!$C:$C,"GR1")=0,"",SUMIFS('2025 YTD | Divisão'!$D:$D,'2025 YTD | Divisão'!$A:$A,M$137,'2025 YTD | Divisão'!$B:$B,$B70,'2025 YTD | Divisão'!$C:$C,"GR1"))
</f>
        <v/>
      </c>
      <c r="N70" s="29" t="str">
        <f>IF(SUMIFS('2025 YTD | Divisão'!$D:$D,'2025 YTD | Divisão'!$A:$A,N$137,'2025 YTD | Divisão'!$B:$B,$B70,'2025 YTD | Divisão'!$C:$C,"GR1")=0,"",SUMIFS('2025 YTD | Divisão'!$D:$D,'2025 YTD | Divisão'!$A:$A,N$137,'2025 YTD | Divisão'!$B:$B,$B70,'2025 YTD | Divisão'!$C:$C,"GR1"))
</f>
        <v/>
      </c>
      <c r="O70" s="29" t="str">
        <f>IF(SUMIFS('2025 YTD | Divisão'!$D:$D,'2025 YTD | Divisão'!$A:$A,O$137,'2025 YTD | Divisão'!$B:$B,$B70,'2025 YTD | Divisão'!$C:$C,"GR1")=0,"",SUMIFS('2025 YTD | Divisão'!$D:$D,'2025 YTD | Divisão'!$A:$A,O$137,'2025 YTD | Divisão'!$B:$B,$B70,'2025 YTD | Divisão'!$C:$C,"GR1"))
</f>
        <v/>
      </c>
      <c r="P70" s="29" t="str">
        <f>IF(SUMIFS('2025 YTD | Divisão'!$D:$D,'2025 YTD | Divisão'!$A:$A,O$138,'2025 YTD | Divisão'!$B:$B,$B70,'2025 YTD | Divisão'!$C:$C,"GR1")=0,"",SUMIFS('2025 YTD | Divisão'!$D:$D,'2025 YTD | Divisão'!$A:$A,O$137,'2025 YTD | Divisão'!$B:$B,$B70,'2025 YTD | Divisão'!$C:$C,"GR1"))
</f>
        <v/>
      </c>
      <c r="Q70" s="29" t="str">
        <f>IF(SUMIFS('2025 YTD | Divisão'!$D:$D,'2025 YTD | Divisão'!$A:$A,Q$137,'2025 YTD | Divisão'!$B:$B,$B70,'2025 YTD | Divisão'!$C:$C,"GR1")=0,"",SUMIFS('2025 YTD | Divisão'!$D:$D,'2025 YTD | Divisão'!$A:$A,Q$137,'2025 YTD | Divisão'!$B:$B,$B70,'2025 YTD | Divisão'!$C:$C,"GR1"))
</f>
        <v/>
      </c>
      <c r="R70" s="29" t="str">
        <f>IF(SUMIFS('2025 YTD | Divisão'!$D:$D,'2025 YTD | Divisão'!$A:$A,R$137,'2025 YTD | Divisão'!$B:$B,$B70,'2025 YTD | Divisão'!$C:$C,"GR1")=0,"",SUMIFS('2025 YTD | Divisão'!$D:$D,'2025 YTD | Divisão'!$A:$A,R$137,'2025 YTD | Divisão'!$B:$B,$B70,'2025 YTD | Divisão'!$C:$C,"GR1"))
</f>
        <v/>
      </c>
      <c r="S70" s="29" t="str">
        <f>IF(SUMIFS('2025 YTD | Divisão'!$D:$D,'2025 YTD | Divisão'!$A:$A,S$137,'2025 YTD | Divisão'!$B:$B,$B70,'2025 YTD | Divisão'!$C:$C,"GR1")=0,"",SUMIFS('2025 YTD | Divisão'!$D:$D,'2025 YTD | Divisão'!$A:$A,S$137,'2025 YTD | Divisão'!$B:$B,$B70,'2025 YTD | Divisão'!$C:$C,"GR1"))
</f>
        <v/>
      </c>
      <c r="T70" s="29" t="str">
        <f>IF(SUMIFS('2025 YTD | Divisão'!$D:$D,'2025 YTD | Divisão'!$A:$A,T$137,'2025 YTD | Divisão'!$B:$B,$B70,'2025 YTD | Divisão'!$C:$C,"GR1")=0,"",SUMIFS('2025 YTD | Divisão'!$D:$D,'2025 YTD | Divisão'!$A:$A,T$137,'2025 YTD | Divisão'!$B:$B,$B70,'2025 YTD | Divisão'!$C:$C,"GR1"))
</f>
        <v/>
      </c>
      <c r="U70" s="29" t="str">
        <f>IF(SUMIFS('2025 YTD | Divisão'!$D:$D,'2025 YTD | Divisão'!$A:$A,U$137,'2025 YTD | Divisão'!$B:$B,$B70,'2025 YTD | Divisão'!$C:$C,"GR1")=0,"",SUMIFS('2025 YTD | Divisão'!$D:$D,'2025 YTD | Divisão'!$A:$A,U$137,'2025 YTD | Divisão'!$B:$B,$B70,'2025 YTD | Divisão'!$C:$C,"GR1"))
</f>
        <v/>
      </c>
      <c r="V70" s="29" t="str">
        <f>IF(SUMIFS('2025 YTD | Divisão'!$D:$D,'2025 YTD | Divisão'!$A:$A,V$137,'2025 YTD | Divisão'!$B:$B,$B70,'2025 YTD | Divisão'!$C:$C,"GR1")=0,"",SUMIFS('2025 YTD | Divisão'!$D:$D,'2025 YTD | Divisão'!$A:$A,V$137,'2025 YTD | Divisão'!$B:$B,$B70,'2025 YTD | Divisão'!$C:$C,"GR1"))
</f>
        <v/>
      </c>
      <c r="W70" s="29" t="str">
        <f>IF(SUMIFS('2025 YTD | Divisão'!$D:$D,'2025 YTD | Divisão'!$A:$A,W$137,'2025 YTD | Divisão'!$B:$B,$B70,'2025 YTD | Divisão'!$C:$C,"GR1")=0,"",SUMIFS('2025 YTD | Divisão'!$D:$D,'2025 YTD | Divisão'!$A:$A,W$137,'2025 YTD | Divisão'!$B:$B,$B70,'2025 YTD | Divisão'!$C:$C,"GR1"))
</f>
        <v/>
      </c>
      <c r="X70" s="8"/>
      <c r="Y70" s="9"/>
      <c r="Z70" s="4"/>
      <c r="AA70" s="4"/>
      <c r="AB70" s="4"/>
      <c r="AC70" s="4"/>
      <c r="AD70" s="4"/>
      <c r="AE70" s="4"/>
    </row>
    <row r="71" hidden="1" outlineLevel="1">
      <c r="A71" s="8"/>
      <c r="B71" s="29">
        <v>44.0</v>
      </c>
      <c r="C71" s="29" t="str">
        <f>IF(SUMIFS('2025 YTD | Divisão'!$D:$D,'2025 YTD | Divisão'!$A:$A,C$137,'2025 YTD | Divisão'!$B:$B,$B71,'2025 YTD | Divisão'!$C:$C,"GR1")=0,"",SUMIFS('2025 YTD | Divisão'!$D:$D,'2025 YTD | Divisão'!$A:$A,C$137,'2025 YTD | Divisão'!$B:$B,$B71,'2025 YTD | Divisão'!$C:$C,"GR1"))
</f>
        <v/>
      </c>
      <c r="D71" s="29" t="str">
        <f>IF(SUMIFS('2025 YTD | Divisão'!$D:$D,'2025 YTD | Divisão'!$A:$A,D$137,'2025 YTD | Divisão'!$B:$B,$B71,'2025 YTD | Divisão'!$C:$C,"GR1")=0,"",SUMIFS('2025 YTD | Divisão'!$D:$D,'2025 YTD | Divisão'!$A:$A,D$137,'2025 YTD | Divisão'!$B:$B,$B71,'2025 YTD | Divisão'!$C:$C,"GR1"))
</f>
        <v/>
      </c>
      <c r="E71" s="29" t="str">
        <f>IF(SUMIFS('2025 YTD | Divisão'!$D:$D,'2025 YTD | Divisão'!$A:$A,E$137,'2025 YTD | Divisão'!$B:$B,$B71,'2025 YTD | Divisão'!$C:$C,"GR1")=0,"",SUMIFS('2025 YTD | Divisão'!$D:$D,'2025 YTD | Divisão'!$A:$A,E$137,'2025 YTD | Divisão'!$B:$B,$B71,'2025 YTD | Divisão'!$C:$C,"GR1"))
</f>
        <v/>
      </c>
      <c r="F71" s="29" t="str">
        <f>IF(SUMIFS('2025 YTD | Divisão'!$D:$D,'2025 YTD | Divisão'!$A:$A,F$137,'2025 YTD | Divisão'!$B:$B,$B71,'2025 YTD | Divisão'!$C:$C,"GR1")=0,"",SUMIFS('2025 YTD | Divisão'!$D:$D,'2025 YTD | Divisão'!$A:$A,F$137,'2025 YTD | Divisão'!$B:$B,$B71,'2025 YTD | Divisão'!$C:$C,"GR1"))
</f>
        <v/>
      </c>
      <c r="G71" s="29" t="str">
        <f>IF(SUMIFS('2025 YTD | Divisão'!$D:$D,'2025 YTD | Divisão'!$A:$A,G$137,'2025 YTD | Divisão'!$B:$B,$B71,'2025 YTD | Divisão'!$C:$C,"GR1")=0,"",SUMIFS('2025 YTD | Divisão'!$D:$D,'2025 YTD | Divisão'!$A:$A,G$137,'2025 YTD | Divisão'!$B:$B,$B71,'2025 YTD | Divisão'!$C:$C,"GR1"))
</f>
        <v/>
      </c>
      <c r="H71" s="29" t="str">
        <f>IF(SUMIFS('2025 YTD | Divisão'!$D:$D,'2025 YTD | Divisão'!$A:$A,H$137,'2025 YTD | Divisão'!$B:$B,$B71,'2025 YTD | Divisão'!$C:$C,"GR1")=0,"",SUMIFS('2025 YTD | Divisão'!$D:$D,'2025 YTD | Divisão'!$A:$A,H$137,'2025 YTD | Divisão'!$B:$B,$B71,'2025 YTD | Divisão'!$C:$C,"GR1"))
</f>
        <v/>
      </c>
      <c r="I71" s="29" t="str">
        <f>IF(SUMIFS('2025 YTD | Divisão'!$D:$D,'2025 YTD | Divisão'!$A:$A,I$137,'2025 YTD | Divisão'!$B:$B,$B71,'2025 YTD | Divisão'!$C:$C,"GR1")=0,"",SUMIFS('2025 YTD | Divisão'!$D:$D,'2025 YTD | Divisão'!$A:$A,I$137,'2025 YTD | Divisão'!$B:$B,$B71,'2025 YTD | Divisão'!$C:$C,"GR1"))
</f>
        <v/>
      </c>
      <c r="J71" s="29" t="str">
        <f>IF(SUMIFS('2025 YTD | Divisão'!$D:$D,'2025 YTD | Divisão'!$A:$A,J$137,'2025 YTD | Divisão'!$B:$B,$B71,'2025 YTD | Divisão'!$C:$C,"GR1")=0,"",SUMIFS('2025 YTD | Divisão'!$D:$D,'2025 YTD | Divisão'!$A:$A,J$137,'2025 YTD | Divisão'!$B:$B,$B71,'2025 YTD | Divisão'!$C:$C,"GR1"))
</f>
        <v/>
      </c>
      <c r="K71" s="29" t="str">
        <f>IF(SUMIFS('2025 YTD | Divisão'!$D:$D,'2025 YTD | Divisão'!$A:$A,K$137,'2025 YTD | Divisão'!$B:$B,$B71,'2025 YTD | Divisão'!$C:$C,"GR1")=0,"",SUMIFS('2025 YTD | Divisão'!$D:$D,'2025 YTD | Divisão'!$A:$A,K$137,'2025 YTD | Divisão'!$B:$B,$B71,'2025 YTD | Divisão'!$C:$C,"GR1"))
</f>
        <v/>
      </c>
      <c r="L71" s="29" t="str">
        <f>IF(SUMIFS('2025 YTD | Divisão'!$D:$D,'2025 YTD | Divisão'!$A:$A,L$137,'2025 YTD | Divisão'!$B:$B,$B71,'2025 YTD | Divisão'!$C:$C,"GR1")=0,"",SUMIFS('2025 YTD | Divisão'!$D:$D,'2025 YTD | Divisão'!$A:$A,L$137,'2025 YTD | Divisão'!$B:$B,$B71,'2025 YTD | Divisão'!$C:$C,"GR1"))
</f>
        <v/>
      </c>
      <c r="M71" s="29" t="str">
        <f>IF(SUMIFS('2025 YTD | Divisão'!$D:$D,'2025 YTD | Divisão'!$A:$A,M$137,'2025 YTD | Divisão'!$B:$B,$B71,'2025 YTD | Divisão'!$C:$C,"GR1")=0,"",SUMIFS('2025 YTD | Divisão'!$D:$D,'2025 YTD | Divisão'!$A:$A,M$137,'2025 YTD | Divisão'!$B:$B,$B71,'2025 YTD | Divisão'!$C:$C,"GR1"))
</f>
        <v/>
      </c>
      <c r="N71" s="29" t="str">
        <f>IF(SUMIFS('2025 YTD | Divisão'!$D:$D,'2025 YTD | Divisão'!$A:$A,N$137,'2025 YTD | Divisão'!$B:$B,$B71,'2025 YTD | Divisão'!$C:$C,"GR1")=0,"",SUMIFS('2025 YTD | Divisão'!$D:$D,'2025 YTD | Divisão'!$A:$A,N$137,'2025 YTD | Divisão'!$B:$B,$B71,'2025 YTD | Divisão'!$C:$C,"GR1"))
</f>
        <v/>
      </c>
      <c r="O71" s="29" t="str">
        <f>IF(SUMIFS('2025 YTD | Divisão'!$D:$D,'2025 YTD | Divisão'!$A:$A,O$137,'2025 YTD | Divisão'!$B:$B,$B71,'2025 YTD | Divisão'!$C:$C,"GR1")=0,"",SUMIFS('2025 YTD | Divisão'!$D:$D,'2025 YTD | Divisão'!$A:$A,O$137,'2025 YTD | Divisão'!$B:$B,$B71,'2025 YTD | Divisão'!$C:$C,"GR1"))
</f>
        <v/>
      </c>
      <c r="P71" s="29" t="str">
        <f>IF(SUMIFS('2025 YTD | Divisão'!$D:$D,'2025 YTD | Divisão'!$A:$A,O$138,'2025 YTD | Divisão'!$B:$B,$B71,'2025 YTD | Divisão'!$C:$C,"GR1")=0,"",SUMIFS('2025 YTD | Divisão'!$D:$D,'2025 YTD | Divisão'!$A:$A,O$137,'2025 YTD | Divisão'!$B:$B,$B71,'2025 YTD | Divisão'!$C:$C,"GR1"))
</f>
        <v/>
      </c>
      <c r="Q71" s="29" t="str">
        <f>IF(SUMIFS('2025 YTD | Divisão'!$D:$D,'2025 YTD | Divisão'!$A:$A,Q$137,'2025 YTD | Divisão'!$B:$B,$B71,'2025 YTD | Divisão'!$C:$C,"GR1")=0,"",SUMIFS('2025 YTD | Divisão'!$D:$D,'2025 YTD | Divisão'!$A:$A,Q$137,'2025 YTD | Divisão'!$B:$B,$B71,'2025 YTD | Divisão'!$C:$C,"GR1"))
</f>
        <v/>
      </c>
      <c r="R71" s="29" t="str">
        <f>IF(SUMIFS('2025 YTD | Divisão'!$D:$D,'2025 YTD | Divisão'!$A:$A,R$137,'2025 YTD | Divisão'!$B:$B,$B71,'2025 YTD | Divisão'!$C:$C,"GR1")=0,"",SUMIFS('2025 YTD | Divisão'!$D:$D,'2025 YTD | Divisão'!$A:$A,R$137,'2025 YTD | Divisão'!$B:$B,$B71,'2025 YTD | Divisão'!$C:$C,"GR1"))
</f>
        <v/>
      </c>
      <c r="S71" s="29" t="str">
        <f>IF(SUMIFS('2025 YTD | Divisão'!$D:$D,'2025 YTD | Divisão'!$A:$A,S$137,'2025 YTD | Divisão'!$B:$B,$B71,'2025 YTD | Divisão'!$C:$C,"GR1")=0,"",SUMIFS('2025 YTD | Divisão'!$D:$D,'2025 YTD | Divisão'!$A:$A,S$137,'2025 YTD | Divisão'!$B:$B,$B71,'2025 YTD | Divisão'!$C:$C,"GR1"))
</f>
        <v/>
      </c>
      <c r="T71" s="29" t="str">
        <f>IF(SUMIFS('2025 YTD | Divisão'!$D:$D,'2025 YTD | Divisão'!$A:$A,T$137,'2025 YTD | Divisão'!$B:$B,$B71,'2025 YTD | Divisão'!$C:$C,"GR1")=0,"",SUMIFS('2025 YTD | Divisão'!$D:$D,'2025 YTD | Divisão'!$A:$A,T$137,'2025 YTD | Divisão'!$B:$B,$B71,'2025 YTD | Divisão'!$C:$C,"GR1"))
</f>
        <v/>
      </c>
      <c r="U71" s="29" t="str">
        <f>IF(SUMIFS('2025 YTD | Divisão'!$D:$D,'2025 YTD | Divisão'!$A:$A,U$137,'2025 YTD | Divisão'!$B:$B,$B71,'2025 YTD | Divisão'!$C:$C,"GR1")=0,"",SUMIFS('2025 YTD | Divisão'!$D:$D,'2025 YTD | Divisão'!$A:$A,U$137,'2025 YTD | Divisão'!$B:$B,$B71,'2025 YTD | Divisão'!$C:$C,"GR1"))
</f>
        <v/>
      </c>
      <c r="V71" s="29" t="str">
        <f>IF(SUMIFS('2025 YTD | Divisão'!$D:$D,'2025 YTD | Divisão'!$A:$A,V$137,'2025 YTD | Divisão'!$B:$B,$B71,'2025 YTD | Divisão'!$C:$C,"GR1")=0,"",SUMIFS('2025 YTD | Divisão'!$D:$D,'2025 YTD | Divisão'!$A:$A,V$137,'2025 YTD | Divisão'!$B:$B,$B71,'2025 YTD | Divisão'!$C:$C,"GR1"))
</f>
        <v/>
      </c>
      <c r="W71" s="29" t="str">
        <f>IF(SUMIFS('2025 YTD | Divisão'!$D:$D,'2025 YTD | Divisão'!$A:$A,W$137,'2025 YTD | Divisão'!$B:$B,$B71,'2025 YTD | Divisão'!$C:$C,"GR1")=0,"",SUMIFS('2025 YTD | Divisão'!$D:$D,'2025 YTD | Divisão'!$A:$A,W$137,'2025 YTD | Divisão'!$B:$B,$B71,'2025 YTD | Divisão'!$C:$C,"GR1"))
</f>
        <v/>
      </c>
      <c r="X71" s="8"/>
      <c r="Y71" s="9"/>
      <c r="Z71" s="4"/>
      <c r="AA71" s="4"/>
      <c r="AB71" s="4"/>
      <c r="AC71" s="4"/>
      <c r="AD71" s="4"/>
      <c r="AE71" s="4"/>
    </row>
    <row r="72" hidden="1" outlineLevel="1">
      <c r="A72" s="8"/>
      <c r="B72" s="29">
        <v>45.0</v>
      </c>
      <c r="C72" s="29" t="str">
        <f>IF(SUMIFS('2025 YTD | Divisão'!$D:$D,'2025 YTD | Divisão'!$A:$A,C$137,'2025 YTD | Divisão'!$B:$B,$B72,'2025 YTD | Divisão'!$C:$C,"GR1")=0,"",SUMIFS('2025 YTD | Divisão'!$D:$D,'2025 YTD | Divisão'!$A:$A,C$137,'2025 YTD | Divisão'!$B:$B,$B72,'2025 YTD | Divisão'!$C:$C,"GR1"))
</f>
        <v/>
      </c>
      <c r="D72" s="29" t="str">
        <f>IF(SUMIFS('2025 YTD | Divisão'!$D:$D,'2025 YTD | Divisão'!$A:$A,D$137,'2025 YTD | Divisão'!$B:$B,$B72,'2025 YTD | Divisão'!$C:$C,"GR1")=0,"",SUMIFS('2025 YTD | Divisão'!$D:$D,'2025 YTD | Divisão'!$A:$A,D$137,'2025 YTD | Divisão'!$B:$B,$B72,'2025 YTD | Divisão'!$C:$C,"GR1"))
</f>
        <v/>
      </c>
      <c r="E72" s="29" t="str">
        <f>IF(SUMIFS('2025 YTD | Divisão'!$D:$D,'2025 YTD | Divisão'!$A:$A,E$137,'2025 YTD | Divisão'!$B:$B,$B72,'2025 YTD | Divisão'!$C:$C,"GR1")=0,"",SUMIFS('2025 YTD | Divisão'!$D:$D,'2025 YTD | Divisão'!$A:$A,E$137,'2025 YTD | Divisão'!$B:$B,$B72,'2025 YTD | Divisão'!$C:$C,"GR1"))
</f>
        <v/>
      </c>
      <c r="F72" s="29" t="str">
        <f>IF(SUMIFS('2025 YTD | Divisão'!$D:$D,'2025 YTD | Divisão'!$A:$A,F$137,'2025 YTD | Divisão'!$B:$B,$B72,'2025 YTD | Divisão'!$C:$C,"GR1")=0,"",SUMIFS('2025 YTD | Divisão'!$D:$D,'2025 YTD | Divisão'!$A:$A,F$137,'2025 YTD | Divisão'!$B:$B,$B72,'2025 YTD | Divisão'!$C:$C,"GR1"))
</f>
        <v/>
      </c>
      <c r="G72" s="29" t="str">
        <f>IF(SUMIFS('2025 YTD | Divisão'!$D:$D,'2025 YTD | Divisão'!$A:$A,G$137,'2025 YTD | Divisão'!$B:$B,$B72,'2025 YTD | Divisão'!$C:$C,"GR1")=0,"",SUMIFS('2025 YTD | Divisão'!$D:$D,'2025 YTD | Divisão'!$A:$A,G$137,'2025 YTD | Divisão'!$B:$B,$B72,'2025 YTD | Divisão'!$C:$C,"GR1"))
</f>
        <v/>
      </c>
      <c r="H72" s="29" t="str">
        <f>IF(SUMIFS('2025 YTD | Divisão'!$D:$D,'2025 YTD | Divisão'!$A:$A,H$137,'2025 YTD | Divisão'!$B:$B,$B72,'2025 YTD | Divisão'!$C:$C,"GR1")=0,"",SUMIFS('2025 YTD | Divisão'!$D:$D,'2025 YTD | Divisão'!$A:$A,H$137,'2025 YTD | Divisão'!$B:$B,$B72,'2025 YTD | Divisão'!$C:$C,"GR1"))
</f>
        <v/>
      </c>
      <c r="I72" s="29" t="str">
        <f>IF(SUMIFS('2025 YTD | Divisão'!$D:$D,'2025 YTD | Divisão'!$A:$A,I$137,'2025 YTD | Divisão'!$B:$B,$B72,'2025 YTD | Divisão'!$C:$C,"GR1")=0,"",SUMIFS('2025 YTD | Divisão'!$D:$D,'2025 YTD | Divisão'!$A:$A,I$137,'2025 YTD | Divisão'!$B:$B,$B72,'2025 YTD | Divisão'!$C:$C,"GR1"))
</f>
        <v/>
      </c>
      <c r="J72" s="29" t="str">
        <f>IF(SUMIFS('2025 YTD | Divisão'!$D:$D,'2025 YTD | Divisão'!$A:$A,J$137,'2025 YTD | Divisão'!$B:$B,$B72,'2025 YTD | Divisão'!$C:$C,"GR1")=0,"",SUMIFS('2025 YTD | Divisão'!$D:$D,'2025 YTD | Divisão'!$A:$A,J$137,'2025 YTD | Divisão'!$B:$B,$B72,'2025 YTD | Divisão'!$C:$C,"GR1"))
</f>
        <v/>
      </c>
      <c r="K72" s="29" t="str">
        <f>IF(SUMIFS('2025 YTD | Divisão'!$D:$D,'2025 YTD | Divisão'!$A:$A,K$137,'2025 YTD | Divisão'!$B:$B,$B72,'2025 YTD | Divisão'!$C:$C,"GR1")=0,"",SUMIFS('2025 YTD | Divisão'!$D:$D,'2025 YTD | Divisão'!$A:$A,K$137,'2025 YTD | Divisão'!$B:$B,$B72,'2025 YTD | Divisão'!$C:$C,"GR1"))
</f>
        <v/>
      </c>
      <c r="L72" s="29" t="str">
        <f>IF(SUMIFS('2025 YTD | Divisão'!$D:$D,'2025 YTD | Divisão'!$A:$A,L$137,'2025 YTD | Divisão'!$B:$B,$B72,'2025 YTD | Divisão'!$C:$C,"GR1")=0,"",SUMIFS('2025 YTD | Divisão'!$D:$D,'2025 YTD | Divisão'!$A:$A,L$137,'2025 YTD | Divisão'!$B:$B,$B72,'2025 YTD | Divisão'!$C:$C,"GR1"))
</f>
        <v/>
      </c>
      <c r="M72" s="29" t="str">
        <f>IF(SUMIFS('2025 YTD | Divisão'!$D:$D,'2025 YTD | Divisão'!$A:$A,M$137,'2025 YTD | Divisão'!$B:$B,$B72,'2025 YTD | Divisão'!$C:$C,"GR1")=0,"",SUMIFS('2025 YTD | Divisão'!$D:$D,'2025 YTD | Divisão'!$A:$A,M$137,'2025 YTD | Divisão'!$B:$B,$B72,'2025 YTD | Divisão'!$C:$C,"GR1"))
</f>
        <v/>
      </c>
      <c r="N72" s="29" t="str">
        <f>IF(SUMIFS('2025 YTD | Divisão'!$D:$D,'2025 YTD | Divisão'!$A:$A,N$137,'2025 YTD | Divisão'!$B:$B,$B72,'2025 YTD | Divisão'!$C:$C,"GR1")=0,"",SUMIFS('2025 YTD | Divisão'!$D:$D,'2025 YTD | Divisão'!$A:$A,N$137,'2025 YTD | Divisão'!$B:$B,$B72,'2025 YTD | Divisão'!$C:$C,"GR1"))
</f>
        <v/>
      </c>
      <c r="O72" s="29" t="str">
        <f>IF(SUMIFS('2025 YTD | Divisão'!$D:$D,'2025 YTD | Divisão'!$A:$A,O$137,'2025 YTD | Divisão'!$B:$B,$B72,'2025 YTD | Divisão'!$C:$C,"GR1")=0,"",SUMIFS('2025 YTD | Divisão'!$D:$D,'2025 YTD | Divisão'!$A:$A,O$137,'2025 YTD | Divisão'!$B:$B,$B72,'2025 YTD | Divisão'!$C:$C,"GR1"))
</f>
        <v/>
      </c>
      <c r="P72" s="29" t="str">
        <f>IF(SUMIFS('2025 YTD | Divisão'!$D:$D,'2025 YTD | Divisão'!$A:$A,O$138,'2025 YTD | Divisão'!$B:$B,$B72,'2025 YTD | Divisão'!$C:$C,"GR1")=0,"",SUMIFS('2025 YTD | Divisão'!$D:$D,'2025 YTD | Divisão'!$A:$A,O$137,'2025 YTD | Divisão'!$B:$B,$B72,'2025 YTD | Divisão'!$C:$C,"GR1"))
</f>
        <v/>
      </c>
      <c r="Q72" s="29" t="str">
        <f>IF(SUMIFS('2025 YTD | Divisão'!$D:$D,'2025 YTD | Divisão'!$A:$A,Q$137,'2025 YTD | Divisão'!$B:$B,$B72,'2025 YTD | Divisão'!$C:$C,"GR1")=0,"",SUMIFS('2025 YTD | Divisão'!$D:$D,'2025 YTD | Divisão'!$A:$A,Q$137,'2025 YTD | Divisão'!$B:$B,$B72,'2025 YTD | Divisão'!$C:$C,"GR1"))
</f>
        <v/>
      </c>
      <c r="R72" s="29" t="str">
        <f>IF(SUMIFS('2025 YTD | Divisão'!$D:$D,'2025 YTD | Divisão'!$A:$A,R$137,'2025 YTD | Divisão'!$B:$B,$B72,'2025 YTD | Divisão'!$C:$C,"GR1")=0,"",SUMIFS('2025 YTD | Divisão'!$D:$D,'2025 YTD | Divisão'!$A:$A,R$137,'2025 YTD | Divisão'!$B:$B,$B72,'2025 YTD | Divisão'!$C:$C,"GR1"))
</f>
        <v/>
      </c>
      <c r="S72" s="29" t="str">
        <f>IF(SUMIFS('2025 YTD | Divisão'!$D:$D,'2025 YTD | Divisão'!$A:$A,S$137,'2025 YTD | Divisão'!$B:$B,$B72,'2025 YTD | Divisão'!$C:$C,"GR1")=0,"",SUMIFS('2025 YTD | Divisão'!$D:$D,'2025 YTD | Divisão'!$A:$A,S$137,'2025 YTD | Divisão'!$B:$B,$B72,'2025 YTD | Divisão'!$C:$C,"GR1"))
</f>
        <v/>
      </c>
      <c r="T72" s="29" t="str">
        <f>IF(SUMIFS('2025 YTD | Divisão'!$D:$D,'2025 YTD | Divisão'!$A:$A,T$137,'2025 YTD | Divisão'!$B:$B,$B72,'2025 YTD | Divisão'!$C:$C,"GR1")=0,"",SUMIFS('2025 YTD | Divisão'!$D:$D,'2025 YTD | Divisão'!$A:$A,T$137,'2025 YTD | Divisão'!$B:$B,$B72,'2025 YTD | Divisão'!$C:$C,"GR1"))
</f>
        <v/>
      </c>
      <c r="U72" s="29" t="str">
        <f>IF(SUMIFS('2025 YTD | Divisão'!$D:$D,'2025 YTD | Divisão'!$A:$A,U$137,'2025 YTD | Divisão'!$B:$B,$B72,'2025 YTD | Divisão'!$C:$C,"GR1")=0,"",SUMIFS('2025 YTD | Divisão'!$D:$D,'2025 YTD | Divisão'!$A:$A,U$137,'2025 YTD | Divisão'!$B:$B,$B72,'2025 YTD | Divisão'!$C:$C,"GR1"))
</f>
        <v/>
      </c>
      <c r="V72" s="29" t="str">
        <f>IF(SUMIFS('2025 YTD | Divisão'!$D:$D,'2025 YTD | Divisão'!$A:$A,V$137,'2025 YTD | Divisão'!$B:$B,$B72,'2025 YTD | Divisão'!$C:$C,"GR1")=0,"",SUMIFS('2025 YTD | Divisão'!$D:$D,'2025 YTD | Divisão'!$A:$A,V$137,'2025 YTD | Divisão'!$B:$B,$B72,'2025 YTD | Divisão'!$C:$C,"GR1"))
</f>
        <v/>
      </c>
      <c r="W72" s="29" t="str">
        <f>IF(SUMIFS('2025 YTD | Divisão'!$D:$D,'2025 YTD | Divisão'!$A:$A,W$137,'2025 YTD | Divisão'!$B:$B,$B72,'2025 YTD | Divisão'!$C:$C,"GR1")=0,"",SUMIFS('2025 YTD | Divisão'!$D:$D,'2025 YTD | Divisão'!$A:$A,W$137,'2025 YTD | Divisão'!$B:$B,$B72,'2025 YTD | Divisão'!$C:$C,"GR1"))
</f>
        <v/>
      </c>
      <c r="X72" s="8"/>
      <c r="Y72" s="9"/>
      <c r="Z72" s="4"/>
      <c r="AA72" s="4"/>
      <c r="AB72" s="4"/>
      <c r="AC72" s="4"/>
      <c r="AD72" s="4"/>
      <c r="AE72" s="4"/>
    </row>
    <row r="73" hidden="1" outlineLevel="1">
      <c r="A73" s="8"/>
      <c r="B73" s="29">
        <v>46.0</v>
      </c>
      <c r="C73" s="29" t="str">
        <f>IF(SUMIFS('2025 YTD | Divisão'!$D:$D,'2025 YTD | Divisão'!$A:$A,C$137,'2025 YTD | Divisão'!$B:$B,$B73,'2025 YTD | Divisão'!$C:$C,"GR1")=0,"",SUMIFS('2025 YTD | Divisão'!$D:$D,'2025 YTD | Divisão'!$A:$A,C$137,'2025 YTD | Divisão'!$B:$B,$B73,'2025 YTD | Divisão'!$C:$C,"GR1"))
</f>
        <v/>
      </c>
      <c r="D73" s="29" t="str">
        <f>IF(SUMIFS('2025 YTD | Divisão'!$D:$D,'2025 YTD | Divisão'!$A:$A,D$137,'2025 YTD | Divisão'!$B:$B,$B73,'2025 YTD | Divisão'!$C:$C,"GR1")=0,"",SUMIFS('2025 YTD | Divisão'!$D:$D,'2025 YTD | Divisão'!$A:$A,D$137,'2025 YTD | Divisão'!$B:$B,$B73,'2025 YTD | Divisão'!$C:$C,"GR1"))
</f>
        <v/>
      </c>
      <c r="E73" s="29" t="str">
        <f>IF(SUMIFS('2025 YTD | Divisão'!$D:$D,'2025 YTD | Divisão'!$A:$A,E$137,'2025 YTD | Divisão'!$B:$B,$B73,'2025 YTD | Divisão'!$C:$C,"GR1")=0,"",SUMIFS('2025 YTD | Divisão'!$D:$D,'2025 YTD | Divisão'!$A:$A,E$137,'2025 YTD | Divisão'!$B:$B,$B73,'2025 YTD | Divisão'!$C:$C,"GR1"))
</f>
        <v/>
      </c>
      <c r="F73" s="29" t="str">
        <f>IF(SUMIFS('2025 YTD | Divisão'!$D:$D,'2025 YTD | Divisão'!$A:$A,F$137,'2025 YTD | Divisão'!$B:$B,$B73,'2025 YTD | Divisão'!$C:$C,"GR1")=0,"",SUMIFS('2025 YTD | Divisão'!$D:$D,'2025 YTD | Divisão'!$A:$A,F$137,'2025 YTD | Divisão'!$B:$B,$B73,'2025 YTD | Divisão'!$C:$C,"GR1"))
</f>
        <v/>
      </c>
      <c r="G73" s="29" t="str">
        <f>IF(SUMIFS('2025 YTD | Divisão'!$D:$D,'2025 YTD | Divisão'!$A:$A,G$137,'2025 YTD | Divisão'!$B:$B,$B73,'2025 YTD | Divisão'!$C:$C,"GR1")=0,"",SUMIFS('2025 YTD | Divisão'!$D:$D,'2025 YTD | Divisão'!$A:$A,G$137,'2025 YTD | Divisão'!$B:$B,$B73,'2025 YTD | Divisão'!$C:$C,"GR1"))
</f>
        <v/>
      </c>
      <c r="H73" s="29" t="str">
        <f>IF(SUMIFS('2025 YTD | Divisão'!$D:$D,'2025 YTD | Divisão'!$A:$A,H$137,'2025 YTD | Divisão'!$B:$B,$B73,'2025 YTD | Divisão'!$C:$C,"GR1")=0,"",SUMIFS('2025 YTD | Divisão'!$D:$D,'2025 YTD | Divisão'!$A:$A,H$137,'2025 YTD | Divisão'!$B:$B,$B73,'2025 YTD | Divisão'!$C:$C,"GR1"))
</f>
        <v/>
      </c>
      <c r="I73" s="29" t="str">
        <f>IF(SUMIFS('2025 YTD | Divisão'!$D:$D,'2025 YTD | Divisão'!$A:$A,I$137,'2025 YTD | Divisão'!$B:$B,$B73,'2025 YTD | Divisão'!$C:$C,"GR1")=0,"",SUMIFS('2025 YTD | Divisão'!$D:$D,'2025 YTD | Divisão'!$A:$A,I$137,'2025 YTD | Divisão'!$B:$B,$B73,'2025 YTD | Divisão'!$C:$C,"GR1"))
</f>
        <v/>
      </c>
      <c r="J73" s="29" t="str">
        <f>IF(SUMIFS('2025 YTD | Divisão'!$D:$D,'2025 YTD | Divisão'!$A:$A,J$137,'2025 YTD | Divisão'!$B:$B,$B73,'2025 YTD | Divisão'!$C:$C,"GR1")=0,"",SUMIFS('2025 YTD | Divisão'!$D:$D,'2025 YTD | Divisão'!$A:$A,J$137,'2025 YTD | Divisão'!$B:$B,$B73,'2025 YTD | Divisão'!$C:$C,"GR1"))
</f>
        <v/>
      </c>
      <c r="K73" s="29" t="str">
        <f>IF(SUMIFS('2025 YTD | Divisão'!$D:$D,'2025 YTD | Divisão'!$A:$A,K$137,'2025 YTD | Divisão'!$B:$B,$B73,'2025 YTD | Divisão'!$C:$C,"GR1")=0,"",SUMIFS('2025 YTD | Divisão'!$D:$D,'2025 YTD | Divisão'!$A:$A,K$137,'2025 YTD | Divisão'!$B:$B,$B73,'2025 YTD | Divisão'!$C:$C,"GR1"))
</f>
        <v/>
      </c>
      <c r="L73" s="29" t="str">
        <f>IF(SUMIFS('2025 YTD | Divisão'!$D:$D,'2025 YTD | Divisão'!$A:$A,L$137,'2025 YTD | Divisão'!$B:$B,$B73,'2025 YTD | Divisão'!$C:$C,"GR1")=0,"",SUMIFS('2025 YTD | Divisão'!$D:$D,'2025 YTD | Divisão'!$A:$A,L$137,'2025 YTD | Divisão'!$B:$B,$B73,'2025 YTD | Divisão'!$C:$C,"GR1"))
</f>
        <v/>
      </c>
      <c r="M73" s="29" t="str">
        <f>IF(SUMIFS('2025 YTD | Divisão'!$D:$D,'2025 YTD | Divisão'!$A:$A,M$137,'2025 YTD | Divisão'!$B:$B,$B73,'2025 YTD | Divisão'!$C:$C,"GR1")=0,"",SUMIFS('2025 YTD | Divisão'!$D:$D,'2025 YTD | Divisão'!$A:$A,M$137,'2025 YTD | Divisão'!$B:$B,$B73,'2025 YTD | Divisão'!$C:$C,"GR1"))
</f>
        <v/>
      </c>
      <c r="N73" s="29" t="str">
        <f>IF(SUMIFS('2025 YTD | Divisão'!$D:$D,'2025 YTD | Divisão'!$A:$A,N$137,'2025 YTD | Divisão'!$B:$B,$B73,'2025 YTD | Divisão'!$C:$C,"GR1")=0,"",SUMIFS('2025 YTD | Divisão'!$D:$D,'2025 YTD | Divisão'!$A:$A,N$137,'2025 YTD | Divisão'!$B:$B,$B73,'2025 YTD | Divisão'!$C:$C,"GR1"))
</f>
        <v/>
      </c>
      <c r="O73" s="29" t="str">
        <f>IF(SUMIFS('2025 YTD | Divisão'!$D:$D,'2025 YTD | Divisão'!$A:$A,O$137,'2025 YTD | Divisão'!$B:$B,$B73,'2025 YTD | Divisão'!$C:$C,"GR1")=0,"",SUMIFS('2025 YTD | Divisão'!$D:$D,'2025 YTD | Divisão'!$A:$A,O$137,'2025 YTD | Divisão'!$B:$B,$B73,'2025 YTD | Divisão'!$C:$C,"GR1"))
</f>
        <v/>
      </c>
      <c r="P73" s="29" t="str">
        <f>IF(SUMIFS('2025 YTD | Divisão'!$D:$D,'2025 YTD | Divisão'!$A:$A,O$138,'2025 YTD | Divisão'!$B:$B,$B73,'2025 YTD | Divisão'!$C:$C,"GR1")=0,"",SUMIFS('2025 YTD | Divisão'!$D:$D,'2025 YTD | Divisão'!$A:$A,O$137,'2025 YTD | Divisão'!$B:$B,$B73,'2025 YTD | Divisão'!$C:$C,"GR1"))
</f>
        <v/>
      </c>
      <c r="Q73" s="29" t="str">
        <f>IF(SUMIFS('2025 YTD | Divisão'!$D:$D,'2025 YTD | Divisão'!$A:$A,Q$137,'2025 YTD | Divisão'!$B:$B,$B73,'2025 YTD | Divisão'!$C:$C,"GR1")=0,"",SUMIFS('2025 YTD | Divisão'!$D:$D,'2025 YTD | Divisão'!$A:$A,Q$137,'2025 YTD | Divisão'!$B:$B,$B73,'2025 YTD | Divisão'!$C:$C,"GR1"))
</f>
        <v/>
      </c>
      <c r="R73" s="29" t="str">
        <f>IF(SUMIFS('2025 YTD | Divisão'!$D:$D,'2025 YTD | Divisão'!$A:$A,R$137,'2025 YTD | Divisão'!$B:$B,$B73,'2025 YTD | Divisão'!$C:$C,"GR1")=0,"",SUMIFS('2025 YTD | Divisão'!$D:$D,'2025 YTD | Divisão'!$A:$A,R$137,'2025 YTD | Divisão'!$B:$B,$B73,'2025 YTD | Divisão'!$C:$C,"GR1"))
</f>
        <v/>
      </c>
      <c r="S73" s="29" t="str">
        <f>IF(SUMIFS('2025 YTD | Divisão'!$D:$D,'2025 YTD | Divisão'!$A:$A,S$137,'2025 YTD | Divisão'!$B:$B,$B73,'2025 YTD | Divisão'!$C:$C,"GR1")=0,"",SUMIFS('2025 YTD | Divisão'!$D:$D,'2025 YTD | Divisão'!$A:$A,S$137,'2025 YTD | Divisão'!$B:$B,$B73,'2025 YTD | Divisão'!$C:$C,"GR1"))
</f>
        <v/>
      </c>
      <c r="T73" s="29" t="str">
        <f>IF(SUMIFS('2025 YTD | Divisão'!$D:$D,'2025 YTD | Divisão'!$A:$A,T$137,'2025 YTD | Divisão'!$B:$B,$B73,'2025 YTD | Divisão'!$C:$C,"GR1")=0,"",SUMIFS('2025 YTD | Divisão'!$D:$D,'2025 YTD | Divisão'!$A:$A,T$137,'2025 YTD | Divisão'!$B:$B,$B73,'2025 YTD | Divisão'!$C:$C,"GR1"))
</f>
        <v/>
      </c>
      <c r="U73" s="29" t="str">
        <f>IF(SUMIFS('2025 YTD | Divisão'!$D:$D,'2025 YTD | Divisão'!$A:$A,U$137,'2025 YTD | Divisão'!$B:$B,$B73,'2025 YTD | Divisão'!$C:$C,"GR1")=0,"",SUMIFS('2025 YTD | Divisão'!$D:$D,'2025 YTD | Divisão'!$A:$A,U$137,'2025 YTD | Divisão'!$B:$B,$B73,'2025 YTD | Divisão'!$C:$C,"GR1"))
</f>
        <v/>
      </c>
      <c r="V73" s="29" t="str">
        <f>IF(SUMIFS('2025 YTD | Divisão'!$D:$D,'2025 YTD | Divisão'!$A:$A,V$137,'2025 YTD | Divisão'!$B:$B,$B73,'2025 YTD | Divisão'!$C:$C,"GR1")=0,"",SUMIFS('2025 YTD | Divisão'!$D:$D,'2025 YTD | Divisão'!$A:$A,V$137,'2025 YTD | Divisão'!$B:$B,$B73,'2025 YTD | Divisão'!$C:$C,"GR1"))
</f>
        <v/>
      </c>
      <c r="W73" s="29" t="str">
        <f>IF(SUMIFS('2025 YTD | Divisão'!$D:$D,'2025 YTD | Divisão'!$A:$A,W$137,'2025 YTD | Divisão'!$B:$B,$B73,'2025 YTD | Divisão'!$C:$C,"GR1")=0,"",SUMIFS('2025 YTD | Divisão'!$D:$D,'2025 YTD | Divisão'!$A:$A,W$137,'2025 YTD | Divisão'!$B:$B,$B73,'2025 YTD | Divisão'!$C:$C,"GR1"))
</f>
        <v/>
      </c>
      <c r="X73" s="8"/>
      <c r="Y73" s="9"/>
      <c r="Z73" s="4"/>
      <c r="AA73" s="4"/>
      <c r="AB73" s="4"/>
      <c r="AC73" s="4"/>
      <c r="AD73" s="4"/>
      <c r="AE73" s="4"/>
    </row>
    <row r="74" hidden="1" outlineLevel="1">
      <c r="A74" s="8"/>
      <c r="B74" s="29">
        <v>47.0</v>
      </c>
      <c r="C74" s="29" t="str">
        <f>IF(SUMIFS('2025 YTD | Divisão'!$D:$D,'2025 YTD | Divisão'!$A:$A,C$137,'2025 YTD | Divisão'!$B:$B,$B74,'2025 YTD | Divisão'!$C:$C,"GR1")=0,"",SUMIFS('2025 YTD | Divisão'!$D:$D,'2025 YTD | Divisão'!$A:$A,C$137,'2025 YTD | Divisão'!$B:$B,$B74,'2025 YTD | Divisão'!$C:$C,"GR1"))
</f>
        <v/>
      </c>
      <c r="D74" s="29" t="str">
        <f>IF(SUMIFS('2025 YTD | Divisão'!$D:$D,'2025 YTD | Divisão'!$A:$A,D$137,'2025 YTD | Divisão'!$B:$B,$B74,'2025 YTD | Divisão'!$C:$C,"GR1")=0,"",SUMIFS('2025 YTD | Divisão'!$D:$D,'2025 YTD | Divisão'!$A:$A,D$137,'2025 YTD | Divisão'!$B:$B,$B74,'2025 YTD | Divisão'!$C:$C,"GR1"))
</f>
        <v/>
      </c>
      <c r="E74" s="29" t="str">
        <f>IF(SUMIFS('2025 YTD | Divisão'!$D:$D,'2025 YTD | Divisão'!$A:$A,E$137,'2025 YTD | Divisão'!$B:$B,$B74,'2025 YTD | Divisão'!$C:$C,"GR1")=0,"",SUMIFS('2025 YTD | Divisão'!$D:$D,'2025 YTD | Divisão'!$A:$A,E$137,'2025 YTD | Divisão'!$B:$B,$B74,'2025 YTD | Divisão'!$C:$C,"GR1"))
</f>
        <v/>
      </c>
      <c r="F74" s="29" t="str">
        <f>IF(SUMIFS('2025 YTD | Divisão'!$D:$D,'2025 YTD | Divisão'!$A:$A,F$137,'2025 YTD | Divisão'!$B:$B,$B74,'2025 YTD | Divisão'!$C:$C,"GR1")=0,"",SUMIFS('2025 YTD | Divisão'!$D:$D,'2025 YTD | Divisão'!$A:$A,F$137,'2025 YTD | Divisão'!$B:$B,$B74,'2025 YTD | Divisão'!$C:$C,"GR1"))
</f>
        <v/>
      </c>
      <c r="G74" s="29" t="str">
        <f>IF(SUMIFS('2025 YTD | Divisão'!$D:$D,'2025 YTD | Divisão'!$A:$A,G$137,'2025 YTD | Divisão'!$B:$B,$B74,'2025 YTD | Divisão'!$C:$C,"GR1")=0,"",SUMIFS('2025 YTD | Divisão'!$D:$D,'2025 YTD | Divisão'!$A:$A,G$137,'2025 YTD | Divisão'!$B:$B,$B74,'2025 YTD | Divisão'!$C:$C,"GR1"))
</f>
        <v/>
      </c>
      <c r="H74" s="29" t="str">
        <f>IF(SUMIFS('2025 YTD | Divisão'!$D:$D,'2025 YTD | Divisão'!$A:$A,H$137,'2025 YTD | Divisão'!$B:$B,$B74,'2025 YTD | Divisão'!$C:$C,"GR1")=0,"",SUMIFS('2025 YTD | Divisão'!$D:$D,'2025 YTD | Divisão'!$A:$A,H$137,'2025 YTD | Divisão'!$B:$B,$B74,'2025 YTD | Divisão'!$C:$C,"GR1"))
</f>
        <v/>
      </c>
      <c r="I74" s="29" t="str">
        <f>IF(SUMIFS('2025 YTD | Divisão'!$D:$D,'2025 YTD | Divisão'!$A:$A,I$137,'2025 YTD | Divisão'!$B:$B,$B74,'2025 YTD | Divisão'!$C:$C,"GR1")=0,"",SUMIFS('2025 YTD | Divisão'!$D:$D,'2025 YTD | Divisão'!$A:$A,I$137,'2025 YTD | Divisão'!$B:$B,$B74,'2025 YTD | Divisão'!$C:$C,"GR1"))
</f>
        <v/>
      </c>
      <c r="J74" s="29" t="str">
        <f>IF(SUMIFS('2025 YTD | Divisão'!$D:$D,'2025 YTD | Divisão'!$A:$A,J$137,'2025 YTD | Divisão'!$B:$B,$B74,'2025 YTD | Divisão'!$C:$C,"GR1")=0,"",SUMIFS('2025 YTD | Divisão'!$D:$D,'2025 YTD | Divisão'!$A:$A,J$137,'2025 YTD | Divisão'!$B:$B,$B74,'2025 YTD | Divisão'!$C:$C,"GR1"))
</f>
        <v/>
      </c>
      <c r="K74" s="29" t="str">
        <f>IF(SUMIFS('2025 YTD | Divisão'!$D:$D,'2025 YTD | Divisão'!$A:$A,K$137,'2025 YTD | Divisão'!$B:$B,$B74,'2025 YTD | Divisão'!$C:$C,"GR1")=0,"",SUMIFS('2025 YTD | Divisão'!$D:$D,'2025 YTD | Divisão'!$A:$A,K$137,'2025 YTD | Divisão'!$B:$B,$B74,'2025 YTD | Divisão'!$C:$C,"GR1"))
</f>
        <v/>
      </c>
      <c r="L74" s="29" t="str">
        <f>IF(SUMIFS('2025 YTD | Divisão'!$D:$D,'2025 YTD | Divisão'!$A:$A,L$137,'2025 YTD | Divisão'!$B:$B,$B74,'2025 YTD | Divisão'!$C:$C,"GR1")=0,"",SUMIFS('2025 YTD | Divisão'!$D:$D,'2025 YTD | Divisão'!$A:$A,L$137,'2025 YTD | Divisão'!$B:$B,$B74,'2025 YTD | Divisão'!$C:$C,"GR1"))
</f>
        <v/>
      </c>
      <c r="M74" s="29" t="str">
        <f>IF(SUMIFS('2025 YTD | Divisão'!$D:$D,'2025 YTD | Divisão'!$A:$A,M$137,'2025 YTD | Divisão'!$B:$B,$B74,'2025 YTD | Divisão'!$C:$C,"GR1")=0,"",SUMIFS('2025 YTD | Divisão'!$D:$D,'2025 YTD | Divisão'!$A:$A,M$137,'2025 YTD | Divisão'!$B:$B,$B74,'2025 YTD | Divisão'!$C:$C,"GR1"))
</f>
        <v/>
      </c>
      <c r="N74" s="29" t="str">
        <f>IF(SUMIFS('2025 YTD | Divisão'!$D:$D,'2025 YTD | Divisão'!$A:$A,N$137,'2025 YTD | Divisão'!$B:$B,$B74,'2025 YTD | Divisão'!$C:$C,"GR1")=0,"",SUMIFS('2025 YTD | Divisão'!$D:$D,'2025 YTD | Divisão'!$A:$A,N$137,'2025 YTD | Divisão'!$B:$B,$B74,'2025 YTD | Divisão'!$C:$C,"GR1"))
</f>
        <v/>
      </c>
      <c r="O74" s="29" t="str">
        <f>IF(SUMIFS('2025 YTD | Divisão'!$D:$D,'2025 YTD | Divisão'!$A:$A,O$137,'2025 YTD | Divisão'!$B:$B,$B74,'2025 YTD | Divisão'!$C:$C,"GR1")=0,"",SUMIFS('2025 YTD | Divisão'!$D:$D,'2025 YTD | Divisão'!$A:$A,O$137,'2025 YTD | Divisão'!$B:$B,$B74,'2025 YTD | Divisão'!$C:$C,"GR1"))
</f>
        <v/>
      </c>
      <c r="P74" s="29" t="str">
        <f>IF(SUMIFS('2025 YTD | Divisão'!$D:$D,'2025 YTD | Divisão'!$A:$A,O$138,'2025 YTD | Divisão'!$B:$B,$B74,'2025 YTD | Divisão'!$C:$C,"GR1")=0,"",SUMIFS('2025 YTD | Divisão'!$D:$D,'2025 YTD | Divisão'!$A:$A,O$137,'2025 YTD | Divisão'!$B:$B,$B74,'2025 YTD | Divisão'!$C:$C,"GR1"))
</f>
        <v/>
      </c>
      <c r="Q74" s="29" t="str">
        <f>IF(SUMIFS('2025 YTD | Divisão'!$D:$D,'2025 YTD | Divisão'!$A:$A,Q$137,'2025 YTD | Divisão'!$B:$B,$B74,'2025 YTD | Divisão'!$C:$C,"GR1")=0,"",SUMIFS('2025 YTD | Divisão'!$D:$D,'2025 YTD | Divisão'!$A:$A,Q$137,'2025 YTD | Divisão'!$B:$B,$B74,'2025 YTD | Divisão'!$C:$C,"GR1"))
</f>
        <v/>
      </c>
      <c r="R74" s="29" t="str">
        <f>IF(SUMIFS('2025 YTD | Divisão'!$D:$D,'2025 YTD | Divisão'!$A:$A,R$137,'2025 YTD | Divisão'!$B:$B,$B74,'2025 YTD | Divisão'!$C:$C,"GR1")=0,"",SUMIFS('2025 YTD | Divisão'!$D:$D,'2025 YTD | Divisão'!$A:$A,R$137,'2025 YTD | Divisão'!$B:$B,$B74,'2025 YTD | Divisão'!$C:$C,"GR1"))
</f>
        <v/>
      </c>
      <c r="S74" s="29" t="str">
        <f>IF(SUMIFS('2025 YTD | Divisão'!$D:$D,'2025 YTD | Divisão'!$A:$A,S$137,'2025 YTD | Divisão'!$B:$B,$B74,'2025 YTD | Divisão'!$C:$C,"GR1")=0,"",SUMIFS('2025 YTD | Divisão'!$D:$D,'2025 YTD | Divisão'!$A:$A,S$137,'2025 YTD | Divisão'!$B:$B,$B74,'2025 YTD | Divisão'!$C:$C,"GR1"))
</f>
        <v/>
      </c>
      <c r="T74" s="29" t="str">
        <f>IF(SUMIFS('2025 YTD | Divisão'!$D:$D,'2025 YTD | Divisão'!$A:$A,T$137,'2025 YTD | Divisão'!$B:$B,$B74,'2025 YTD | Divisão'!$C:$C,"GR1")=0,"",SUMIFS('2025 YTD | Divisão'!$D:$D,'2025 YTD | Divisão'!$A:$A,T$137,'2025 YTD | Divisão'!$B:$B,$B74,'2025 YTD | Divisão'!$C:$C,"GR1"))
</f>
        <v/>
      </c>
      <c r="U74" s="29" t="str">
        <f>IF(SUMIFS('2025 YTD | Divisão'!$D:$D,'2025 YTD | Divisão'!$A:$A,U$137,'2025 YTD | Divisão'!$B:$B,$B74,'2025 YTD | Divisão'!$C:$C,"GR1")=0,"",SUMIFS('2025 YTD | Divisão'!$D:$D,'2025 YTD | Divisão'!$A:$A,U$137,'2025 YTD | Divisão'!$B:$B,$B74,'2025 YTD | Divisão'!$C:$C,"GR1"))
</f>
        <v/>
      </c>
      <c r="V74" s="29" t="str">
        <f>IF(SUMIFS('2025 YTD | Divisão'!$D:$D,'2025 YTD | Divisão'!$A:$A,V$137,'2025 YTD | Divisão'!$B:$B,$B74,'2025 YTD | Divisão'!$C:$C,"GR1")=0,"",SUMIFS('2025 YTD | Divisão'!$D:$D,'2025 YTD | Divisão'!$A:$A,V$137,'2025 YTD | Divisão'!$B:$B,$B74,'2025 YTD | Divisão'!$C:$C,"GR1"))
</f>
        <v/>
      </c>
      <c r="W74" s="29" t="str">
        <f>IF(SUMIFS('2025 YTD | Divisão'!$D:$D,'2025 YTD | Divisão'!$A:$A,W$137,'2025 YTD | Divisão'!$B:$B,$B74,'2025 YTD | Divisão'!$C:$C,"GR1")=0,"",SUMIFS('2025 YTD | Divisão'!$D:$D,'2025 YTD | Divisão'!$A:$A,W$137,'2025 YTD | Divisão'!$B:$B,$B74,'2025 YTD | Divisão'!$C:$C,"GR1"))
</f>
        <v/>
      </c>
      <c r="X74" s="8"/>
      <c r="Y74" s="9"/>
      <c r="Z74" s="4"/>
      <c r="AA74" s="4"/>
      <c r="AB74" s="4"/>
      <c r="AC74" s="4"/>
      <c r="AD74" s="4"/>
      <c r="AE74" s="4"/>
    </row>
    <row r="75" hidden="1" outlineLevel="1">
      <c r="A75" s="8"/>
      <c r="B75" s="29">
        <v>48.0</v>
      </c>
      <c r="C75" s="29" t="str">
        <f>IF(SUMIFS('2025 YTD | Divisão'!$D:$D,'2025 YTD | Divisão'!$A:$A,C$137,'2025 YTD | Divisão'!$B:$B,$B75,'2025 YTD | Divisão'!$C:$C,"GR1")=0,"",SUMIFS('2025 YTD | Divisão'!$D:$D,'2025 YTD | Divisão'!$A:$A,C$137,'2025 YTD | Divisão'!$B:$B,$B75,'2025 YTD | Divisão'!$C:$C,"GR1"))
</f>
        <v/>
      </c>
      <c r="D75" s="29" t="str">
        <f>IF(SUMIFS('2025 YTD | Divisão'!$D:$D,'2025 YTD | Divisão'!$A:$A,D$137,'2025 YTD | Divisão'!$B:$B,$B75,'2025 YTD | Divisão'!$C:$C,"GR1")=0,"",SUMIFS('2025 YTD | Divisão'!$D:$D,'2025 YTD | Divisão'!$A:$A,D$137,'2025 YTD | Divisão'!$B:$B,$B75,'2025 YTD | Divisão'!$C:$C,"GR1"))
</f>
        <v/>
      </c>
      <c r="E75" s="29" t="str">
        <f>IF(SUMIFS('2025 YTD | Divisão'!$D:$D,'2025 YTD | Divisão'!$A:$A,E$137,'2025 YTD | Divisão'!$B:$B,$B75,'2025 YTD | Divisão'!$C:$C,"GR1")=0,"",SUMIFS('2025 YTD | Divisão'!$D:$D,'2025 YTD | Divisão'!$A:$A,E$137,'2025 YTD | Divisão'!$B:$B,$B75,'2025 YTD | Divisão'!$C:$C,"GR1"))
</f>
        <v/>
      </c>
      <c r="F75" s="29" t="str">
        <f>IF(SUMIFS('2025 YTD | Divisão'!$D:$D,'2025 YTD | Divisão'!$A:$A,F$137,'2025 YTD | Divisão'!$B:$B,$B75,'2025 YTD | Divisão'!$C:$C,"GR1")=0,"",SUMIFS('2025 YTD | Divisão'!$D:$D,'2025 YTD | Divisão'!$A:$A,F$137,'2025 YTD | Divisão'!$B:$B,$B75,'2025 YTD | Divisão'!$C:$C,"GR1"))
</f>
        <v/>
      </c>
      <c r="G75" s="29" t="str">
        <f>IF(SUMIFS('2025 YTD | Divisão'!$D:$D,'2025 YTD | Divisão'!$A:$A,G$137,'2025 YTD | Divisão'!$B:$B,$B75,'2025 YTD | Divisão'!$C:$C,"GR1")=0,"",SUMIFS('2025 YTD | Divisão'!$D:$D,'2025 YTD | Divisão'!$A:$A,G$137,'2025 YTD | Divisão'!$B:$B,$B75,'2025 YTD | Divisão'!$C:$C,"GR1"))
</f>
        <v/>
      </c>
      <c r="H75" s="29" t="str">
        <f>IF(SUMIFS('2025 YTD | Divisão'!$D:$D,'2025 YTD | Divisão'!$A:$A,H$137,'2025 YTD | Divisão'!$B:$B,$B75,'2025 YTD | Divisão'!$C:$C,"GR1")=0,"",SUMIFS('2025 YTD | Divisão'!$D:$D,'2025 YTD | Divisão'!$A:$A,H$137,'2025 YTD | Divisão'!$B:$B,$B75,'2025 YTD | Divisão'!$C:$C,"GR1"))
</f>
        <v/>
      </c>
      <c r="I75" s="29" t="str">
        <f>IF(SUMIFS('2025 YTD | Divisão'!$D:$D,'2025 YTD | Divisão'!$A:$A,I$137,'2025 YTD | Divisão'!$B:$B,$B75,'2025 YTD | Divisão'!$C:$C,"GR1")=0,"",SUMIFS('2025 YTD | Divisão'!$D:$D,'2025 YTD | Divisão'!$A:$A,I$137,'2025 YTD | Divisão'!$B:$B,$B75,'2025 YTD | Divisão'!$C:$C,"GR1"))
</f>
        <v/>
      </c>
      <c r="J75" s="29" t="str">
        <f>IF(SUMIFS('2025 YTD | Divisão'!$D:$D,'2025 YTD | Divisão'!$A:$A,J$137,'2025 YTD | Divisão'!$B:$B,$B75,'2025 YTD | Divisão'!$C:$C,"GR1")=0,"",SUMIFS('2025 YTD | Divisão'!$D:$D,'2025 YTD | Divisão'!$A:$A,J$137,'2025 YTD | Divisão'!$B:$B,$B75,'2025 YTD | Divisão'!$C:$C,"GR1"))
</f>
        <v/>
      </c>
      <c r="K75" s="29" t="str">
        <f>IF(SUMIFS('2025 YTD | Divisão'!$D:$D,'2025 YTD | Divisão'!$A:$A,K$137,'2025 YTD | Divisão'!$B:$B,$B75,'2025 YTD | Divisão'!$C:$C,"GR1")=0,"",SUMIFS('2025 YTD | Divisão'!$D:$D,'2025 YTD | Divisão'!$A:$A,K$137,'2025 YTD | Divisão'!$B:$B,$B75,'2025 YTD | Divisão'!$C:$C,"GR1"))
</f>
        <v/>
      </c>
      <c r="L75" s="29" t="str">
        <f>IF(SUMIFS('2025 YTD | Divisão'!$D:$D,'2025 YTD | Divisão'!$A:$A,L$137,'2025 YTD | Divisão'!$B:$B,$B75,'2025 YTD | Divisão'!$C:$C,"GR1")=0,"",SUMIFS('2025 YTD | Divisão'!$D:$D,'2025 YTD | Divisão'!$A:$A,L$137,'2025 YTD | Divisão'!$B:$B,$B75,'2025 YTD | Divisão'!$C:$C,"GR1"))
</f>
        <v/>
      </c>
      <c r="M75" s="29" t="str">
        <f>IF(SUMIFS('2025 YTD | Divisão'!$D:$D,'2025 YTD | Divisão'!$A:$A,M$137,'2025 YTD | Divisão'!$B:$B,$B75,'2025 YTD | Divisão'!$C:$C,"GR1")=0,"",SUMIFS('2025 YTD | Divisão'!$D:$D,'2025 YTD | Divisão'!$A:$A,M$137,'2025 YTD | Divisão'!$B:$B,$B75,'2025 YTD | Divisão'!$C:$C,"GR1"))
</f>
        <v/>
      </c>
      <c r="N75" s="29" t="str">
        <f>IF(SUMIFS('2025 YTD | Divisão'!$D:$D,'2025 YTD | Divisão'!$A:$A,N$137,'2025 YTD | Divisão'!$B:$B,$B75,'2025 YTD | Divisão'!$C:$C,"GR1")=0,"",SUMIFS('2025 YTD | Divisão'!$D:$D,'2025 YTD | Divisão'!$A:$A,N$137,'2025 YTD | Divisão'!$B:$B,$B75,'2025 YTD | Divisão'!$C:$C,"GR1"))
</f>
        <v/>
      </c>
      <c r="O75" s="29" t="str">
        <f>IF(SUMIFS('2025 YTD | Divisão'!$D:$D,'2025 YTD | Divisão'!$A:$A,O$137,'2025 YTD | Divisão'!$B:$B,$B75,'2025 YTD | Divisão'!$C:$C,"GR1")=0,"",SUMIFS('2025 YTD | Divisão'!$D:$D,'2025 YTD | Divisão'!$A:$A,O$137,'2025 YTD | Divisão'!$B:$B,$B75,'2025 YTD | Divisão'!$C:$C,"GR1"))
</f>
        <v/>
      </c>
      <c r="P75" s="29" t="str">
        <f>IF(SUMIFS('2025 YTD | Divisão'!$D:$D,'2025 YTD | Divisão'!$A:$A,O$138,'2025 YTD | Divisão'!$B:$B,$B75,'2025 YTD | Divisão'!$C:$C,"GR1")=0,"",SUMIFS('2025 YTD | Divisão'!$D:$D,'2025 YTD | Divisão'!$A:$A,O$137,'2025 YTD | Divisão'!$B:$B,$B75,'2025 YTD | Divisão'!$C:$C,"GR1"))
</f>
        <v/>
      </c>
      <c r="Q75" s="29" t="str">
        <f>IF(SUMIFS('2025 YTD | Divisão'!$D:$D,'2025 YTD | Divisão'!$A:$A,Q$137,'2025 YTD | Divisão'!$B:$B,$B75,'2025 YTD | Divisão'!$C:$C,"GR1")=0,"",SUMIFS('2025 YTD | Divisão'!$D:$D,'2025 YTD | Divisão'!$A:$A,Q$137,'2025 YTD | Divisão'!$B:$B,$B75,'2025 YTD | Divisão'!$C:$C,"GR1"))
</f>
        <v/>
      </c>
      <c r="R75" s="29" t="str">
        <f>IF(SUMIFS('2025 YTD | Divisão'!$D:$D,'2025 YTD | Divisão'!$A:$A,R$137,'2025 YTD | Divisão'!$B:$B,$B75,'2025 YTD | Divisão'!$C:$C,"GR1")=0,"",SUMIFS('2025 YTD | Divisão'!$D:$D,'2025 YTD | Divisão'!$A:$A,R$137,'2025 YTD | Divisão'!$B:$B,$B75,'2025 YTD | Divisão'!$C:$C,"GR1"))
</f>
        <v/>
      </c>
      <c r="S75" s="29" t="str">
        <f>IF(SUMIFS('2025 YTD | Divisão'!$D:$D,'2025 YTD | Divisão'!$A:$A,S$137,'2025 YTD | Divisão'!$B:$B,$B75,'2025 YTD | Divisão'!$C:$C,"GR1")=0,"",SUMIFS('2025 YTD | Divisão'!$D:$D,'2025 YTD | Divisão'!$A:$A,S$137,'2025 YTD | Divisão'!$B:$B,$B75,'2025 YTD | Divisão'!$C:$C,"GR1"))
</f>
        <v/>
      </c>
      <c r="T75" s="29" t="str">
        <f>IF(SUMIFS('2025 YTD | Divisão'!$D:$D,'2025 YTD | Divisão'!$A:$A,T$137,'2025 YTD | Divisão'!$B:$B,$B75,'2025 YTD | Divisão'!$C:$C,"GR1")=0,"",SUMIFS('2025 YTD | Divisão'!$D:$D,'2025 YTD | Divisão'!$A:$A,T$137,'2025 YTD | Divisão'!$B:$B,$B75,'2025 YTD | Divisão'!$C:$C,"GR1"))
</f>
        <v/>
      </c>
      <c r="U75" s="29" t="str">
        <f>IF(SUMIFS('2025 YTD | Divisão'!$D:$D,'2025 YTD | Divisão'!$A:$A,U$137,'2025 YTD | Divisão'!$B:$B,$B75,'2025 YTD | Divisão'!$C:$C,"GR1")=0,"",SUMIFS('2025 YTD | Divisão'!$D:$D,'2025 YTD | Divisão'!$A:$A,U$137,'2025 YTD | Divisão'!$B:$B,$B75,'2025 YTD | Divisão'!$C:$C,"GR1"))
</f>
        <v/>
      </c>
      <c r="V75" s="29" t="str">
        <f>IF(SUMIFS('2025 YTD | Divisão'!$D:$D,'2025 YTD | Divisão'!$A:$A,V$137,'2025 YTD | Divisão'!$B:$B,$B75,'2025 YTD | Divisão'!$C:$C,"GR1")=0,"",SUMIFS('2025 YTD | Divisão'!$D:$D,'2025 YTD | Divisão'!$A:$A,V$137,'2025 YTD | Divisão'!$B:$B,$B75,'2025 YTD | Divisão'!$C:$C,"GR1"))
</f>
        <v/>
      </c>
      <c r="W75" s="29" t="str">
        <f>IF(SUMIFS('2025 YTD | Divisão'!$D:$D,'2025 YTD | Divisão'!$A:$A,W$137,'2025 YTD | Divisão'!$B:$B,$B75,'2025 YTD | Divisão'!$C:$C,"GR1")=0,"",SUMIFS('2025 YTD | Divisão'!$D:$D,'2025 YTD | Divisão'!$A:$A,W$137,'2025 YTD | Divisão'!$B:$B,$B75,'2025 YTD | Divisão'!$C:$C,"GR1"))
</f>
        <v/>
      </c>
      <c r="X75" s="8"/>
      <c r="Y75" s="9"/>
      <c r="Z75" s="4"/>
      <c r="AA75" s="4"/>
      <c r="AB75" s="4"/>
      <c r="AC75" s="4"/>
      <c r="AD75" s="4"/>
      <c r="AE75" s="4"/>
    </row>
    <row r="76" hidden="1" outlineLevel="1">
      <c r="A76" s="8"/>
      <c r="B76" s="29">
        <v>49.0</v>
      </c>
      <c r="C76" s="29" t="str">
        <f>IF(SUMIFS('2025 YTD | Divisão'!$D:$D,'2025 YTD | Divisão'!$A:$A,C$137,'2025 YTD | Divisão'!$B:$B,$B76,'2025 YTD | Divisão'!$C:$C,"GR1")=0,"",SUMIFS('2025 YTD | Divisão'!$D:$D,'2025 YTD | Divisão'!$A:$A,C$137,'2025 YTD | Divisão'!$B:$B,$B76,'2025 YTD | Divisão'!$C:$C,"GR1"))
</f>
        <v/>
      </c>
      <c r="D76" s="29" t="str">
        <f>IF(SUMIFS('2025 YTD | Divisão'!$D:$D,'2025 YTD | Divisão'!$A:$A,D$137,'2025 YTD | Divisão'!$B:$B,$B76,'2025 YTD | Divisão'!$C:$C,"GR1")=0,"",SUMIFS('2025 YTD | Divisão'!$D:$D,'2025 YTD | Divisão'!$A:$A,D$137,'2025 YTD | Divisão'!$B:$B,$B76,'2025 YTD | Divisão'!$C:$C,"GR1"))
</f>
        <v/>
      </c>
      <c r="E76" s="29" t="str">
        <f>IF(SUMIFS('2025 YTD | Divisão'!$D:$D,'2025 YTD | Divisão'!$A:$A,E$137,'2025 YTD | Divisão'!$B:$B,$B76,'2025 YTD | Divisão'!$C:$C,"GR1")=0,"",SUMIFS('2025 YTD | Divisão'!$D:$D,'2025 YTD | Divisão'!$A:$A,E$137,'2025 YTD | Divisão'!$B:$B,$B76,'2025 YTD | Divisão'!$C:$C,"GR1"))
</f>
        <v/>
      </c>
      <c r="F76" s="29" t="str">
        <f>IF(SUMIFS('2025 YTD | Divisão'!$D:$D,'2025 YTD | Divisão'!$A:$A,F$137,'2025 YTD | Divisão'!$B:$B,$B76,'2025 YTD | Divisão'!$C:$C,"GR1")=0,"",SUMIFS('2025 YTD | Divisão'!$D:$D,'2025 YTD | Divisão'!$A:$A,F$137,'2025 YTD | Divisão'!$B:$B,$B76,'2025 YTD | Divisão'!$C:$C,"GR1"))
</f>
        <v/>
      </c>
      <c r="G76" s="29" t="str">
        <f>IF(SUMIFS('2025 YTD | Divisão'!$D:$D,'2025 YTD | Divisão'!$A:$A,G$137,'2025 YTD | Divisão'!$B:$B,$B76,'2025 YTD | Divisão'!$C:$C,"GR1")=0,"",SUMIFS('2025 YTD | Divisão'!$D:$D,'2025 YTD | Divisão'!$A:$A,G$137,'2025 YTD | Divisão'!$B:$B,$B76,'2025 YTD | Divisão'!$C:$C,"GR1"))
</f>
        <v/>
      </c>
      <c r="H76" s="29" t="str">
        <f>IF(SUMIFS('2025 YTD | Divisão'!$D:$D,'2025 YTD | Divisão'!$A:$A,H$137,'2025 YTD | Divisão'!$B:$B,$B76,'2025 YTD | Divisão'!$C:$C,"GR1")=0,"",SUMIFS('2025 YTD | Divisão'!$D:$D,'2025 YTD | Divisão'!$A:$A,H$137,'2025 YTD | Divisão'!$B:$B,$B76,'2025 YTD | Divisão'!$C:$C,"GR1"))
</f>
        <v/>
      </c>
      <c r="I76" s="29" t="str">
        <f>IF(SUMIFS('2025 YTD | Divisão'!$D:$D,'2025 YTD | Divisão'!$A:$A,I$137,'2025 YTD | Divisão'!$B:$B,$B76,'2025 YTD | Divisão'!$C:$C,"GR1")=0,"",SUMIFS('2025 YTD | Divisão'!$D:$D,'2025 YTD | Divisão'!$A:$A,I$137,'2025 YTD | Divisão'!$B:$B,$B76,'2025 YTD | Divisão'!$C:$C,"GR1"))
</f>
        <v/>
      </c>
      <c r="J76" s="29" t="str">
        <f>IF(SUMIFS('2025 YTD | Divisão'!$D:$D,'2025 YTD | Divisão'!$A:$A,J$137,'2025 YTD | Divisão'!$B:$B,$B76,'2025 YTD | Divisão'!$C:$C,"GR1")=0,"",SUMIFS('2025 YTD | Divisão'!$D:$D,'2025 YTD | Divisão'!$A:$A,J$137,'2025 YTD | Divisão'!$B:$B,$B76,'2025 YTD | Divisão'!$C:$C,"GR1"))
</f>
        <v/>
      </c>
      <c r="K76" s="29" t="str">
        <f>IF(SUMIFS('2025 YTD | Divisão'!$D:$D,'2025 YTD | Divisão'!$A:$A,K$137,'2025 YTD | Divisão'!$B:$B,$B76,'2025 YTD | Divisão'!$C:$C,"GR1")=0,"",SUMIFS('2025 YTD | Divisão'!$D:$D,'2025 YTD | Divisão'!$A:$A,K$137,'2025 YTD | Divisão'!$B:$B,$B76,'2025 YTD | Divisão'!$C:$C,"GR1"))
</f>
        <v/>
      </c>
      <c r="L76" s="29" t="str">
        <f>IF(SUMIFS('2025 YTD | Divisão'!$D:$D,'2025 YTD | Divisão'!$A:$A,L$137,'2025 YTD | Divisão'!$B:$B,$B76,'2025 YTD | Divisão'!$C:$C,"GR1")=0,"",SUMIFS('2025 YTD | Divisão'!$D:$D,'2025 YTD | Divisão'!$A:$A,L$137,'2025 YTD | Divisão'!$B:$B,$B76,'2025 YTD | Divisão'!$C:$C,"GR1"))
</f>
        <v/>
      </c>
      <c r="M76" s="29" t="str">
        <f>IF(SUMIFS('2025 YTD | Divisão'!$D:$D,'2025 YTD | Divisão'!$A:$A,M$137,'2025 YTD | Divisão'!$B:$B,$B76,'2025 YTD | Divisão'!$C:$C,"GR1")=0,"",SUMIFS('2025 YTD | Divisão'!$D:$D,'2025 YTD | Divisão'!$A:$A,M$137,'2025 YTD | Divisão'!$B:$B,$B76,'2025 YTD | Divisão'!$C:$C,"GR1"))
</f>
        <v/>
      </c>
      <c r="N76" s="29" t="str">
        <f>IF(SUMIFS('2025 YTD | Divisão'!$D:$D,'2025 YTD | Divisão'!$A:$A,N$137,'2025 YTD | Divisão'!$B:$B,$B76,'2025 YTD | Divisão'!$C:$C,"GR1")=0,"",SUMIFS('2025 YTD | Divisão'!$D:$D,'2025 YTD | Divisão'!$A:$A,N$137,'2025 YTD | Divisão'!$B:$B,$B76,'2025 YTD | Divisão'!$C:$C,"GR1"))
</f>
        <v/>
      </c>
      <c r="O76" s="29" t="str">
        <f>IF(SUMIFS('2025 YTD | Divisão'!$D:$D,'2025 YTD | Divisão'!$A:$A,O$137,'2025 YTD | Divisão'!$B:$B,$B76,'2025 YTD | Divisão'!$C:$C,"GR1")=0,"",SUMIFS('2025 YTD | Divisão'!$D:$D,'2025 YTD | Divisão'!$A:$A,O$137,'2025 YTD | Divisão'!$B:$B,$B76,'2025 YTD | Divisão'!$C:$C,"GR1"))
</f>
        <v/>
      </c>
      <c r="P76" s="29" t="str">
        <f>IF(SUMIFS('2025 YTD | Divisão'!$D:$D,'2025 YTD | Divisão'!$A:$A,O$138,'2025 YTD | Divisão'!$B:$B,$B76,'2025 YTD | Divisão'!$C:$C,"GR1")=0,"",SUMIFS('2025 YTD | Divisão'!$D:$D,'2025 YTD | Divisão'!$A:$A,O$137,'2025 YTD | Divisão'!$B:$B,$B76,'2025 YTD | Divisão'!$C:$C,"GR1"))
</f>
        <v/>
      </c>
      <c r="Q76" s="29" t="str">
        <f>IF(SUMIFS('2025 YTD | Divisão'!$D:$D,'2025 YTD | Divisão'!$A:$A,Q$137,'2025 YTD | Divisão'!$B:$B,$B76,'2025 YTD | Divisão'!$C:$C,"GR1")=0,"",SUMIFS('2025 YTD | Divisão'!$D:$D,'2025 YTD | Divisão'!$A:$A,Q$137,'2025 YTD | Divisão'!$B:$B,$B76,'2025 YTD | Divisão'!$C:$C,"GR1"))
</f>
        <v/>
      </c>
      <c r="R76" s="29" t="str">
        <f>IF(SUMIFS('2025 YTD | Divisão'!$D:$D,'2025 YTD | Divisão'!$A:$A,R$137,'2025 YTD | Divisão'!$B:$B,$B76,'2025 YTD | Divisão'!$C:$C,"GR1")=0,"",SUMIFS('2025 YTD | Divisão'!$D:$D,'2025 YTD | Divisão'!$A:$A,R$137,'2025 YTD | Divisão'!$B:$B,$B76,'2025 YTD | Divisão'!$C:$C,"GR1"))
</f>
        <v/>
      </c>
      <c r="S76" s="29" t="str">
        <f>IF(SUMIFS('2025 YTD | Divisão'!$D:$D,'2025 YTD | Divisão'!$A:$A,S$137,'2025 YTD | Divisão'!$B:$B,$B76,'2025 YTD | Divisão'!$C:$C,"GR1")=0,"",SUMIFS('2025 YTD | Divisão'!$D:$D,'2025 YTD | Divisão'!$A:$A,S$137,'2025 YTD | Divisão'!$B:$B,$B76,'2025 YTD | Divisão'!$C:$C,"GR1"))
</f>
        <v/>
      </c>
      <c r="T76" s="29" t="str">
        <f>IF(SUMIFS('2025 YTD | Divisão'!$D:$D,'2025 YTD | Divisão'!$A:$A,T$137,'2025 YTD | Divisão'!$B:$B,$B76,'2025 YTD | Divisão'!$C:$C,"GR1")=0,"",SUMIFS('2025 YTD | Divisão'!$D:$D,'2025 YTD | Divisão'!$A:$A,T$137,'2025 YTD | Divisão'!$B:$B,$B76,'2025 YTD | Divisão'!$C:$C,"GR1"))
</f>
        <v/>
      </c>
      <c r="U76" s="29" t="str">
        <f>IF(SUMIFS('2025 YTD | Divisão'!$D:$D,'2025 YTD | Divisão'!$A:$A,U$137,'2025 YTD | Divisão'!$B:$B,$B76,'2025 YTD | Divisão'!$C:$C,"GR1")=0,"",SUMIFS('2025 YTD | Divisão'!$D:$D,'2025 YTD | Divisão'!$A:$A,U$137,'2025 YTD | Divisão'!$B:$B,$B76,'2025 YTD | Divisão'!$C:$C,"GR1"))
</f>
        <v/>
      </c>
      <c r="V76" s="29" t="str">
        <f>IF(SUMIFS('2025 YTD | Divisão'!$D:$D,'2025 YTD | Divisão'!$A:$A,V$137,'2025 YTD | Divisão'!$B:$B,$B76,'2025 YTD | Divisão'!$C:$C,"GR1")=0,"",SUMIFS('2025 YTD | Divisão'!$D:$D,'2025 YTD | Divisão'!$A:$A,V$137,'2025 YTD | Divisão'!$B:$B,$B76,'2025 YTD | Divisão'!$C:$C,"GR1"))
</f>
        <v/>
      </c>
      <c r="W76" s="29" t="str">
        <f>IF(SUMIFS('2025 YTD | Divisão'!$D:$D,'2025 YTD | Divisão'!$A:$A,W$137,'2025 YTD | Divisão'!$B:$B,$B76,'2025 YTD | Divisão'!$C:$C,"GR1")=0,"",SUMIFS('2025 YTD | Divisão'!$D:$D,'2025 YTD | Divisão'!$A:$A,W$137,'2025 YTD | Divisão'!$B:$B,$B76,'2025 YTD | Divisão'!$C:$C,"GR1"))
</f>
        <v/>
      </c>
      <c r="X76" s="8"/>
      <c r="Y76" s="9"/>
      <c r="Z76" s="4"/>
      <c r="AA76" s="4"/>
      <c r="AB76" s="4"/>
      <c r="AC76" s="4"/>
      <c r="AD76" s="4"/>
      <c r="AE76" s="4"/>
    </row>
    <row r="77" hidden="1" outlineLevel="1">
      <c r="A77" s="8"/>
      <c r="B77" s="29">
        <v>50.0</v>
      </c>
      <c r="C77" s="29" t="str">
        <f>IF(SUMIFS('2025 YTD | Divisão'!$D:$D,'2025 YTD | Divisão'!$A:$A,C$137,'2025 YTD | Divisão'!$B:$B,$B77,'2025 YTD | Divisão'!$C:$C,"GR1")=0,"",SUMIFS('2025 YTD | Divisão'!$D:$D,'2025 YTD | Divisão'!$A:$A,C$137,'2025 YTD | Divisão'!$B:$B,$B77,'2025 YTD | Divisão'!$C:$C,"GR1"))
</f>
        <v/>
      </c>
      <c r="D77" s="29" t="str">
        <f>IF(SUMIFS('2025 YTD | Divisão'!$D:$D,'2025 YTD | Divisão'!$A:$A,D$137,'2025 YTD | Divisão'!$B:$B,$B77,'2025 YTD | Divisão'!$C:$C,"GR1")=0,"",SUMIFS('2025 YTD | Divisão'!$D:$D,'2025 YTD | Divisão'!$A:$A,D$137,'2025 YTD | Divisão'!$B:$B,$B77,'2025 YTD | Divisão'!$C:$C,"GR1"))
</f>
        <v/>
      </c>
      <c r="E77" s="29" t="str">
        <f>IF(SUMIFS('2025 YTD | Divisão'!$D:$D,'2025 YTD | Divisão'!$A:$A,E$137,'2025 YTD | Divisão'!$B:$B,$B77,'2025 YTD | Divisão'!$C:$C,"GR1")=0,"",SUMIFS('2025 YTD | Divisão'!$D:$D,'2025 YTD | Divisão'!$A:$A,E$137,'2025 YTD | Divisão'!$B:$B,$B77,'2025 YTD | Divisão'!$C:$C,"GR1"))
</f>
        <v/>
      </c>
      <c r="F77" s="29" t="str">
        <f>IF(SUMIFS('2025 YTD | Divisão'!$D:$D,'2025 YTD | Divisão'!$A:$A,F$137,'2025 YTD | Divisão'!$B:$B,$B77,'2025 YTD | Divisão'!$C:$C,"GR1")=0,"",SUMIFS('2025 YTD | Divisão'!$D:$D,'2025 YTD | Divisão'!$A:$A,F$137,'2025 YTD | Divisão'!$B:$B,$B77,'2025 YTD | Divisão'!$C:$C,"GR1"))
</f>
        <v/>
      </c>
      <c r="G77" s="29" t="str">
        <f>IF(SUMIFS('2025 YTD | Divisão'!$D:$D,'2025 YTD | Divisão'!$A:$A,G$137,'2025 YTD | Divisão'!$B:$B,$B77,'2025 YTD | Divisão'!$C:$C,"GR1")=0,"",SUMIFS('2025 YTD | Divisão'!$D:$D,'2025 YTD | Divisão'!$A:$A,G$137,'2025 YTD | Divisão'!$B:$B,$B77,'2025 YTD | Divisão'!$C:$C,"GR1"))
</f>
        <v/>
      </c>
      <c r="H77" s="29" t="str">
        <f>IF(SUMIFS('2025 YTD | Divisão'!$D:$D,'2025 YTD | Divisão'!$A:$A,H$137,'2025 YTD | Divisão'!$B:$B,$B77,'2025 YTD | Divisão'!$C:$C,"GR1")=0,"",SUMIFS('2025 YTD | Divisão'!$D:$D,'2025 YTD | Divisão'!$A:$A,H$137,'2025 YTD | Divisão'!$B:$B,$B77,'2025 YTD | Divisão'!$C:$C,"GR1"))
</f>
        <v/>
      </c>
      <c r="I77" s="29" t="str">
        <f>IF(SUMIFS('2025 YTD | Divisão'!$D:$D,'2025 YTD | Divisão'!$A:$A,I$137,'2025 YTD | Divisão'!$B:$B,$B77,'2025 YTD | Divisão'!$C:$C,"GR1")=0,"",SUMIFS('2025 YTD | Divisão'!$D:$D,'2025 YTD | Divisão'!$A:$A,I$137,'2025 YTD | Divisão'!$B:$B,$B77,'2025 YTD | Divisão'!$C:$C,"GR1"))
</f>
        <v/>
      </c>
      <c r="J77" s="29" t="str">
        <f>IF(SUMIFS('2025 YTD | Divisão'!$D:$D,'2025 YTD | Divisão'!$A:$A,J$137,'2025 YTD | Divisão'!$B:$B,$B77,'2025 YTD | Divisão'!$C:$C,"GR1")=0,"",SUMIFS('2025 YTD | Divisão'!$D:$D,'2025 YTD | Divisão'!$A:$A,J$137,'2025 YTD | Divisão'!$B:$B,$B77,'2025 YTD | Divisão'!$C:$C,"GR1"))
</f>
        <v/>
      </c>
      <c r="K77" s="29" t="str">
        <f>IF(SUMIFS('2025 YTD | Divisão'!$D:$D,'2025 YTD | Divisão'!$A:$A,K$137,'2025 YTD | Divisão'!$B:$B,$B77,'2025 YTD | Divisão'!$C:$C,"GR1")=0,"",SUMIFS('2025 YTD | Divisão'!$D:$D,'2025 YTD | Divisão'!$A:$A,K$137,'2025 YTD | Divisão'!$B:$B,$B77,'2025 YTD | Divisão'!$C:$C,"GR1"))
</f>
        <v/>
      </c>
      <c r="L77" s="29" t="str">
        <f>IF(SUMIFS('2025 YTD | Divisão'!$D:$D,'2025 YTD | Divisão'!$A:$A,L$137,'2025 YTD | Divisão'!$B:$B,$B77,'2025 YTD | Divisão'!$C:$C,"GR1")=0,"",SUMIFS('2025 YTD | Divisão'!$D:$D,'2025 YTD | Divisão'!$A:$A,L$137,'2025 YTD | Divisão'!$B:$B,$B77,'2025 YTD | Divisão'!$C:$C,"GR1"))
</f>
        <v/>
      </c>
      <c r="M77" s="29" t="str">
        <f>IF(SUMIFS('2025 YTD | Divisão'!$D:$D,'2025 YTD | Divisão'!$A:$A,M$137,'2025 YTD | Divisão'!$B:$B,$B77,'2025 YTD | Divisão'!$C:$C,"GR1")=0,"",SUMIFS('2025 YTD | Divisão'!$D:$D,'2025 YTD | Divisão'!$A:$A,M$137,'2025 YTD | Divisão'!$B:$B,$B77,'2025 YTD | Divisão'!$C:$C,"GR1"))
</f>
        <v/>
      </c>
      <c r="N77" s="29" t="str">
        <f>IF(SUMIFS('2025 YTD | Divisão'!$D:$D,'2025 YTD | Divisão'!$A:$A,N$137,'2025 YTD | Divisão'!$B:$B,$B77,'2025 YTD | Divisão'!$C:$C,"GR1")=0,"",SUMIFS('2025 YTD | Divisão'!$D:$D,'2025 YTD | Divisão'!$A:$A,N$137,'2025 YTD | Divisão'!$B:$B,$B77,'2025 YTD | Divisão'!$C:$C,"GR1"))
</f>
        <v/>
      </c>
      <c r="O77" s="29" t="str">
        <f>IF(SUMIFS('2025 YTD | Divisão'!$D:$D,'2025 YTD | Divisão'!$A:$A,O$137,'2025 YTD | Divisão'!$B:$B,$B77,'2025 YTD | Divisão'!$C:$C,"GR1")=0,"",SUMIFS('2025 YTD | Divisão'!$D:$D,'2025 YTD | Divisão'!$A:$A,O$137,'2025 YTD | Divisão'!$B:$B,$B77,'2025 YTD | Divisão'!$C:$C,"GR1"))
</f>
        <v/>
      </c>
      <c r="P77" s="29" t="str">
        <f>IF(SUMIFS('2025 YTD | Divisão'!$D:$D,'2025 YTD | Divisão'!$A:$A,O$138,'2025 YTD | Divisão'!$B:$B,$B77,'2025 YTD | Divisão'!$C:$C,"GR1")=0,"",SUMIFS('2025 YTD | Divisão'!$D:$D,'2025 YTD | Divisão'!$A:$A,O$137,'2025 YTD | Divisão'!$B:$B,$B77,'2025 YTD | Divisão'!$C:$C,"GR1"))
</f>
        <v/>
      </c>
      <c r="Q77" s="29" t="str">
        <f>IF(SUMIFS('2025 YTD | Divisão'!$D:$D,'2025 YTD | Divisão'!$A:$A,Q$137,'2025 YTD | Divisão'!$B:$B,$B77,'2025 YTD | Divisão'!$C:$C,"GR1")=0,"",SUMIFS('2025 YTD | Divisão'!$D:$D,'2025 YTD | Divisão'!$A:$A,Q$137,'2025 YTD | Divisão'!$B:$B,$B77,'2025 YTD | Divisão'!$C:$C,"GR1"))
</f>
        <v/>
      </c>
      <c r="R77" s="29" t="str">
        <f>IF(SUMIFS('2025 YTD | Divisão'!$D:$D,'2025 YTD | Divisão'!$A:$A,R$137,'2025 YTD | Divisão'!$B:$B,$B77,'2025 YTD | Divisão'!$C:$C,"GR1")=0,"",SUMIFS('2025 YTD | Divisão'!$D:$D,'2025 YTD | Divisão'!$A:$A,R$137,'2025 YTD | Divisão'!$B:$B,$B77,'2025 YTD | Divisão'!$C:$C,"GR1"))
</f>
        <v/>
      </c>
      <c r="S77" s="29" t="str">
        <f>IF(SUMIFS('2025 YTD | Divisão'!$D:$D,'2025 YTD | Divisão'!$A:$A,S$137,'2025 YTD | Divisão'!$B:$B,$B77,'2025 YTD | Divisão'!$C:$C,"GR1")=0,"",SUMIFS('2025 YTD | Divisão'!$D:$D,'2025 YTD | Divisão'!$A:$A,S$137,'2025 YTD | Divisão'!$B:$B,$B77,'2025 YTD | Divisão'!$C:$C,"GR1"))
</f>
        <v/>
      </c>
      <c r="T77" s="29" t="str">
        <f>IF(SUMIFS('2025 YTD | Divisão'!$D:$D,'2025 YTD | Divisão'!$A:$A,T$137,'2025 YTD | Divisão'!$B:$B,$B77,'2025 YTD | Divisão'!$C:$C,"GR1")=0,"",SUMIFS('2025 YTD | Divisão'!$D:$D,'2025 YTD | Divisão'!$A:$A,T$137,'2025 YTD | Divisão'!$B:$B,$B77,'2025 YTD | Divisão'!$C:$C,"GR1"))
</f>
        <v/>
      </c>
      <c r="U77" s="29" t="str">
        <f>IF(SUMIFS('2025 YTD | Divisão'!$D:$D,'2025 YTD | Divisão'!$A:$A,U$137,'2025 YTD | Divisão'!$B:$B,$B77,'2025 YTD | Divisão'!$C:$C,"GR1")=0,"",SUMIFS('2025 YTD | Divisão'!$D:$D,'2025 YTD | Divisão'!$A:$A,U$137,'2025 YTD | Divisão'!$B:$B,$B77,'2025 YTD | Divisão'!$C:$C,"GR1"))
</f>
        <v/>
      </c>
      <c r="V77" s="29" t="str">
        <f>IF(SUMIFS('2025 YTD | Divisão'!$D:$D,'2025 YTD | Divisão'!$A:$A,V$137,'2025 YTD | Divisão'!$B:$B,$B77,'2025 YTD | Divisão'!$C:$C,"GR1")=0,"",SUMIFS('2025 YTD | Divisão'!$D:$D,'2025 YTD | Divisão'!$A:$A,V$137,'2025 YTD | Divisão'!$B:$B,$B77,'2025 YTD | Divisão'!$C:$C,"GR1"))
</f>
        <v/>
      </c>
      <c r="W77" s="29" t="str">
        <f>IF(SUMIFS('2025 YTD | Divisão'!$D:$D,'2025 YTD | Divisão'!$A:$A,W$137,'2025 YTD | Divisão'!$B:$B,$B77,'2025 YTD | Divisão'!$C:$C,"GR1")=0,"",SUMIFS('2025 YTD | Divisão'!$D:$D,'2025 YTD | Divisão'!$A:$A,W$137,'2025 YTD | Divisão'!$B:$B,$B77,'2025 YTD | Divisão'!$C:$C,"GR1"))
</f>
        <v/>
      </c>
      <c r="X77" s="8"/>
      <c r="Y77" s="9"/>
      <c r="Z77" s="4"/>
      <c r="AA77" s="4"/>
      <c r="AB77" s="4"/>
      <c r="AC77" s="4"/>
      <c r="AD77" s="4"/>
      <c r="AE77" s="4"/>
    </row>
    <row r="78" hidden="1" outlineLevel="1">
      <c r="A78" s="8"/>
      <c r="B78" s="29">
        <v>51.0</v>
      </c>
      <c r="C78" s="29" t="str">
        <f>IF(SUMIFS('2025 YTD | Divisão'!$D:$D,'2025 YTD | Divisão'!$A:$A,C$137,'2025 YTD | Divisão'!$B:$B,$B78,'2025 YTD | Divisão'!$C:$C,"GR1")=0,"",SUMIFS('2025 YTD | Divisão'!$D:$D,'2025 YTD | Divisão'!$A:$A,C$137,'2025 YTD | Divisão'!$B:$B,$B78,'2025 YTD | Divisão'!$C:$C,"GR1"))
</f>
        <v/>
      </c>
      <c r="D78" s="29" t="str">
        <f>IF(SUMIFS('2025 YTD | Divisão'!$D:$D,'2025 YTD | Divisão'!$A:$A,D$137,'2025 YTD | Divisão'!$B:$B,$B78,'2025 YTD | Divisão'!$C:$C,"GR1")=0,"",SUMIFS('2025 YTD | Divisão'!$D:$D,'2025 YTD | Divisão'!$A:$A,D$137,'2025 YTD | Divisão'!$B:$B,$B78,'2025 YTD | Divisão'!$C:$C,"GR1"))
</f>
        <v/>
      </c>
      <c r="E78" s="29" t="str">
        <f>IF(SUMIFS('2025 YTD | Divisão'!$D:$D,'2025 YTD | Divisão'!$A:$A,E$137,'2025 YTD | Divisão'!$B:$B,$B78,'2025 YTD | Divisão'!$C:$C,"GR1")=0,"",SUMIFS('2025 YTD | Divisão'!$D:$D,'2025 YTD | Divisão'!$A:$A,E$137,'2025 YTD | Divisão'!$B:$B,$B78,'2025 YTD | Divisão'!$C:$C,"GR1"))
</f>
        <v/>
      </c>
      <c r="F78" s="29" t="str">
        <f>IF(SUMIFS('2025 YTD | Divisão'!$D:$D,'2025 YTD | Divisão'!$A:$A,F$137,'2025 YTD | Divisão'!$B:$B,$B78,'2025 YTD | Divisão'!$C:$C,"GR1")=0,"",SUMIFS('2025 YTD | Divisão'!$D:$D,'2025 YTD | Divisão'!$A:$A,F$137,'2025 YTD | Divisão'!$B:$B,$B78,'2025 YTD | Divisão'!$C:$C,"GR1"))
</f>
        <v/>
      </c>
      <c r="G78" s="29" t="str">
        <f>IF(SUMIFS('2025 YTD | Divisão'!$D:$D,'2025 YTD | Divisão'!$A:$A,G$137,'2025 YTD | Divisão'!$B:$B,$B78,'2025 YTD | Divisão'!$C:$C,"GR1")=0,"",SUMIFS('2025 YTD | Divisão'!$D:$D,'2025 YTD | Divisão'!$A:$A,G$137,'2025 YTD | Divisão'!$B:$B,$B78,'2025 YTD | Divisão'!$C:$C,"GR1"))
</f>
        <v/>
      </c>
      <c r="H78" s="29" t="str">
        <f>IF(SUMIFS('2025 YTD | Divisão'!$D:$D,'2025 YTD | Divisão'!$A:$A,H$137,'2025 YTD | Divisão'!$B:$B,$B78,'2025 YTD | Divisão'!$C:$C,"GR1")=0,"",SUMIFS('2025 YTD | Divisão'!$D:$D,'2025 YTD | Divisão'!$A:$A,H$137,'2025 YTD | Divisão'!$B:$B,$B78,'2025 YTD | Divisão'!$C:$C,"GR1"))
</f>
        <v/>
      </c>
      <c r="I78" s="29" t="str">
        <f>IF(SUMIFS('2025 YTD | Divisão'!$D:$D,'2025 YTD | Divisão'!$A:$A,I$137,'2025 YTD | Divisão'!$B:$B,$B78,'2025 YTD | Divisão'!$C:$C,"GR1")=0,"",SUMIFS('2025 YTD | Divisão'!$D:$D,'2025 YTD | Divisão'!$A:$A,I$137,'2025 YTD | Divisão'!$B:$B,$B78,'2025 YTD | Divisão'!$C:$C,"GR1"))
</f>
        <v/>
      </c>
      <c r="J78" s="29" t="str">
        <f>IF(SUMIFS('2025 YTD | Divisão'!$D:$D,'2025 YTD | Divisão'!$A:$A,J$137,'2025 YTD | Divisão'!$B:$B,$B78,'2025 YTD | Divisão'!$C:$C,"GR1")=0,"",SUMIFS('2025 YTD | Divisão'!$D:$D,'2025 YTD | Divisão'!$A:$A,J$137,'2025 YTD | Divisão'!$B:$B,$B78,'2025 YTD | Divisão'!$C:$C,"GR1"))
</f>
        <v/>
      </c>
      <c r="K78" s="29" t="str">
        <f>IF(SUMIFS('2025 YTD | Divisão'!$D:$D,'2025 YTD | Divisão'!$A:$A,K$137,'2025 YTD | Divisão'!$B:$B,$B78,'2025 YTD | Divisão'!$C:$C,"GR1")=0,"",SUMIFS('2025 YTD | Divisão'!$D:$D,'2025 YTD | Divisão'!$A:$A,K$137,'2025 YTD | Divisão'!$B:$B,$B78,'2025 YTD | Divisão'!$C:$C,"GR1"))
</f>
        <v/>
      </c>
      <c r="L78" s="29" t="str">
        <f>IF(SUMIFS('2025 YTD | Divisão'!$D:$D,'2025 YTD | Divisão'!$A:$A,L$137,'2025 YTD | Divisão'!$B:$B,$B78,'2025 YTD | Divisão'!$C:$C,"GR1")=0,"",SUMIFS('2025 YTD | Divisão'!$D:$D,'2025 YTD | Divisão'!$A:$A,L$137,'2025 YTD | Divisão'!$B:$B,$B78,'2025 YTD | Divisão'!$C:$C,"GR1"))
</f>
        <v/>
      </c>
      <c r="M78" s="29" t="str">
        <f>IF(SUMIFS('2025 YTD | Divisão'!$D:$D,'2025 YTD | Divisão'!$A:$A,M$137,'2025 YTD | Divisão'!$B:$B,$B78,'2025 YTD | Divisão'!$C:$C,"GR1")=0,"",SUMIFS('2025 YTD | Divisão'!$D:$D,'2025 YTD | Divisão'!$A:$A,M$137,'2025 YTD | Divisão'!$B:$B,$B78,'2025 YTD | Divisão'!$C:$C,"GR1"))
</f>
        <v/>
      </c>
      <c r="N78" s="29" t="str">
        <f>IF(SUMIFS('2025 YTD | Divisão'!$D:$D,'2025 YTD | Divisão'!$A:$A,N$137,'2025 YTD | Divisão'!$B:$B,$B78,'2025 YTD | Divisão'!$C:$C,"GR1")=0,"",SUMIFS('2025 YTD | Divisão'!$D:$D,'2025 YTD | Divisão'!$A:$A,N$137,'2025 YTD | Divisão'!$B:$B,$B78,'2025 YTD | Divisão'!$C:$C,"GR1"))
</f>
        <v/>
      </c>
      <c r="O78" s="29" t="str">
        <f>IF(SUMIFS('2025 YTD | Divisão'!$D:$D,'2025 YTD | Divisão'!$A:$A,O$137,'2025 YTD | Divisão'!$B:$B,$B78,'2025 YTD | Divisão'!$C:$C,"GR1")=0,"",SUMIFS('2025 YTD | Divisão'!$D:$D,'2025 YTD | Divisão'!$A:$A,O$137,'2025 YTD | Divisão'!$B:$B,$B78,'2025 YTD | Divisão'!$C:$C,"GR1"))
</f>
        <v/>
      </c>
      <c r="P78" s="29" t="str">
        <f>IF(SUMIFS('2025 YTD | Divisão'!$D:$D,'2025 YTD | Divisão'!$A:$A,O$138,'2025 YTD | Divisão'!$B:$B,$B78,'2025 YTD | Divisão'!$C:$C,"GR1")=0,"",SUMIFS('2025 YTD | Divisão'!$D:$D,'2025 YTD | Divisão'!$A:$A,O$137,'2025 YTD | Divisão'!$B:$B,$B78,'2025 YTD | Divisão'!$C:$C,"GR1"))
</f>
        <v/>
      </c>
      <c r="Q78" s="29" t="str">
        <f>IF(SUMIFS('2025 YTD | Divisão'!$D:$D,'2025 YTD | Divisão'!$A:$A,Q$137,'2025 YTD | Divisão'!$B:$B,$B78,'2025 YTD | Divisão'!$C:$C,"GR1")=0,"",SUMIFS('2025 YTD | Divisão'!$D:$D,'2025 YTD | Divisão'!$A:$A,Q$137,'2025 YTD | Divisão'!$B:$B,$B78,'2025 YTD | Divisão'!$C:$C,"GR1"))
</f>
        <v/>
      </c>
      <c r="R78" s="29" t="str">
        <f>IF(SUMIFS('2025 YTD | Divisão'!$D:$D,'2025 YTD | Divisão'!$A:$A,R$137,'2025 YTD | Divisão'!$B:$B,$B78,'2025 YTD | Divisão'!$C:$C,"GR1")=0,"",SUMIFS('2025 YTD | Divisão'!$D:$D,'2025 YTD | Divisão'!$A:$A,R$137,'2025 YTD | Divisão'!$B:$B,$B78,'2025 YTD | Divisão'!$C:$C,"GR1"))
</f>
        <v/>
      </c>
      <c r="S78" s="29" t="str">
        <f>IF(SUMIFS('2025 YTD | Divisão'!$D:$D,'2025 YTD | Divisão'!$A:$A,S$137,'2025 YTD | Divisão'!$B:$B,$B78,'2025 YTD | Divisão'!$C:$C,"GR1")=0,"",SUMIFS('2025 YTD | Divisão'!$D:$D,'2025 YTD | Divisão'!$A:$A,S$137,'2025 YTD | Divisão'!$B:$B,$B78,'2025 YTD | Divisão'!$C:$C,"GR1"))
</f>
        <v/>
      </c>
      <c r="T78" s="29" t="str">
        <f>IF(SUMIFS('2025 YTD | Divisão'!$D:$D,'2025 YTD | Divisão'!$A:$A,T$137,'2025 YTD | Divisão'!$B:$B,$B78,'2025 YTD | Divisão'!$C:$C,"GR1")=0,"",SUMIFS('2025 YTD | Divisão'!$D:$D,'2025 YTD | Divisão'!$A:$A,T$137,'2025 YTD | Divisão'!$B:$B,$B78,'2025 YTD | Divisão'!$C:$C,"GR1"))
</f>
        <v/>
      </c>
      <c r="U78" s="29" t="str">
        <f>IF(SUMIFS('2025 YTD | Divisão'!$D:$D,'2025 YTD | Divisão'!$A:$A,U$137,'2025 YTD | Divisão'!$B:$B,$B78,'2025 YTD | Divisão'!$C:$C,"GR1")=0,"",SUMIFS('2025 YTD | Divisão'!$D:$D,'2025 YTD | Divisão'!$A:$A,U$137,'2025 YTD | Divisão'!$B:$B,$B78,'2025 YTD | Divisão'!$C:$C,"GR1"))
</f>
        <v/>
      </c>
      <c r="V78" s="29" t="str">
        <f>IF(SUMIFS('2025 YTD | Divisão'!$D:$D,'2025 YTD | Divisão'!$A:$A,V$137,'2025 YTD | Divisão'!$B:$B,$B78,'2025 YTD | Divisão'!$C:$C,"GR1")=0,"",SUMIFS('2025 YTD | Divisão'!$D:$D,'2025 YTD | Divisão'!$A:$A,V$137,'2025 YTD | Divisão'!$B:$B,$B78,'2025 YTD | Divisão'!$C:$C,"GR1"))
</f>
        <v/>
      </c>
      <c r="W78" s="29" t="str">
        <f>IF(SUMIFS('2025 YTD | Divisão'!$D:$D,'2025 YTD | Divisão'!$A:$A,W$137,'2025 YTD | Divisão'!$B:$B,$B78,'2025 YTD | Divisão'!$C:$C,"GR1")=0,"",SUMIFS('2025 YTD | Divisão'!$D:$D,'2025 YTD | Divisão'!$A:$A,W$137,'2025 YTD | Divisão'!$B:$B,$B78,'2025 YTD | Divisão'!$C:$C,"GR1"))
</f>
        <v/>
      </c>
      <c r="X78" s="8"/>
      <c r="Y78" s="9"/>
      <c r="Z78" s="4"/>
      <c r="AA78" s="4"/>
      <c r="AB78" s="4"/>
      <c r="AC78" s="4"/>
      <c r="AD78" s="4"/>
      <c r="AE78" s="4"/>
    </row>
    <row r="79" hidden="1" outlineLevel="1">
      <c r="A79" s="8"/>
      <c r="B79" s="29">
        <v>52.0</v>
      </c>
      <c r="C79" s="29" t="str">
        <f>IF(SUMIFS('2025 YTD | Divisão'!$D:$D,'2025 YTD | Divisão'!$A:$A,C$137,'2025 YTD | Divisão'!$B:$B,$B79,'2025 YTD | Divisão'!$C:$C,"GR1")=0,"",SUMIFS('2025 YTD | Divisão'!$D:$D,'2025 YTD | Divisão'!$A:$A,C$137,'2025 YTD | Divisão'!$B:$B,$B79,'2025 YTD | Divisão'!$C:$C,"GR1"))
</f>
        <v/>
      </c>
      <c r="D79" s="29" t="str">
        <f>IF(SUMIFS('2025 YTD | Divisão'!$D:$D,'2025 YTD | Divisão'!$A:$A,D$137,'2025 YTD | Divisão'!$B:$B,$B79,'2025 YTD | Divisão'!$C:$C,"GR1")=0,"",SUMIFS('2025 YTD | Divisão'!$D:$D,'2025 YTD | Divisão'!$A:$A,D$137,'2025 YTD | Divisão'!$B:$B,$B79,'2025 YTD | Divisão'!$C:$C,"GR1"))
</f>
        <v/>
      </c>
      <c r="E79" s="29" t="str">
        <f>IF(SUMIFS('2025 YTD | Divisão'!$D:$D,'2025 YTD | Divisão'!$A:$A,E$137,'2025 YTD | Divisão'!$B:$B,$B79,'2025 YTD | Divisão'!$C:$C,"GR1")=0,"",SUMIFS('2025 YTD | Divisão'!$D:$D,'2025 YTD | Divisão'!$A:$A,E$137,'2025 YTD | Divisão'!$B:$B,$B79,'2025 YTD | Divisão'!$C:$C,"GR1"))
</f>
        <v/>
      </c>
      <c r="F79" s="29" t="str">
        <f>IF(SUMIFS('2025 YTD | Divisão'!$D:$D,'2025 YTD | Divisão'!$A:$A,F$137,'2025 YTD | Divisão'!$B:$B,$B79,'2025 YTD | Divisão'!$C:$C,"GR1")=0,"",SUMIFS('2025 YTD | Divisão'!$D:$D,'2025 YTD | Divisão'!$A:$A,F$137,'2025 YTD | Divisão'!$B:$B,$B79,'2025 YTD | Divisão'!$C:$C,"GR1"))
</f>
        <v/>
      </c>
      <c r="G79" s="29" t="str">
        <f>IF(SUMIFS('2025 YTD | Divisão'!$D:$D,'2025 YTD | Divisão'!$A:$A,G$137,'2025 YTD | Divisão'!$B:$B,$B79,'2025 YTD | Divisão'!$C:$C,"GR1")=0,"",SUMIFS('2025 YTD | Divisão'!$D:$D,'2025 YTD | Divisão'!$A:$A,G$137,'2025 YTD | Divisão'!$B:$B,$B79,'2025 YTD | Divisão'!$C:$C,"GR1"))
</f>
        <v/>
      </c>
      <c r="H79" s="29" t="str">
        <f>IF(SUMIFS('2025 YTD | Divisão'!$D:$D,'2025 YTD | Divisão'!$A:$A,H$137,'2025 YTD | Divisão'!$B:$B,$B79,'2025 YTD | Divisão'!$C:$C,"GR1")=0,"",SUMIFS('2025 YTD | Divisão'!$D:$D,'2025 YTD | Divisão'!$A:$A,H$137,'2025 YTD | Divisão'!$B:$B,$B79,'2025 YTD | Divisão'!$C:$C,"GR1"))
</f>
        <v/>
      </c>
      <c r="I79" s="29" t="str">
        <f>IF(SUMIFS('2025 YTD | Divisão'!$D:$D,'2025 YTD | Divisão'!$A:$A,I$137,'2025 YTD | Divisão'!$B:$B,$B79,'2025 YTD | Divisão'!$C:$C,"GR1")=0,"",SUMIFS('2025 YTD | Divisão'!$D:$D,'2025 YTD | Divisão'!$A:$A,I$137,'2025 YTD | Divisão'!$B:$B,$B79,'2025 YTD | Divisão'!$C:$C,"GR1"))
</f>
        <v/>
      </c>
      <c r="J79" s="29" t="str">
        <f>IF(SUMIFS('2025 YTD | Divisão'!$D:$D,'2025 YTD | Divisão'!$A:$A,J$137,'2025 YTD | Divisão'!$B:$B,$B79,'2025 YTD | Divisão'!$C:$C,"GR1")=0,"",SUMIFS('2025 YTD | Divisão'!$D:$D,'2025 YTD | Divisão'!$A:$A,J$137,'2025 YTD | Divisão'!$B:$B,$B79,'2025 YTD | Divisão'!$C:$C,"GR1"))
</f>
        <v/>
      </c>
      <c r="K79" s="29" t="str">
        <f>IF(SUMIFS('2025 YTD | Divisão'!$D:$D,'2025 YTD | Divisão'!$A:$A,K$137,'2025 YTD | Divisão'!$B:$B,$B79,'2025 YTD | Divisão'!$C:$C,"GR1")=0,"",SUMIFS('2025 YTD | Divisão'!$D:$D,'2025 YTD | Divisão'!$A:$A,K$137,'2025 YTD | Divisão'!$B:$B,$B79,'2025 YTD | Divisão'!$C:$C,"GR1"))
</f>
        <v/>
      </c>
      <c r="L79" s="29" t="str">
        <f>IF(SUMIFS('2025 YTD | Divisão'!$D:$D,'2025 YTD | Divisão'!$A:$A,L$137,'2025 YTD | Divisão'!$B:$B,$B79,'2025 YTD | Divisão'!$C:$C,"GR1")=0,"",SUMIFS('2025 YTD | Divisão'!$D:$D,'2025 YTD | Divisão'!$A:$A,L$137,'2025 YTD | Divisão'!$B:$B,$B79,'2025 YTD | Divisão'!$C:$C,"GR1"))
</f>
        <v/>
      </c>
      <c r="M79" s="29" t="str">
        <f>IF(SUMIFS('2025 YTD | Divisão'!$D:$D,'2025 YTD | Divisão'!$A:$A,M$137,'2025 YTD | Divisão'!$B:$B,$B79,'2025 YTD | Divisão'!$C:$C,"GR1")=0,"",SUMIFS('2025 YTD | Divisão'!$D:$D,'2025 YTD | Divisão'!$A:$A,M$137,'2025 YTD | Divisão'!$B:$B,$B79,'2025 YTD | Divisão'!$C:$C,"GR1"))
</f>
        <v/>
      </c>
      <c r="N79" s="29" t="str">
        <f>IF(SUMIFS('2025 YTD | Divisão'!$D:$D,'2025 YTD | Divisão'!$A:$A,N$137,'2025 YTD | Divisão'!$B:$B,$B79,'2025 YTD | Divisão'!$C:$C,"GR1")=0,"",SUMIFS('2025 YTD | Divisão'!$D:$D,'2025 YTD | Divisão'!$A:$A,N$137,'2025 YTD | Divisão'!$B:$B,$B79,'2025 YTD | Divisão'!$C:$C,"GR1"))
</f>
        <v/>
      </c>
      <c r="O79" s="29" t="str">
        <f>IF(SUMIFS('2025 YTD | Divisão'!$D:$D,'2025 YTD | Divisão'!$A:$A,O$137,'2025 YTD | Divisão'!$B:$B,$B79,'2025 YTD | Divisão'!$C:$C,"GR1")=0,"",SUMIFS('2025 YTD | Divisão'!$D:$D,'2025 YTD | Divisão'!$A:$A,O$137,'2025 YTD | Divisão'!$B:$B,$B79,'2025 YTD | Divisão'!$C:$C,"GR1"))
</f>
        <v/>
      </c>
      <c r="P79" s="29" t="str">
        <f>IF(SUMIFS('2025 YTD | Divisão'!$D:$D,'2025 YTD | Divisão'!$A:$A,O$138,'2025 YTD | Divisão'!$B:$B,$B79,'2025 YTD | Divisão'!$C:$C,"GR1")=0,"",SUMIFS('2025 YTD | Divisão'!$D:$D,'2025 YTD | Divisão'!$A:$A,O$137,'2025 YTD | Divisão'!$B:$B,$B79,'2025 YTD | Divisão'!$C:$C,"GR1"))
</f>
        <v/>
      </c>
      <c r="Q79" s="29" t="str">
        <f>IF(SUMIFS('2025 YTD | Divisão'!$D:$D,'2025 YTD | Divisão'!$A:$A,Q$137,'2025 YTD | Divisão'!$B:$B,$B79,'2025 YTD | Divisão'!$C:$C,"GR1")=0,"",SUMIFS('2025 YTD | Divisão'!$D:$D,'2025 YTD | Divisão'!$A:$A,Q$137,'2025 YTD | Divisão'!$B:$B,$B79,'2025 YTD | Divisão'!$C:$C,"GR1"))
</f>
        <v/>
      </c>
      <c r="R79" s="29" t="str">
        <f>IF(SUMIFS('2025 YTD | Divisão'!$D:$D,'2025 YTD | Divisão'!$A:$A,R$137,'2025 YTD | Divisão'!$B:$B,$B79,'2025 YTD | Divisão'!$C:$C,"GR1")=0,"",SUMIFS('2025 YTD | Divisão'!$D:$D,'2025 YTD | Divisão'!$A:$A,R$137,'2025 YTD | Divisão'!$B:$B,$B79,'2025 YTD | Divisão'!$C:$C,"GR1"))
</f>
        <v/>
      </c>
      <c r="S79" s="29" t="str">
        <f>IF(SUMIFS('2025 YTD | Divisão'!$D:$D,'2025 YTD | Divisão'!$A:$A,S$137,'2025 YTD | Divisão'!$B:$B,$B79,'2025 YTD | Divisão'!$C:$C,"GR1")=0,"",SUMIFS('2025 YTD | Divisão'!$D:$D,'2025 YTD | Divisão'!$A:$A,S$137,'2025 YTD | Divisão'!$B:$B,$B79,'2025 YTD | Divisão'!$C:$C,"GR1"))
</f>
        <v/>
      </c>
      <c r="T79" s="29" t="str">
        <f>IF(SUMIFS('2025 YTD | Divisão'!$D:$D,'2025 YTD | Divisão'!$A:$A,T$137,'2025 YTD | Divisão'!$B:$B,$B79,'2025 YTD | Divisão'!$C:$C,"GR1")=0,"",SUMIFS('2025 YTD | Divisão'!$D:$D,'2025 YTD | Divisão'!$A:$A,T$137,'2025 YTD | Divisão'!$B:$B,$B79,'2025 YTD | Divisão'!$C:$C,"GR1"))
</f>
        <v/>
      </c>
      <c r="U79" s="29" t="str">
        <f>IF(SUMIFS('2025 YTD | Divisão'!$D:$D,'2025 YTD | Divisão'!$A:$A,U$137,'2025 YTD | Divisão'!$B:$B,$B79,'2025 YTD | Divisão'!$C:$C,"GR1")=0,"",SUMIFS('2025 YTD | Divisão'!$D:$D,'2025 YTD | Divisão'!$A:$A,U$137,'2025 YTD | Divisão'!$B:$B,$B79,'2025 YTD | Divisão'!$C:$C,"GR1"))
</f>
        <v/>
      </c>
      <c r="V79" s="29" t="str">
        <f>IF(SUMIFS('2025 YTD | Divisão'!$D:$D,'2025 YTD | Divisão'!$A:$A,V$137,'2025 YTD | Divisão'!$B:$B,$B79,'2025 YTD | Divisão'!$C:$C,"GR1")=0,"",SUMIFS('2025 YTD | Divisão'!$D:$D,'2025 YTD | Divisão'!$A:$A,V$137,'2025 YTD | Divisão'!$B:$B,$B79,'2025 YTD | Divisão'!$C:$C,"GR1"))
</f>
        <v/>
      </c>
      <c r="W79" s="29" t="str">
        <f>IF(SUMIFS('2025 YTD | Divisão'!$D:$D,'2025 YTD | Divisão'!$A:$A,W$137,'2025 YTD | Divisão'!$B:$B,$B79,'2025 YTD | Divisão'!$C:$C,"GR1")=0,"",SUMIFS('2025 YTD | Divisão'!$D:$D,'2025 YTD | Divisão'!$A:$A,W$137,'2025 YTD | Divisão'!$B:$B,$B79,'2025 YTD | Divisão'!$C:$C,"GR1"))
</f>
        <v/>
      </c>
      <c r="X79" s="8"/>
      <c r="Y79" s="9"/>
      <c r="Z79" s="4"/>
      <c r="AA79" s="4"/>
      <c r="AB79" s="4"/>
      <c r="AC79" s="4"/>
      <c r="AD79" s="4"/>
      <c r="AE79" s="4"/>
    </row>
    <row r="80">
      <c r="A80" s="8"/>
      <c r="B80" s="29" t="s">
        <v>55</v>
      </c>
      <c r="C80" s="29">
        <f t="shared" ref="C80:W80" si="2">SUM(C28:C79)</f>
        <v>-448318.7592</v>
      </c>
      <c r="D80" s="29">
        <f t="shared" si="2"/>
        <v>-32862.34168</v>
      </c>
      <c r="E80" s="29">
        <f t="shared" si="2"/>
        <v>120731.4333</v>
      </c>
      <c r="F80" s="29">
        <f t="shared" si="2"/>
        <v>0</v>
      </c>
      <c r="G80" s="29">
        <f t="shared" si="2"/>
        <v>8477.775677</v>
      </c>
      <c r="H80" s="29">
        <f t="shared" si="2"/>
        <v>-234083.6142</v>
      </c>
      <c r="I80" s="29">
        <f t="shared" si="2"/>
        <v>11203.70362</v>
      </c>
      <c r="J80" s="29">
        <f t="shared" si="2"/>
        <v>0</v>
      </c>
      <c r="K80" s="29">
        <f t="shared" si="2"/>
        <v>96828.70817</v>
      </c>
      <c r="L80" s="29">
        <f t="shared" si="2"/>
        <v>0</v>
      </c>
      <c r="M80" s="29">
        <f t="shared" si="2"/>
        <v>-489128.0754</v>
      </c>
      <c r="N80" s="29">
        <f t="shared" si="2"/>
        <v>-400702.8552</v>
      </c>
      <c r="O80" s="29">
        <f t="shared" si="2"/>
        <v>-801015.9886</v>
      </c>
      <c r="P80" s="29">
        <f t="shared" si="2"/>
        <v>0</v>
      </c>
      <c r="Q80" s="29">
        <f t="shared" si="2"/>
        <v>-302063.7795</v>
      </c>
      <c r="R80" s="29">
        <f t="shared" si="2"/>
        <v>0</v>
      </c>
      <c r="S80" s="29">
        <f t="shared" si="2"/>
        <v>62666.01501</v>
      </c>
      <c r="T80" s="29">
        <f t="shared" si="2"/>
        <v>0</v>
      </c>
      <c r="U80" s="29">
        <f t="shared" si="2"/>
        <v>-112411.8032</v>
      </c>
      <c r="V80" s="29">
        <f t="shared" si="2"/>
        <v>-484043.0954</v>
      </c>
      <c r="W80" s="29">
        <f t="shared" si="2"/>
        <v>0</v>
      </c>
      <c r="X80" s="8"/>
      <c r="Y80" s="9"/>
      <c r="Z80" s="4"/>
      <c r="AA80" s="4"/>
      <c r="AB80" s="4"/>
      <c r="AC80" s="4"/>
      <c r="AD80" s="4"/>
      <c r="AE80" s="4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9"/>
      <c r="Z81" s="4"/>
      <c r="AA81" s="4"/>
      <c r="AB81" s="4"/>
      <c r="AC81" s="4"/>
      <c r="AD81" s="4"/>
      <c r="AE81" s="4"/>
    </row>
    <row r="82" collapsed="1">
      <c r="A82" s="8"/>
      <c r="B82" s="26" t="s">
        <v>100</v>
      </c>
      <c r="C82" s="26" t="s">
        <v>78</v>
      </c>
      <c r="D82" s="26" t="s">
        <v>79</v>
      </c>
      <c r="E82" s="26" t="s">
        <v>80</v>
      </c>
      <c r="F82" s="26" t="s">
        <v>81</v>
      </c>
      <c r="G82" s="26" t="s">
        <v>82</v>
      </c>
      <c r="H82" s="26" t="s">
        <v>83</v>
      </c>
      <c r="I82" s="26" t="s">
        <v>84</v>
      </c>
      <c r="J82" s="26" t="s">
        <v>85</v>
      </c>
      <c r="K82" s="26" t="s">
        <v>86</v>
      </c>
      <c r="L82" s="26" t="s">
        <v>87</v>
      </c>
      <c r="M82" s="26" t="s">
        <v>88</v>
      </c>
      <c r="N82" s="26" t="s">
        <v>89</v>
      </c>
      <c r="O82" s="26" t="s">
        <v>90</v>
      </c>
      <c r="P82" s="26" t="s">
        <v>91</v>
      </c>
      <c r="Q82" s="26" t="s">
        <v>92</v>
      </c>
      <c r="R82" s="26" t="s">
        <v>93</v>
      </c>
      <c r="S82" s="26" t="s">
        <v>94</v>
      </c>
      <c r="T82" s="26" t="s">
        <v>95</v>
      </c>
      <c r="U82" s="26" t="s">
        <v>96</v>
      </c>
      <c r="V82" s="26" t="s">
        <v>97</v>
      </c>
      <c r="W82" s="26" t="s">
        <v>98</v>
      </c>
      <c r="X82" s="8"/>
      <c r="Y82" s="9"/>
      <c r="Z82" s="4"/>
      <c r="AA82" s="4"/>
      <c r="AB82" s="4"/>
      <c r="AC82" s="4"/>
      <c r="AD82" s="4"/>
      <c r="AE82" s="4"/>
    </row>
    <row r="83" hidden="1" outlineLevel="1">
      <c r="A83" s="8"/>
      <c r="B83" s="98">
        <v>1.0</v>
      </c>
      <c r="C83" s="29">
        <f>SUMIFS('2025 YTD | Divisão'!$D:$D,'2025 YTD | Divisão'!$A:$A,C$137,'2025 YTD | Divisão'!$B:$B,$B28,'2025 YTD | Divisão'!$C:$C,"Outras GRs")</f>
        <v>-65623.15099</v>
      </c>
      <c r="D83" s="29">
        <f>SUMIFS('2025 YTD | Divisão'!$D:$D,'2025 YTD | Divisão'!$A:$A,D$137,'2025 YTD | Divisão'!$B:$B,$B28,'2025 YTD | Divisão'!$C:$C,"Outras GRs")</f>
        <v>-52631.18827</v>
      </c>
      <c r="E83" s="29">
        <f>SUMIFS('2025 YTD | Divisão'!$D:$D,'2025 YTD | Divisão'!$A:$A,E$137,'2025 YTD | Divisão'!$B:$B,$B28,'2025 YTD | Divisão'!$C:$C,"Outras GRs")</f>
        <v>254.3957921</v>
      </c>
      <c r="F83" s="29">
        <f>SUMIFS('2025 YTD | Divisão'!$D:$D,'2025 YTD | Divisão'!$A:$A,F$137,'2025 YTD | Divisão'!$B:$B,$B28,'2025 YTD | Divisão'!$C:$C,"Outras GRs")</f>
        <v>-20218.29759</v>
      </c>
      <c r="G83" s="29">
        <f>SUMIFS('2025 YTD | Divisão'!$D:$D,'2025 YTD | Divisão'!$A:$A,G$137,'2025 YTD | Divisão'!$B:$B,$B28,'2025 YTD | Divisão'!$C:$C,"Outras GRs")</f>
        <v>-145100.3467</v>
      </c>
      <c r="H83" s="29">
        <f>SUMIFS('2025 YTD | Divisão'!$D:$D,'2025 YTD | Divisão'!$A:$A,H$137,'2025 YTD | Divisão'!$B:$B,$B28,'2025 YTD | Divisão'!$C:$C,"Outras GRs")</f>
        <v>-29041.64815</v>
      </c>
      <c r="I83" s="29">
        <f>SUMIFS('2025 YTD | Divisão'!$D:$D,'2025 YTD | Divisão'!$A:$A,I$137,'2025 YTD | Divisão'!$B:$B,$B28,'2025 YTD | Divisão'!$C:$C,"Outras GRs")</f>
        <v>-49627.80492</v>
      </c>
      <c r="J83" s="29">
        <f>SUMIFS('2025 YTD | Divisão'!$D:$D,'2025 YTD | Divisão'!$A:$A,J$137,'2025 YTD | Divisão'!$B:$B,$B28,'2025 YTD | Divisão'!$C:$C,"Outras GRs")</f>
        <v>-36530.40793</v>
      </c>
      <c r="K83" s="29">
        <f>SUMIFS('2025 YTD | Divisão'!$D:$D,'2025 YTD | Divisão'!$A:$A,K$137,'2025 YTD | Divisão'!$B:$B,$B28,'2025 YTD | Divisão'!$C:$C,"Outras GRs")</f>
        <v>-97199.33108</v>
      </c>
      <c r="L83" s="29">
        <f>SUMIFS('2025 YTD | Divisão'!$D:$D,'2025 YTD | Divisão'!$A:$A,L$137,'2025 YTD | Divisão'!$B:$B,$B28,'2025 YTD | Divisão'!$C:$C,"Outras GRs")</f>
        <v>-280621.3371</v>
      </c>
      <c r="M83" s="29">
        <f>SUMIFS('2025 YTD | Divisão'!$D:$D,'2025 YTD | Divisão'!$A:$A,M$137,'2025 YTD | Divisão'!$B:$B,$B28,'2025 YTD | Divisão'!$C:$C,"Outras GRs")</f>
        <v>-123791.8776</v>
      </c>
      <c r="N83" s="29">
        <f>SUMIFS('2025 YTD | Divisão'!$D:$D,'2025 YTD | Divisão'!$A:$A,N$137,'2025 YTD | Divisão'!$B:$B,$B28,'2025 YTD | Divisão'!$C:$C,"Outras GRs")</f>
        <v>-158399.7479</v>
      </c>
      <c r="O83" s="29">
        <f>SUMIFS('2025 YTD | Divisão'!$D:$D,'2025 YTD | Divisão'!$A:$A,O$137,'2025 YTD | Divisão'!$B:$B,$B28,'2025 YTD | Divisão'!$C:$C,"Outras GRs")</f>
        <v>-122587.0078</v>
      </c>
      <c r="P83" s="29">
        <f>SUMIFS('2025 YTD | Divisão'!$D:$D,'2025 YTD | Divisão'!$A:$A,P$137,'2025 YTD | Divisão'!$B:$B,$B28,'2025 YTD | Divisão'!$C:$C,"Outras GRs")</f>
        <v>-94689.90677</v>
      </c>
      <c r="Q83" s="29">
        <f>SUMIFS('2025 YTD | Divisão'!$D:$D,'2025 YTD | Divisão'!$A:$A,Q$137,'2025 YTD | Divisão'!$B:$B,$B28,'2025 YTD | Divisão'!$C:$C,"Outras GRs")</f>
        <v>-23554.22042</v>
      </c>
      <c r="R83" s="29">
        <f>SUMIFS('2025 YTD | Divisão'!$D:$D,'2025 YTD | Divisão'!$A:$A,R$137,'2025 YTD | Divisão'!$B:$B,$B28,'2025 YTD | Divisão'!$C:$C,"Outras GRs")</f>
        <v>-234.7928051</v>
      </c>
      <c r="S83" s="29">
        <f>SUMIFS('2025 YTD | Divisão'!$D:$D,'2025 YTD | Divisão'!$A:$A,S$137,'2025 YTD | Divisão'!$B:$B,$B28,'2025 YTD | Divisão'!$C:$C,"Outras GRs")</f>
        <v>-608.4952295</v>
      </c>
      <c r="T83" s="29">
        <f>SUMIFS('2025 YTD | Divisão'!$D:$D,'2025 YTD | Divisão'!$A:$A,T$137,'2025 YTD | Divisão'!$B:$B,$B28,'2025 YTD | Divisão'!$C:$C,"Outras GRs")</f>
        <v>-14106.576</v>
      </c>
      <c r="U83" s="29">
        <f>SUMIFS('2025 YTD | Divisão'!$D:$D,'2025 YTD | Divisão'!$A:$A,U$137,'2025 YTD | Divisão'!$B:$B,$B28,'2025 YTD | Divisão'!$C:$C,"Outras GRs")</f>
        <v>-45770.21957</v>
      </c>
      <c r="V83" s="29">
        <f>SUMIFS('2025 YTD | Divisão'!$D:$D,'2025 YTD | Divisão'!$A:$A,V$137,'2025 YTD | Divisão'!$B:$B,$B28,'2025 YTD | Divisão'!$C:$C,"Outras GRs")</f>
        <v>-75297.51323</v>
      </c>
      <c r="W83" s="29">
        <f>SUMIFS('2025 YTD | Divisão'!$D:$D,'2025 YTD | Divisão'!$A:$A,W$137,'2025 YTD | Divisão'!$B:$B,$B28,'2025 YTD | Divisão'!$C:$C,"Outras GRs")</f>
        <v>-81737.62363</v>
      </c>
      <c r="X83" s="8"/>
      <c r="Y83" s="9"/>
      <c r="Z83" s="4"/>
      <c r="AA83" s="4"/>
      <c r="AB83" s="4"/>
      <c r="AC83" s="4"/>
      <c r="AD83" s="4"/>
      <c r="AE83" s="4"/>
    </row>
    <row r="84" hidden="1" outlineLevel="1">
      <c r="A84" s="8"/>
      <c r="B84" s="98">
        <v>2.0</v>
      </c>
      <c r="C84" s="29">
        <f>SUMIFS('2025 YTD | Divisão'!$D:$D,'2025 YTD | Divisão'!$A:$A,C$137,'2025 YTD | Divisão'!$B:$B,$B29,'2025 YTD | Divisão'!$C:$C,"Outras GRs")</f>
        <v>25288.52264</v>
      </c>
      <c r="D84" s="29">
        <f>SUMIFS('2025 YTD | Divisão'!$D:$D,'2025 YTD | Divisão'!$A:$A,D$137,'2025 YTD | Divisão'!$B:$B,$B29,'2025 YTD | Divisão'!$C:$C,"Outras GRs")</f>
        <v>-25811.2378</v>
      </c>
      <c r="E84" s="29">
        <f>SUMIFS('2025 YTD | Divisão'!$D:$D,'2025 YTD | Divisão'!$A:$A,E$137,'2025 YTD | Divisão'!$B:$B,$B29,'2025 YTD | Divisão'!$C:$C,"Outras GRs")</f>
        <v>3989.22504</v>
      </c>
      <c r="F84" s="29">
        <f>SUMIFS('2025 YTD | Divisão'!$D:$D,'2025 YTD | Divisão'!$A:$A,F$137,'2025 YTD | Divisão'!$B:$B,$B29,'2025 YTD | Divisão'!$C:$C,"Outras GRs")</f>
        <v>-6249.829702</v>
      </c>
      <c r="G84" s="29">
        <f>SUMIFS('2025 YTD | Divisão'!$D:$D,'2025 YTD | Divisão'!$A:$A,G$137,'2025 YTD | Divisão'!$B:$B,$B29,'2025 YTD | Divisão'!$C:$C,"Outras GRs")</f>
        <v>-2594.893455</v>
      </c>
      <c r="H84" s="29">
        <f>SUMIFS('2025 YTD | Divisão'!$D:$D,'2025 YTD | Divisão'!$A:$A,H$137,'2025 YTD | Divisão'!$B:$B,$B29,'2025 YTD | Divisão'!$C:$C,"Outras GRs")</f>
        <v>-8479.293868</v>
      </c>
      <c r="I84" s="29">
        <f>SUMIFS('2025 YTD | Divisão'!$D:$D,'2025 YTD | Divisão'!$A:$A,I$137,'2025 YTD | Divisão'!$B:$B,$B29,'2025 YTD | Divisão'!$C:$C,"Outras GRs")</f>
        <v>11014.50172</v>
      </c>
      <c r="J84" s="29">
        <f>SUMIFS('2025 YTD | Divisão'!$D:$D,'2025 YTD | Divisão'!$A:$A,J$137,'2025 YTD | Divisão'!$B:$B,$B29,'2025 YTD | Divisão'!$C:$C,"Outras GRs")</f>
        <v>-10109.57763</v>
      </c>
      <c r="K84" s="29">
        <f>SUMIFS('2025 YTD | Divisão'!$D:$D,'2025 YTD | Divisão'!$A:$A,K$137,'2025 YTD | Divisão'!$B:$B,$B29,'2025 YTD | Divisão'!$C:$C,"Outras GRs")</f>
        <v>-52400.78235</v>
      </c>
      <c r="L84" s="29">
        <f>SUMIFS('2025 YTD | Divisão'!$D:$D,'2025 YTD | Divisão'!$A:$A,L$137,'2025 YTD | Divisão'!$B:$B,$B29,'2025 YTD | Divisão'!$C:$C,"Outras GRs")</f>
        <v>43243.94384</v>
      </c>
      <c r="M84" s="29">
        <f>SUMIFS('2025 YTD | Divisão'!$D:$D,'2025 YTD | Divisão'!$A:$A,M$137,'2025 YTD | Divisão'!$B:$B,$B29,'2025 YTD | Divisão'!$C:$C,"Outras GRs")</f>
        <v>53389.77827</v>
      </c>
      <c r="N84" s="29">
        <f>SUMIFS('2025 YTD | Divisão'!$D:$D,'2025 YTD | Divisão'!$A:$A,N$137,'2025 YTD | Divisão'!$B:$B,$B29,'2025 YTD | Divisão'!$C:$C,"Outras GRs")</f>
        <v>-40965.92967</v>
      </c>
      <c r="O84" s="29">
        <f>SUMIFS('2025 YTD | Divisão'!$D:$D,'2025 YTD | Divisão'!$A:$A,O$137,'2025 YTD | Divisão'!$B:$B,$B29,'2025 YTD | Divisão'!$C:$C,"Outras GRs")</f>
        <v>-56191.36209</v>
      </c>
      <c r="P84" s="29">
        <f>SUMIFS('2025 YTD | Divisão'!$D:$D,'2025 YTD | Divisão'!$A:$A,P$137,'2025 YTD | Divisão'!$B:$B,$B29,'2025 YTD | Divisão'!$C:$C,"Outras GRs")</f>
        <v>-46492.40784</v>
      </c>
      <c r="Q84" s="29">
        <f>SUMIFS('2025 YTD | Divisão'!$D:$D,'2025 YTD | Divisão'!$A:$A,Q$137,'2025 YTD | Divisão'!$B:$B,$B29,'2025 YTD | Divisão'!$C:$C,"Outras GRs")</f>
        <v>-12990.10133</v>
      </c>
      <c r="R84" s="29">
        <f>SUMIFS('2025 YTD | Divisão'!$D:$D,'2025 YTD | Divisão'!$A:$A,R$137,'2025 YTD | Divisão'!$B:$B,$B29,'2025 YTD | Divisão'!$C:$C,"Outras GRs")</f>
        <v>6240.016169</v>
      </c>
      <c r="S84" s="29">
        <f>SUMIFS('2025 YTD | Divisão'!$D:$D,'2025 YTD | Divisão'!$A:$A,S$137,'2025 YTD | Divisão'!$B:$B,$B29,'2025 YTD | Divisão'!$C:$C,"Outras GRs")</f>
        <v>2334.17445</v>
      </c>
      <c r="T84" s="29">
        <f>SUMIFS('2025 YTD | Divisão'!$D:$D,'2025 YTD | Divisão'!$A:$A,T$137,'2025 YTD | Divisão'!$B:$B,$B29,'2025 YTD | Divisão'!$C:$C,"Outras GRs")</f>
        <v>-5914.190887</v>
      </c>
      <c r="U84" s="29">
        <f>SUMIFS('2025 YTD | Divisão'!$D:$D,'2025 YTD | Divisão'!$A:$A,U$137,'2025 YTD | Divisão'!$B:$B,$B29,'2025 YTD | Divisão'!$C:$C,"Outras GRs")</f>
        <v>-14084.13238</v>
      </c>
      <c r="V84" s="29">
        <f>SUMIFS('2025 YTD | Divisão'!$D:$D,'2025 YTD | Divisão'!$A:$A,V$137,'2025 YTD | Divisão'!$B:$B,$B29,'2025 YTD | Divisão'!$C:$C,"Outras GRs")</f>
        <v>-7060.582988</v>
      </c>
      <c r="W84" s="29">
        <f>SUMIFS('2025 YTD | Divisão'!$D:$D,'2025 YTD | Divisão'!$A:$A,W$137,'2025 YTD | Divisão'!$B:$B,$B29,'2025 YTD | Divisão'!$C:$C,"Outras GRs")</f>
        <v>21634.63173</v>
      </c>
      <c r="X84" s="8"/>
      <c r="Y84" s="9"/>
      <c r="Z84" s="4"/>
      <c r="AA84" s="4"/>
      <c r="AB84" s="4"/>
      <c r="AC84" s="4"/>
      <c r="AD84" s="4"/>
      <c r="AE84" s="4"/>
    </row>
    <row r="85" hidden="1" outlineLevel="1">
      <c r="A85" s="8"/>
      <c r="B85" s="98">
        <v>3.0</v>
      </c>
      <c r="C85" s="29">
        <f>SUMIFS('2025 YTD | Divisão'!$D:$D,'2025 YTD | Divisão'!$A:$A,C$137,'2025 YTD | Divisão'!$B:$B,$B30,'2025 YTD | Divisão'!$C:$C,"Outras GRs")</f>
        <v>16360.04157</v>
      </c>
      <c r="D85" s="29">
        <f>SUMIFS('2025 YTD | Divisão'!$D:$D,'2025 YTD | Divisão'!$A:$A,D$137,'2025 YTD | Divisão'!$B:$B,$B30,'2025 YTD | Divisão'!$C:$C,"Outras GRs")</f>
        <v>-31537.39352</v>
      </c>
      <c r="E85" s="29">
        <f>SUMIFS('2025 YTD | Divisão'!$D:$D,'2025 YTD | Divisão'!$A:$A,E$137,'2025 YTD | Divisão'!$B:$B,$B30,'2025 YTD | Divisão'!$C:$C,"Outras GRs")</f>
        <v>1356.75993</v>
      </c>
      <c r="F85" s="29">
        <f>SUMIFS('2025 YTD | Divisão'!$D:$D,'2025 YTD | Divisão'!$A:$A,F$137,'2025 YTD | Divisão'!$B:$B,$B30,'2025 YTD | Divisão'!$C:$C,"Outras GRs")</f>
        <v>-2307.88318</v>
      </c>
      <c r="G85" s="29">
        <f>SUMIFS('2025 YTD | Divisão'!$D:$D,'2025 YTD | Divisão'!$A:$A,G$137,'2025 YTD | Divisão'!$B:$B,$B30,'2025 YTD | Divisão'!$C:$C,"Outras GRs")</f>
        <v>-9414.469142</v>
      </c>
      <c r="H85" s="29">
        <f>SUMIFS('2025 YTD | Divisão'!$D:$D,'2025 YTD | Divisão'!$A:$A,H$137,'2025 YTD | Divisão'!$B:$B,$B30,'2025 YTD | Divisão'!$C:$C,"Outras GRs")</f>
        <v>31074.96461</v>
      </c>
      <c r="I85" s="29">
        <f>SUMIFS('2025 YTD | Divisão'!$D:$D,'2025 YTD | Divisão'!$A:$A,I$137,'2025 YTD | Divisão'!$B:$B,$B30,'2025 YTD | Divisão'!$C:$C,"Outras GRs")</f>
        <v>17645.4713</v>
      </c>
      <c r="J85" s="29">
        <f>SUMIFS('2025 YTD | Divisão'!$D:$D,'2025 YTD | Divisão'!$A:$A,J$137,'2025 YTD | Divisão'!$B:$B,$B30,'2025 YTD | Divisão'!$C:$C,"Outras GRs")</f>
        <v>-33193.39883</v>
      </c>
      <c r="K85" s="29">
        <f>SUMIFS('2025 YTD | Divisão'!$D:$D,'2025 YTD | Divisão'!$A:$A,K$137,'2025 YTD | Divisão'!$B:$B,$B30,'2025 YTD | Divisão'!$C:$C,"Outras GRs")</f>
        <v>-75839.51717</v>
      </c>
      <c r="L85" s="29">
        <f>SUMIFS('2025 YTD | Divisão'!$D:$D,'2025 YTD | Divisão'!$A:$A,L$137,'2025 YTD | Divisão'!$B:$B,$B30,'2025 YTD | Divisão'!$C:$C,"Outras GRs")</f>
        <v>78232.72441</v>
      </c>
      <c r="M85" s="29">
        <f>SUMIFS('2025 YTD | Divisão'!$D:$D,'2025 YTD | Divisão'!$A:$A,M$137,'2025 YTD | Divisão'!$B:$B,$B30,'2025 YTD | Divisão'!$C:$C,"Outras GRs")</f>
        <v>-5822.841253</v>
      </c>
      <c r="N85" s="29">
        <f>SUMIFS('2025 YTD | Divisão'!$D:$D,'2025 YTD | Divisão'!$A:$A,N$137,'2025 YTD | Divisão'!$B:$B,$B30,'2025 YTD | Divisão'!$C:$C,"Outras GRs")</f>
        <v>-39218.39746</v>
      </c>
      <c r="O85" s="29">
        <f>SUMIFS('2025 YTD | Divisão'!$D:$D,'2025 YTD | Divisão'!$A:$A,O$137,'2025 YTD | Divisão'!$B:$B,$B30,'2025 YTD | Divisão'!$C:$C,"Outras GRs")</f>
        <v>-45556.39118</v>
      </c>
      <c r="P85" s="29">
        <f>SUMIFS('2025 YTD | Divisão'!$D:$D,'2025 YTD | Divisão'!$A:$A,P$137,'2025 YTD | Divisão'!$B:$B,$B30,'2025 YTD | Divisão'!$C:$C,"Outras GRs")</f>
        <v>-45070.17183</v>
      </c>
      <c r="Q85" s="29">
        <f>SUMIFS('2025 YTD | Divisão'!$D:$D,'2025 YTD | Divisão'!$A:$A,Q$137,'2025 YTD | Divisão'!$B:$B,$B30,'2025 YTD | Divisão'!$C:$C,"Outras GRs")</f>
        <v>-30193.48924</v>
      </c>
      <c r="R85" s="29">
        <f>SUMIFS('2025 YTD | Divisão'!$D:$D,'2025 YTD | Divisão'!$A:$A,R$137,'2025 YTD | Divisão'!$B:$B,$B30,'2025 YTD | Divisão'!$C:$C,"Outras GRs")</f>
        <v>-12521.59823</v>
      </c>
      <c r="S85" s="29">
        <f>SUMIFS('2025 YTD | Divisão'!$D:$D,'2025 YTD | Divisão'!$A:$A,S$137,'2025 YTD | Divisão'!$B:$B,$B30,'2025 YTD | Divisão'!$C:$C,"Outras GRs")</f>
        <v>399.5724887</v>
      </c>
      <c r="T85" s="29">
        <f>SUMIFS('2025 YTD | Divisão'!$D:$D,'2025 YTD | Divisão'!$A:$A,T$137,'2025 YTD | Divisão'!$B:$B,$B30,'2025 YTD | Divisão'!$C:$C,"Outras GRs")</f>
        <v>-8596.224915</v>
      </c>
      <c r="U85" s="29">
        <f>SUMIFS('2025 YTD | Divisão'!$D:$D,'2025 YTD | Divisão'!$A:$A,U$137,'2025 YTD | Divisão'!$B:$B,$B30,'2025 YTD | Divisão'!$C:$C,"Outras GRs")</f>
        <v>9738.755158</v>
      </c>
      <c r="V85" s="29">
        <f>SUMIFS('2025 YTD | Divisão'!$D:$D,'2025 YTD | Divisão'!$A:$A,V$137,'2025 YTD | Divisão'!$B:$B,$B30,'2025 YTD | Divisão'!$C:$C,"Outras GRs")</f>
        <v>-15975.75279</v>
      </c>
      <c r="W85" s="29">
        <f>SUMIFS('2025 YTD | Divisão'!$D:$D,'2025 YTD | Divisão'!$A:$A,W$137,'2025 YTD | Divisão'!$B:$B,$B30,'2025 YTD | Divisão'!$C:$C,"Outras GRs")</f>
        <v>-30932.55572</v>
      </c>
      <c r="X85" s="8"/>
      <c r="Y85" s="9"/>
      <c r="Z85" s="4"/>
      <c r="AA85" s="4"/>
      <c r="AB85" s="4"/>
      <c r="AC85" s="4"/>
      <c r="AD85" s="4"/>
      <c r="AE85" s="4"/>
    </row>
    <row r="86" hidden="1" outlineLevel="1">
      <c r="A86" s="8"/>
      <c r="B86" s="98">
        <v>4.0</v>
      </c>
      <c r="C86" s="29">
        <f>SUMIFS('2025 YTD | Divisão'!$D:$D,'2025 YTD | Divisão'!$A:$A,C$137,'2025 YTD | Divisão'!$B:$B,$B31,'2025 YTD | Divisão'!$C:$C,"Outras GRs")</f>
        <v>25593.37296</v>
      </c>
      <c r="D86" s="29">
        <f>SUMIFS('2025 YTD | Divisão'!$D:$D,'2025 YTD | Divisão'!$A:$A,D$137,'2025 YTD | Divisão'!$B:$B,$B31,'2025 YTD | Divisão'!$C:$C,"Outras GRs")</f>
        <v>11403.36608</v>
      </c>
      <c r="E86" s="29">
        <f>SUMIFS('2025 YTD | Divisão'!$D:$D,'2025 YTD | Divisão'!$A:$A,E$137,'2025 YTD | Divisão'!$B:$B,$B31,'2025 YTD | Divisão'!$C:$C,"Outras GRs")</f>
        <v>3752.607398</v>
      </c>
      <c r="F86" s="29">
        <f>SUMIFS('2025 YTD | Divisão'!$D:$D,'2025 YTD | Divisão'!$A:$A,F$137,'2025 YTD | Divisão'!$B:$B,$B31,'2025 YTD | Divisão'!$C:$C,"Outras GRs")</f>
        <v>-6038.13131</v>
      </c>
      <c r="G86" s="29">
        <f>SUMIFS('2025 YTD | Divisão'!$D:$D,'2025 YTD | Divisão'!$A:$A,G$137,'2025 YTD | Divisão'!$B:$B,$B31,'2025 YTD | Divisão'!$C:$C,"Outras GRs")</f>
        <v>-48875.92337</v>
      </c>
      <c r="H86" s="29">
        <f>SUMIFS('2025 YTD | Divisão'!$D:$D,'2025 YTD | Divisão'!$A:$A,H$137,'2025 YTD | Divisão'!$B:$B,$B31,'2025 YTD | Divisão'!$C:$C,"Outras GRs")</f>
        <v>24584.65204</v>
      </c>
      <c r="I86" s="29">
        <f>SUMIFS('2025 YTD | Divisão'!$D:$D,'2025 YTD | Divisão'!$A:$A,I$137,'2025 YTD | Divisão'!$B:$B,$B31,'2025 YTD | Divisão'!$C:$C,"Outras GRs")</f>
        <v>-45758.78163</v>
      </c>
      <c r="J86" s="29">
        <f>SUMIFS('2025 YTD | Divisão'!$D:$D,'2025 YTD | Divisão'!$A:$A,J$137,'2025 YTD | Divisão'!$B:$B,$B31,'2025 YTD | Divisão'!$C:$C,"Outras GRs")</f>
        <v>32300.5223</v>
      </c>
      <c r="K86" s="29">
        <f>SUMIFS('2025 YTD | Divisão'!$D:$D,'2025 YTD | Divisão'!$A:$A,K$137,'2025 YTD | Divisão'!$B:$B,$B31,'2025 YTD | Divisão'!$C:$C,"Outras GRs")</f>
        <v>-9988.169193</v>
      </c>
      <c r="L86" s="29">
        <f>SUMIFS('2025 YTD | Divisão'!$D:$D,'2025 YTD | Divisão'!$A:$A,L$137,'2025 YTD | Divisão'!$B:$B,$B31,'2025 YTD | Divisão'!$C:$C,"Outras GRs")</f>
        <v>54101.37652</v>
      </c>
      <c r="M86" s="29">
        <f>SUMIFS('2025 YTD | Divisão'!$D:$D,'2025 YTD | Divisão'!$A:$A,M$137,'2025 YTD | Divisão'!$B:$B,$B31,'2025 YTD | Divisão'!$C:$C,"Outras GRs")</f>
        <v>-3248.494764</v>
      </c>
      <c r="N86" s="29">
        <f>SUMIFS('2025 YTD | Divisão'!$D:$D,'2025 YTD | Divisão'!$A:$A,N$137,'2025 YTD | Divisão'!$B:$B,$B31,'2025 YTD | Divisão'!$C:$C,"Outras GRs")</f>
        <v>-92213.00661</v>
      </c>
      <c r="O86" s="29">
        <f>SUMIFS('2025 YTD | Divisão'!$D:$D,'2025 YTD | Divisão'!$A:$A,O$137,'2025 YTD | Divisão'!$B:$B,$B31,'2025 YTD | Divisão'!$C:$C,"Outras GRs")</f>
        <v>-28235.26717</v>
      </c>
      <c r="P86" s="29">
        <f>SUMIFS('2025 YTD | Divisão'!$D:$D,'2025 YTD | Divisão'!$A:$A,P$137,'2025 YTD | Divisão'!$B:$B,$B31,'2025 YTD | Divisão'!$C:$C,"Outras GRs")</f>
        <v>-63024.89649</v>
      </c>
      <c r="Q86" s="29">
        <f>SUMIFS('2025 YTD | Divisão'!$D:$D,'2025 YTD | Divisão'!$A:$A,Q$137,'2025 YTD | Divisão'!$B:$B,$B31,'2025 YTD | Divisão'!$C:$C,"Outras GRs")</f>
        <v>-36354.94224</v>
      </c>
      <c r="R86" s="29">
        <f>SUMIFS('2025 YTD | Divisão'!$D:$D,'2025 YTD | Divisão'!$A:$A,R$137,'2025 YTD | Divisão'!$B:$B,$B31,'2025 YTD | Divisão'!$C:$C,"Outras GRs")</f>
        <v>-7506.979871</v>
      </c>
      <c r="S86" s="29">
        <f>SUMIFS('2025 YTD | Divisão'!$D:$D,'2025 YTD | Divisão'!$A:$A,S$137,'2025 YTD | Divisão'!$B:$B,$B31,'2025 YTD | Divisão'!$C:$C,"Outras GRs")</f>
        <v>6581.574243</v>
      </c>
      <c r="T86" s="29">
        <f>SUMIFS('2025 YTD | Divisão'!$D:$D,'2025 YTD | Divisão'!$A:$A,T$137,'2025 YTD | Divisão'!$B:$B,$B31,'2025 YTD | Divisão'!$C:$C,"Outras GRs")</f>
        <v>-1636.466548</v>
      </c>
      <c r="U86" s="29">
        <f>SUMIFS('2025 YTD | Divisão'!$D:$D,'2025 YTD | Divisão'!$A:$A,U$137,'2025 YTD | Divisão'!$B:$B,$B31,'2025 YTD | Divisão'!$C:$C,"Outras GRs")</f>
        <v>-11343.90118</v>
      </c>
      <c r="V86" s="29">
        <f>SUMIFS('2025 YTD | Divisão'!$D:$D,'2025 YTD | Divisão'!$A:$A,V$137,'2025 YTD | Divisão'!$B:$B,$B31,'2025 YTD | Divisão'!$C:$C,"Outras GRs")</f>
        <v>-32075.41335</v>
      </c>
      <c r="W86" s="29">
        <f>SUMIFS('2025 YTD | Divisão'!$D:$D,'2025 YTD | Divisão'!$A:$A,W$137,'2025 YTD | Divisão'!$B:$B,$B31,'2025 YTD | Divisão'!$C:$C,"Outras GRs")</f>
        <v>-37813.04565</v>
      </c>
      <c r="X86" s="8"/>
      <c r="Y86" s="9"/>
      <c r="Z86" s="4"/>
      <c r="AA86" s="4"/>
      <c r="AB86" s="4"/>
      <c r="AC86" s="4"/>
      <c r="AD86" s="4"/>
      <c r="AE86" s="4"/>
    </row>
    <row r="87" hidden="1" outlineLevel="1">
      <c r="A87" s="8"/>
      <c r="B87" s="98">
        <v>5.0</v>
      </c>
      <c r="C87" s="29">
        <f>SUMIFS('2025 YTD | Divisão'!$D:$D,'2025 YTD | Divisão'!$A:$A,C$137,'2025 YTD | Divisão'!$B:$B,$B32,'2025 YTD | Divisão'!$C:$C,"Outras GRs")</f>
        <v>-6005.018014</v>
      </c>
      <c r="D87" s="29">
        <f>SUMIFS('2025 YTD | Divisão'!$D:$D,'2025 YTD | Divisão'!$A:$A,D$137,'2025 YTD | Divisão'!$B:$B,$B32,'2025 YTD | Divisão'!$C:$C,"Outras GRs")</f>
        <v>-8863.310882</v>
      </c>
      <c r="E87" s="29">
        <f>SUMIFS('2025 YTD | Divisão'!$D:$D,'2025 YTD | Divisão'!$A:$A,E$137,'2025 YTD | Divisão'!$B:$B,$B32,'2025 YTD | Divisão'!$C:$C,"Outras GRs")</f>
        <v>119.7469174</v>
      </c>
      <c r="F87" s="29">
        <f>SUMIFS('2025 YTD | Divisão'!$D:$D,'2025 YTD | Divisão'!$A:$A,F$137,'2025 YTD | Divisão'!$B:$B,$B32,'2025 YTD | Divisão'!$C:$C,"Outras GRs")</f>
        <v>-2390.911909</v>
      </c>
      <c r="G87" s="29">
        <f>SUMIFS('2025 YTD | Divisão'!$D:$D,'2025 YTD | Divisão'!$A:$A,G$137,'2025 YTD | Divisão'!$B:$B,$B32,'2025 YTD | Divisão'!$C:$C,"Outras GRs")</f>
        <v>-72587.23458</v>
      </c>
      <c r="H87" s="29">
        <f>SUMIFS('2025 YTD | Divisão'!$D:$D,'2025 YTD | Divisão'!$A:$A,H$137,'2025 YTD | Divisão'!$B:$B,$B32,'2025 YTD | Divisão'!$C:$C,"Outras GRs")</f>
        <v>-22596.30599</v>
      </c>
      <c r="I87" s="29">
        <f>SUMIFS('2025 YTD | Divisão'!$D:$D,'2025 YTD | Divisão'!$A:$A,I$137,'2025 YTD | Divisão'!$B:$B,$B32,'2025 YTD | Divisão'!$C:$C,"Outras GRs")</f>
        <v>-16000.16861</v>
      </c>
      <c r="J87" s="29">
        <f>SUMIFS('2025 YTD | Divisão'!$D:$D,'2025 YTD | Divisão'!$A:$A,J$137,'2025 YTD | Divisão'!$B:$B,$B32,'2025 YTD | Divisão'!$C:$C,"Outras GRs")</f>
        <v>-4669.657888</v>
      </c>
      <c r="K87" s="29">
        <f>SUMIFS('2025 YTD | Divisão'!$D:$D,'2025 YTD | Divisão'!$A:$A,K$137,'2025 YTD | Divisão'!$B:$B,$B32,'2025 YTD | Divisão'!$C:$C,"Outras GRs")</f>
        <v>-9254.157753</v>
      </c>
      <c r="L87" s="29">
        <f>SUMIFS('2025 YTD | Divisão'!$D:$D,'2025 YTD | Divisão'!$A:$A,L$137,'2025 YTD | Divisão'!$B:$B,$B32,'2025 YTD | Divisão'!$C:$C,"Outras GRs")</f>
        <v>42239.88218</v>
      </c>
      <c r="M87" s="29">
        <f>SUMIFS('2025 YTD | Divisão'!$D:$D,'2025 YTD | Divisão'!$A:$A,M$137,'2025 YTD | Divisão'!$B:$B,$B32,'2025 YTD | Divisão'!$C:$C,"Outras GRs")</f>
        <v>13415.1054</v>
      </c>
      <c r="N87" s="29">
        <f>SUMIFS('2025 YTD | Divisão'!$D:$D,'2025 YTD | Divisão'!$A:$A,N$137,'2025 YTD | Divisão'!$B:$B,$B32,'2025 YTD | Divisão'!$C:$C,"Outras GRs")</f>
        <v>-34227.48907</v>
      </c>
      <c r="O87" s="29">
        <f>SUMIFS('2025 YTD | Divisão'!$D:$D,'2025 YTD | Divisão'!$A:$A,O$137,'2025 YTD | Divisão'!$B:$B,$B32,'2025 YTD | Divisão'!$C:$C,"Outras GRs")</f>
        <v>-9120.543417</v>
      </c>
      <c r="P87" s="29">
        <f>SUMIFS('2025 YTD | Divisão'!$D:$D,'2025 YTD | Divisão'!$A:$A,P$137,'2025 YTD | Divisão'!$B:$B,$B32,'2025 YTD | Divisão'!$C:$C,"Outras GRs")</f>
        <v>-19246.89308</v>
      </c>
      <c r="Q87" s="29">
        <f>SUMIFS('2025 YTD | Divisão'!$D:$D,'2025 YTD | Divisão'!$A:$A,Q$137,'2025 YTD | Divisão'!$B:$B,$B32,'2025 YTD | Divisão'!$C:$C,"Outras GRs")</f>
        <v>-29771.97738</v>
      </c>
      <c r="R87" s="29">
        <f>SUMIFS('2025 YTD | Divisão'!$D:$D,'2025 YTD | Divisão'!$A:$A,R$137,'2025 YTD | Divisão'!$B:$B,$B32,'2025 YTD | Divisão'!$C:$C,"Outras GRs")</f>
        <v>9092.637674</v>
      </c>
      <c r="S87" s="29">
        <f>SUMIFS('2025 YTD | Divisão'!$D:$D,'2025 YTD | Divisão'!$A:$A,S$137,'2025 YTD | Divisão'!$B:$B,$B32,'2025 YTD | Divisão'!$C:$C,"Outras GRs")</f>
        <v>2428.757522</v>
      </c>
      <c r="T87" s="29">
        <f>SUMIFS('2025 YTD | Divisão'!$D:$D,'2025 YTD | Divisão'!$A:$A,T$137,'2025 YTD | Divisão'!$B:$B,$B32,'2025 YTD | Divisão'!$C:$C,"Outras GRs")</f>
        <v>-1842.900461</v>
      </c>
      <c r="U87" s="29">
        <f>SUMIFS('2025 YTD | Divisão'!$D:$D,'2025 YTD | Divisão'!$A:$A,U$137,'2025 YTD | Divisão'!$B:$B,$B32,'2025 YTD | Divisão'!$C:$C,"Outras GRs")</f>
        <v>5101.0342</v>
      </c>
      <c r="V87" s="29">
        <f>SUMIFS('2025 YTD | Divisão'!$D:$D,'2025 YTD | Divisão'!$A:$A,V$137,'2025 YTD | Divisão'!$B:$B,$B32,'2025 YTD | Divisão'!$C:$C,"Outras GRs")</f>
        <v>-6581.336888</v>
      </c>
      <c r="W87" s="29">
        <f>SUMIFS('2025 YTD | Divisão'!$D:$D,'2025 YTD | Divisão'!$A:$A,W$137,'2025 YTD | Divisão'!$B:$B,$B32,'2025 YTD | Divisão'!$C:$C,"Outras GRs")</f>
        <v>-33818.16717</v>
      </c>
      <c r="X87" s="8"/>
      <c r="Y87" s="9"/>
      <c r="Z87" s="4"/>
      <c r="AA87" s="4"/>
      <c r="AB87" s="4"/>
      <c r="AC87" s="4"/>
      <c r="AD87" s="4"/>
      <c r="AE87" s="4"/>
    </row>
    <row r="88" hidden="1" outlineLevel="1">
      <c r="A88" s="8"/>
      <c r="B88" s="98">
        <v>6.0</v>
      </c>
      <c r="C88" s="29">
        <f>SUMIFS('2025 YTD | Divisão'!$D:$D,'2025 YTD | Divisão'!$A:$A,C$137,'2025 YTD | Divisão'!$B:$B,$B33,'2025 YTD | Divisão'!$C:$C,"Outras GRs")</f>
        <v>-20060.15843</v>
      </c>
      <c r="D88" s="29">
        <f>SUMIFS('2025 YTD | Divisão'!$D:$D,'2025 YTD | Divisão'!$A:$A,D$137,'2025 YTD | Divisão'!$B:$B,$B33,'2025 YTD | Divisão'!$C:$C,"Outras GRs")</f>
        <v>-14222.83993</v>
      </c>
      <c r="E88" s="29">
        <f>SUMIFS('2025 YTD | Divisão'!$D:$D,'2025 YTD | Divisão'!$A:$A,E$137,'2025 YTD | Divisão'!$B:$B,$B33,'2025 YTD | Divisão'!$C:$C,"Outras GRs")</f>
        <v>-4982.10217</v>
      </c>
      <c r="F88" s="29">
        <f>SUMIFS('2025 YTD | Divisão'!$D:$D,'2025 YTD | Divisão'!$A:$A,F$137,'2025 YTD | Divisão'!$B:$B,$B33,'2025 YTD | Divisão'!$C:$C,"Outras GRs")</f>
        <v>11744.82325</v>
      </c>
      <c r="G88" s="29">
        <f>SUMIFS('2025 YTD | Divisão'!$D:$D,'2025 YTD | Divisão'!$A:$A,G$137,'2025 YTD | Divisão'!$B:$B,$B33,'2025 YTD | Divisão'!$C:$C,"Outras GRs")</f>
        <v>-1986.868052</v>
      </c>
      <c r="H88" s="29">
        <f>SUMIFS('2025 YTD | Divisão'!$D:$D,'2025 YTD | Divisão'!$A:$A,H$137,'2025 YTD | Divisão'!$B:$B,$B33,'2025 YTD | Divisão'!$C:$C,"Outras GRs")</f>
        <v>-27742.30447</v>
      </c>
      <c r="I88" s="29">
        <f>SUMIFS('2025 YTD | Divisão'!$D:$D,'2025 YTD | Divisão'!$A:$A,I$137,'2025 YTD | Divisão'!$B:$B,$B33,'2025 YTD | Divisão'!$C:$C,"Outras GRs")</f>
        <v>-23350.18418</v>
      </c>
      <c r="J88" s="29">
        <f>SUMIFS('2025 YTD | Divisão'!$D:$D,'2025 YTD | Divisão'!$A:$A,J$137,'2025 YTD | Divisão'!$B:$B,$B33,'2025 YTD | Divisão'!$C:$C,"Outras GRs")</f>
        <v>1210.936476</v>
      </c>
      <c r="K88" s="29">
        <f>SUMIFS('2025 YTD | Divisão'!$D:$D,'2025 YTD | Divisão'!$A:$A,K$137,'2025 YTD | Divisão'!$B:$B,$B33,'2025 YTD | Divisão'!$C:$C,"Outras GRs")</f>
        <v>-23276.07422</v>
      </c>
      <c r="L88" s="29">
        <f>SUMIFS('2025 YTD | Divisão'!$D:$D,'2025 YTD | Divisão'!$A:$A,L$137,'2025 YTD | Divisão'!$B:$B,$B33,'2025 YTD | Divisão'!$C:$C,"Outras GRs")</f>
        <v>-22056.46537</v>
      </c>
      <c r="M88" s="29">
        <f>SUMIFS('2025 YTD | Divisão'!$D:$D,'2025 YTD | Divisão'!$A:$A,M$137,'2025 YTD | Divisão'!$B:$B,$B33,'2025 YTD | Divisão'!$C:$C,"Outras GRs")</f>
        <v>-23588.43282</v>
      </c>
      <c r="N88" s="29">
        <f>SUMIFS('2025 YTD | Divisão'!$D:$D,'2025 YTD | Divisão'!$A:$A,N$137,'2025 YTD | Divisão'!$B:$B,$B33,'2025 YTD | Divisão'!$C:$C,"Outras GRs")</f>
        <v>1763.288374</v>
      </c>
      <c r="O88" s="29">
        <f>SUMIFS('2025 YTD | Divisão'!$D:$D,'2025 YTD | Divisão'!$A:$A,O$137,'2025 YTD | Divisão'!$B:$B,$B33,'2025 YTD | Divisão'!$C:$C,"Outras GRs")</f>
        <v>-32757.80564</v>
      </c>
      <c r="P88" s="29">
        <f>SUMIFS('2025 YTD | Divisão'!$D:$D,'2025 YTD | Divisão'!$A:$A,P$137,'2025 YTD | Divisão'!$B:$B,$B33,'2025 YTD | Divisão'!$C:$C,"Outras GRs")</f>
        <v>5801.294171</v>
      </c>
      <c r="Q88" s="29">
        <f>SUMIFS('2025 YTD | Divisão'!$D:$D,'2025 YTD | Divisão'!$A:$A,Q$137,'2025 YTD | Divisão'!$B:$B,$B33,'2025 YTD | Divisão'!$C:$C,"Outras GRs")</f>
        <v>-17207.35017</v>
      </c>
      <c r="R88" s="29">
        <f>SUMIFS('2025 YTD | Divisão'!$D:$D,'2025 YTD | Divisão'!$A:$A,R$137,'2025 YTD | Divisão'!$B:$B,$B33,'2025 YTD | Divisão'!$C:$C,"Outras GRs")</f>
        <v>-9105.289976</v>
      </c>
      <c r="S88" s="29">
        <f>SUMIFS('2025 YTD | Divisão'!$D:$D,'2025 YTD | Divisão'!$A:$A,S$137,'2025 YTD | Divisão'!$B:$B,$B33,'2025 YTD | Divisão'!$C:$C,"Outras GRs")</f>
        <v>10656.07911</v>
      </c>
      <c r="T88" s="29">
        <f>SUMIFS('2025 YTD | Divisão'!$D:$D,'2025 YTD | Divisão'!$A:$A,T$137,'2025 YTD | Divisão'!$B:$B,$B33,'2025 YTD | Divisão'!$C:$C,"Outras GRs")</f>
        <v>-6988.875021</v>
      </c>
      <c r="U88" s="29">
        <f>SUMIFS('2025 YTD | Divisão'!$D:$D,'2025 YTD | Divisão'!$A:$A,U$137,'2025 YTD | Divisão'!$B:$B,$B33,'2025 YTD | Divisão'!$C:$C,"Outras GRs")</f>
        <v>-1525.095068</v>
      </c>
      <c r="V88" s="29">
        <f>SUMIFS('2025 YTD | Divisão'!$D:$D,'2025 YTD | Divisão'!$A:$A,V$137,'2025 YTD | Divisão'!$B:$B,$B33,'2025 YTD | Divisão'!$C:$C,"Outras GRs")</f>
        <v>-311.9086523</v>
      </c>
      <c r="W88" s="29">
        <f>SUMIFS('2025 YTD | Divisão'!$D:$D,'2025 YTD | Divisão'!$A:$A,W$137,'2025 YTD | Divisão'!$B:$B,$B33,'2025 YTD | Divisão'!$C:$C,"Outras GRs")</f>
        <v>-16423.94115</v>
      </c>
      <c r="X88" s="8"/>
      <c r="Y88" s="9"/>
      <c r="Z88" s="4"/>
      <c r="AA88" s="4"/>
      <c r="AB88" s="4"/>
      <c r="AC88" s="4"/>
      <c r="AD88" s="4"/>
      <c r="AE88" s="4"/>
    </row>
    <row r="89" hidden="1" outlineLevel="1">
      <c r="A89" s="8"/>
      <c r="B89" s="98">
        <v>7.0</v>
      </c>
      <c r="C89" s="29">
        <f>SUMIFS('2025 YTD | Divisão'!$D:$D,'2025 YTD | Divisão'!$A:$A,C$137,'2025 YTD | Divisão'!$B:$B,$B34,'2025 YTD | Divisão'!$C:$C,"Outras GRs")</f>
        <v>-104815.659</v>
      </c>
      <c r="D89" s="29">
        <f>SUMIFS('2025 YTD | Divisão'!$D:$D,'2025 YTD | Divisão'!$A:$A,D$137,'2025 YTD | Divisão'!$B:$B,$B34,'2025 YTD | Divisão'!$C:$C,"Outras GRs")</f>
        <v>-136313.3238</v>
      </c>
      <c r="E89" s="29">
        <f>SUMIFS('2025 YTD | Divisão'!$D:$D,'2025 YTD | Divisão'!$A:$A,E$137,'2025 YTD | Divisão'!$B:$B,$B34,'2025 YTD | Divisão'!$C:$C,"Outras GRs")</f>
        <v>-18247.97481</v>
      </c>
      <c r="F89" s="29">
        <f>SUMIFS('2025 YTD | Divisão'!$D:$D,'2025 YTD | Divisão'!$A:$A,F$137,'2025 YTD | Divisão'!$B:$B,$B34,'2025 YTD | Divisão'!$C:$C,"Outras GRs")</f>
        <v>-51384.69422</v>
      </c>
      <c r="G89" s="29">
        <f>SUMIFS('2025 YTD | Divisão'!$D:$D,'2025 YTD | Divisão'!$A:$A,G$137,'2025 YTD | Divisão'!$B:$B,$B34,'2025 YTD | Divisão'!$C:$C,"Outras GRs")</f>
        <v>-146177.6714</v>
      </c>
      <c r="H89" s="29">
        <f>SUMIFS('2025 YTD | Divisão'!$D:$D,'2025 YTD | Divisão'!$A:$A,H$137,'2025 YTD | Divisão'!$B:$B,$B34,'2025 YTD | Divisão'!$C:$C,"Outras GRs")</f>
        <v>-112205.8844</v>
      </c>
      <c r="I89" s="29">
        <f>SUMIFS('2025 YTD | Divisão'!$D:$D,'2025 YTD | Divisão'!$A:$A,I$137,'2025 YTD | Divisão'!$B:$B,$B34,'2025 YTD | Divisão'!$C:$C,"Outras GRs")</f>
        <v>-138588.2009</v>
      </c>
      <c r="J89" s="29">
        <f>SUMIFS('2025 YTD | Divisão'!$D:$D,'2025 YTD | Divisão'!$A:$A,J$137,'2025 YTD | Divisão'!$B:$B,$B34,'2025 YTD | Divisão'!$C:$C,"Outras GRs")</f>
        <v>-100009.7832</v>
      </c>
      <c r="K89" s="29">
        <f>SUMIFS('2025 YTD | Divisão'!$D:$D,'2025 YTD | Divisão'!$A:$A,K$137,'2025 YTD | Divisão'!$B:$B,$B34,'2025 YTD | Divisão'!$C:$C,"Outras GRs")</f>
        <v>-101807.9205</v>
      </c>
      <c r="L89" s="29">
        <f>SUMIFS('2025 YTD | Divisão'!$D:$D,'2025 YTD | Divisão'!$A:$A,L$137,'2025 YTD | Divisão'!$B:$B,$B34,'2025 YTD | Divisão'!$C:$C,"Outras GRs")</f>
        <v>-285822.4659</v>
      </c>
      <c r="M89" s="29">
        <f>SUMIFS('2025 YTD | Divisão'!$D:$D,'2025 YTD | Divisão'!$A:$A,M$137,'2025 YTD | Divisão'!$B:$B,$B34,'2025 YTD | Divisão'!$C:$C,"Outras GRs")</f>
        <v>-21596.10497</v>
      </c>
      <c r="N89" s="29">
        <f>SUMIFS('2025 YTD | Divisão'!$D:$D,'2025 YTD | Divisão'!$A:$A,N$137,'2025 YTD | Divisão'!$B:$B,$B34,'2025 YTD | Divisão'!$C:$C,"Outras GRs")</f>
        <v>-82142.35599</v>
      </c>
      <c r="O89" s="29">
        <f>SUMIFS('2025 YTD | Divisão'!$D:$D,'2025 YTD | Divisão'!$A:$A,O$137,'2025 YTD | Divisão'!$B:$B,$B34,'2025 YTD | Divisão'!$C:$C,"Outras GRs")</f>
        <v>-212652.8145</v>
      </c>
      <c r="P89" s="29">
        <f>SUMIFS('2025 YTD | Divisão'!$D:$D,'2025 YTD | Divisão'!$A:$A,P$137,'2025 YTD | Divisão'!$B:$B,$B34,'2025 YTD | Divisão'!$C:$C,"Outras GRs")</f>
        <v>-77366.96385</v>
      </c>
      <c r="Q89" s="29">
        <f>SUMIFS('2025 YTD | Divisão'!$D:$D,'2025 YTD | Divisão'!$A:$A,Q$137,'2025 YTD | Divisão'!$B:$B,$B34,'2025 YTD | Divisão'!$C:$C,"Outras GRs")</f>
        <v>-28188.80094</v>
      </c>
      <c r="R89" s="29">
        <f>SUMIFS('2025 YTD | Divisão'!$D:$D,'2025 YTD | Divisão'!$A:$A,R$137,'2025 YTD | Divisão'!$B:$B,$B34,'2025 YTD | Divisão'!$C:$C,"Outras GRs")</f>
        <v>-64620.18468</v>
      </c>
      <c r="S89" s="29">
        <f>SUMIFS('2025 YTD | Divisão'!$D:$D,'2025 YTD | Divisão'!$A:$A,S$137,'2025 YTD | Divisão'!$B:$B,$B34,'2025 YTD | Divisão'!$C:$C,"Outras GRs")</f>
        <v>1379.091363</v>
      </c>
      <c r="T89" s="29">
        <f>SUMIFS('2025 YTD | Divisão'!$D:$D,'2025 YTD | Divisão'!$A:$A,T$137,'2025 YTD | Divisão'!$B:$B,$B34,'2025 YTD | Divisão'!$C:$C,"Outras GRs")</f>
        <v>-29484.37337</v>
      </c>
      <c r="U89" s="29">
        <f>SUMIFS('2025 YTD | Divisão'!$D:$D,'2025 YTD | Divisão'!$A:$A,U$137,'2025 YTD | Divisão'!$B:$B,$B34,'2025 YTD | Divisão'!$C:$C,"Outras GRs")</f>
        <v>-50982.76281</v>
      </c>
      <c r="V89" s="29">
        <f>SUMIFS('2025 YTD | Divisão'!$D:$D,'2025 YTD | Divisão'!$A:$A,V$137,'2025 YTD | Divisão'!$B:$B,$B34,'2025 YTD | Divisão'!$C:$C,"Outras GRs")</f>
        <v>-74541.382</v>
      </c>
      <c r="W89" s="29">
        <f>SUMIFS('2025 YTD | Divisão'!$D:$D,'2025 YTD | Divisão'!$A:$A,W$137,'2025 YTD | Divisão'!$B:$B,$B34,'2025 YTD | Divisão'!$C:$C,"Outras GRs")</f>
        <v>-44025.29137</v>
      </c>
      <c r="X89" s="8"/>
      <c r="Y89" s="9"/>
      <c r="Z89" s="4"/>
      <c r="AA89" s="4"/>
      <c r="AB89" s="4"/>
      <c r="AC89" s="4"/>
      <c r="AD89" s="4"/>
      <c r="AE89" s="4"/>
    </row>
    <row r="90" hidden="1" outlineLevel="1">
      <c r="A90" s="8"/>
      <c r="B90" s="98">
        <v>8.0</v>
      </c>
      <c r="C90" s="29">
        <f>SUMIFS('2025 YTD | Divisão'!$D:$D,'2025 YTD | Divisão'!$A:$A,C$137,'2025 YTD | Divisão'!$B:$B,$B35,'2025 YTD | Divisão'!$C:$C,"Outras GRs")</f>
        <v>-474.109774</v>
      </c>
      <c r="D90" s="29">
        <f>SUMIFS('2025 YTD | Divisão'!$D:$D,'2025 YTD | Divisão'!$A:$A,D$137,'2025 YTD | Divisão'!$B:$B,$B35,'2025 YTD | Divisão'!$C:$C,"Outras GRs")</f>
        <v>-15617.24592</v>
      </c>
      <c r="E90" s="29">
        <f>SUMIFS('2025 YTD | Divisão'!$D:$D,'2025 YTD | Divisão'!$A:$A,E$137,'2025 YTD | Divisão'!$B:$B,$B35,'2025 YTD | Divisão'!$C:$C,"Outras GRs")</f>
        <v>6287.2229</v>
      </c>
      <c r="F90" s="29">
        <f>SUMIFS('2025 YTD | Divisão'!$D:$D,'2025 YTD | Divisão'!$A:$A,F$137,'2025 YTD | Divisão'!$B:$B,$B35,'2025 YTD | Divisão'!$C:$C,"Outras GRs")</f>
        <v>-7588.422834</v>
      </c>
      <c r="G90" s="29">
        <f>SUMIFS('2025 YTD | Divisão'!$D:$D,'2025 YTD | Divisão'!$A:$A,G$137,'2025 YTD | Divisão'!$B:$B,$B35,'2025 YTD | Divisão'!$C:$C,"Outras GRs")</f>
        <v>8241.288898</v>
      </c>
      <c r="H90" s="29">
        <f>SUMIFS('2025 YTD | Divisão'!$D:$D,'2025 YTD | Divisão'!$A:$A,H$137,'2025 YTD | Divisão'!$B:$B,$B35,'2025 YTD | Divisão'!$C:$C,"Outras GRs")</f>
        <v>37549.5104</v>
      </c>
      <c r="I90" s="29">
        <f>SUMIFS('2025 YTD | Divisão'!$D:$D,'2025 YTD | Divisão'!$A:$A,I$137,'2025 YTD | Divisão'!$B:$B,$B35,'2025 YTD | Divisão'!$C:$C,"Outras GRs")</f>
        <v>7166.155566</v>
      </c>
      <c r="J90" s="29">
        <f>SUMIFS('2025 YTD | Divisão'!$D:$D,'2025 YTD | Divisão'!$A:$A,J$137,'2025 YTD | Divisão'!$B:$B,$B35,'2025 YTD | Divisão'!$C:$C,"Outras GRs")</f>
        <v>-4609.827472</v>
      </c>
      <c r="K90" s="29">
        <f>SUMIFS('2025 YTD | Divisão'!$D:$D,'2025 YTD | Divisão'!$A:$A,K$137,'2025 YTD | Divisão'!$B:$B,$B35,'2025 YTD | Divisão'!$C:$C,"Outras GRs")</f>
        <v>41609.62719</v>
      </c>
      <c r="L90" s="29">
        <f>SUMIFS('2025 YTD | Divisão'!$D:$D,'2025 YTD | Divisão'!$A:$A,L$137,'2025 YTD | Divisão'!$B:$B,$B35,'2025 YTD | Divisão'!$C:$C,"Outras GRs")</f>
        <v>60181.36491</v>
      </c>
      <c r="M90" s="29">
        <f>SUMIFS('2025 YTD | Divisão'!$D:$D,'2025 YTD | Divisão'!$A:$A,M$137,'2025 YTD | Divisão'!$B:$B,$B35,'2025 YTD | Divisão'!$C:$C,"Outras GRs")</f>
        <v>47261.93733</v>
      </c>
      <c r="N90" s="29">
        <f>SUMIFS('2025 YTD | Divisão'!$D:$D,'2025 YTD | Divisão'!$A:$A,N$137,'2025 YTD | Divisão'!$B:$B,$B35,'2025 YTD | Divisão'!$C:$C,"Outras GRs")</f>
        <v>59040.5617</v>
      </c>
      <c r="O90" s="29">
        <f>SUMIFS('2025 YTD | Divisão'!$D:$D,'2025 YTD | Divisão'!$A:$A,O$137,'2025 YTD | Divisão'!$B:$B,$B35,'2025 YTD | Divisão'!$C:$C,"Outras GRs")</f>
        <v>43612.01793</v>
      </c>
      <c r="P90" s="29">
        <f>SUMIFS('2025 YTD | Divisão'!$D:$D,'2025 YTD | Divisão'!$A:$A,P$137,'2025 YTD | Divisão'!$B:$B,$B35,'2025 YTD | Divisão'!$C:$C,"Outras GRs")</f>
        <v>-25440.38002</v>
      </c>
      <c r="Q90" s="29">
        <f>SUMIFS('2025 YTD | Divisão'!$D:$D,'2025 YTD | Divisão'!$A:$A,Q$137,'2025 YTD | Divisão'!$B:$B,$B35,'2025 YTD | Divisão'!$C:$C,"Outras GRs")</f>
        <v>-10294.71314</v>
      </c>
      <c r="R90" s="29">
        <f>SUMIFS('2025 YTD | Divisão'!$D:$D,'2025 YTD | Divisão'!$A:$A,R$137,'2025 YTD | Divisão'!$B:$B,$B35,'2025 YTD | Divisão'!$C:$C,"Outras GRs")</f>
        <v>-4833.875564</v>
      </c>
      <c r="S90" s="29">
        <f>SUMIFS('2025 YTD | Divisão'!$D:$D,'2025 YTD | Divisão'!$A:$A,S$137,'2025 YTD | Divisão'!$B:$B,$B35,'2025 YTD | Divisão'!$C:$C,"Outras GRs")</f>
        <v>-8672.182289</v>
      </c>
      <c r="T90" s="29">
        <f>SUMIFS('2025 YTD | Divisão'!$D:$D,'2025 YTD | Divisão'!$A:$A,T$137,'2025 YTD | Divisão'!$B:$B,$B35,'2025 YTD | Divisão'!$C:$C,"Outras GRs")</f>
        <v>2104.30053</v>
      </c>
      <c r="U90" s="29">
        <f>SUMIFS('2025 YTD | Divisão'!$D:$D,'2025 YTD | Divisão'!$A:$A,U$137,'2025 YTD | Divisão'!$B:$B,$B35,'2025 YTD | Divisão'!$C:$C,"Outras GRs")</f>
        <v>-35390.87889</v>
      </c>
      <c r="V90" s="29">
        <f>SUMIFS('2025 YTD | Divisão'!$D:$D,'2025 YTD | Divisão'!$A:$A,V$137,'2025 YTD | Divisão'!$B:$B,$B35,'2025 YTD | Divisão'!$C:$C,"Outras GRs")</f>
        <v>6472.972375</v>
      </c>
      <c r="W90" s="29">
        <f>SUMIFS('2025 YTD | Divisão'!$D:$D,'2025 YTD | Divisão'!$A:$A,W$137,'2025 YTD | Divisão'!$B:$B,$B35,'2025 YTD | Divisão'!$C:$C,"Outras GRs")</f>
        <v>-38507.81511</v>
      </c>
      <c r="X90" s="8"/>
      <c r="Y90" s="9"/>
      <c r="Z90" s="4"/>
      <c r="AA90" s="4"/>
      <c r="AB90" s="4"/>
      <c r="AC90" s="4"/>
      <c r="AD90" s="4"/>
      <c r="AE90" s="4"/>
    </row>
    <row r="91" hidden="1" outlineLevel="1">
      <c r="A91" s="8"/>
      <c r="B91" s="98">
        <v>9.0</v>
      </c>
      <c r="C91" s="29">
        <f>SUMIFS('2025 YTD | Divisão'!$D:$D,'2025 YTD | Divisão'!$A:$A,C$137,'2025 YTD | Divisão'!$B:$B,$B36,'2025 YTD | Divisão'!$C:$C,"Outras GRs")</f>
        <v>14947.44686</v>
      </c>
      <c r="D91" s="29">
        <f>SUMIFS('2025 YTD | Divisão'!$D:$D,'2025 YTD | Divisão'!$A:$A,D$137,'2025 YTD | Divisão'!$B:$B,$B36,'2025 YTD | Divisão'!$C:$C,"Outras GRs")</f>
        <v>281.6018193</v>
      </c>
      <c r="E91" s="29">
        <f>SUMIFS('2025 YTD | Divisão'!$D:$D,'2025 YTD | Divisão'!$A:$A,E$137,'2025 YTD | Divisão'!$B:$B,$B36,'2025 YTD | Divisão'!$C:$C,"Outras GRs")</f>
        <v>4878.335103</v>
      </c>
      <c r="F91" s="29">
        <f>SUMIFS('2025 YTD | Divisão'!$D:$D,'2025 YTD | Divisão'!$A:$A,F$137,'2025 YTD | Divisão'!$B:$B,$B36,'2025 YTD | Divisão'!$C:$C,"Outras GRs")</f>
        <v>-3022.026876</v>
      </c>
      <c r="G91" s="29">
        <f>SUMIFS('2025 YTD | Divisão'!$D:$D,'2025 YTD | Divisão'!$A:$A,G$137,'2025 YTD | Divisão'!$B:$B,$B36,'2025 YTD | Divisão'!$C:$C,"Outras GRs")</f>
        <v>47167.17093</v>
      </c>
      <c r="H91" s="29">
        <f>SUMIFS('2025 YTD | Divisão'!$D:$D,'2025 YTD | Divisão'!$A:$A,H$137,'2025 YTD | Divisão'!$B:$B,$B36,'2025 YTD | Divisão'!$C:$C,"Outras GRs")</f>
        <v>13250.13632</v>
      </c>
      <c r="I91" s="29">
        <f>SUMIFS('2025 YTD | Divisão'!$D:$D,'2025 YTD | Divisão'!$A:$A,I$137,'2025 YTD | Divisão'!$B:$B,$B36,'2025 YTD | Divisão'!$C:$C,"Outras GRs")</f>
        <v>13292.75414</v>
      </c>
      <c r="J91" s="29">
        <f>SUMIFS('2025 YTD | Divisão'!$D:$D,'2025 YTD | Divisão'!$A:$A,J$137,'2025 YTD | Divisão'!$B:$B,$B36,'2025 YTD | Divisão'!$C:$C,"Outras GRs")</f>
        <v>-3540.063289</v>
      </c>
      <c r="K91" s="29">
        <f>SUMIFS('2025 YTD | Divisão'!$D:$D,'2025 YTD | Divisão'!$A:$A,K$137,'2025 YTD | Divisão'!$B:$B,$B36,'2025 YTD | Divisão'!$C:$C,"Outras GRs")</f>
        <v>24957.60913</v>
      </c>
      <c r="L91" s="29">
        <f>SUMIFS('2025 YTD | Divisão'!$D:$D,'2025 YTD | Divisão'!$A:$A,L$137,'2025 YTD | Divisão'!$B:$B,$B36,'2025 YTD | Divisão'!$C:$C,"Outras GRs")</f>
        <v>38670.45617</v>
      </c>
      <c r="M91" s="29">
        <f>SUMIFS('2025 YTD | Divisão'!$D:$D,'2025 YTD | Divisão'!$A:$A,M$137,'2025 YTD | Divisão'!$B:$B,$B36,'2025 YTD | Divisão'!$C:$C,"Outras GRs")</f>
        <v>-8704.492645</v>
      </c>
      <c r="N91" s="29">
        <f>SUMIFS('2025 YTD | Divisão'!$D:$D,'2025 YTD | Divisão'!$A:$A,N$137,'2025 YTD | Divisão'!$B:$B,$B36,'2025 YTD | Divisão'!$C:$C,"Outras GRs")</f>
        <v>23482.89303</v>
      </c>
      <c r="O91" s="29">
        <f>SUMIFS('2025 YTD | Divisão'!$D:$D,'2025 YTD | Divisão'!$A:$A,O$137,'2025 YTD | Divisão'!$B:$B,$B36,'2025 YTD | Divisão'!$C:$C,"Outras GRs")</f>
        <v>13987.87684</v>
      </c>
      <c r="P91" s="29">
        <f>SUMIFS('2025 YTD | Divisão'!$D:$D,'2025 YTD | Divisão'!$A:$A,P$137,'2025 YTD | Divisão'!$B:$B,$B36,'2025 YTD | Divisão'!$C:$C,"Outras GRs")</f>
        <v>-23129.80492</v>
      </c>
      <c r="Q91" s="29">
        <f>SUMIFS('2025 YTD | Divisão'!$D:$D,'2025 YTD | Divisão'!$A:$A,Q$137,'2025 YTD | Divisão'!$B:$B,$B36,'2025 YTD | Divisão'!$C:$C,"Outras GRs")</f>
        <v>6085.726188</v>
      </c>
      <c r="R91" s="29">
        <f>SUMIFS('2025 YTD | Divisão'!$D:$D,'2025 YTD | Divisão'!$A:$A,R$137,'2025 YTD | Divisão'!$B:$B,$B36,'2025 YTD | Divisão'!$C:$C,"Outras GRs")</f>
        <v>2601.39852</v>
      </c>
      <c r="S91" s="29">
        <f>SUMIFS('2025 YTD | Divisão'!$D:$D,'2025 YTD | Divisão'!$A:$A,S$137,'2025 YTD | Divisão'!$B:$B,$B36,'2025 YTD | Divisão'!$C:$C,"Outras GRs")</f>
        <v>-2041.801549</v>
      </c>
      <c r="T91" s="29">
        <f>SUMIFS('2025 YTD | Divisão'!$D:$D,'2025 YTD | Divisão'!$A:$A,T$137,'2025 YTD | Divisão'!$B:$B,$B36,'2025 YTD | Divisão'!$C:$C,"Outras GRs")</f>
        <v>-11993.43267</v>
      </c>
      <c r="U91" s="29">
        <f>SUMIFS('2025 YTD | Divisão'!$D:$D,'2025 YTD | Divisão'!$A:$A,U$137,'2025 YTD | Divisão'!$B:$B,$B36,'2025 YTD | Divisão'!$C:$C,"Outras GRs")</f>
        <v>-45034.64843</v>
      </c>
      <c r="V91" s="29">
        <f>SUMIFS('2025 YTD | Divisão'!$D:$D,'2025 YTD | Divisão'!$A:$A,V$137,'2025 YTD | Divisão'!$B:$B,$B36,'2025 YTD | Divisão'!$C:$C,"Outras GRs")</f>
        <v>44383.06698</v>
      </c>
      <c r="W91" s="29">
        <f>SUMIFS('2025 YTD | Divisão'!$D:$D,'2025 YTD | Divisão'!$A:$A,W$137,'2025 YTD | Divisão'!$B:$B,$B36,'2025 YTD | Divisão'!$C:$C,"Outras GRs")</f>
        <v>-22134.09721</v>
      </c>
      <c r="X91" s="8"/>
      <c r="Y91" s="9"/>
      <c r="Z91" s="4"/>
      <c r="AA91" s="4"/>
      <c r="AB91" s="4"/>
      <c r="AC91" s="4"/>
      <c r="AD91" s="4"/>
      <c r="AE91" s="4"/>
    </row>
    <row r="92" hidden="1" outlineLevel="1">
      <c r="A92" s="8"/>
      <c r="B92" s="98">
        <v>10.0</v>
      </c>
      <c r="C92" s="29">
        <f>SUMIFS('2025 YTD | Divisão'!$D:$D,'2025 YTD | Divisão'!$A:$A,C$137,'2025 YTD | Divisão'!$B:$B,$B37,'2025 YTD | Divisão'!$C:$C,"Outras GRs")</f>
        <v>110273.5647</v>
      </c>
      <c r="D92" s="29">
        <f>SUMIFS('2025 YTD | Divisão'!$D:$D,'2025 YTD | Divisão'!$A:$A,D$137,'2025 YTD | Divisão'!$B:$B,$B37,'2025 YTD | Divisão'!$C:$C,"Outras GRs")</f>
        <v>35576.79825</v>
      </c>
      <c r="E92" s="29">
        <f>SUMIFS('2025 YTD | Divisão'!$D:$D,'2025 YTD | Divisão'!$A:$A,E$137,'2025 YTD | Divisão'!$B:$B,$B37,'2025 YTD | Divisão'!$C:$C,"Outras GRs")</f>
        <v>12814.43022</v>
      </c>
      <c r="F92" s="29">
        <f>SUMIFS('2025 YTD | Divisão'!$D:$D,'2025 YTD | Divisão'!$A:$A,F$137,'2025 YTD | Divisão'!$B:$B,$B37,'2025 YTD | Divisão'!$C:$C,"Outras GRs")</f>
        <v>32595.02993</v>
      </c>
      <c r="G92" s="29">
        <f>SUMIFS('2025 YTD | Divisão'!$D:$D,'2025 YTD | Divisão'!$A:$A,G$137,'2025 YTD | Divisão'!$B:$B,$B37,'2025 YTD | Divisão'!$C:$C,"Outras GRs")</f>
        <v>131918.2692</v>
      </c>
      <c r="H92" s="29">
        <f>SUMIFS('2025 YTD | Divisão'!$D:$D,'2025 YTD | Divisão'!$A:$A,H$137,'2025 YTD | Divisão'!$B:$B,$B37,'2025 YTD | Divisão'!$C:$C,"Outras GRs")</f>
        <v>72978.30465</v>
      </c>
      <c r="I92" s="29">
        <f>SUMIFS('2025 YTD | Divisão'!$D:$D,'2025 YTD | Divisão'!$A:$A,I$137,'2025 YTD | Divisão'!$B:$B,$B37,'2025 YTD | Divisão'!$C:$C,"Outras GRs")</f>
        <v>78268.7993</v>
      </c>
      <c r="J92" s="29">
        <f>SUMIFS('2025 YTD | Divisão'!$D:$D,'2025 YTD | Divisão'!$A:$A,J$137,'2025 YTD | Divisão'!$B:$B,$B37,'2025 YTD | Divisão'!$C:$C,"Outras GRs")</f>
        <v>81651.21459</v>
      </c>
      <c r="K92" s="29">
        <f>SUMIFS('2025 YTD | Divisão'!$D:$D,'2025 YTD | Divisão'!$A:$A,K$137,'2025 YTD | Divisão'!$B:$B,$B37,'2025 YTD | Divisão'!$C:$C,"Outras GRs")</f>
        <v>8394.429804</v>
      </c>
      <c r="L92" s="29">
        <f>SUMIFS('2025 YTD | Divisão'!$D:$D,'2025 YTD | Divisão'!$A:$A,L$137,'2025 YTD | Divisão'!$B:$B,$B37,'2025 YTD | Divisão'!$C:$C,"Outras GRs")</f>
        <v>91185.1884</v>
      </c>
      <c r="M92" s="29">
        <f>SUMIFS('2025 YTD | Divisão'!$D:$D,'2025 YTD | Divisão'!$A:$A,M$137,'2025 YTD | Divisão'!$B:$B,$B37,'2025 YTD | Divisão'!$C:$C,"Outras GRs")</f>
        <v>94552.49849</v>
      </c>
      <c r="N92" s="29">
        <f>SUMIFS('2025 YTD | Divisão'!$D:$D,'2025 YTD | Divisão'!$A:$A,N$137,'2025 YTD | Divisão'!$B:$B,$B37,'2025 YTD | Divisão'!$C:$C,"Outras GRs")</f>
        <v>132042.9676</v>
      </c>
      <c r="O92" s="29">
        <f>SUMIFS('2025 YTD | Divisão'!$D:$D,'2025 YTD | Divisão'!$A:$A,O$137,'2025 YTD | Divisão'!$B:$B,$B37,'2025 YTD | Divisão'!$C:$C,"Outras GRs")</f>
        <v>98282.8145</v>
      </c>
      <c r="P92" s="29">
        <f>SUMIFS('2025 YTD | Divisão'!$D:$D,'2025 YTD | Divisão'!$A:$A,P$137,'2025 YTD | Divisão'!$B:$B,$B37,'2025 YTD | Divisão'!$C:$C,"Outras GRs")</f>
        <v>76741.72697</v>
      </c>
      <c r="Q92" s="29">
        <f>SUMIFS('2025 YTD | Divisão'!$D:$D,'2025 YTD | Divisão'!$A:$A,Q$137,'2025 YTD | Divisão'!$B:$B,$B37,'2025 YTD | Divisão'!$C:$C,"Outras GRs")</f>
        <v>9148.627562</v>
      </c>
      <c r="R92" s="29">
        <f>SUMIFS('2025 YTD | Divisão'!$D:$D,'2025 YTD | Divisão'!$A:$A,R$137,'2025 YTD | Divisão'!$B:$B,$B37,'2025 YTD | Divisão'!$C:$C,"Outras GRs")</f>
        <v>40793.99117</v>
      </c>
      <c r="S92" s="29">
        <f>SUMIFS('2025 YTD | Divisão'!$D:$D,'2025 YTD | Divisão'!$A:$A,S$137,'2025 YTD | Divisão'!$B:$B,$B37,'2025 YTD | Divisão'!$C:$C,"Outras GRs")</f>
        <v>-1591.353522</v>
      </c>
      <c r="T92" s="29">
        <f>SUMIFS('2025 YTD | Divisão'!$D:$D,'2025 YTD | Divisão'!$A:$A,T$137,'2025 YTD | Divisão'!$B:$B,$B37,'2025 YTD | Divisão'!$C:$C,"Outras GRs")</f>
        <v>-5073.341578</v>
      </c>
      <c r="U92" s="29">
        <f>SUMIFS('2025 YTD | Divisão'!$D:$D,'2025 YTD | Divisão'!$A:$A,U$137,'2025 YTD | Divisão'!$B:$B,$B37,'2025 YTD | Divisão'!$C:$C,"Outras GRs")</f>
        <v>22968.30458</v>
      </c>
      <c r="V92" s="29">
        <f>SUMIFS('2025 YTD | Divisão'!$D:$D,'2025 YTD | Divisão'!$A:$A,V$137,'2025 YTD | Divisão'!$B:$B,$B37,'2025 YTD | Divisão'!$C:$C,"Outras GRs")</f>
        <v>85907.85139</v>
      </c>
      <c r="W92" s="29">
        <f>SUMIFS('2025 YTD | Divisão'!$D:$D,'2025 YTD | Divisão'!$A:$A,W$137,'2025 YTD | Divisão'!$B:$B,$B37,'2025 YTD | Divisão'!$C:$C,"Outras GRs")</f>
        <v>145069.8281</v>
      </c>
      <c r="X92" s="8"/>
      <c r="Y92" s="9"/>
      <c r="Z92" s="4"/>
      <c r="AA92" s="4"/>
      <c r="AB92" s="4"/>
      <c r="AC92" s="4"/>
      <c r="AD92" s="4"/>
      <c r="AE92" s="4"/>
    </row>
    <row r="93" hidden="1" outlineLevel="1">
      <c r="A93" s="8"/>
      <c r="B93" s="98">
        <v>11.0</v>
      </c>
      <c r="C93" s="29">
        <f>SUMIFS('2025 YTD | Divisão'!$D:$D,'2025 YTD | Divisão'!$A:$A,C$137,'2025 YTD | Divisão'!$B:$B,$B38,'2025 YTD | Divisão'!$C:$C,"Outras GRs")</f>
        <v>-6444.746261</v>
      </c>
      <c r="D93" s="29">
        <f>SUMIFS('2025 YTD | Divisão'!$D:$D,'2025 YTD | Divisão'!$A:$A,D$137,'2025 YTD | Divisão'!$B:$B,$B38,'2025 YTD | Divisão'!$C:$C,"Outras GRs")</f>
        <v>-55095.60614</v>
      </c>
      <c r="E93" s="29">
        <f>SUMIFS('2025 YTD | Divisão'!$D:$D,'2025 YTD | Divisão'!$A:$A,E$137,'2025 YTD | Divisão'!$B:$B,$B38,'2025 YTD | Divisão'!$C:$C,"Outras GRs")</f>
        <v>7215.177852</v>
      </c>
      <c r="F93" s="29">
        <f>SUMIFS('2025 YTD | Divisão'!$D:$D,'2025 YTD | Divisão'!$A:$A,F$137,'2025 YTD | Divisão'!$B:$B,$B38,'2025 YTD | Divisão'!$C:$C,"Outras GRs")</f>
        <v>-7163.531981</v>
      </c>
      <c r="G93" s="29">
        <f>SUMIFS('2025 YTD | Divisão'!$D:$D,'2025 YTD | Divisão'!$A:$A,G$137,'2025 YTD | Divisão'!$B:$B,$B38,'2025 YTD | Divisão'!$C:$C,"Outras GRs")</f>
        <v>-80505.34274</v>
      </c>
      <c r="H93" s="29">
        <f>SUMIFS('2025 YTD | Divisão'!$D:$D,'2025 YTD | Divisão'!$A:$A,H$137,'2025 YTD | Divisão'!$B:$B,$B38,'2025 YTD | Divisão'!$C:$C,"Outras GRs")</f>
        <v>8369.247165</v>
      </c>
      <c r="I93" s="29">
        <f>SUMIFS('2025 YTD | Divisão'!$D:$D,'2025 YTD | Divisão'!$A:$A,I$137,'2025 YTD | Divisão'!$B:$B,$B38,'2025 YTD | Divisão'!$C:$C,"Outras GRs")</f>
        <v>-19477.41777</v>
      </c>
      <c r="J93" s="29">
        <f>SUMIFS('2025 YTD | Divisão'!$D:$D,'2025 YTD | Divisão'!$A:$A,J$137,'2025 YTD | Divisão'!$B:$B,$B38,'2025 YTD | Divisão'!$C:$C,"Outras GRs")</f>
        <v>-24774.71963</v>
      </c>
      <c r="K93" s="29">
        <f>SUMIFS('2025 YTD | Divisão'!$D:$D,'2025 YTD | Divisão'!$A:$A,K$137,'2025 YTD | Divisão'!$B:$B,$B38,'2025 YTD | Divisão'!$C:$C,"Outras GRs")</f>
        <v>-16276.4842</v>
      </c>
      <c r="L93" s="29">
        <f>SUMIFS('2025 YTD | Divisão'!$D:$D,'2025 YTD | Divisão'!$A:$A,L$137,'2025 YTD | Divisão'!$B:$B,$B38,'2025 YTD | Divisão'!$C:$C,"Outras GRs")</f>
        <v>71961.07117</v>
      </c>
      <c r="M93" s="29">
        <f>SUMIFS('2025 YTD | Divisão'!$D:$D,'2025 YTD | Divisão'!$A:$A,M$137,'2025 YTD | Divisão'!$B:$B,$B38,'2025 YTD | Divisão'!$C:$C,"Outras GRs")</f>
        <v>40205.28429</v>
      </c>
      <c r="N93" s="29">
        <f>SUMIFS('2025 YTD | Divisão'!$D:$D,'2025 YTD | Divisão'!$A:$A,N$137,'2025 YTD | Divisão'!$B:$B,$B38,'2025 YTD | Divisão'!$C:$C,"Outras GRs")</f>
        <v>538.556892</v>
      </c>
      <c r="O93" s="29">
        <f>SUMIFS('2025 YTD | Divisão'!$D:$D,'2025 YTD | Divisão'!$A:$A,O$137,'2025 YTD | Divisão'!$B:$B,$B38,'2025 YTD | Divisão'!$C:$C,"Outras GRs")</f>
        <v>28291.51528</v>
      </c>
      <c r="P93" s="29">
        <f>SUMIFS('2025 YTD | Divisão'!$D:$D,'2025 YTD | Divisão'!$A:$A,P$137,'2025 YTD | Divisão'!$B:$B,$B38,'2025 YTD | Divisão'!$C:$C,"Outras GRs")</f>
        <v>-133179.5978</v>
      </c>
      <c r="Q93" s="29">
        <f>SUMIFS('2025 YTD | Divisão'!$D:$D,'2025 YTD | Divisão'!$A:$A,Q$137,'2025 YTD | Divisão'!$B:$B,$B38,'2025 YTD | Divisão'!$C:$C,"Outras GRs")</f>
        <v>13940.32744</v>
      </c>
      <c r="R93" s="29">
        <f>SUMIFS('2025 YTD | Divisão'!$D:$D,'2025 YTD | Divisão'!$A:$A,R$137,'2025 YTD | Divisão'!$B:$B,$B38,'2025 YTD | Divisão'!$C:$C,"Outras GRs")</f>
        <v>-6559.582728</v>
      </c>
      <c r="S93" s="29">
        <f>SUMIFS('2025 YTD | Divisão'!$D:$D,'2025 YTD | Divisão'!$A:$A,S$137,'2025 YTD | Divisão'!$B:$B,$B38,'2025 YTD | Divisão'!$C:$C,"Outras GRs")</f>
        <v>-424.0068202</v>
      </c>
      <c r="T93" s="29">
        <f>SUMIFS('2025 YTD | Divisão'!$D:$D,'2025 YTD | Divisão'!$A:$A,T$137,'2025 YTD | Divisão'!$B:$B,$B38,'2025 YTD | Divisão'!$C:$C,"Outras GRs")</f>
        <v>-4752.91926</v>
      </c>
      <c r="U93" s="29">
        <f>SUMIFS('2025 YTD | Divisão'!$D:$D,'2025 YTD | Divisão'!$A:$A,U$137,'2025 YTD | Divisão'!$B:$B,$B38,'2025 YTD | Divisão'!$C:$C,"Outras GRs")</f>
        <v>-2061.580194</v>
      </c>
      <c r="V93" s="29">
        <f>SUMIFS('2025 YTD | Divisão'!$D:$D,'2025 YTD | Divisão'!$A:$A,V$137,'2025 YTD | Divisão'!$B:$B,$B38,'2025 YTD | Divisão'!$C:$C,"Outras GRs")</f>
        <v>-5798.424133</v>
      </c>
      <c r="W93" s="29">
        <f>SUMIFS('2025 YTD | Divisão'!$D:$D,'2025 YTD | Divisão'!$A:$A,W$137,'2025 YTD | Divisão'!$B:$B,$B38,'2025 YTD | Divisão'!$C:$C,"Outras GRs")</f>
        <v>-32983.80668</v>
      </c>
      <c r="X93" s="8"/>
      <c r="Y93" s="9"/>
      <c r="Z93" s="4"/>
      <c r="AA93" s="4"/>
      <c r="AB93" s="4"/>
      <c r="AC93" s="4"/>
      <c r="AD93" s="4"/>
      <c r="AE93" s="4"/>
    </row>
    <row r="94" hidden="1" outlineLevel="1">
      <c r="A94" s="8"/>
      <c r="B94" s="98">
        <v>12.0</v>
      </c>
      <c r="C94" s="29">
        <f>SUMIFS('2025 YTD | Divisão'!$D:$D,'2025 YTD | Divisão'!$A:$A,C$137,'2025 YTD | Divisão'!$B:$B,$B39,'2025 YTD | Divisão'!$C:$C,"Outras GRs")</f>
        <v>25747.21818</v>
      </c>
      <c r="D94" s="29">
        <f>SUMIFS('2025 YTD | Divisão'!$D:$D,'2025 YTD | Divisão'!$A:$A,D$137,'2025 YTD | Divisão'!$B:$B,$B39,'2025 YTD | Divisão'!$C:$C,"Outras GRs")</f>
        <v>27628.91799</v>
      </c>
      <c r="E94" s="29">
        <f>SUMIFS('2025 YTD | Divisão'!$D:$D,'2025 YTD | Divisão'!$A:$A,E$137,'2025 YTD | Divisão'!$B:$B,$B39,'2025 YTD | Divisão'!$C:$C,"Outras GRs")</f>
        <v>14373.04708</v>
      </c>
      <c r="F94" s="29">
        <f>SUMIFS('2025 YTD | Divisão'!$D:$D,'2025 YTD | Divisão'!$A:$A,F$137,'2025 YTD | Divisão'!$B:$B,$B39,'2025 YTD | Divisão'!$C:$C,"Outras GRs")</f>
        <v>823.8861247</v>
      </c>
      <c r="G94" s="29">
        <f>SUMIFS('2025 YTD | Divisão'!$D:$D,'2025 YTD | Divisão'!$A:$A,G$137,'2025 YTD | Divisão'!$B:$B,$B39,'2025 YTD | Divisão'!$C:$C,"Outras GRs")</f>
        <v>-41688.29148</v>
      </c>
      <c r="H94" s="29">
        <f>SUMIFS('2025 YTD | Divisão'!$D:$D,'2025 YTD | Divisão'!$A:$A,H$137,'2025 YTD | Divisão'!$B:$B,$B39,'2025 YTD | Divisão'!$C:$C,"Outras GRs")</f>
        <v>4734.748515</v>
      </c>
      <c r="I94" s="29">
        <f>SUMIFS('2025 YTD | Divisão'!$D:$D,'2025 YTD | Divisão'!$A:$A,I$137,'2025 YTD | Divisão'!$B:$B,$B39,'2025 YTD | Divisão'!$C:$C,"Outras GRs")</f>
        <v>9633.129888</v>
      </c>
      <c r="J94" s="29">
        <f>SUMIFS('2025 YTD | Divisão'!$D:$D,'2025 YTD | Divisão'!$A:$A,J$137,'2025 YTD | Divisão'!$B:$B,$B39,'2025 YTD | Divisão'!$C:$C,"Outras GRs")</f>
        <v>-2197.2385</v>
      </c>
      <c r="K94" s="29">
        <f>SUMIFS('2025 YTD | Divisão'!$D:$D,'2025 YTD | Divisão'!$A:$A,K$137,'2025 YTD | Divisão'!$B:$B,$B39,'2025 YTD | Divisão'!$C:$C,"Outras GRs")</f>
        <v>16175.98375</v>
      </c>
      <c r="L94" s="29">
        <f>SUMIFS('2025 YTD | Divisão'!$D:$D,'2025 YTD | Divisão'!$A:$A,L$137,'2025 YTD | Divisão'!$B:$B,$B39,'2025 YTD | Divisão'!$C:$C,"Outras GRs")</f>
        <v>58206.958</v>
      </c>
      <c r="M94" s="29">
        <f>SUMIFS('2025 YTD | Divisão'!$D:$D,'2025 YTD | Divisão'!$A:$A,M$137,'2025 YTD | Divisão'!$B:$B,$B39,'2025 YTD | Divisão'!$C:$C,"Outras GRs")</f>
        <v>22220.81929</v>
      </c>
      <c r="N94" s="29">
        <f>SUMIFS('2025 YTD | Divisão'!$D:$D,'2025 YTD | Divisão'!$A:$A,N$137,'2025 YTD | Divisão'!$B:$B,$B39,'2025 YTD | Divisão'!$C:$C,"Outras GRs")</f>
        <v>-6837.555497</v>
      </c>
      <c r="O94" s="29">
        <f>SUMIFS('2025 YTD | Divisão'!$D:$D,'2025 YTD | Divisão'!$A:$A,O$137,'2025 YTD | Divisão'!$B:$B,$B39,'2025 YTD | Divisão'!$C:$C,"Outras GRs")</f>
        <v>11837.37185</v>
      </c>
      <c r="P94" s="29">
        <f>SUMIFS('2025 YTD | Divisão'!$D:$D,'2025 YTD | Divisão'!$A:$A,P$137,'2025 YTD | Divisão'!$B:$B,$B39,'2025 YTD | Divisão'!$C:$C,"Outras GRs")</f>
        <v>59202.0898</v>
      </c>
      <c r="Q94" s="29">
        <f>SUMIFS('2025 YTD | Divisão'!$D:$D,'2025 YTD | Divisão'!$A:$A,Q$137,'2025 YTD | Divisão'!$B:$B,$B39,'2025 YTD | Divisão'!$C:$C,"Outras GRs")</f>
        <v>9943.561423</v>
      </c>
      <c r="R94" s="29">
        <f>SUMIFS('2025 YTD | Divisão'!$D:$D,'2025 YTD | Divisão'!$A:$A,R$137,'2025 YTD | Divisão'!$B:$B,$B39,'2025 YTD | Divisão'!$C:$C,"Outras GRs")</f>
        <v>-7570.605411</v>
      </c>
      <c r="S94" s="29">
        <f>SUMIFS('2025 YTD | Divisão'!$D:$D,'2025 YTD | Divisão'!$A:$A,S$137,'2025 YTD | Divisão'!$B:$B,$B39,'2025 YTD | Divisão'!$C:$C,"Outras GRs")</f>
        <v>-1194.722844</v>
      </c>
      <c r="T94" s="29">
        <f>SUMIFS('2025 YTD | Divisão'!$D:$D,'2025 YTD | Divisão'!$A:$A,T$137,'2025 YTD | Divisão'!$B:$B,$B39,'2025 YTD | Divisão'!$C:$C,"Outras GRs")</f>
        <v>4730.519192</v>
      </c>
      <c r="U94" s="29">
        <f>SUMIFS('2025 YTD | Divisão'!$D:$D,'2025 YTD | Divisão'!$A:$A,U$137,'2025 YTD | Divisão'!$B:$B,$B39,'2025 YTD | Divisão'!$C:$C,"Outras GRs")</f>
        <v>-25520.29504</v>
      </c>
      <c r="V94" s="29">
        <f>SUMIFS('2025 YTD | Divisão'!$D:$D,'2025 YTD | Divisão'!$A:$A,V$137,'2025 YTD | Divisão'!$B:$B,$B39,'2025 YTD | Divisão'!$C:$C,"Outras GRs")</f>
        <v>8559.563035</v>
      </c>
      <c r="W94" s="29">
        <f>SUMIFS('2025 YTD | Divisão'!$D:$D,'2025 YTD | Divisão'!$A:$A,W$137,'2025 YTD | Divisão'!$B:$B,$B39,'2025 YTD | Divisão'!$C:$C,"Outras GRs")</f>
        <v>-14019.12928</v>
      </c>
      <c r="X94" s="8"/>
      <c r="Y94" s="9"/>
      <c r="Z94" s="4"/>
      <c r="AA94" s="4"/>
      <c r="AB94" s="4"/>
      <c r="AC94" s="4"/>
      <c r="AD94" s="4"/>
      <c r="AE94" s="4"/>
    </row>
    <row r="95" hidden="1" outlineLevel="1">
      <c r="A95" s="8"/>
      <c r="B95" s="98">
        <v>13.0</v>
      </c>
      <c r="C95" s="29">
        <f>SUMIFS('2025 YTD | Divisão'!$D:$D,'2025 YTD | Divisão'!$A:$A,C$137,'2025 YTD | Divisão'!$B:$B,$B40,'2025 YTD | Divisão'!$C:$C,"Outras GRs")</f>
        <v>-34221.97831</v>
      </c>
      <c r="D95" s="29">
        <f>SUMIFS('2025 YTD | Divisão'!$D:$D,'2025 YTD | Divisão'!$A:$A,D$137,'2025 YTD | Divisão'!$B:$B,$B40,'2025 YTD | Divisão'!$C:$C,"Outras GRs")</f>
        <v>-62646.39765</v>
      </c>
      <c r="E95" s="29">
        <f>SUMIFS('2025 YTD | Divisão'!$D:$D,'2025 YTD | Divisão'!$A:$A,E$137,'2025 YTD | Divisão'!$B:$B,$B40,'2025 YTD | Divisão'!$C:$C,"Outras GRs")</f>
        <v>314.0202255</v>
      </c>
      <c r="F95" s="29">
        <f>SUMIFS('2025 YTD | Divisão'!$D:$D,'2025 YTD | Divisão'!$A:$A,F$137,'2025 YTD | Divisão'!$B:$B,$B40,'2025 YTD | Divisão'!$C:$C,"Outras GRs")</f>
        <v>-63259.12837</v>
      </c>
      <c r="G95" s="29">
        <f>SUMIFS('2025 YTD | Divisão'!$D:$D,'2025 YTD | Divisão'!$A:$A,G$137,'2025 YTD | Divisão'!$B:$B,$B40,'2025 YTD | Divisão'!$C:$C,"Outras GRs")</f>
        <v>-237347.6756</v>
      </c>
      <c r="H95" s="29">
        <f>SUMIFS('2025 YTD | Divisão'!$D:$D,'2025 YTD | Divisão'!$A:$A,H$137,'2025 YTD | Divisão'!$B:$B,$B40,'2025 YTD | Divisão'!$C:$C,"Outras GRs")</f>
        <v>-68778.86604</v>
      </c>
      <c r="I95" s="29">
        <f>SUMIFS('2025 YTD | Divisão'!$D:$D,'2025 YTD | Divisão'!$A:$A,I$137,'2025 YTD | Divisão'!$B:$B,$B40,'2025 YTD | Divisão'!$C:$C,"Outras GRs")</f>
        <v>-110188.1556</v>
      </c>
      <c r="J95" s="29">
        <f>SUMIFS('2025 YTD | Divisão'!$D:$D,'2025 YTD | Divisão'!$A:$A,J$137,'2025 YTD | Divisão'!$B:$B,$B40,'2025 YTD | Divisão'!$C:$C,"Outras GRs")</f>
        <v>-57203.38099</v>
      </c>
      <c r="K95" s="29">
        <f>SUMIFS('2025 YTD | Divisão'!$D:$D,'2025 YTD | Divisão'!$A:$A,K$137,'2025 YTD | Divisão'!$B:$B,$B40,'2025 YTD | Divisão'!$C:$C,"Outras GRs")</f>
        <v>-36674.52435</v>
      </c>
      <c r="L95" s="29">
        <f>SUMIFS('2025 YTD | Divisão'!$D:$D,'2025 YTD | Divisão'!$A:$A,L$137,'2025 YTD | Divisão'!$B:$B,$B40,'2025 YTD | Divisão'!$C:$C,"Outras GRs")</f>
        <v>-68892.26128</v>
      </c>
      <c r="M95" s="29">
        <f>SUMIFS('2025 YTD | Divisão'!$D:$D,'2025 YTD | Divisão'!$A:$A,M$137,'2025 YTD | Divisão'!$B:$B,$B40,'2025 YTD | Divisão'!$C:$C,"Outras GRs")</f>
        <v>-52928.18911</v>
      </c>
      <c r="N95" s="29">
        <f>SUMIFS('2025 YTD | Divisão'!$D:$D,'2025 YTD | Divisão'!$A:$A,N$137,'2025 YTD | Divisão'!$B:$B,$B40,'2025 YTD | Divisão'!$C:$C,"Outras GRs")</f>
        <v>-86198.92064</v>
      </c>
      <c r="O95" s="29">
        <f>SUMIFS('2025 YTD | Divisão'!$D:$D,'2025 YTD | Divisão'!$A:$A,O$137,'2025 YTD | Divisão'!$B:$B,$B40,'2025 YTD | Divisão'!$C:$C,"Outras GRs")</f>
        <v>-79506.55161</v>
      </c>
      <c r="P95" s="29">
        <f>SUMIFS('2025 YTD | Divisão'!$D:$D,'2025 YTD | Divisão'!$A:$A,P$137,'2025 YTD | Divisão'!$B:$B,$B40,'2025 YTD | Divisão'!$C:$C,"Outras GRs")</f>
        <v>-102256.393</v>
      </c>
      <c r="Q95" s="29">
        <f>SUMIFS('2025 YTD | Divisão'!$D:$D,'2025 YTD | Divisão'!$A:$A,Q$137,'2025 YTD | Divisão'!$B:$B,$B40,'2025 YTD | Divisão'!$C:$C,"Outras GRs")</f>
        <v>22367.61412</v>
      </c>
      <c r="R95" s="29">
        <f>SUMIFS('2025 YTD | Divisão'!$D:$D,'2025 YTD | Divisão'!$A:$A,R$137,'2025 YTD | Divisão'!$B:$B,$B40,'2025 YTD | Divisão'!$C:$C,"Outras GRs")</f>
        <v>879.5387163</v>
      </c>
      <c r="S95" s="29">
        <f>SUMIFS('2025 YTD | Divisão'!$D:$D,'2025 YTD | Divisão'!$A:$A,S$137,'2025 YTD | Divisão'!$B:$B,$B40,'2025 YTD | Divisão'!$C:$C,"Outras GRs")</f>
        <v>375.815097</v>
      </c>
      <c r="T95" s="29">
        <f>SUMIFS('2025 YTD | Divisão'!$D:$D,'2025 YTD | Divisão'!$A:$A,T$137,'2025 YTD | Divisão'!$B:$B,$B40,'2025 YTD | Divisão'!$C:$C,"Outras GRs")</f>
        <v>-18363.28907</v>
      </c>
      <c r="U95" s="29">
        <f>SUMIFS('2025 YTD | Divisão'!$D:$D,'2025 YTD | Divisão'!$A:$A,U$137,'2025 YTD | Divisão'!$B:$B,$B40,'2025 YTD | Divisão'!$C:$C,"Outras GRs")</f>
        <v>-83091.32586</v>
      </c>
      <c r="V95" s="29">
        <f>SUMIFS('2025 YTD | Divisão'!$D:$D,'2025 YTD | Divisão'!$A:$A,V$137,'2025 YTD | Divisão'!$B:$B,$B40,'2025 YTD | Divisão'!$C:$C,"Outras GRs")</f>
        <v>-61149.20442</v>
      </c>
      <c r="W95" s="29">
        <f>SUMIFS('2025 YTD | Divisão'!$D:$D,'2025 YTD | Divisão'!$A:$A,W$137,'2025 YTD | Divisão'!$B:$B,$B40,'2025 YTD | Divisão'!$C:$C,"Outras GRs")</f>
        <v>-136978.7574</v>
      </c>
      <c r="X95" s="8"/>
      <c r="Y95" s="9"/>
      <c r="Z95" s="4"/>
      <c r="AA95" s="4"/>
      <c r="AB95" s="4"/>
      <c r="AC95" s="4"/>
      <c r="AD95" s="4"/>
      <c r="AE95" s="4"/>
    </row>
    <row r="96" hidden="1" outlineLevel="1">
      <c r="A96" s="8"/>
      <c r="B96" s="98">
        <v>14.0</v>
      </c>
      <c r="C96" s="29">
        <f>SUMIFS('2025 YTD | Divisão'!$D:$D,'2025 YTD | Divisão'!$A:$A,C$137,'2025 YTD | Divisão'!$B:$B,$B41,'2025 YTD | Divisão'!$C:$C,"Outras GRs")</f>
        <v>5708.648066</v>
      </c>
      <c r="D96" s="29">
        <f>SUMIFS('2025 YTD | Divisão'!$D:$D,'2025 YTD | Divisão'!$A:$A,D$137,'2025 YTD | Divisão'!$B:$B,$B41,'2025 YTD | Divisão'!$C:$C,"Outras GRs")</f>
        <v>-23545.14466</v>
      </c>
      <c r="E96" s="29">
        <f>SUMIFS('2025 YTD | Divisão'!$D:$D,'2025 YTD | Divisão'!$A:$A,E$137,'2025 YTD | Divisão'!$B:$B,$B41,'2025 YTD | Divisão'!$C:$C,"Outras GRs")</f>
        <v>9768.869544</v>
      </c>
      <c r="F96" s="29">
        <f>SUMIFS('2025 YTD | Divisão'!$D:$D,'2025 YTD | Divisão'!$A:$A,F$137,'2025 YTD | Divisão'!$B:$B,$B41,'2025 YTD | Divisão'!$C:$C,"Outras GRs")</f>
        <v>18392.9523</v>
      </c>
      <c r="G96" s="29">
        <f>SUMIFS('2025 YTD | Divisão'!$D:$D,'2025 YTD | Divisão'!$A:$A,G$137,'2025 YTD | Divisão'!$B:$B,$B41,'2025 YTD | Divisão'!$C:$C,"Outras GRs")</f>
        <v>-35719.9748</v>
      </c>
      <c r="H96" s="29">
        <f>SUMIFS('2025 YTD | Divisão'!$D:$D,'2025 YTD | Divisão'!$A:$A,H$137,'2025 YTD | Divisão'!$B:$B,$B41,'2025 YTD | Divisão'!$C:$C,"Outras GRs")</f>
        <v>17955.31176</v>
      </c>
      <c r="I96" s="29">
        <f>SUMIFS('2025 YTD | Divisão'!$D:$D,'2025 YTD | Divisão'!$A:$A,I$137,'2025 YTD | Divisão'!$B:$B,$B41,'2025 YTD | Divisão'!$C:$C,"Outras GRs")</f>
        <v>-5702.320055</v>
      </c>
      <c r="J96" s="29">
        <f>SUMIFS('2025 YTD | Divisão'!$D:$D,'2025 YTD | Divisão'!$A:$A,J$137,'2025 YTD | Divisão'!$B:$B,$B41,'2025 YTD | Divisão'!$C:$C,"Outras GRs")</f>
        <v>32080.78852</v>
      </c>
      <c r="K96" s="29">
        <f>SUMIFS('2025 YTD | Divisão'!$D:$D,'2025 YTD | Divisão'!$A:$A,K$137,'2025 YTD | Divisão'!$B:$B,$B41,'2025 YTD | Divisão'!$C:$C,"Outras GRs")</f>
        <v>19255.74435</v>
      </c>
      <c r="L96" s="29">
        <f>SUMIFS('2025 YTD | Divisão'!$D:$D,'2025 YTD | Divisão'!$A:$A,L$137,'2025 YTD | Divisão'!$B:$B,$B41,'2025 YTD | Divisão'!$C:$C,"Outras GRs")</f>
        <v>3202.899918</v>
      </c>
      <c r="M96" s="29">
        <f>SUMIFS('2025 YTD | Divisão'!$D:$D,'2025 YTD | Divisão'!$A:$A,M$137,'2025 YTD | Divisão'!$B:$B,$B41,'2025 YTD | Divisão'!$C:$C,"Outras GRs")</f>
        <v>70262.52562</v>
      </c>
      <c r="N96" s="29">
        <f>SUMIFS('2025 YTD | Divisão'!$D:$D,'2025 YTD | Divisão'!$A:$A,N$137,'2025 YTD | Divisão'!$B:$B,$B41,'2025 YTD | Divisão'!$C:$C,"Outras GRs")</f>
        <v>10696.66689</v>
      </c>
      <c r="O96" s="29">
        <f>SUMIFS('2025 YTD | Divisão'!$D:$D,'2025 YTD | Divisão'!$A:$A,O$137,'2025 YTD | Divisão'!$B:$B,$B41,'2025 YTD | Divisão'!$C:$C,"Outras GRs")</f>
        <v>11923.54726</v>
      </c>
      <c r="P96" s="29">
        <f>SUMIFS('2025 YTD | Divisão'!$D:$D,'2025 YTD | Divisão'!$A:$A,P$137,'2025 YTD | Divisão'!$B:$B,$B41,'2025 YTD | Divisão'!$C:$C,"Outras GRs")</f>
        <v>-33499.51859</v>
      </c>
      <c r="Q96" s="29">
        <f>SUMIFS('2025 YTD | Divisão'!$D:$D,'2025 YTD | Divisão'!$A:$A,Q$137,'2025 YTD | Divisão'!$B:$B,$B41,'2025 YTD | Divisão'!$C:$C,"Outras GRs")</f>
        <v>-19175.4807</v>
      </c>
      <c r="R96" s="29">
        <f>SUMIFS('2025 YTD | Divisão'!$D:$D,'2025 YTD | Divisão'!$A:$A,R$137,'2025 YTD | Divisão'!$B:$B,$B41,'2025 YTD | Divisão'!$C:$C,"Outras GRs")</f>
        <v>-15262.58366</v>
      </c>
      <c r="S96" s="29">
        <f>SUMIFS('2025 YTD | Divisão'!$D:$D,'2025 YTD | Divisão'!$A:$A,S$137,'2025 YTD | Divisão'!$B:$B,$B41,'2025 YTD | Divisão'!$C:$C,"Outras GRs")</f>
        <v>-5163.637897</v>
      </c>
      <c r="T96" s="29">
        <f>SUMIFS('2025 YTD | Divisão'!$D:$D,'2025 YTD | Divisão'!$A:$A,T$137,'2025 YTD | Divisão'!$B:$B,$B41,'2025 YTD | Divisão'!$C:$C,"Outras GRs")</f>
        <v>-7244.129186</v>
      </c>
      <c r="U96" s="29">
        <f>SUMIFS('2025 YTD | Divisão'!$D:$D,'2025 YTD | Divisão'!$A:$A,U$137,'2025 YTD | Divisão'!$B:$B,$B41,'2025 YTD | Divisão'!$C:$C,"Outras GRs")</f>
        <v>-18242.94803</v>
      </c>
      <c r="V96" s="29">
        <f>SUMIFS('2025 YTD | Divisão'!$D:$D,'2025 YTD | Divisão'!$A:$A,V$137,'2025 YTD | Divisão'!$B:$B,$B41,'2025 YTD | Divisão'!$C:$C,"Outras GRs")</f>
        <v>-7589.66033</v>
      </c>
      <c r="W96" s="29">
        <f>SUMIFS('2025 YTD | Divisão'!$D:$D,'2025 YTD | Divisão'!$A:$A,W$137,'2025 YTD | Divisão'!$B:$B,$B41,'2025 YTD | Divisão'!$C:$C,"Outras GRs")</f>
        <v>-37699.11868</v>
      </c>
      <c r="X96" s="8"/>
      <c r="Y96" s="9"/>
      <c r="Z96" s="4"/>
      <c r="AA96" s="4"/>
      <c r="AB96" s="4"/>
      <c r="AC96" s="4"/>
      <c r="AD96" s="4"/>
      <c r="AE96" s="4"/>
    </row>
    <row r="97" hidden="1" outlineLevel="1">
      <c r="A97" s="8"/>
      <c r="B97" s="98">
        <v>15.0</v>
      </c>
      <c r="C97" s="29">
        <f>SUMIFS('2025 YTD | Divisão'!$D:$D,'2025 YTD | Divisão'!$A:$A,C$137,'2025 YTD | Divisão'!$B:$B,$B42,'2025 YTD | Divisão'!$C:$C,"Outras GRs")</f>
        <v>-3532.574554</v>
      </c>
      <c r="D97" s="29">
        <f>SUMIFS('2025 YTD | Divisão'!$D:$D,'2025 YTD | Divisão'!$A:$A,D$137,'2025 YTD | Divisão'!$B:$B,$B42,'2025 YTD | Divisão'!$C:$C,"Outras GRs")</f>
        <v>24571.24401</v>
      </c>
      <c r="E97" s="29">
        <f>SUMIFS('2025 YTD | Divisão'!$D:$D,'2025 YTD | Divisão'!$A:$A,E$137,'2025 YTD | Divisão'!$B:$B,$B42,'2025 YTD | Divisão'!$C:$C,"Outras GRs")</f>
        <v>8932.634799</v>
      </c>
      <c r="F97" s="29">
        <f>SUMIFS('2025 YTD | Divisão'!$D:$D,'2025 YTD | Divisão'!$A:$A,F$137,'2025 YTD | Divisão'!$B:$B,$B42,'2025 YTD | Divisão'!$C:$C,"Outras GRs")</f>
        <v>5443.604284</v>
      </c>
      <c r="G97" s="29">
        <f>SUMIFS('2025 YTD | Divisão'!$D:$D,'2025 YTD | Divisão'!$A:$A,G$137,'2025 YTD | Divisão'!$B:$B,$B42,'2025 YTD | Divisão'!$C:$C,"Outras GRs")</f>
        <v>-56137.5209</v>
      </c>
      <c r="H97" s="29">
        <f>SUMIFS('2025 YTD | Divisão'!$D:$D,'2025 YTD | Divisão'!$A:$A,H$137,'2025 YTD | Divisão'!$B:$B,$B42,'2025 YTD | Divisão'!$C:$C,"Outras GRs")</f>
        <v>15554.97848</v>
      </c>
      <c r="I97" s="29">
        <f>SUMIFS('2025 YTD | Divisão'!$D:$D,'2025 YTD | Divisão'!$A:$A,I$137,'2025 YTD | Divisão'!$B:$B,$B42,'2025 YTD | Divisão'!$C:$C,"Outras GRs")</f>
        <v>-31997.26849</v>
      </c>
      <c r="J97" s="29">
        <f>SUMIFS('2025 YTD | Divisão'!$D:$D,'2025 YTD | Divisão'!$A:$A,J$137,'2025 YTD | Divisão'!$B:$B,$B42,'2025 YTD | Divisão'!$C:$C,"Outras GRs")</f>
        <v>-35977.1349</v>
      </c>
      <c r="K97" s="29">
        <f>SUMIFS('2025 YTD | Divisão'!$D:$D,'2025 YTD | Divisão'!$A:$A,K$137,'2025 YTD | Divisão'!$B:$B,$B42,'2025 YTD | Divisão'!$C:$C,"Outras GRs")</f>
        <v>6265.442346</v>
      </c>
      <c r="L97" s="29">
        <f>SUMIFS('2025 YTD | Divisão'!$D:$D,'2025 YTD | Divisão'!$A:$A,L$137,'2025 YTD | Divisão'!$B:$B,$B42,'2025 YTD | Divisão'!$C:$C,"Outras GRs")</f>
        <v>17537.95897</v>
      </c>
      <c r="M97" s="29">
        <f>SUMIFS('2025 YTD | Divisão'!$D:$D,'2025 YTD | Divisão'!$A:$A,M$137,'2025 YTD | Divisão'!$B:$B,$B42,'2025 YTD | Divisão'!$C:$C,"Outras GRs")</f>
        <v>22743.46881</v>
      </c>
      <c r="N97" s="29">
        <f>SUMIFS('2025 YTD | Divisão'!$D:$D,'2025 YTD | Divisão'!$A:$A,N$137,'2025 YTD | Divisão'!$B:$B,$B42,'2025 YTD | Divisão'!$C:$C,"Outras GRs")</f>
        <v>11333.85276</v>
      </c>
      <c r="O97" s="29">
        <f>SUMIFS('2025 YTD | Divisão'!$D:$D,'2025 YTD | Divisão'!$A:$A,O$137,'2025 YTD | Divisão'!$B:$B,$B42,'2025 YTD | Divisão'!$C:$C,"Outras GRs")</f>
        <v>22717.94982</v>
      </c>
      <c r="P97" s="29">
        <f>SUMIFS('2025 YTD | Divisão'!$D:$D,'2025 YTD | Divisão'!$A:$A,P$137,'2025 YTD | Divisão'!$B:$B,$B42,'2025 YTD | Divisão'!$C:$C,"Outras GRs")</f>
        <v>-39775.33322</v>
      </c>
      <c r="Q97" s="29">
        <f>SUMIFS('2025 YTD | Divisão'!$D:$D,'2025 YTD | Divisão'!$A:$A,Q$137,'2025 YTD | Divisão'!$B:$B,$B42,'2025 YTD | Divisão'!$C:$C,"Outras GRs")</f>
        <v>32518.30648</v>
      </c>
      <c r="R97" s="29">
        <f>SUMIFS('2025 YTD | Divisão'!$D:$D,'2025 YTD | Divisão'!$A:$A,R$137,'2025 YTD | Divisão'!$B:$B,$B42,'2025 YTD | Divisão'!$C:$C,"Outras GRs")</f>
        <v>1384.597763</v>
      </c>
      <c r="S97" s="29">
        <f>SUMIFS('2025 YTD | Divisão'!$D:$D,'2025 YTD | Divisão'!$A:$A,S$137,'2025 YTD | Divisão'!$B:$B,$B42,'2025 YTD | Divisão'!$C:$C,"Outras GRs")</f>
        <v>-2571.292513</v>
      </c>
      <c r="T97" s="29">
        <f>SUMIFS('2025 YTD | Divisão'!$D:$D,'2025 YTD | Divisão'!$A:$A,T$137,'2025 YTD | Divisão'!$B:$B,$B42,'2025 YTD | Divisão'!$C:$C,"Outras GRs")</f>
        <v>-4815.508831</v>
      </c>
      <c r="U97" s="29">
        <f>SUMIFS('2025 YTD | Divisão'!$D:$D,'2025 YTD | Divisão'!$A:$A,U$137,'2025 YTD | Divisão'!$B:$B,$B42,'2025 YTD | Divisão'!$C:$C,"Outras GRs")</f>
        <v>7721.305107</v>
      </c>
      <c r="V97" s="29">
        <f>SUMIFS('2025 YTD | Divisão'!$D:$D,'2025 YTD | Divisão'!$A:$A,V$137,'2025 YTD | Divisão'!$B:$B,$B42,'2025 YTD | Divisão'!$C:$C,"Outras GRs")</f>
        <v>-4237.718773</v>
      </c>
      <c r="W97" s="29">
        <f>SUMIFS('2025 YTD | Divisão'!$D:$D,'2025 YTD | Divisão'!$A:$A,W$137,'2025 YTD | Divisão'!$B:$B,$B42,'2025 YTD | Divisão'!$C:$C,"Outras GRs")</f>
        <v>20777.82531</v>
      </c>
      <c r="X97" s="8"/>
      <c r="Y97" s="9"/>
      <c r="Z97" s="4"/>
      <c r="AA97" s="4"/>
      <c r="AB97" s="4"/>
      <c r="AC97" s="4"/>
      <c r="AD97" s="4"/>
      <c r="AE97" s="4"/>
    </row>
    <row r="98" hidden="1" outlineLevel="1">
      <c r="A98" s="8"/>
      <c r="B98" s="98">
        <v>16.0</v>
      </c>
      <c r="C98" s="29">
        <f>SUMIFS('2025 YTD | Divisão'!$D:$D,'2025 YTD | Divisão'!$A:$A,C$137,'2025 YTD | Divisão'!$B:$B,$B43,'2025 YTD | Divisão'!$C:$C,"Outras GRs")</f>
        <v>-3920.790328</v>
      </c>
      <c r="D98" s="29">
        <f>SUMIFS('2025 YTD | Divisão'!$D:$D,'2025 YTD | Divisão'!$A:$A,D$137,'2025 YTD | Divisão'!$B:$B,$B43,'2025 YTD | Divisão'!$C:$C,"Outras GRs")</f>
        <v>65378.60736</v>
      </c>
      <c r="E98" s="29">
        <f>SUMIFS('2025 YTD | Divisão'!$D:$D,'2025 YTD | Divisão'!$A:$A,E$137,'2025 YTD | Divisão'!$B:$B,$B43,'2025 YTD | Divisão'!$C:$C,"Outras GRs")</f>
        <v>4061.345902</v>
      </c>
      <c r="F98" s="29">
        <f>SUMIFS('2025 YTD | Divisão'!$D:$D,'2025 YTD | Divisão'!$A:$A,F$137,'2025 YTD | Divisão'!$B:$B,$B43,'2025 YTD | Divisão'!$C:$C,"Outras GRs")</f>
        <v>45154.23177</v>
      </c>
      <c r="G98" s="29">
        <f>SUMIFS('2025 YTD | Divisão'!$D:$D,'2025 YTD | Divisão'!$A:$A,G$137,'2025 YTD | Divisão'!$B:$B,$B43,'2025 YTD | Divisão'!$C:$C,"Outras GRs")</f>
        <v>154765.6501</v>
      </c>
      <c r="H98" s="29">
        <f>SUMIFS('2025 YTD | Divisão'!$D:$D,'2025 YTD | Divisão'!$A:$A,H$137,'2025 YTD | Divisão'!$B:$B,$B43,'2025 YTD | Divisão'!$C:$C,"Outras GRs")</f>
        <v>45126.55651</v>
      </c>
      <c r="I98" s="29">
        <f>SUMIFS('2025 YTD | Divisão'!$D:$D,'2025 YTD | Divisão'!$A:$A,I$137,'2025 YTD | Divisão'!$B:$B,$B43,'2025 YTD | Divisão'!$C:$C,"Outras GRs")</f>
        <v>83535.84217</v>
      </c>
      <c r="J98" s="29">
        <f>SUMIFS('2025 YTD | Divisão'!$D:$D,'2025 YTD | Divisão'!$A:$A,J$137,'2025 YTD | Divisão'!$B:$B,$B43,'2025 YTD | Divisão'!$C:$C,"Outras GRs")</f>
        <v>48353.01568</v>
      </c>
      <c r="K98" s="29">
        <f>SUMIFS('2025 YTD | Divisão'!$D:$D,'2025 YTD | Divisão'!$A:$A,K$137,'2025 YTD | Divisão'!$B:$B,$B43,'2025 YTD | Divisão'!$C:$C,"Outras GRs")</f>
        <v>26750.02139</v>
      </c>
      <c r="L98" s="29">
        <f>SUMIFS('2025 YTD | Divisão'!$D:$D,'2025 YTD | Divisão'!$A:$A,L$137,'2025 YTD | Divisão'!$B:$B,$B43,'2025 YTD | Divisão'!$C:$C,"Outras GRs")</f>
        <v>248916.4698</v>
      </c>
      <c r="M98" s="29">
        <f>SUMIFS('2025 YTD | Divisão'!$D:$D,'2025 YTD | Divisão'!$A:$A,M$137,'2025 YTD | Divisão'!$B:$B,$B43,'2025 YTD | Divisão'!$C:$C,"Outras GRs")</f>
        <v>90151.7311</v>
      </c>
      <c r="N98" s="29">
        <f>SUMIFS('2025 YTD | Divisão'!$D:$D,'2025 YTD | Divisão'!$A:$A,N$137,'2025 YTD | Divisão'!$B:$B,$B43,'2025 YTD | Divisão'!$C:$C,"Outras GRs")</f>
        <v>133376.1157</v>
      </c>
      <c r="O98" s="29">
        <f>SUMIFS('2025 YTD | Divisão'!$D:$D,'2025 YTD | Divisão'!$A:$A,O$137,'2025 YTD | Divisão'!$B:$B,$B43,'2025 YTD | Divisão'!$C:$C,"Outras GRs")</f>
        <v>118230.2022</v>
      </c>
      <c r="P98" s="29">
        <f>SUMIFS('2025 YTD | Divisão'!$D:$D,'2025 YTD | Divisão'!$A:$A,P$137,'2025 YTD | Divisão'!$B:$B,$B43,'2025 YTD | Divisão'!$C:$C,"Outras GRs")</f>
        <v>-1009.195807</v>
      </c>
      <c r="Q98" s="29">
        <f>SUMIFS('2025 YTD | Divisão'!$D:$D,'2025 YTD | Divisão'!$A:$A,Q$137,'2025 YTD | Divisão'!$B:$B,$B43,'2025 YTD | Divisão'!$C:$C,"Outras GRs")</f>
        <v>-8386.94524</v>
      </c>
      <c r="R98" s="29">
        <f>SUMIFS('2025 YTD | Divisão'!$D:$D,'2025 YTD | Divisão'!$A:$A,R$137,'2025 YTD | Divisão'!$B:$B,$B43,'2025 YTD | Divisão'!$C:$C,"Outras GRs")</f>
        <v>21203.59781</v>
      </c>
      <c r="S98" s="29">
        <f>SUMIFS('2025 YTD | Divisão'!$D:$D,'2025 YTD | Divisão'!$A:$A,S$137,'2025 YTD | Divisão'!$B:$B,$B43,'2025 YTD | Divisão'!$C:$C,"Outras GRs")</f>
        <v>-1531.042527</v>
      </c>
      <c r="T98" s="29">
        <f>SUMIFS('2025 YTD | Divisão'!$D:$D,'2025 YTD | Divisão'!$A:$A,T$137,'2025 YTD | Divisão'!$B:$B,$B43,'2025 YTD | Divisão'!$C:$C,"Outras GRs")</f>
        <v>5415.176683</v>
      </c>
      <c r="U98" s="29">
        <f>SUMIFS('2025 YTD | Divisão'!$D:$D,'2025 YTD | Divisão'!$A:$A,U$137,'2025 YTD | Divisão'!$B:$B,$B43,'2025 YTD | Divisão'!$C:$C,"Outras GRs")</f>
        <v>7218.016178</v>
      </c>
      <c r="V98" s="29">
        <f>SUMIFS('2025 YTD | Divisão'!$D:$D,'2025 YTD | Divisão'!$A:$A,V$137,'2025 YTD | Divisão'!$B:$B,$B43,'2025 YTD | Divisão'!$C:$C,"Outras GRs")</f>
        <v>39581.05913</v>
      </c>
      <c r="W98" s="29">
        <f>SUMIFS('2025 YTD | Divisão'!$D:$D,'2025 YTD | Divisão'!$A:$A,W$137,'2025 YTD | Divisão'!$B:$B,$B43,'2025 YTD | Divisão'!$C:$C,"Outras GRs")</f>
        <v>34148.85902</v>
      </c>
      <c r="X98" s="8"/>
      <c r="Y98" s="9"/>
      <c r="Z98" s="4"/>
      <c r="AA98" s="4"/>
      <c r="AB98" s="4"/>
      <c r="AC98" s="4"/>
      <c r="AD98" s="4"/>
      <c r="AE98" s="4"/>
    </row>
    <row r="99" hidden="1" outlineLevel="1">
      <c r="A99" s="8"/>
      <c r="B99" s="98">
        <v>17.0</v>
      </c>
      <c r="C99" s="29">
        <f>SUMIFS('2025 YTD | Divisão'!$D:$D,'2025 YTD | Divisão'!$A:$A,C$137,'2025 YTD | Divisão'!$B:$B,$B44,'2025 YTD | Divisão'!$C:$C,"Outras GRs")</f>
        <v>5760.605734</v>
      </c>
      <c r="D99" s="29">
        <f>SUMIFS('2025 YTD | Divisão'!$D:$D,'2025 YTD | Divisão'!$A:$A,D$137,'2025 YTD | Divisão'!$B:$B,$B44,'2025 YTD | Divisão'!$C:$C,"Outras GRs")</f>
        <v>15133.10752</v>
      </c>
      <c r="E99" s="29">
        <f>SUMIFS('2025 YTD | Divisão'!$D:$D,'2025 YTD | Divisão'!$A:$A,E$137,'2025 YTD | Divisão'!$B:$B,$B44,'2025 YTD | Divisão'!$C:$C,"Outras GRs")</f>
        <v>9839.989155</v>
      </c>
      <c r="F99" s="29">
        <f>SUMIFS('2025 YTD | Divisão'!$D:$D,'2025 YTD | Divisão'!$A:$A,F$137,'2025 YTD | Divisão'!$B:$B,$B44,'2025 YTD | Divisão'!$C:$C,"Outras GRs")</f>
        <v>20921.28111</v>
      </c>
      <c r="G99" s="29">
        <f>SUMIFS('2025 YTD | Divisão'!$D:$D,'2025 YTD | Divisão'!$A:$A,G$137,'2025 YTD | Divisão'!$B:$B,$B44,'2025 YTD | Divisão'!$C:$C,"Outras GRs")</f>
        <v>106083.4518</v>
      </c>
      <c r="H99" s="29">
        <f>SUMIFS('2025 YTD | Divisão'!$D:$D,'2025 YTD | Divisão'!$A:$A,H$137,'2025 YTD | Divisão'!$B:$B,$B44,'2025 YTD | Divisão'!$C:$C,"Outras GRs")</f>
        <v>56523.02702</v>
      </c>
      <c r="I99" s="29">
        <f>SUMIFS('2025 YTD | Divisão'!$D:$D,'2025 YTD | Divisão'!$A:$A,I$137,'2025 YTD | Divisão'!$B:$B,$B44,'2025 YTD | Divisão'!$C:$C,"Outras GRs")</f>
        <v>20813.13189</v>
      </c>
      <c r="J99" s="29">
        <f>SUMIFS('2025 YTD | Divisão'!$D:$D,'2025 YTD | Divisão'!$A:$A,J$137,'2025 YTD | Divisão'!$B:$B,$B44,'2025 YTD | Divisão'!$C:$C,"Outras GRs")</f>
        <v>7449.660508</v>
      </c>
      <c r="K99" s="29">
        <f>SUMIFS('2025 YTD | Divisão'!$D:$D,'2025 YTD | Divisão'!$A:$A,K$137,'2025 YTD | Divisão'!$B:$B,$B44,'2025 YTD | Divisão'!$C:$C,"Outras GRs")</f>
        <v>-27514.62761</v>
      </c>
      <c r="L99" s="29">
        <f>SUMIFS('2025 YTD | Divisão'!$D:$D,'2025 YTD | Divisão'!$A:$A,L$137,'2025 YTD | Divisão'!$B:$B,$B44,'2025 YTD | Divisão'!$C:$C,"Outras GRs")</f>
        <v>95401.94002</v>
      </c>
      <c r="M99" s="29">
        <f>SUMIFS('2025 YTD | Divisão'!$D:$D,'2025 YTD | Divisão'!$A:$A,M$137,'2025 YTD | Divisão'!$B:$B,$B44,'2025 YTD | Divisão'!$C:$C,"Outras GRs")</f>
        <v>60624.2809</v>
      </c>
      <c r="N99" s="29">
        <f>SUMIFS('2025 YTD | Divisão'!$D:$D,'2025 YTD | Divisão'!$A:$A,N$137,'2025 YTD | Divisão'!$B:$B,$B44,'2025 YTD | Divisão'!$C:$C,"Outras GRs")</f>
        <v>-4431.707962</v>
      </c>
      <c r="O99" s="29">
        <f>SUMIFS('2025 YTD | Divisão'!$D:$D,'2025 YTD | Divisão'!$A:$A,O$137,'2025 YTD | Divisão'!$B:$B,$B44,'2025 YTD | Divisão'!$C:$C,"Outras GRs")</f>
        <v>5326.069042</v>
      </c>
      <c r="P99" s="29">
        <f>SUMIFS('2025 YTD | Divisão'!$D:$D,'2025 YTD | Divisão'!$A:$A,P$137,'2025 YTD | Divisão'!$B:$B,$B44,'2025 YTD | Divisão'!$C:$C,"Outras GRs")</f>
        <v>-21533.29722</v>
      </c>
      <c r="Q99" s="29">
        <f>SUMIFS('2025 YTD | Divisão'!$D:$D,'2025 YTD | Divisão'!$A:$A,Q$137,'2025 YTD | Divisão'!$B:$B,$B44,'2025 YTD | Divisão'!$C:$C,"Outras GRs")</f>
        <v>-12587.02083</v>
      </c>
      <c r="R99" s="29">
        <f>SUMIFS('2025 YTD | Divisão'!$D:$D,'2025 YTD | Divisão'!$A:$A,R$137,'2025 YTD | Divisão'!$B:$B,$B44,'2025 YTD | Divisão'!$C:$C,"Outras GRs")</f>
        <v>9887.723321</v>
      </c>
      <c r="S99" s="29">
        <f>SUMIFS('2025 YTD | Divisão'!$D:$D,'2025 YTD | Divisão'!$A:$A,S$137,'2025 YTD | Divisão'!$B:$B,$B44,'2025 YTD | Divisão'!$C:$C,"Outras GRs")</f>
        <v>-1519.512463</v>
      </c>
      <c r="T99" s="29">
        <f>SUMIFS('2025 YTD | Divisão'!$D:$D,'2025 YTD | Divisão'!$A:$A,T$137,'2025 YTD | Divisão'!$B:$B,$B44,'2025 YTD | Divisão'!$C:$C,"Outras GRs")</f>
        <v>-7442.495239</v>
      </c>
      <c r="U99" s="29">
        <f>SUMIFS('2025 YTD | Divisão'!$D:$D,'2025 YTD | Divisão'!$A:$A,U$137,'2025 YTD | Divisão'!$B:$B,$B44,'2025 YTD | Divisão'!$C:$C,"Outras GRs")</f>
        <v>-6780.01139</v>
      </c>
      <c r="V99" s="29">
        <f>SUMIFS('2025 YTD | Divisão'!$D:$D,'2025 YTD | Divisão'!$A:$A,V$137,'2025 YTD | Divisão'!$B:$B,$B44,'2025 YTD | Divisão'!$C:$C,"Outras GRs")</f>
        <v>14832.97934</v>
      </c>
      <c r="W99" s="29">
        <f>SUMIFS('2025 YTD | Divisão'!$D:$D,'2025 YTD | Divisão'!$A:$A,W$137,'2025 YTD | Divisão'!$B:$B,$B44,'2025 YTD | Divisão'!$C:$C,"Outras GRs")</f>
        <v>27322.95355</v>
      </c>
      <c r="X99" s="8"/>
      <c r="Y99" s="9"/>
      <c r="Z99" s="4"/>
      <c r="AA99" s="4"/>
      <c r="AB99" s="4"/>
      <c r="AC99" s="4"/>
      <c r="AD99" s="4"/>
      <c r="AE99" s="4"/>
    </row>
    <row r="100" hidden="1" outlineLevel="1">
      <c r="A100" s="8"/>
      <c r="B100" s="98">
        <v>18.0</v>
      </c>
      <c r="C100" s="29">
        <f>SUMIFS('2025 YTD | Divisão'!$D:$D,'2025 YTD | Divisão'!$A:$A,C$137,'2025 YTD | Divisão'!$B:$B,$B45,'2025 YTD | Divisão'!$C:$C,"Outras GRs")</f>
        <v>6071.819184</v>
      </c>
      <c r="D100" s="29">
        <f>SUMIFS('2025 YTD | Divisão'!$D:$D,'2025 YTD | Divisão'!$A:$A,D$137,'2025 YTD | Divisão'!$B:$B,$B45,'2025 YTD | Divisão'!$C:$C,"Outras GRs")</f>
        <v>38581.8401</v>
      </c>
      <c r="E100" s="29">
        <f>SUMIFS('2025 YTD | Divisão'!$D:$D,'2025 YTD | Divisão'!$A:$A,E$137,'2025 YTD | Divisão'!$B:$B,$B45,'2025 YTD | Divisão'!$C:$C,"Outras GRs")</f>
        <v>12803.59673</v>
      </c>
      <c r="F100" s="29">
        <f>SUMIFS('2025 YTD | Divisão'!$D:$D,'2025 YTD | Divisão'!$A:$A,F$137,'2025 YTD | Divisão'!$B:$B,$B45,'2025 YTD | Divisão'!$C:$C,"Outras GRs")</f>
        <v>-13462.27889</v>
      </c>
      <c r="G100" s="29">
        <f>SUMIFS('2025 YTD | Divisão'!$D:$D,'2025 YTD | Divisão'!$A:$A,G$137,'2025 YTD | Divisão'!$B:$B,$B45,'2025 YTD | Divisão'!$C:$C,"Outras GRs")</f>
        <v>45913.20944</v>
      </c>
      <c r="H100" s="29">
        <f>SUMIFS('2025 YTD | Divisão'!$D:$D,'2025 YTD | Divisão'!$A:$A,H$137,'2025 YTD | Divisão'!$B:$B,$B45,'2025 YTD | Divisão'!$C:$C,"Outras GRs")</f>
        <v>27536.06327</v>
      </c>
      <c r="I100" s="29">
        <f>SUMIFS('2025 YTD | Divisão'!$D:$D,'2025 YTD | Divisão'!$A:$A,I$137,'2025 YTD | Divisão'!$B:$B,$B45,'2025 YTD | Divisão'!$C:$C,"Outras GRs")</f>
        <v>28341.16537</v>
      </c>
      <c r="J100" s="29">
        <f>SUMIFS('2025 YTD | Divisão'!$D:$D,'2025 YTD | Divisão'!$A:$A,J$137,'2025 YTD | Divisão'!$B:$B,$B45,'2025 YTD | Divisão'!$C:$C,"Outras GRs")</f>
        <v>-51110.04212</v>
      </c>
      <c r="K100" s="29">
        <f>SUMIFS('2025 YTD | Divisão'!$D:$D,'2025 YTD | Divisão'!$A:$A,K$137,'2025 YTD | Divisão'!$B:$B,$B45,'2025 YTD | Divisão'!$C:$C,"Outras GRs")</f>
        <v>-36127.80151</v>
      </c>
      <c r="L100" s="29">
        <f>SUMIFS('2025 YTD | Divisão'!$D:$D,'2025 YTD | Divisão'!$A:$A,L$137,'2025 YTD | Divisão'!$B:$B,$B45,'2025 YTD | Divisão'!$C:$C,"Outras GRs")</f>
        <v>190529.4138</v>
      </c>
      <c r="M100" s="29">
        <f>SUMIFS('2025 YTD | Divisão'!$D:$D,'2025 YTD | Divisão'!$A:$A,M$137,'2025 YTD | Divisão'!$B:$B,$B45,'2025 YTD | Divisão'!$C:$C,"Outras GRs")</f>
        <v>-20645.61422</v>
      </c>
      <c r="N100" s="29">
        <f>SUMIFS('2025 YTD | Divisão'!$D:$D,'2025 YTD | Divisão'!$A:$A,N$137,'2025 YTD | Divisão'!$B:$B,$B45,'2025 YTD | Divisão'!$C:$C,"Outras GRs")</f>
        <v>19123.4417</v>
      </c>
      <c r="O100" s="29">
        <f>SUMIFS('2025 YTD | Divisão'!$D:$D,'2025 YTD | Divisão'!$A:$A,O$137,'2025 YTD | Divisão'!$B:$B,$B45,'2025 YTD | Divisão'!$C:$C,"Outras GRs")</f>
        <v>-7904.872212</v>
      </c>
      <c r="P100" s="29">
        <f>SUMIFS('2025 YTD | Divisão'!$D:$D,'2025 YTD | Divisão'!$A:$A,P$137,'2025 YTD | Divisão'!$B:$B,$B45,'2025 YTD | Divisão'!$C:$C,"Outras GRs")</f>
        <v>29198.56823</v>
      </c>
      <c r="Q100" s="29">
        <f>SUMIFS('2025 YTD | Divisão'!$D:$D,'2025 YTD | Divisão'!$A:$A,Q$137,'2025 YTD | Divisão'!$B:$B,$B45,'2025 YTD | Divisão'!$C:$C,"Outras GRs")</f>
        <v>16763.28475</v>
      </c>
      <c r="R100" s="29">
        <f>SUMIFS('2025 YTD | Divisão'!$D:$D,'2025 YTD | Divisão'!$A:$A,R$137,'2025 YTD | Divisão'!$B:$B,$B45,'2025 YTD | Divisão'!$C:$C,"Outras GRs")</f>
        <v>-889.1004726</v>
      </c>
      <c r="S100" s="29">
        <f>SUMIFS('2025 YTD | Divisão'!$D:$D,'2025 YTD | Divisão'!$A:$A,S$137,'2025 YTD | Divisão'!$B:$B,$B45,'2025 YTD | Divisão'!$C:$C,"Outras GRs")</f>
        <v>-1356.662648</v>
      </c>
      <c r="T100" s="29">
        <f>SUMIFS('2025 YTD | Divisão'!$D:$D,'2025 YTD | Divisão'!$A:$A,T$137,'2025 YTD | Divisão'!$B:$B,$B45,'2025 YTD | Divisão'!$C:$C,"Outras GRs")</f>
        <v>1561.61929</v>
      </c>
      <c r="U100" s="29">
        <f>SUMIFS('2025 YTD | Divisão'!$D:$D,'2025 YTD | Divisão'!$A:$A,U$137,'2025 YTD | Divisão'!$B:$B,$B45,'2025 YTD | Divisão'!$C:$C,"Outras GRs")</f>
        <v>-5182.840295</v>
      </c>
      <c r="V100" s="29">
        <f>SUMIFS('2025 YTD | Divisão'!$D:$D,'2025 YTD | Divisão'!$A:$A,V$137,'2025 YTD | Divisão'!$B:$B,$B45,'2025 YTD | Divisão'!$C:$C,"Outras GRs")</f>
        <v>5776.133113</v>
      </c>
      <c r="W100" s="29">
        <f>SUMIFS('2025 YTD | Divisão'!$D:$D,'2025 YTD | Divisão'!$A:$A,W$137,'2025 YTD | Divisão'!$B:$B,$B45,'2025 YTD | Divisão'!$C:$C,"Outras GRs")</f>
        <v>-42996.69338</v>
      </c>
      <c r="X100" s="8"/>
      <c r="Y100" s="9"/>
      <c r="Z100" s="4"/>
      <c r="AA100" s="4"/>
      <c r="AB100" s="4"/>
      <c r="AC100" s="4"/>
      <c r="AD100" s="4"/>
      <c r="AE100" s="4"/>
    </row>
    <row r="101" hidden="1" outlineLevel="1">
      <c r="A101" s="8"/>
      <c r="B101" s="98">
        <v>19.0</v>
      </c>
      <c r="C101" s="29">
        <f>SUMIFS('2025 YTD | Divisão'!$D:$D,'2025 YTD | Divisão'!$A:$A,C$137,'2025 YTD | Divisão'!$B:$B,$B46,'2025 YTD | Divisão'!$C:$C,"Outras GRs")</f>
        <v>41582.33067</v>
      </c>
      <c r="D101" s="29">
        <f>SUMIFS('2025 YTD | Divisão'!$D:$D,'2025 YTD | Divisão'!$A:$A,D$137,'2025 YTD | Divisão'!$B:$B,$B46,'2025 YTD | Divisão'!$C:$C,"Outras GRs")</f>
        <v>-11565.43607</v>
      </c>
      <c r="E101" s="29">
        <f>SUMIFS('2025 YTD | Divisão'!$D:$D,'2025 YTD | Divisão'!$A:$A,E$137,'2025 YTD | Divisão'!$B:$B,$B46,'2025 YTD | Divisão'!$C:$C,"Outras GRs")</f>
        <v>12921.84892</v>
      </c>
      <c r="F101" s="29">
        <f>SUMIFS('2025 YTD | Divisão'!$D:$D,'2025 YTD | Divisão'!$A:$A,F$137,'2025 YTD | Divisão'!$B:$B,$B46,'2025 YTD | Divisão'!$C:$C,"Outras GRs")</f>
        <v>7363.095842</v>
      </c>
      <c r="G101" s="29">
        <f>SUMIFS('2025 YTD | Divisão'!$D:$D,'2025 YTD | Divisão'!$A:$A,G$137,'2025 YTD | Divisão'!$B:$B,$B46,'2025 YTD | Divisão'!$C:$C,"Outras GRs")</f>
        <v>-117274.1263</v>
      </c>
      <c r="H101" s="29">
        <f>SUMIFS('2025 YTD | Divisão'!$D:$D,'2025 YTD | Divisão'!$A:$A,H$137,'2025 YTD | Divisão'!$B:$B,$B46,'2025 YTD | Divisão'!$C:$C,"Outras GRs")</f>
        <v>42578.73154</v>
      </c>
      <c r="I101" s="29">
        <f>SUMIFS('2025 YTD | Divisão'!$D:$D,'2025 YTD | Divisão'!$A:$A,I$137,'2025 YTD | Divisão'!$B:$B,$B46,'2025 YTD | Divisão'!$C:$C,"Outras GRs")</f>
        <v>-23881.64672</v>
      </c>
      <c r="J101" s="29">
        <f>SUMIFS('2025 YTD | Divisão'!$D:$D,'2025 YTD | Divisão'!$A:$A,J$137,'2025 YTD | Divisão'!$B:$B,$B46,'2025 YTD | Divisão'!$C:$C,"Outras GRs")</f>
        <v>-45482.68741</v>
      </c>
      <c r="K101" s="29">
        <f>SUMIFS('2025 YTD | Divisão'!$D:$D,'2025 YTD | Divisão'!$A:$A,K$137,'2025 YTD | Divisão'!$B:$B,$B46,'2025 YTD | Divisão'!$C:$C,"Outras GRs")</f>
        <v>227064.6223</v>
      </c>
      <c r="L101" s="29">
        <f>SUMIFS('2025 YTD | Divisão'!$D:$D,'2025 YTD | Divisão'!$A:$A,L$137,'2025 YTD | Divisão'!$B:$B,$B46,'2025 YTD | Divisão'!$C:$C,"Outras GRs")</f>
        <v>387239.0977</v>
      </c>
      <c r="M101" s="29">
        <f>SUMIFS('2025 YTD | Divisão'!$D:$D,'2025 YTD | Divisão'!$A:$A,M$137,'2025 YTD | Divisão'!$B:$B,$B46,'2025 YTD | Divisão'!$C:$C,"Outras GRs")</f>
        <v>101886.0895</v>
      </c>
      <c r="N101" s="29">
        <f>SUMIFS('2025 YTD | Divisão'!$D:$D,'2025 YTD | Divisão'!$A:$A,N$137,'2025 YTD | Divisão'!$B:$B,$B46,'2025 YTD | Divisão'!$C:$C,"Outras GRs")</f>
        <v>18314.48776</v>
      </c>
      <c r="O101" s="29">
        <f>SUMIFS('2025 YTD | Divisão'!$D:$D,'2025 YTD | Divisão'!$A:$A,O$137,'2025 YTD | Divisão'!$B:$B,$B46,'2025 YTD | Divisão'!$C:$C,"Outras GRs")</f>
        <v>113202.1908</v>
      </c>
      <c r="P101" s="29">
        <f>SUMIFS('2025 YTD | Divisão'!$D:$D,'2025 YTD | Divisão'!$A:$A,P$137,'2025 YTD | Divisão'!$B:$B,$B46,'2025 YTD | Divisão'!$C:$C,"Outras GRs")</f>
        <v>252506.4152</v>
      </c>
      <c r="Q101" s="29">
        <f>SUMIFS('2025 YTD | Divisão'!$D:$D,'2025 YTD | Divisão'!$A:$A,Q$137,'2025 YTD | Divisão'!$B:$B,$B46,'2025 YTD | Divisão'!$C:$C,"Outras GRs")</f>
        <v>-5811.477014</v>
      </c>
      <c r="R101" s="29">
        <f>SUMIFS('2025 YTD | Divisão'!$D:$D,'2025 YTD | Divisão'!$A:$A,R$137,'2025 YTD | Divisão'!$B:$B,$B46,'2025 YTD | Divisão'!$C:$C,"Outras GRs")</f>
        <v>-2795.401406</v>
      </c>
      <c r="S101" s="29">
        <f>SUMIFS('2025 YTD | Divisão'!$D:$D,'2025 YTD | Divisão'!$A:$A,S$137,'2025 YTD | Divisão'!$B:$B,$B46,'2025 YTD | Divisão'!$C:$C,"Outras GRs")</f>
        <v>-10067.34298</v>
      </c>
      <c r="T101" s="29">
        <f>SUMIFS('2025 YTD | Divisão'!$D:$D,'2025 YTD | Divisão'!$A:$A,T$137,'2025 YTD | Divisão'!$B:$B,$B46,'2025 YTD | Divisão'!$C:$C,"Outras GRs")</f>
        <v>-18574.68926</v>
      </c>
      <c r="U101" s="29">
        <f>SUMIFS('2025 YTD | Divisão'!$D:$D,'2025 YTD | Divisão'!$A:$A,U$137,'2025 YTD | Divisão'!$B:$B,$B46,'2025 YTD | Divisão'!$C:$C,"Outras GRs")</f>
        <v>17087.42906</v>
      </c>
      <c r="V101" s="29">
        <f>SUMIFS('2025 YTD | Divisão'!$D:$D,'2025 YTD | Divisão'!$A:$A,V$137,'2025 YTD | Divisão'!$B:$B,$B46,'2025 YTD | Divisão'!$C:$C,"Outras GRs")</f>
        <v>78978.22382</v>
      </c>
      <c r="W101" s="29">
        <f>SUMIFS('2025 YTD | Divisão'!$D:$D,'2025 YTD | Divisão'!$A:$A,W$137,'2025 YTD | Divisão'!$B:$B,$B46,'2025 YTD | Divisão'!$C:$C,"Outras GRs")</f>
        <v>-48813.21221</v>
      </c>
      <c r="X101" s="8"/>
      <c r="Y101" s="9"/>
      <c r="Z101" s="4"/>
      <c r="AA101" s="4"/>
      <c r="AB101" s="4"/>
      <c r="AC101" s="4"/>
      <c r="AD101" s="4"/>
      <c r="AE101" s="4"/>
    </row>
    <row r="102" hidden="1" outlineLevel="1">
      <c r="A102" s="8"/>
      <c r="B102" s="98">
        <v>20.0</v>
      </c>
      <c r="C102" s="29">
        <f>SUMIFS('2025 YTD | Divisão'!$D:$D,'2025 YTD | Divisão'!$A:$A,C$137,'2025 YTD | Divisão'!$B:$B,$B47,'2025 YTD | Divisão'!$C:$C,"Outras GRs")</f>
        <v>11527.32111</v>
      </c>
      <c r="D102" s="29">
        <f>SUMIFS('2025 YTD | Divisão'!$D:$D,'2025 YTD | Divisão'!$A:$A,D$137,'2025 YTD | Divisão'!$B:$B,$B47,'2025 YTD | Divisão'!$C:$C,"Outras GRs")</f>
        <v>-10795.85755</v>
      </c>
      <c r="E102" s="29">
        <f>SUMIFS('2025 YTD | Divisão'!$D:$D,'2025 YTD | Divisão'!$A:$A,E$137,'2025 YTD | Divisão'!$B:$B,$B47,'2025 YTD | Divisão'!$C:$C,"Outras GRs")</f>
        <v>21271.88899</v>
      </c>
      <c r="F102" s="29">
        <f>SUMIFS('2025 YTD | Divisão'!$D:$D,'2025 YTD | Divisão'!$A:$A,F$137,'2025 YTD | Divisão'!$B:$B,$B47,'2025 YTD | Divisão'!$C:$C,"Outras GRs")</f>
        <v>-18969.22425</v>
      </c>
      <c r="G102" s="29">
        <f>SUMIFS('2025 YTD | Divisão'!$D:$D,'2025 YTD | Divisão'!$A:$A,G$137,'2025 YTD | Divisão'!$B:$B,$B47,'2025 YTD | Divisão'!$C:$C,"Outras GRs")</f>
        <v>-11974.66984</v>
      </c>
      <c r="H102" s="29">
        <f>SUMIFS('2025 YTD | Divisão'!$D:$D,'2025 YTD | Divisão'!$A:$A,H$137,'2025 YTD | Divisão'!$B:$B,$B47,'2025 YTD | Divisão'!$C:$C,"Outras GRs")</f>
        <v>44705.54195</v>
      </c>
      <c r="I102" s="29">
        <f>SUMIFS('2025 YTD | Divisão'!$D:$D,'2025 YTD | Divisão'!$A:$A,I$137,'2025 YTD | Divisão'!$B:$B,$B47,'2025 YTD | Divisão'!$C:$C,"Outras GRs")</f>
        <v>41772.88428</v>
      </c>
      <c r="J102" s="29">
        <f>SUMIFS('2025 YTD | Divisão'!$D:$D,'2025 YTD | Divisão'!$A:$A,J$137,'2025 YTD | Divisão'!$B:$B,$B47,'2025 YTD | Divisão'!$C:$C,"Outras GRs")</f>
        <v>-6250.881676</v>
      </c>
      <c r="K102" s="29">
        <f>SUMIFS('2025 YTD | Divisão'!$D:$D,'2025 YTD | Divisão'!$A:$A,K$137,'2025 YTD | Divisão'!$B:$B,$B47,'2025 YTD | Divisão'!$C:$C,"Outras GRs")</f>
        <v>52173.75657</v>
      </c>
      <c r="L102" s="29">
        <f>SUMIFS('2025 YTD | Divisão'!$D:$D,'2025 YTD | Divisão'!$A:$A,L$137,'2025 YTD | Divisão'!$B:$B,$B47,'2025 YTD | Divisão'!$C:$C,"Outras GRs")</f>
        <v>33524.10741</v>
      </c>
      <c r="M102" s="29">
        <f>SUMIFS('2025 YTD | Divisão'!$D:$D,'2025 YTD | Divisão'!$A:$A,M$137,'2025 YTD | Divisão'!$B:$B,$B47,'2025 YTD | Divisão'!$C:$C,"Outras GRs")</f>
        <v>45790.85931</v>
      </c>
      <c r="N102" s="29">
        <f>SUMIFS('2025 YTD | Divisão'!$D:$D,'2025 YTD | Divisão'!$A:$A,N$137,'2025 YTD | Divisão'!$B:$B,$B47,'2025 YTD | Divisão'!$C:$C,"Outras GRs")</f>
        <v>23225.40296</v>
      </c>
      <c r="O102" s="29">
        <f>SUMIFS('2025 YTD | Divisão'!$D:$D,'2025 YTD | Divisão'!$A:$A,O$137,'2025 YTD | Divisão'!$B:$B,$B47,'2025 YTD | Divisão'!$C:$C,"Outras GRs")</f>
        <v>8457.107276</v>
      </c>
      <c r="P102" s="29">
        <f>SUMIFS('2025 YTD | Divisão'!$D:$D,'2025 YTD | Divisão'!$A:$A,P$137,'2025 YTD | Divisão'!$B:$B,$B47,'2025 YTD | Divisão'!$C:$C,"Outras GRs")</f>
        <v>58526.34522</v>
      </c>
      <c r="Q102" s="29">
        <f>SUMIFS('2025 YTD | Divisão'!$D:$D,'2025 YTD | Divisão'!$A:$A,Q$137,'2025 YTD | Divisão'!$B:$B,$B47,'2025 YTD | Divisão'!$C:$C,"Outras GRs")</f>
        <v>25035.72041</v>
      </c>
      <c r="R102" s="29">
        <f>SUMIFS('2025 YTD | Divisão'!$D:$D,'2025 YTD | Divisão'!$A:$A,R$137,'2025 YTD | Divisão'!$B:$B,$B47,'2025 YTD | Divisão'!$C:$C,"Outras GRs")</f>
        <v>4935.165724</v>
      </c>
      <c r="S102" s="29">
        <f>SUMIFS('2025 YTD | Divisão'!$D:$D,'2025 YTD | Divisão'!$A:$A,S$137,'2025 YTD | Divisão'!$B:$B,$B47,'2025 YTD | Divisão'!$C:$C,"Outras GRs")</f>
        <v>-930.5478093</v>
      </c>
      <c r="T102" s="29">
        <f>SUMIFS('2025 YTD | Divisão'!$D:$D,'2025 YTD | Divisão'!$A:$A,T$137,'2025 YTD | Divisão'!$B:$B,$B47,'2025 YTD | Divisão'!$C:$C,"Outras GRs")</f>
        <v>-9046.241618</v>
      </c>
      <c r="U102" s="29">
        <f>SUMIFS('2025 YTD | Divisão'!$D:$D,'2025 YTD | Divisão'!$A:$A,U$137,'2025 YTD | Divisão'!$B:$B,$B47,'2025 YTD | Divisão'!$C:$C,"Outras GRs")</f>
        <v>-9319.629311</v>
      </c>
      <c r="V102" s="29">
        <f>SUMIFS('2025 YTD | Divisão'!$D:$D,'2025 YTD | Divisão'!$A:$A,V$137,'2025 YTD | Divisão'!$B:$B,$B47,'2025 YTD | Divisão'!$C:$C,"Outras GRs")</f>
        <v>-34068.92305</v>
      </c>
      <c r="W102" s="29">
        <f>SUMIFS('2025 YTD | Divisão'!$D:$D,'2025 YTD | Divisão'!$A:$A,W$137,'2025 YTD | Divisão'!$B:$B,$B47,'2025 YTD | Divisão'!$C:$C,"Outras GRs")</f>
        <v>26665.64896</v>
      </c>
      <c r="X102" s="8"/>
      <c r="Y102" s="9"/>
      <c r="Z102" s="4"/>
      <c r="AA102" s="4"/>
      <c r="AB102" s="4"/>
      <c r="AC102" s="4"/>
      <c r="AD102" s="4"/>
      <c r="AE102" s="4"/>
    </row>
    <row r="103" hidden="1" outlineLevel="1">
      <c r="A103" s="8"/>
      <c r="B103" s="98">
        <v>21.0</v>
      </c>
      <c r="C103" s="29">
        <f>SUMIFS('2025 YTD | Divisão'!$D:$D,'2025 YTD | Divisão'!$A:$A,C$137,'2025 YTD | Divisão'!$B:$B,$B48,'2025 YTD | Divisão'!$C:$C,"Outras GRs")</f>
        <v>31983.74778</v>
      </c>
      <c r="D103" s="29">
        <f>SUMIFS('2025 YTD | Divisão'!$D:$D,'2025 YTD | Divisão'!$A:$A,D$137,'2025 YTD | Divisão'!$B:$B,$B48,'2025 YTD | Divisão'!$C:$C,"Outras GRs")</f>
        <v>-47357.61748</v>
      </c>
      <c r="E103" s="29">
        <f>SUMIFS('2025 YTD | Divisão'!$D:$D,'2025 YTD | Divisão'!$A:$A,E$137,'2025 YTD | Divisão'!$B:$B,$B48,'2025 YTD | Divisão'!$C:$C,"Outras GRs")</f>
        <v>5885.703882</v>
      </c>
      <c r="F103" s="29">
        <f>SUMIFS('2025 YTD | Divisão'!$D:$D,'2025 YTD | Divisão'!$A:$A,F$137,'2025 YTD | Divisão'!$B:$B,$B48,'2025 YTD | Divisão'!$C:$C,"Outras GRs")</f>
        <v>-20060.10984</v>
      </c>
      <c r="G103" s="29">
        <f>SUMIFS('2025 YTD | Divisão'!$D:$D,'2025 YTD | Divisão'!$A:$A,G$137,'2025 YTD | Divisão'!$B:$B,$B48,'2025 YTD | Divisão'!$C:$C,"Outras GRs")</f>
        <v>-24147.83173</v>
      </c>
      <c r="H103" s="29">
        <f>SUMIFS('2025 YTD | Divisão'!$D:$D,'2025 YTD | Divisão'!$A:$A,H$137,'2025 YTD | Divisão'!$B:$B,$B48,'2025 YTD | Divisão'!$C:$C,"Outras GRs")</f>
        <v>27409.62748</v>
      </c>
      <c r="I103" s="29">
        <f>SUMIFS('2025 YTD | Divisão'!$D:$D,'2025 YTD | Divisão'!$A:$A,I$137,'2025 YTD | Divisão'!$B:$B,$B48,'2025 YTD | Divisão'!$C:$C,"Outras GRs")</f>
        <v>-27255.35959</v>
      </c>
      <c r="J103" s="29">
        <f>SUMIFS('2025 YTD | Divisão'!$D:$D,'2025 YTD | Divisão'!$A:$A,J$137,'2025 YTD | Divisão'!$B:$B,$B48,'2025 YTD | Divisão'!$C:$C,"Outras GRs")</f>
        <v>10507.78011</v>
      </c>
      <c r="K103" s="29">
        <f>SUMIFS('2025 YTD | Divisão'!$D:$D,'2025 YTD | Divisão'!$A:$A,K$137,'2025 YTD | Divisão'!$B:$B,$B48,'2025 YTD | Divisão'!$C:$C,"Outras GRs")</f>
        <v>-57368.59303</v>
      </c>
      <c r="L103" s="29">
        <f>SUMIFS('2025 YTD | Divisão'!$D:$D,'2025 YTD | Divisão'!$A:$A,L$137,'2025 YTD | Divisão'!$B:$B,$B48,'2025 YTD | Divisão'!$C:$C,"Outras GRs")</f>
        <v>-51740.10605</v>
      </c>
      <c r="M103" s="29">
        <f>SUMIFS('2025 YTD | Divisão'!$D:$D,'2025 YTD | Divisão'!$A:$A,M$137,'2025 YTD | Divisão'!$B:$B,$B48,'2025 YTD | Divisão'!$C:$C,"Outras GRs")</f>
        <v>47620.55322</v>
      </c>
      <c r="N103" s="29">
        <f>SUMIFS('2025 YTD | Divisão'!$D:$D,'2025 YTD | Divisão'!$A:$A,N$137,'2025 YTD | Divisão'!$B:$B,$B48,'2025 YTD | Divisão'!$C:$C,"Outras GRs")</f>
        <v>-35898.34976</v>
      </c>
      <c r="O103" s="29">
        <f>SUMIFS('2025 YTD | Divisão'!$D:$D,'2025 YTD | Divisão'!$A:$A,O$137,'2025 YTD | Divisão'!$B:$B,$B48,'2025 YTD | Divisão'!$C:$C,"Outras GRs")</f>
        <v>-102427.1955</v>
      </c>
      <c r="P103" s="29">
        <f>SUMIFS('2025 YTD | Divisão'!$D:$D,'2025 YTD | Divisão'!$A:$A,P$137,'2025 YTD | Divisão'!$B:$B,$B48,'2025 YTD | Divisão'!$C:$C,"Outras GRs")</f>
        <v>34907.08429</v>
      </c>
      <c r="Q103" s="29">
        <f>SUMIFS('2025 YTD | Divisão'!$D:$D,'2025 YTD | Divisão'!$A:$A,Q$137,'2025 YTD | Divisão'!$B:$B,$B48,'2025 YTD | Divisão'!$C:$C,"Outras GRs")</f>
        <v>2234.372075</v>
      </c>
      <c r="R103" s="29">
        <f>SUMIFS('2025 YTD | Divisão'!$D:$D,'2025 YTD | Divisão'!$A:$A,R$137,'2025 YTD | Divisão'!$B:$B,$B48,'2025 YTD | Divisão'!$C:$C,"Outras GRs")</f>
        <v>7007.367314</v>
      </c>
      <c r="S103" s="29">
        <f>SUMIFS('2025 YTD | Divisão'!$D:$D,'2025 YTD | Divisão'!$A:$A,S$137,'2025 YTD | Divisão'!$B:$B,$B48,'2025 YTD | Divisão'!$C:$C,"Outras GRs")</f>
        <v>-201.594936</v>
      </c>
      <c r="T103" s="29">
        <f>SUMIFS('2025 YTD | Divisão'!$D:$D,'2025 YTD | Divisão'!$A:$A,T$137,'2025 YTD | Divisão'!$B:$B,$B48,'2025 YTD | Divisão'!$C:$C,"Outras GRs")</f>
        <v>-8376.655348</v>
      </c>
      <c r="U103" s="29">
        <f>SUMIFS('2025 YTD | Divisão'!$D:$D,'2025 YTD | Divisão'!$A:$A,U$137,'2025 YTD | Divisão'!$B:$B,$B48,'2025 YTD | Divisão'!$C:$C,"Outras GRs")</f>
        <v>5468.748417</v>
      </c>
      <c r="V103" s="29">
        <f>SUMIFS('2025 YTD | Divisão'!$D:$D,'2025 YTD | Divisão'!$A:$A,V$137,'2025 YTD | Divisão'!$B:$B,$B48,'2025 YTD | Divisão'!$C:$C,"Outras GRs")</f>
        <v>-78923.04638</v>
      </c>
      <c r="W103" s="29">
        <f>SUMIFS('2025 YTD | Divisão'!$D:$D,'2025 YTD | Divisão'!$A:$A,W$137,'2025 YTD | Divisão'!$B:$B,$B48,'2025 YTD | Divisão'!$C:$C,"Outras GRs")</f>
        <v>-6506.781189</v>
      </c>
      <c r="X103" s="8"/>
      <c r="Y103" s="9"/>
      <c r="Z103" s="4"/>
      <c r="AA103" s="4"/>
      <c r="AB103" s="4"/>
      <c r="AC103" s="4"/>
      <c r="AD103" s="4"/>
      <c r="AE103" s="4"/>
    </row>
    <row r="104" hidden="1" outlineLevel="1">
      <c r="A104" s="8"/>
      <c r="B104" s="98">
        <v>22.0</v>
      </c>
      <c r="C104" s="29">
        <f>SUMIFS('2025 YTD | Divisão'!$D:$D,'2025 YTD | Divisão'!$A:$A,C$137,'2025 YTD | Divisão'!$B:$B,$B49,'2025 YTD | Divisão'!$C:$C,"Outras GRs")</f>
        <v>-17733.29203</v>
      </c>
      <c r="D104" s="29">
        <f>SUMIFS('2025 YTD | Divisão'!$D:$D,'2025 YTD | Divisão'!$A:$A,D$137,'2025 YTD | Divisão'!$B:$B,$B49,'2025 YTD | Divisão'!$C:$C,"Outras GRs")</f>
        <v>-45155.51554</v>
      </c>
      <c r="E104" s="29">
        <f>SUMIFS('2025 YTD | Divisão'!$D:$D,'2025 YTD | Divisão'!$A:$A,E$137,'2025 YTD | Divisão'!$B:$B,$B49,'2025 YTD | Divisão'!$C:$C,"Outras GRs")</f>
        <v>1664.039814</v>
      </c>
      <c r="F104" s="29">
        <f>SUMIFS('2025 YTD | Divisão'!$D:$D,'2025 YTD | Divisão'!$A:$A,F$137,'2025 YTD | Divisão'!$B:$B,$B49,'2025 YTD | Divisão'!$C:$C,"Outras GRs")</f>
        <v>-30485.13499</v>
      </c>
      <c r="G104" s="29">
        <f>SUMIFS('2025 YTD | Divisão'!$D:$D,'2025 YTD | Divisão'!$A:$A,G$137,'2025 YTD | Divisão'!$B:$B,$B49,'2025 YTD | Divisão'!$C:$C,"Outras GRs")</f>
        <v>-98866.07197</v>
      </c>
      <c r="H104" s="29">
        <f>SUMIFS('2025 YTD | Divisão'!$D:$D,'2025 YTD | Divisão'!$A:$A,H$137,'2025 YTD | Divisão'!$B:$B,$B49,'2025 YTD | Divisão'!$C:$C,"Outras GRs")</f>
        <v>-71667.46754</v>
      </c>
      <c r="I104" s="29">
        <f>SUMIFS('2025 YTD | Divisão'!$D:$D,'2025 YTD | Divisão'!$A:$A,I$137,'2025 YTD | Divisão'!$B:$B,$B49,'2025 YTD | Divisão'!$C:$C,"Outras GRs")</f>
        <v>-32094.70566</v>
      </c>
      <c r="J104" s="29">
        <f>SUMIFS('2025 YTD | Divisão'!$D:$D,'2025 YTD | Divisão'!$A:$A,J$137,'2025 YTD | Divisão'!$B:$B,$B49,'2025 YTD | Divisão'!$C:$C,"Outras GRs")</f>
        <v>-17228.50295</v>
      </c>
      <c r="K104" s="29">
        <f>SUMIFS('2025 YTD | Divisão'!$D:$D,'2025 YTD | Divisão'!$A:$A,K$137,'2025 YTD | Divisão'!$B:$B,$B49,'2025 YTD | Divisão'!$C:$C,"Outras GRs")</f>
        <v>-48379.14621</v>
      </c>
      <c r="L104" s="29">
        <f>SUMIFS('2025 YTD | Divisão'!$D:$D,'2025 YTD | Divisão'!$A:$A,L$137,'2025 YTD | Divisão'!$B:$B,$B49,'2025 YTD | Divisão'!$C:$C,"Outras GRs")</f>
        <v>-102917.542</v>
      </c>
      <c r="M104" s="29">
        <f>SUMIFS('2025 YTD | Divisão'!$D:$D,'2025 YTD | Divisão'!$A:$A,M$137,'2025 YTD | Divisão'!$B:$B,$B49,'2025 YTD | Divisão'!$C:$C,"Outras GRs")</f>
        <v>2779.5142</v>
      </c>
      <c r="N104" s="29">
        <f>SUMIFS('2025 YTD | Divisão'!$D:$D,'2025 YTD | Divisão'!$A:$A,N$137,'2025 YTD | Divisão'!$B:$B,$B49,'2025 YTD | Divisão'!$C:$C,"Outras GRs")</f>
        <v>-6757.471167</v>
      </c>
      <c r="O104" s="29">
        <f>SUMIFS('2025 YTD | Divisão'!$D:$D,'2025 YTD | Divisão'!$A:$A,O$137,'2025 YTD | Divisão'!$B:$B,$B49,'2025 YTD | Divisão'!$C:$C,"Outras GRs")</f>
        <v>-34785.30212</v>
      </c>
      <c r="P104" s="29">
        <f>SUMIFS('2025 YTD | Divisão'!$D:$D,'2025 YTD | Divisão'!$A:$A,P$137,'2025 YTD | Divisão'!$B:$B,$B49,'2025 YTD | Divisão'!$C:$C,"Outras GRs")</f>
        <v>-99701.90442</v>
      </c>
      <c r="Q104" s="29">
        <f>SUMIFS('2025 YTD | Divisão'!$D:$D,'2025 YTD | Divisão'!$A:$A,Q$137,'2025 YTD | Divisão'!$B:$B,$B49,'2025 YTD | Divisão'!$C:$C,"Outras GRs")</f>
        <v>11969.17867</v>
      </c>
      <c r="R104" s="29">
        <f>SUMIFS('2025 YTD | Divisão'!$D:$D,'2025 YTD | Divisão'!$A:$A,R$137,'2025 YTD | Divisão'!$B:$B,$B49,'2025 YTD | Divisão'!$C:$C,"Outras GRs")</f>
        <v>2272.854872</v>
      </c>
      <c r="S104" s="29">
        <f>SUMIFS('2025 YTD | Divisão'!$D:$D,'2025 YTD | Divisão'!$A:$A,S$137,'2025 YTD | Divisão'!$B:$B,$B49,'2025 YTD | Divisão'!$C:$C,"Outras GRs")</f>
        <v>-910.8749101</v>
      </c>
      <c r="T104" s="29">
        <f>SUMIFS('2025 YTD | Divisão'!$D:$D,'2025 YTD | Divisão'!$A:$A,T$137,'2025 YTD | Divisão'!$B:$B,$B49,'2025 YTD | Divisão'!$C:$C,"Outras GRs")</f>
        <v>3101.730649</v>
      </c>
      <c r="U104" s="29">
        <f>SUMIFS('2025 YTD | Divisão'!$D:$D,'2025 YTD | Divisão'!$A:$A,U$137,'2025 YTD | Divisão'!$B:$B,$B49,'2025 YTD | Divisão'!$C:$C,"Outras GRs")</f>
        <v>-27463.60658</v>
      </c>
      <c r="V104" s="29">
        <f>SUMIFS('2025 YTD | Divisão'!$D:$D,'2025 YTD | Divisão'!$A:$A,V$137,'2025 YTD | Divisão'!$B:$B,$B49,'2025 YTD | Divisão'!$C:$C,"Outras GRs")</f>
        <v>-26175.74174</v>
      </c>
      <c r="W104" s="29">
        <f>SUMIFS('2025 YTD | Divisão'!$D:$D,'2025 YTD | Divisão'!$A:$A,W$137,'2025 YTD | Divisão'!$B:$B,$B49,'2025 YTD | Divisão'!$C:$C,"Outras GRs")</f>
        <v>-103850.2317</v>
      </c>
      <c r="X104" s="8"/>
      <c r="Y104" s="9"/>
      <c r="Z104" s="4"/>
      <c r="AA104" s="4"/>
      <c r="AB104" s="4"/>
      <c r="AC104" s="4"/>
      <c r="AD104" s="4"/>
      <c r="AE104" s="4"/>
    </row>
    <row r="105" hidden="1" outlineLevel="1">
      <c r="A105" s="8"/>
      <c r="B105" s="98">
        <v>23.0</v>
      </c>
      <c r="C105" s="29">
        <f>SUMIFS('2025 YTD | Divisão'!$D:$D,'2025 YTD | Divisão'!$A:$A,C$137,'2025 YTD | Divisão'!$B:$B,$B50,'2025 YTD | Divisão'!$C:$C,"Outras GRs")</f>
        <v>2674.543961</v>
      </c>
      <c r="D105" s="29">
        <f>SUMIFS('2025 YTD | Divisão'!$D:$D,'2025 YTD | Divisão'!$A:$A,D$137,'2025 YTD | Divisão'!$B:$B,$B50,'2025 YTD | Divisão'!$C:$C,"Outras GRs")</f>
        <v>-7385.89199</v>
      </c>
      <c r="E105" s="29">
        <f>SUMIFS('2025 YTD | Divisão'!$D:$D,'2025 YTD | Divisão'!$A:$A,E$137,'2025 YTD | Divisão'!$B:$B,$B50,'2025 YTD | Divisão'!$C:$C,"Outras GRs")</f>
        <v>-1417.026226</v>
      </c>
      <c r="F105" s="29">
        <f>SUMIFS('2025 YTD | Divisão'!$D:$D,'2025 YTD | Divisão'!$A:$A,F$137,'2025 YTD | Divisão'!$B:$B,$B50,'2025 YTD | Divisão'!$C:$C,"Outras GRs")</f>
        <v>4841.519472</v>
      </c>
      <c r="G105" s="29">
        <f>SUMIFS('2025 YTD | Divisão'!$D:$D,'2025 YTD | Divisão'!$A:$A,G$137,'2025 YTD | Divisão'!$B:$B,$B50,'2025 YTD | Divisão'!$C:$C,"Outras GRs")</f>
        <v>-24819.00567</v>
      </c>
      <c r="H105" s="29">
        <f>SUMIFS('2025 YTD | Divisão'!$D:$D,'2025 YTD | Divisão'!$A:$A,H$137,'2025 YTD | Divisão'!$B:$B,$B50,'2025 YTD | Divisão'!$C:$C,"Outras GRs")</f>
        <v>628.3007058</v>
      </c>
      <c r="I105" s="29">
        <f>SUMIFS('2025 YTD | Divisão'!$D:$D,'2025 YTD | Divisão'!$A:$A,I$137,'2025 YTD | Divisão'!$B:$B,$B50,'2025 YTD | Divisão'!$C:$C,"Outras GRs")</f>
        <v>-4599.656151</v>
      </c>
      <c r="J105" s="29">
        <f>SUMIFS('2025 YTD | Divisão'!$D:$D,'2025 YTD | Divisão'!$A:$A,J$137,'2025 YTD | Divisão'!$B:$B,$B50,'2025 YTD | Divisão'!$C:$C,"Outras GRs")</f>
        <v>3940.747013</v>
      </c>
      <c r="K105" s="29">
        <f>SUMIFS('2025 YTD | Divisão'!$D:$D,'2025 YTD | Divisão'!$A:$A,K$137,'2025 YTD | Divisão'!$B:$B,$B50,'2025 YTD | Divisão'!$C:$C,"Outras GRs")</f>
        <v>-26476.29142</v>
      </c>
      <c r="L105" s="29">
        <f>SUMIFS('2025 YTD | Divisão'!$D:$D,'2025 YTD | Divisão'!$A:$A,L$137,'2025 YTD | Divisão'!$B:$B,$B50,'2025 YTD | Divisão'!$C:$C,"Outras GRs")</f>
        <v>-17422.62086</v>
      </c>
      <c r="M105" s="29">
        <f>SUMIFS('2025 YTD | Divisão'!$D:$D,'2025 YTD | Divisão'!$A:$A,M$137,'2025 YTD | Divisão'!$B:$B,$B50,'2025 YTD | Divisão'!$C:$C,"Outras GRs")</f>
        <v>13348.73064</v>
      </c>
      <c r="N105" s="29">
        <f>SUMIFS('2025 YTD | Divisão'!$D:$D,'2025 YTD | Divisão'!$A:$A,N$137,'2025 YTD | Divisão'!$B:$B,$B50,'2025 YTD | Divisão'!$C:$C,"Outras GRs")</f>
        <v>5963.110332</v>
      </c>
      <c r="O105" s="29">
        <f>SUMIFS('2025 YTD | Divisão'!$D:$D,'2025 YTD | Divisão'!$A:$A,O$137,'2025 YTD | Divisão'!$B:$B,$B50,'2025 YTD | Divisão'!$C:$C,"Outras GRs")</f>
        <v>21769.29872</v>
      </c>
      <c r="P105" s="29">
        <f>SUMIFS('2025 YTD | Divisão'!$D:$D,'2025 YTD | Divisão'!$A:$A,P$137,'2025 YTD | Divisão'!$B:$B,$B50,'2025 YTD | Divisão'!$C:$C,"Outras GRs")</f>
        <v>-14761.69135</v>
      </c>
      <c r="Q105" s="29">
        <f>SUMIFS('2025 YTD | Divisão'!$D:$D,'2025 YTD | Divisão'!$A:$A,Q$137,'2025 YTD | Divisão'!$B:$B,$B50,'2025 YTD | Divisão'!$C:$C,"Outras GRs")</f>
        <v>4059.197546</v>
      </c>
      <c r="R105" s="29">
        <f>SUMIFS('2025 YTD | Divisão'!$D:$D,'2025 YTD | Divisão'!$A:$A,R$137,'2025 YTD | Divisão'!$B:$B,$B50,'2025 YTD | Divisão'!$C:$C,"Outras GRs")</f>
        <v>8227.239123</v>
      </c>
      <c r="S105" s="29">
        <f>SUMIFS('2025 YTD | Divisão'!$D:$D,'2025 YTD | Divisão'!$A:$A,S$137,'2025 YTD | Divisão'!$B:$B,$B50,'2025 YTD | Divisão'!$C:$C,"Outras GRs")</f>
        <v>-1663.728144</v>
      </c>
      <c r="T105" s="29">
        <f>SUMIFS('2025 YTD | Divisão'!$D:$D,'2025 YTD | Divisão'!$A:$A,T$137,'2025 YTD | Divisão'!$B:$B,$B50,'2025 YTD | Divisão'!$C:$C,"Outras GRs")</f>
        <v>-1901.427197</v>
      </c>
      <c r="U105" s="29">
        <f>SUMIFS('2025 YTD | Divisão'!$D:$D,'2025 YTD | Divisão'!$A:$A,U$137,'2025 YTD | Divisão'!$B:$B,$B50,'2025 YTD | Divisão'!$C:$C,"Outras GRs")</f>
        <v>-505.1276532</v>
      </c>
      <c r="V105" s="29">
        <f>SUMIFS('2025 YTD | Divisão'!$D:$D,'2025 YTD | Divisão'!$A:$A,V$137,'2025 YTD | Divisão'!$B:$B,$B50,'2025 YTD | Divisão'!$C:$C,"Outras GRs")</f>
        <v>869.3048506</v>
      </c>
      <c r="W105" s="29">
        <f>SUMIFS('2025 YTD | Divisão'!$D:$D,'2025 YTD | Divisão'!$A:$A,W$137,'2025 YTD | Divisão'!$B:$B,$B50,'2025 YTD | Divisão'!$C:$C,"Outras GRs")</f>
        <v>2279.509123</v>
      </c>
      <c r="X105" s="8"/>
      <c r="Y105" s="9"/>
      <c r="Z105" s="4"/>
      <c r="AA105" s="4"/>
      <c r="AB105" s="4"/>
      <c r="AC105" s="4"/>
      <c r="AD105" s="4"/>
      <c r="AE105" s="4"/>
    </row>
    <row r="106" hidden="1" outlineLevel="1">
      <c r="A106" s="8"/>
      <c r="B106" s="98">
        <v>24.0</v>
      </c>
      <c r="C106" s="29">
        <f>SUMIFS('2025 YTD | Divisão'!$D:$D,'2025 YTD | Divisão'!$A:$A,C$137,'2025 YTD | Divisão'!$B:$B,$B51,'2025 YTD | Divisão'!$C:$C,"Outras GRs")</f>
        <v>0</v>
      </c>
      <c r="D106" s="29">
        <f>SUMIFS('2025 YTD | Divisão'!$D:$D,'2025 YTD | Divisão'!$A:$A,D$137,'2025 YTD | Divisão'!$B:$B,$B51,'2025 YTD | Divisão'!$C:$C,"Outras GRs")</f>
        <v>0</v>
      </c>
      <c r="E106" s="29">
        <f>SUMIFS('2025 YTD | Divisão'!$D:$D,'2025 YTD | Divisão'!$A:$A,E$137,'2025 YTD | Divisão'!$B:$B,$B51,'2025 YTD | Divisão'!$C:$C,"Outras GRs")</f>
        <v>0</v>
      </c>
      <c r="F106" s="29">
        <f>SUMIFS('2025 YTD | Divisão'!$D:$D,'2025 YTD | Divisão'!$A:$A,F$137,'2025 YTD | Divisão'!$B:$B,$B51,'2025 YTD | Divisão'!$C:$C,"Outras GRs")</f>
        <v>0</v>
      </c>
      <c r="G106" s="29">
        <f>SUMIFS('2025 YTD | Divisão'!$D:$D,'2025 YTD | Divisão'!$A:$A,G$137,'2025 YTD | Divisão'!$B:$B,$B51,'2025 YTD | Divisão'!$C:$C,"Outras GRs")</f>
        <v>0</v>
      </c>
      <c r="H106" s="29">
        <f>SUMIFS('2025 YTD | Divisão'!$D:$D,'2025 YTD | Divisão'!$A:$A,H$137,'2025 YTD | Divisão'!$B:$B,$B51,'2025 YTD | Divisão'!$C:$C,"Outras GRs")</f>
        <v>0</v>
      </c>
      <c r="I106" s="29">
        <f>SUMIFS('2025 YTD | Divisão'!$D:$D,'2025 YTD | Divisão'!$A:$A,I$137,'2025 YTD | Divisão'!$B:$B,$B51,'2025 YTD | Divisão'!$C:$C,"Outras GRs")</f>
        <v>0</v>
      </c>
      <c r="J106" s="29">
        <f>SUMIFS('2025 YTD | Divisão'!$D:$D,'2025 YTD | Divisão'!$A:$A,J$137,'2025 YTD | Divisão'!$B:$B,$B51,'2025 YTD | Divisão'!$C:$C,"Outras GRs")</f>
        <v>0</v>
      </c>
      <c r="K106" s="29">
        <f>SUMIFS('2025 YTD | Divisão'!$D:$D,'2025 YTD | Divisão'!$A:$A,K$137,'2025 YTD | Divisão'!$B:$B,$B51,'2025 YTD | Divisão'!$C:$C,"Outras GRs")</f>
        <v>0</v>
      </c>
      <c r="L106" s="29">
        <f>SUMIFS('2025 YTD | Divisão'!$D:$D,'2025 YTD | Divisão'!$A:$A,L$137,'2025 YTD | Divisão'!$B:$B,$B51,'2025 YTD | Divisão'!$C:$C,"Outras GRs")</f>
        <v>0</v>
      </c>
      <c r="M106" s="29">
        <f>SUMIFS('2025 YTD | Divisão'!$D:$D,'2025 YTD | Divisão'!$A:$A,M$137,'2025 YTD | Divisão'!$B:$B,$B51,'2025 YTD | Divisão'!$C:$C,"Outras GRs")</f>
        <v>0</v>
      </c>
      <c r="N106" s="29">
        <f>SUMIFS('2025 YTD | Divisão'!$D:$D,'2025 YTD | Divisão'!$A:$A,N$137,'2025 YTD | Divisão'!$B:$B,$B51,'2025 YTD | Divisão'!$C:$C,"Outras GRs")</f>
        <v>0</v>
      </c>
      <c r="O106" s="29">
        <f>SUMIFS('2025 YTD | Divisão'!$D:$D,'2025 YTD | Divisão'!$A:$A,O$137,'2025 YTD | Divisão'!$B:$B,$B51,'2025 YTD | Divisão'!$C:$C,"Outras GRs")</f>
        <v>0</v>
      </c>
      <c r="P106" s="29">
        <f>SUMIFS('2025 YTD | Divisão'!$D:$D,'2025 YTD | Divisão'!$A:$A,P$137,'2025 YTD | Divisão'!$B:$B,$B51,'2025 YTD | Divisão'!$C:$C,"Outras GRs")</f>
        <v>0</v>
      </c>
      <c r="Q106" s="29">
        <f>SUMIFS('2025 YTD | Divisão'!$D:$D,'2025 YTD | Divisão'!$A:$A,Q$137,'2025 YTD | Divisão'!$B:$B,$B51,'2025 YTD | Divisão'!$C:$C,"Outras GRs")</f>
        <v>0</v>
      </c>
      <c r="R106" s="29">
        <f>SUMIFS('2025 YTD | Divisão'!$D:$D,'2025 YTD | Divisão'!$A:$A,R$137,'2025 YTD | Divisão'!$B:$B,$B51,'2025 YTD | Divisão'!$C:$C,"Outras GRs")</f>
        <v>0</v>
      </c>
      <c r="S106" s="29">
        <f>SUMIFS('2025 YTD | Divisão'!$D:$D,'2025 YTD | Divisão'!$A:$A,S$137,'2025 YTD | Divisão'!$B:$B,$B51,'2025 YTD | Divisão'!$C:$C,"Outras GRs")</f>
        <v>0</v>
      </c>
      <c r="T106" s="29">
        <f>SUMIFS('2025 YTD | Divisão'!$D:$D,'2025 YTD | Divisão'!$A:$A,T$137,'2025 YTD | Divisão'!$B:$B,$B51,'2025 YTD | Divisão'!$C:$C,"Outras GRs")</f>
        <v>0</v>
      </c>
      <c r="U106" s="29">
        <f>SUMIFS('2025 YTD | Divisão'!$D:$D,'2025 YTD | Divisão'!$A:$A,U$137,'2025 YTD | Divisão'!$B:$B,$B51,'2025 YTD | Divisão'!$C:$C,"Outras GRs")</f>
        <v>0</v>
      </c>
      <c r="V106" s="29">
        <f>SUMIFS('2025 YTD | Divisão'!$D:$D,'2025 YTD | Divisão'!$A:$A,V$137,'2025 YTD | Divisão'!$B:$B,$B51,'2025 YTD | Divisão'!$C:$C,"Outras GRs")</f>
        <v>0</v>
      </c>
      <c r="W106" s="29">
        <f>SUMIFS('2025 YTD | Divisão'!$D:$D,'2025 YTD | Divisão'!$A:$A,W$137,'2025 YTD | Divisão'!$B:$B,$B51,'2025 YTD | Divisão'!$C:$C,"Outras GRs")</f>
        <v>0</v>
      </c>
      <c r="X106" s="8"/>
      <c r="Y106" s="9"/>
      <c r="Z106" s="4"/>
      <c r="AA106" s="4"/>
      <c r="AB106" s="4"/>
      <c r="AC106" s="4"/>
      <c r="AD106" s="4"/>
      <c r="AE106" s="4"/>
    </row>
    <row r="107" hidden="1" outlineLevel="1">
      <c r="A107" s="8"/>
      <c r="B107" s="98">
        <v>25.0</v>
      </c>
      <c r="C107" s="29">
        <f>SUMIFS('2025 YTD | Divisão'!$D:$D,'2025 YTD | Divisão'!$A:$A,C$137,'2025 YTD | Divisão'!$B:$B,$B52,'2025 YTD | Divisão'!$C:$C,"Outras GRs")</f>
        <v>0</v>
      </c>
      <c r="D107" s="29">
        <f>SUMIFS('2025 YTD | Divisão'!$D:$D,'2025 YTD | Divisão'!$A:$A,D$137,'2025 YTD | Divisão'!$B:$B,$B52,'2025 YTD | Divisão'!$C:$C,"Outras GRs")</f>
        <v>0</v>
      </c>
      <c r="E107" s="29">
        <f>SUMIFS('2025 YTD | Divisão'!$D:$D,'2025 YTD | Divisão'!$A:$A,E$137,'2025 YTD | Divisão'!$B:$B,$B52,'2025 YTD | Divisão'!$C:$C,"Outras GRs")</f>
        <v>0</v>
      </c>
      <c r="F107" s="29">
        <f>SUMIFS('2025 YTD | Divisão'!$D:$D,'2025 YTD | Divisão'!$A:$A,F$137,'2025 YTD | Divisão'!$B:$B,$B52,'2025 YTD | Divisão'!$C:$C,"Outras GRs")</f>
        <v>0</v>
      </c>
      <c r="G107" s="29">
        <f>SUMIFS('2025 YTD | Divisão'!$D:$D,'2025 YTD | Divisão'!$A:$A,G$137,'2025 YTD | Divisão'!$B:$B,$B52,'2025 YTD | Divisão'!$C:$C,"Outras GRs")</f>
        <v>0</v>
      </c>
      <c r="H107" s="29">
        <f>SUMIFS('2025 YTD | Divisão'!$D:$D,'2025 YTD | Divisão'!$A:$A,H$137,'2025 YTD | Divisão'!$B:$B,$B52,'2025 YTD | Divisão'!$C:$C,"Outras GRs")</f>
        <v>0</v>
      </c>
      <c r="I107" s="29">
        <f>SUMIFS('2025 YTD | Divisão'!$D:$D,'2025 YTD | Divisão'!$A:$A,I$137,'2025 YTD | Divisão'!$B:$B,$B52,'2025 YTD | Divisão'!$C:$C,"Outras GRs")</f>
        <v>0</v>
      </c>
      <c r="J107" s="29">
        <f>SUMIFS('2025 YTD | Divisão'!$D:$D,'2025 YTD | Divisão'!$A:$A,J$137,'2025 YTD | Divisão'!$B:$B,$B52,'2025 YTD | Divisão'!$C:$C,"Outras GRs")</f>
        <v>0</v>
      </c>
      <c r="K107" s="29">
        <f>SUMIFS('2025 YTD | Divisão'!$D:$D,'2025 YTD | Divisão'!$A:$A,K$137,'2025 YTD | Divisão'!$B:$B,$B52,'2025 YTD | Divisão'!$C:$C,"Outras GRs")</f>
        <v>0</v>
      </c>
      <c r="L107" s="29">
        <f>SUMIFS('2025 YTD | Divisão'!$D:$D,'2025 YTD | Divisão'!$A:$A,L$137,'2025 YTD | Divisão'!$B:$B,$B52,'2025 YTD | Divisão'!$C:$C,"Outras GRs")</f>
        <v>0</v>
      </c>
      <c r="M107" s="29">
        <f>SUMIFS('2025 YTD | Divisão'!$D:$D,'2025 YTD | Divisão'!$A:$A,M$137,'2025 YTD | Divisão'!$B:$B,$B52,'2025 YTD | Divisão'!$C:$C,"Outras GRs")</f>
        <v>0</v>
      </c>
      <c r="N107" s="29">
        <f>SUMIFS('2025 YTD | Divisão'!$D:$D,'2025 YTD | Divisão'!$A:$A,N$137,'2025 YTD | Divisão'!$B:$B,$B52,'2025 YTD | Divisão'!$C:$C,"Outras GRs")</f>
        <v>0</v>
      </c>
      <c r="O107" s="29">
        <f>SUMIFS('2025 YTD | Divisão'!$D:$D,'2025 YTD | Divisão'!$A:$A,O$137,'2025 YTD | Divisão'!$B:$B,$B52,'2025 YTD | Divisão'!$C:$C,"Outras GRs")</f>
        <v>0</v>
      </c>
      <c r="P107" s="29">
        <f>SUMIFS('2025 YTD | Divisão'!$D:$D,'2025 YTD | Divisão'!$A:$A,P$137,'2025 YTD | Divisão'!$B:$B,$B52,'2025 YTD | Divisão'!$C:$C,"Outras GRs")</f>
        <v>0</v>
      </c>
      <c r="Q107" s="29">
        <f>SUMIFS('2025 YTD | Divisão'!$D:$D,'2025 YTD | Divisão'!$A:$A,Q$137,'2025 YTD | Divisão'!$B:$B,$B52,'2025 YTD | Divisão'!$C:$C,"Outras GRs")</f>
        <v>0</v>
      </c>
      <c r="R107" s="29">
        <f>SUMIFS('2025 YTD | Divisão'!$D:$D,'2025 YTD | Divisão'!$A:$A,R$137,'2025 YTD | Divisão'!$B:$B,$B52,'2025 YTD | Divisão'!$C:$C,"Outras GRs")</f>
        <v>0</v>
      </c>
      <c r="S107" s="29">
        <f>SUMIFS('2025 YTD | Divisão'!$D:$D,'2025 YTD | Divisão'!$A:$A,S$137,'2025 YTD | Divisão'!$B:$B,$B52,'2025 YTD | Divisão'!$C:$C,"Outras GRs")</f>
        <v>0</v>
      </c>
      <c r="T107" s="29">
        <f>SUMIFS('2025 YTD | Divisão'!$D:$D,'2025 YTD | Divisão'!$A:$A,T$137,'2025 YTD | Divisão'!$B:$B,$B52,'2025 YTD | Divisão'!$C:$C,"Outras GRs")</f>
        <v>0</v>
      </c>
      <c r="U107" s="29">
        <f>SUMIFS('2025 YTD | Divisão'!$D:$D,'2025 YTD | Divisão'!$A:$A,U$137,'2025 YTD | Divisão'!$B:$B,$B52,'2025 YTD | Divisão'!$C:$C,"Outras GRs")</f>
        <v>0</v>
      </c>
      <c r="V107" s="29">
        <f>SUMIFS('2025 YTD | Divisão'!$D:$D,'2025 YTD | Divisão'!$A:$A,V$137,'2025 YTD | Divisão'!$B:$B,$B52,'2025 YTD | Divisão'!$C:$C,"Outras GRs")</f>
        <v>0</v>
      </c>
      <c r="W107" s="29">
        <f>SUMIFS('2025 YTD | Divisão'!$D:$D,'2025 YTD | Divisão'!$A:$A,W$137,'2025 YTD | Divisão'!$B:$B,$B52,'2025 YTD | Divisão'!$C:$C,"Outras GRs")</f>
        <v>0</v>
      </c>
      <c r="X107" s="8"/>
      <c r="Y107" s="9"/>
      <c r="Z107" s="4"/>
      <c r="AA107" s="4"/>
      <c r="AB107" s="4"/>
      <c r="AC107" s="4"/>
      <c r="AD107" s="4"/>
      <c r="AE107" s="4"/>
    </row>
    <row r="108" hidden="1" outlineLevel="1">
      <c r="A108" s="8"/>
      <c r="B108" s="98">
        <v>26.0</v>
      </c>
      <c r="C108" s="29">
        <f>SUMIFS('2025 YTD | Divisão'!$D:$D,'2025 YTD | Divisão'!$A:$A,C$137,'2025 YTD | Divisão'!$B:$B,$B53,'2025 YTD | Divisão'!$C:$C,"Outras GRs")</f>
        <v>0</v>
      </c>
      <c r="D108" s="29">
        <f>SUMIFS('2025 YTD | Divisão'!$D:$D,'2025 YTD | Divisão'!$A:$A,D$137,'2025 YTD | Divisão'!$B:$B,$B53,'2025 YTD | Divisão'!$C:$C,"Outras GRs")</f>
        <v>0</v>
      </c>
      <c r="E108" s="29">
        <f>SUMIFS('2025 YTD | Divisão'!$D:$D,'2025 YTD | Divisão'!$A:$A,E$137,'2025 YTD | Divisão'!$B:$B,$B53,'2025 YTD | Divisão'!$C:$C,"Outras GRs")</f>
        <v>0</v>
      </c>
      <c r="F108" s="29">
        <f>SUMIFS('2025 YTD | Divisão'!$D:$D,'2025 YTD | Divisão'!$A:$A,F$137,'2025 YTD | Divisão'!$B:$B,$B53,'2025 YTD | Divisão'!$C:$C,"Outras GRs")</f>
        <v>0</v>
      </c>
      <c r="G108" s="29">
        <f>SUMIFS('2025 YTD | Divisão'!$D:$D,'2025 YTD | Divisão'!$A:$A,G$137,'2025 YTD | Divisão'!$B:$B,$B53,'2025 YTD | Divisão'!$C:$C,"Outras GRs")</f>
        <v>0</v>
      </c>
      <c r="H108" s="29">
        <f>SUMIFS('2025 YTD | Divisão'!$D:$D,'2025 YTD | Divisão'!$A:$A,H$137,'2025 YTD | Divisão'!$B:$B,$B53,'2025 YTD | Divisão'!$C:$C,"Outras GRs")</f>
        <v>0</v>
      </c>
      <c r="I108" s="29">
        <f>SUMIFS('2025 YTD | Divisão'!$D:$D,'2025 YTD | Divisão'!$A:$A,I$137,'2025 YTD | Divisão'!$B:$B,$B53,'2025 YTD | Divisão'!$C:$C,"Outras GRs")</f>
        <v>0</v>
      </c>
      <c r="J108" s="29">
        <f>SUMIFS('2025 YTD | Divisão'!$D:$D,'2025 YTD | Divisão'!$A:$A,J$137,'2025 YTD | Divisão'!$B:$B,$B53,'2025 YTD | Divisão'!$C:$C,"Outras GRs")</f>
        <v>0</v>
      </c>
      <c r="K108" s="29">
        <f>SUMIFS('2025 YTD | Divisão'!$D:$D,'2025 YTD | Divisão'!$A:$A,K$137,'2025 YTD | Divisão'!$B:$B,$B53,'2025 YTD | Divisão'!$C:$C,"Outras GRs")</f>
        <v>0</v>
      </c>
      <c r="L108" s="29">
        <f>SUMIFS('2025 YTD | Divisão'!$D:$D,'2025 YTD | Divisão'!$A:$A,L$137,'2025 YTD | Divisão'!$B:$B,$B53,'2025 YTD | Divisão'!$C:$C,"Outras GRs")</f>
        <v>0</v>
      </c>
      <c r="M108" s="29">
        <f>SUMIFS('2025 YTD | Divisão'!$D:$D,'2025 YTD | Divisão'!$A:$A,M$137,'2025 YTD | Divisão'!$B:$B,$B53,'2025 YTD | Divisão'!$C:$C,"Outras GRs")</f>
        <v>0</v>
      </c>
      <c r="N108" s="29">
        <f>SUMIFS('2025 YTD | Divisão'!$D:$D,'2025 YTD | Divisão'!$A:$A,N$137,'2025 YTD | Divisão'!$B:$B,$B53,'2025 YTD | Divisão'!$C:$C,"Outras GRs")</f>
        <v>0</v>
      </c>
      <c r="O108" s="29">
        <f>SUMIFS('2025 YTD | Divisão'!$D:$D,'2025 YTD | Divisão'!$A:$A,O$137,'2025 YTD | Divisão'!$B:$B,$B53,'2025 YTD | Divisão'!$C:$C,"Outras GRs")</f>
        <v>0</v>
      </c>
      <c r="P108" s="29">
        <f>SUMIFS('2025 YTD | Divisão'!$D:$D,'2025 YTD | Divisão'!$A:$A,P$137,'2025 YTD | Divisão'!$B:$B,$B53,'2025 YTD | Divisão'!$C:$C,"Outras GRs")</f>
        <v>0</v>
      </c>
      <c r="Q108" s="29">
        <f>SUMIFS('2025 YTD | Divisão'!$D:$D,'2025 YTD | Divisão'!$A:$A,Q$137,'2025 YTD | Divisão'!$B:$B,$B53,'2025 YTD | Divisão'!$C:$C,"Outras GRs")</f>
        <v>0</v>
      </c>
      <c r="R108" s="29">
        <f>SUMIFS('2025 YTD | Divisão'!$D:$D,'2025 YTD | Divisão'!$A:$A,R$137,'2025 YTD | Divisão'!$B:$B,$B53,'2025 YTD | Divisão'!$C:$C,"Outras GRs")</f>
        <v>0</v>
      </c>
      <c r="S108" s="29">
        <f>SUMIFS('2025 YTD | Divisão'!$D:$D,'2025 YTD | Divisão'!$A:$A,S$137,'2025 YTD | Divisão'!$B:$B,$B53,'2025 YTD | Divisão'!$C:$C,"Outras GRs")</f>
        <v>0</v>
      </c>
      <c r="T108" s="29">
        <f>SUMIFS('2025 YTD | Divisão'!$D:$D,'2025 YTD | Divisão'!$A:$A,T$137,'2025 YTD | Divisão'!$B:$B,$B53,'2025 YTD | Divisão'!$C:$C,"Outras GRs")</f>
        <v>0</v>
      </c>
      <c r="U108" s="29">
        <f>SUMIFS('2025 YTD | Divisão'!$D:$D,'2025 YTD | Divisão'!$A:$A,U$137,'2025 YTD | Divisão'!$B:$B,$B53,'2025 YTD | Divisão'!$C:$C,"Outras GRs")</f>
        <v>0</v>
      </c>
      <c r="V108" s="29">
        <f>SUMIFS('2025 YTD | Divisão'!$D:$D,'2025 YTD | Divisão'!$A:$A,V$137,'2025 YTD | Divisão'!$B:$B,$B53,'2025 YTD | Divisão'!$C:$C,"Outras GRs")</f>
        <v>0</v>
      </c>
      <c r="W108" s="29">
        <f>SUMIFS('2025 YTD | Divisão'!$D:$D,'2025 YTD | Divisão'!$A:$A,W$137,'2025 YTD | Divisão'!$B:$B,$B53,'2025 YTD | Divisão'!$C:$C,"Outras GRs")</f>
        <v>0</v>
      </c>
      <c r="X108" s="8"/>
      <c r="Y108" s="9"/>
      <c r="Z108" s="4"/>
      <c r="AA108" s="4"/>
      <c r="AB108" s="4"/>
      <c r="AC108" s="4"/>
      <c r="AD108" s="4"/>
      <c r="AE108" s="4"/>
    </row>
    <row r="109" hidden="1" outlineLevel="1">
      <c r="A109" s="8"/>
      <c r="B109" s="98">
        <v>27.0</v>
      </c>
      <c r="C109" s="29">
        <f>SUMIFS('2025 YTD | Divisão'!$D:$D,'2025 YTD | Divisão'!$A:$A,C$137,'2025 YTD | Divisão'!$B:$B,$B54,'2025 YTD | Divisão'!$C:$C,"Outras GRs")</f>
        <v>0</v>
      </c>
      <c r="D109" s="29">
        <f>SUMIFS('2025 YTD | Divisão'!$D:$D,'2025 YTD | Divisão'!$A:$A,D$137,'2025 YTD | Divisão'!$B:$B,$B54,'2025 YTD | Divisão'!$C:$C,"Outras GRs")</f>
        <v>0</v>
      </c>
      <c r="E109" s="29">
        <f>SUMIFS('2025 YTD | Divisão'!$D:$D,'2025 YTD | Divisão'!$A:$A,E$137,'2025 YTD | Divisão'!$B:$B,$B54,'2025 YTD | Divisão'!$C:$C,"Outras GRs")</f>
        <v>0</v>
      </c>
      <c r="F109" s="29">
        <f>SUMIFS('2025 YTD | Divisão'!$D:$D,'2025 YTD | Divisão'!$A:$A,F$137,'2025 YTD | Divisão'!$B:$B,$B54,'2025 YTD | Divisão'!$C:$C,"Outras GRs")</f>
        <v>0</v>
      </c>
      <c r="G109" s="29">
        <f>SUMIFS('2025 YTD | Divisão'!$D:$D,'2025 YTD | Divisão'!$A:$A,G$137,'2025 YTD | Divisão'!$B:$B,$B54,'2025 YTD | Divisão'!$C:$C,"Outras GRs")</f>
        <v>0</v>
      </c>
      <c r="H109" s="29">
        <f>SUMIFS('2025 YTD | Divisão'!$D:$D,'2025 YTD | Divisão'!$A:$A,H$137,'2025 YTD | Divisão'!$B:$B,$B54,'2025 YTD | Divisão'!$C:$C,"Outras GRs")</f>
        <v>0</v>
      </c>
      <c r="I109" s="29">
        <f>SUMIFS('2025 YTD | Divisão'!$D:$D,'2025 YTD | Divisão'!$A:$A,I$137,'2025 YTD | Divisão'!$B:$B,$B54,'2025 YTD | Divisão'!$C:$C,"Outras GRs")</f>
        <v>0</v>
      </c>
      <c r="J109" s="29">
        <f>SUMIFS('2025 YTD | Divisão'!$D:$D,'2025 YTD | Divisão'!$A:$A,J$137,'2025 YTD | Divisão'!$B:$B,$B54,'2025 YTD | Divisão'!$C:$C,"Outras GRs")</f>
        <v>0</v>
      </c>
      <c r="K109" s="29">
        <f>SUMIFS('2025 YTD | Divisão'!$D:$D,'2025 YTD | Divisão'!$A:$A,K$137,'2025 YTD | Divisão'!$B:$B,$B54,'2025 YTD | Divisão'!$C:$C,"Outras GRs")</f>
        <v>0</v>
      </c>
      <c r="L109" s="29">
        <f>SUMIFS('2025 YTD | Divisão'!$D:$D,'2025 YTD | Divisão'!$A:$A,L$137,'2025 YTD | Divisão'!$B:$B,$B54,'2025 YTD | Divisão'!$C:$C,"Outras GRs")</f>
        <v>0</v>
      </c>
      <c r="M109" s="29">
        <f>SUMIFS('2025 YTD | Divisão'!$D:$D,'2025 YTD | Divisão'!$A:$A,M$137,'2025 YTD | Divisão'!$B:$B,$B54,'2025 YTD | Divisão'!$C:$C,"Outras GRs")</f>
        <v>0</v>
      </c>
      <c r="N109" s="29">
        <f>SUMIFS('2025 YTD | Divisão'!$D:$D,'2025 YTD | Divisão'!$A:$A,N$137,'2025 YTD | Divisão'!$B:$B,$B54,'2025 YTD | Divisão'!$C:$C,"Outras GRs")</f>
        <v>0</v>
      </c>
      <c r="O109" s="29">
        <f>SUMIFS('2025 YTD | Divisão'!$D:$D,'2025 YTD | Divisão'!$A:$A,O$137,'2025 YTD | Divisão'!$B:$B,$B54,'2025 YTD | Divisão'!$C:$C,"Outras GRs")</f>
        <v>0</v>
      </c>
      <c r="P109" s="29">
        <f>SUMIFS('2025 YTD | Divisão'!$D:$D,'2025 YTD | Divisão'!$A:$A,P$137,'2025 YTD | Divisão'!$B:$B,$B54,'2025 YTD | Divisão'!$C:$C,"Outras GRs")</f>
        <v>0</v>
      </c>
      <c r="Q109" s="29">
        <f>SUMIFS('2025 YTD | Divisão'!$D:$D,'2025 YTD | Divisão'!$A:$A,Q$137,'2025 YTD | Divisão'!$B:$B,$B54,'2025 YTD | Divisão'!$C:$C,"Outras GRs")</f>
        <v>0</v>
      </c>
      <c r="R109" s="29">
        <f>SUMIFS('2025 YTD | Divisão'!$D:$D,'2025 YTD | Divisão'!$A:$A,R$137,'2025 YTD | Divisão'!$B:$B,$B54,'2025 YTD | Divisão'!$C:$C,"Outras GRs")</f>
        <v>0</v>
      </c>
      <c r="S109" s="29">
        <f>SUMIFS('2025 YTD | Divisão'!$D:$D,'2025 YTD | Divisão'!$A:$A,S$137,'2025 YTD | Divisão'!$B:$B,$B54,'2025 YTD | Divisão'!$C:$C,"Outras GRs")</f>
        <v>0</v>
      </c>
      <c r="T109" s="29">
        <f>SUMIFS('2025 YTD | Divisão'!$D:$D,'2025 YTD | Divisão'!$A:$A,T$137,'2025 YTD | Divisão'!$B:$B,$B54,'2025 YTD | Divisão'!$C:$C,"Outras GRs")</f>
        <v>0</v>
      </c>
      <c r="U109" s="29">
        <f>SUMIFS('2025 YTD | Divisão'!$D:$D,'2025 YTD | Divisão'!$A:$A,U$137,'2025 YTD | Divisão'!$B:$B,$B54,'2025 YTD | Divisão'!$C:$C,"Outras GRs")</f>
        <v>0</v>
      </c>
      <c r="V109" s="29">
        <f>SUMIFS('2025 YTD | Divisão'!$D:$D,'2025 YTD | Divisão'!$A:$A,V$137,'2025 YTD | Divisão'!$B:$B,$B54,'2025 YTD | Divisão'!$C:$C,"Outras GRs")</f>
        <v>0</v>
      </c>
      <c r="W109" s="29">
        <f>SUMIFS('2025 YTD | Divisão'!$D:$D,'2025 YTD | Divisão'!$A:$A,W$137,'2025 YTD | Divisão'!$B:$B,$B54,'2025 YTD | Divisão'!$C:$C,"Outras GRs")</f>
        <v>0</v>
      </c>
      <c r="X109" s="8"/>
      <c r="Y109" s="9"/>
      <c r="Z109" s="4"/>
      <c r="AA109" s="4"/>
      <c r="AB109" s="4"/>
      <c r="AC109" s="4"/>
      <c r="AD109" s="4"/>
      <c r="AE109" s="4"/>
    </row>
    <row r="110" hidden="1" outlineLevel="1">
      <c r="A110" s="8"/>
      <c r="B110" s="98">
        <v>28.0</v>
      </c>
      <c r="C110" s="29">
        <f>SUMIFS('2025 YTD | Divisão'!$D:$D,'2025 YTD | Divisão'!$A:$A,C$137,'2025 YTD | Divisão'!$B:$B,$B55,'2025 YTD | Divisão'!$C:$C,"Outras GRs")</f>
        <v>0</v>
      </c>
      <c r="D110" s="29">
        <f>SUMIFS('2025 YTD | Divisão'!$D:$D,'2025 YTD | Divisão'!$A:$A,D$137,'2025 YTD | Divisão'!$B:$B,$B55,'2025 YTD | Divisão'!$C:$C,"Outras GRs")</f>
        <v>0</v>
      </c>
      <c r="E110" s="29">
        <f>SUMIFS('2025 YTD | Divisão'!$D:$D,'2025 YTD | Divisão'!$A:$A,E$137,'2025 YTD | Divisão'!$B:$B,$B55,'2025 YTD | Divisão'!$C:$C,"Outras GRs")</f>
        <v>0</v>
      </c>
      <c r="F110" s="29">
        <f>SUMIFS('2025 YTD | Divisão'!$D:$D,'2025 YTD | Divisão'!$A:$A,F$137,'2025 YTD | Divisão'!$B:$B,$B55,'2025 YTD | Divisão'!$C:$C,"Outras GRs")</f>
        <v>0</v>
      </c>
      <c r="G110" s="29">
        <f>SUMIFS('2025 YTD | Divisão'!$D:$D,'2025 YTD | Divisão'!$A:$A,G$137,'2025 YTD | Divisão'!$B:$B,$B55,'2025 YTD | Divisão'!$C:$C,"Outras GRs")</f>
        <v>0</v>
      </c>
      <c r="H110" s="29">
        <f>SUMIFS('2025 YTD | Divisão'!$D:$D,'2025 YTD | Divisão'!$A:$A,H$137,'2025 YTD | Divisão'!$B:$B,$B55,'2025 YTD | Divisão'!$C:$C,"Outras GRs")</f>
        <v>0</v>
      </c>
      <c r="I110" s="29">
        <f>SUMIFS('2025 YTD | Divisão'!$D:$D,'2025 YTD | Divisão'!$A:$A,I$137,'2025 YTD | Divisão'!$B:$B,$B55,'2025 YTD | Divisão'!$C:$C,"Outras GRs")</f>
        <v>0</v>
      </c>
      <c r="J110" s="29">
        <f>SUMIFS('2025 YTD | Divisão'!$D:$D,'2025 YTD | Divisão'!$A:$A,J$137,'2025 YTD | Divisão'!$B:$B,$B55,'2025 YTD | Divisão'!$C:$C,"Outras GRs")</f>
        <v>0</v>
      </c>
      <c r="K110" s="29">
        <f>SUMIFS('2025 YTD | Divisão'!$D:$D,'2025 YTD | Divisão'!$A:$A,K$137,'2025 YTD | Divisão'!$B:$B,$B55,'2025 YTD | Divisão'!$C:$C,"Outras GRs")</f>
        <v>0</v>
      </c>
      <c r="L110" s="29">
        <f>SUMIFS('2025 YTD | Divisão'!$D:$D,'2025 YTD | Divisão'!$A:$A,L$137,'2025 YTD | Divisão'!$B:$B,$B55,'2025 YTD | Divisão'!$C:$C,"Outras GRs")</f>
        <v>0</v>
      </c>
      <c r="M110" s="29">
        <f>SUMIFS('2025 YTD | Divisão'!$D:$D,'2025 YTD | Divisão'!$A:$A,M$137,'2025 YTD | Divisão'!$B:$B,$B55,'2025 YTD | Divisão'!$C:$C,"Outras GRs")</f>
        <v>0</v>
      </c>
      <c r="N110" s="29">
        <f>SUMIFS('2025 YTD | Divisão'!$D:$D,'2025 YTD | Divisão'!$A:$A,N$137,'2025 YTD | Divisão'!$B:$B,$B55,'2025 YTD | Divisão'!$C:$C,"Outras GRs")</f>
        <v>0</v>
      </c>
      <c r="O110" s="29">
        <f>SUMIFS('2025 YTD | Divisão'!$D:$D,'2025 YTD | Divisão'!$A:$A,O$137,'2025 YTD | Divisão'!$B:$B,$B55,'2025 YTD | Divisão'!$C:$C,"Outras GRs")</f>
        <v>0</v>
      </c>
      <c r="P110" s="29">
        <f>SUMIFS('2025 YTD | Divisão'!$D:$D,'2025 YTD | Divisão'!$A:$A,P$137,'2025 YTD | Divisão'!$B:$B,$B55,'2025 YTD | Divisão'!$C:$C,"Outras GRs")</f>
        <v>0</v>
      </c>
      <c r="Q110" s="29">
        <f>SUMIFS('2025 YTD | Divisão'!$D:$D,'2025 YTD | Divisão'!$A:$A,Q$137,'2025 YTD | Divisão'!$B:$B,$B55,'2025 YTD | Divisão'!$C:$C,"Outras GRs")</f>
        <v>0</v>
      </c>
      <c r="R110" s="29">
        <f>SUMIFS('2025 YTD | Divisão'!$D:$D,'2025 YTD | Divisão'!$A:$A,R$137,'2025 YTD | Divisão'!$B:$B,$B55,'2025 YTD | Divisão'!$C:$C,"Outras GRs")</f>
        <v>0</v>
      </c>
      <c r="S110" s="29">
        <f>SUMIFS('2025 YTD | Divisão'!$D:$D,'2025 YTD | Divisão'!$A:$A,S$137,'2025 YTD | Divisão'!$B:$B,$B55,'2025 YTD | Divisão'!$C:$C,"Outras GRs")</f>
        <v>0</v>
      </c>
      <c r="T110" s="29">
        <f>SUMIFS('2025 YTD | Divisão'!$D:$D,'2025 YTD | Divisão'!$A:$A,T$137,'2025 YTD | Divisão'!$B:$B,$B55,'2025 YTD | Divisão'!$C:$C,"Outras GRs")</f>
        <v>0</v>
      </c>
      <c r="U110" s="29">
        <f>SUMIFS('2025 YTD | Divisão'!$D:$D,'2025 YTD | Divisão'!$A:$A,U$137,'2025 YTD | Divisão'!$B:$B,$B55,'2025 YTD | Divisão'!$C:$C,"Outras GRs")</f>
        <v>0</v>
      </c>
      <c r="V110" s="29">
        <f>SUMIFS('2025 YTD | Divisão'!$D:$D,'2025 YTD | Divisão'!$A:$A,V$137,'2025 YTD | Divisão'!$B:$B,$B55,'2025 YTD | Divisão'!$C:$C,"Outras GRs")</f>
        <v>0</v>
      </c>
      <c r="W110" s="29">
        <f>SUMIFS('2025 YTD | Divisão'!$D:$D,'2025 YTD | Divisão'!$A:$A,W$137,'2025 YTD | Divisão'!$B:$B,$B55,'2025 YTD | Divisão'!$C:$C,"Outras GRs")</f>
        <v>0</v>
      </c>
      <c r="X110" s="8"/>
      <c r="Y110" s="9"/>
      <c r="Z110" s="4"/>
      <c r="AA110" s="4"/>
      <c r="AB110" s="4"/>
      <c r="AC110" s="4"/>
      <c r="AD110" s="4"/>
      <c r="AE110" s="4"/>
    </row>
    <row r="111" hidden="1" outlineLevel="1">
      <c r="A111" s="8"/>
      <c r="B111" s="98">
        <v>29.0</v>
      </c>
      <c r="C111" s="29">
        <f>SUMIFS('2025 YTD | Divisão'!$D:$D,'2025 YTD | Divisão'!$A:$A,C$137,'2025 YTD | Divisão'!$B:$B,$B56,'2025 YTD | Divisão'!$C:$C,"Outras GRs")</f>
        <v>0</v>
      </c>
      <c r="D111" s="29">
        <f>SUMIFS('2025 YTD | Divisão'!$D:$D,'2025 YTD | Divisão'!$A:$A,D$137,'2025 YTD | Divisão'!$B:$B,$B56,'2025 YTD | Divisão'!$C:$C,"Outras GRs")</f>
        <v>0</v>
      </c>
      <c r="E111" s="29">
        <f>SUMIFS('2025 YTD | Divisão'!$D:$D,'2025 YTD | Divisão'!$A:$A,E$137,'2025 YTD | Divisão'!$B:$B,$B56,'2025 YTD | Divisão'!$C:$C,"Outras GRs")</f>
        <v>0</v>
      </c>
      <c r="F111" s="29">
        <f>SUMIFS('2025 YTD | Divisão'!$D:$D,'2025 YTD | Divisão'!$A:$A,F$137,'2025 YTD | Divisão'!$B:$B,$B56,'2025 YTD | Divisão'!$C:$C,"Outras GRs")</f>
        <v>0</v>
      </c>
      <c r="G111" s="29">
        <f>SUMIFS('2025 YTD | Divisão'!$D:$D,'2025 YTD | Divisão'!$A:$A,G$137,'2025 YTD | Divisão'!$B:$B,$B56,'2025 YTD | Divisão'!$C:$C,"Outras GRs")</f>
        <v>0</v>
      </c>
      <c r="H111" s="29">
        <f>SUMIFS('2025 YTD | Divisão'!$D:$D,'2025 YTD | Divisão'!$A:$A,H$137,'2025 YTD | Divisão'!$B:$B,$B56,'2025 YTD | Divisão'!$C:$C,"Outras GRs")</f>
        <v>0</v>
      </c>
      <c r="I111" s="29">
        <f>SUMIFS('2025 YTD | Divisão'!$D:$D,'2025 YTD | Divisão'!$A:$A,I$137,'2025 YTD | Divisão'!$B:$B,$B56,'2025 YTD | Divisão'!$C:$C,"Outras GRs")</f>
        <v>0</v>
      </c>
      <c r="J111" s="29">
        <f>SUMIFS('2025 YTD | Divisão'!$D:$D,'2025 YTD | Divisão'!$A:$A,J$137,'2025 YTD | Divisão'!$B:$B,$B56,'2025 YTD | Divisão'!$C:$C,"Outras GRs")</f>
        <v>0</v>
      </c>
      <c r="K111" s="29">
        <f>SUMIFS('2025 YTD | Divisão'!$D:$D,'2025 YTD | Divisão'!$A:$A,K$137,'2025 YTD | Divisão'!$B:$B,$B56,'2025 YTD | Divisão'!$C:$C,"Outras GRs")</f>
        <v>0</v>
      </c>
      <c r="L111" s="29">
        <f>SUMIFS('2025 YTD | Divisão'!$D:$D,'2025 YTD | Divisão'!$A:$A,L$137,'2025 YTD | Divisão'!$B:$B,$B56,'2025 YTD | Divisão'!$C:$C,"Outras GRs")</f>
        <v>0</v>
      </c>
      <c r="M111" s="29">
        <f>SUMIFS('2025 YTD | Divisão'!$D:$D,'2025 YTD | Divisão'!$A:$A,M$137,'2025 YTD | Divisão'!$B:$B,$B56,'2025 YTD | Divisão'!$C:$C,"Outras GRs")</f>
        <v>0</v>
      </c>
      <c r="N111" s="29">
        <f>SUMIFS('2025 YTD | Divisão'!$D:$D,'2025 YTD | Divisão'!$A:$A,N$137,'2025 YTD | Divisão'!$B:$B,$B56,'2025 YTD | Divisão'!$C:$C,"Outras GRs")</f>
        <v>0</v>
      </c>
      <c r="O111" s="29">
        <f>SUMIFS('2025 YTD | Divisão'!$D:$D,'2025 YTD | Divisão'!$A:$A,O$137,'2025 YTD | Divisão'!$B:$B,$B56,'2025 YTD | Divisão'!$C:$C,"Outras GRs")</f>
        <v>0</v>
      </c>
      <c r="P111" s="29">
        <f>SUMIFS('2025 YTD | Divisão'!$D:$D,'2025 YTD | Divisão'!$A:$A,P$137,'2025 YTD | Divisão'!$B:$B,$B56,'2025 YTD | Divisão'!$C:$C,"Outras GRs")</f>
        <v>0</v>
      </c>
      <c r="Q111" s="29">
        <f>SUMIFS('2025 YTD | Divisão'!$D:$D,'2025 YTD | Divisão'!$A:$A,Q$137,'2025 YTD | Divisão'!$B:$B,$B56,'2025 YTD | Divisão'!$C:$C,"Outras GRs")</f>
        <v>0</v>
      </c>
      <c r="R111" s="29">
        <f>SUMIFS('2025 YTD | Divisão'!$D:$D,'2025 YTD | Divisão'!$A:$A,R$137,'2025 YTD | Divisão'!$B:$B,$B56,'2025 YTD | Divisão'!$C:$C,"Outras GRs")</f>
        <v>0</v>
      </c>
      <c r="S111" s="29">
        <f>SUMIFS('2025 YTD | Divisão'!$D:$D,'2025 YTD | Divisão'!$A:$A,S$137,'2025 YTD | Divisão'!$B:$B,$B56,'2025 YTD | Divisão'!$C:$C,"Outras GRs")</f>
        <v>0</v>
      </c>
      <c r="T111" s="29">
        <f>SUMIFS('2025 YTD | Divisão'!$D:$D,'2025 YTD | Divisão'!$A:$A,T$137,'2025 YTD | Divisão'!$B:$B,$B56,'2025 YTD | Divisão'!$C:$C,"Outras GRs")</f>
        <v>0</v>
      </c>
      <c r="U111" s="29">
        <f>SUMIFS('2025 YTD | Divisão'!$D:$D,'2025 YTD | Divisão'!$A:$A,U$137,'2025 YTD | Divisão'!$B:$B,$B56,'2025 YTD | Divisão'!$C:$C,"Outras GRs")</f>
        <v>0</v>
      </c>
      <c r="V111" s="29">
        <f>SUMIFS('2025 YTD | Divisão'!$D:$D,'2025 YTD | Divisão'!$A:$A,V$137,'2025 YTD | Divisão'!$B:$B,$B56,'2025 YTD | Divisão'!$C:$C,"Outras GRs")</f>
        <v>0</v>
      </c>
      <c r="W111" s="29">
        <f>SUMIFS('2025 YTD | Divisão'!$D:$D,'2025 YTD | Divisão'!$A:$A,W$137,'2025 YTD | Divisão'!$B:$B,$B56,'2025 YTD | Divisão'!$C:$C,"Outras GRs")</f>
        <v>0</v>
      </c>
      <c r="X111" s="8"/>
      <c r="Y111" s="9"/>
      <c r="Z111" s="4"/>
      <c r="AA111" s="4"/>
      <c r="AB111" s="4"/>
      <c r="AC111" s="4"/>
      <c r="AD111" s="4"/>
      <c r="AE111" s="4"/>
    </row>
    <row r="112" hidden="1" outlineLevel="1">
      <c r="A112" s="8"/>
      <c r="B112" s="98">
        <v>30.0</v>
      </c>
      <c r="C112" s="29">
        <f>SUMIFS('2025 YTD | Divisão'!$D:$D,'2025 YTD | Divisão'!$A:$A,C$137,'2025 YTD | Divisão'!$B:$B,$B57,'2025 YTD | Divisão'!$C:$C,"Outras GRs")</f>
        <v>0</v>
      </c>
      <c r="D112" s="29">
        <f>SUMIFS('2025 YTD | Divisão'!$D:$D,'2025 YTD | Divisão'!$A:$A,D$137,'2025 YTD | Divisão'!$B:$B,$B57,'2025 YTD | Divisão'!$C:$C,"Outras GRs")</f>
        <v>0</v>
      </c>
      <c r="E112" s="29">
        <f>SUMIFS('2025 YTD | Divisão'!$D:$D,'2025 YTD | Divisão'!$A:$A,E$137,'2025 YTD | Divisão'!$B:$B,$B57,'2025 YTD | Divisão'!$C:$C,"Outras GRs")</f>
        <v>0</v>
      </c>
      <c r="F112" s="29">
        <f>SUMIFS('2025 YTD | Divisão'!$D:$D,'2025 YTD | Divisão'!$A:$A,F$137,'2025 YTD | Divisão'!$B:$B,$B57,'2025 YTD | Divisão'!$C:$C,"Outras GRs")</f>
        <v>0</v>
      </c>
      <c r="G112" s="29">
        <f>SUMIFS('2025 YTD | Divisão'!$D:$D,'2025 YTD | Divisão'!$A:$A,G$137,'2025 YTD | Divisão'!$B:$B,$B57,'2025 YTD | Divisão'!$C:$C,"Outras GRs")</f>
        <v>0</v>
      </c>
      <c r="H112" s="29">
        <f>SUMIFS('2025 YTD | Divisão'!$D:$D,'2025 YTD | Divisão'!$A:$A,H$137,'2025 YTD | Divisão'!$B:$B,$B57,'2025 YTD | Divisão'!$C:$C,"Outras GRs")</f>
        <v>0</v>
      </c>
      <c r="I112" s="29">
        <f>SUMIFS('2025 YTD | Divisão'!$D:$D,'2025 YTD | Divisão'!$A:$A,I$137,'2025 YTD | Divisão'!$B:$B,$B57,'2025 YTD | Divisão'!$C:$C,"Outras GRs")</f>
        <v>0</v>
      </c>
      <c r="J112" s="29">
        <f>SUMIFS('2025 YTD | Divisão'!$D:$D,'2025 YTD | Divisão'!$A:$A,J$137,'2025 YTD | Divisão'!$B:$B,$B57,'2025 YTD | Divisão'!$C:$C,"Outras GRs")</f>
        <v>0</v>
      </c>
      <c r="K112" s="29">
        <f>SUMIFS('2025 YTD | Divisão'!$D:$D,'2025 YTD | Divisão'!$A:$A,K$137,'2025 YTD | Divisão'!$B:$B,$B57,'2025 YTD | Divisão'!$C:$C,"Outras GRs")</f>
        <v>0</v>
      </c>
      <c r="L112" s="29">
        <f>SUMIFS('2025 YTD | Divisão'!$D:$D,'2025 YTD | Divisão'!$A:$A,L$137,'2025 YTD | Divisão'!$B:$B,$B57,'2025 YTD | Divisão'!$C:$C,"Outras GRs")</f>
        <v>0</v>
      </c>
      <c r="M112" s="29">
        <f>SUMIFS('2025 YTD | Divisão'!$D:$D,'2025 YTD | Divisão'!$A:$A,M$137,'2025 YTD | Divisão'!$B:$B,$B57,'2025 YTD | Divisão'!$C:$C,"Outras GRs")</f>
        <v>0</v>
      </c>
      <c r="N112" s="29">
        <f>SUMIFS('2025 YTD | Divisão'!$D:$D,'2025 YTD | Divisão'!$A:$A,N$137,'2025 YTD | Divisão'!$B:$B,$B57,'2025 YTD | Divisão'!$C:$C,"Outras GRs")</f>
        <v>0</v>
      </c>
      <c r="O112" s="29">
        <f>SUMIFS('2025 YTD | Divisão'!$D:$D,'2025 YTD | Divisão'!$A:$A,O$137,'2025 YTD | Divisão'!$B:$B,$B57,'2025 YTD | Divisão'!$C:$C,"Outras GRs")</f>
        <v>0</v>
      </c>
      <c r="P112" s="29">
        <f>SUMIFS('2025 YTD | Divisão'!$D:$D,'2025 YTD | Divisão'!$A:$A,P$137,'2025 YTD | Divisão'!$B:$B,$B57,'2025 YTD | Divisão'!$C:$C,"Outras GRs")</f>
        <v>0</v>
      </c>
      <c r="Q112" s="29">
        <f>SUMIFS('2025 YTD | Divisão'!$D:$D,'2025 YTD | Divisão'!$A:$A,Q$137,'2025 YTD | Divisão'!$B:$B,$B57,'2025 YTD | Divisão'!$C:$C,"Outras GRs")</f>
        <v>0</v>
      </c>
      <c r="R112" s="29">
        <f>SUMIFS('2025 YTD | Divisão'!$D:$D,'2025 YTD | Divisão'!$A:$A,R$137,'2025 YTD | Divisão'!$B:$B,$B57,'2025 YTD | Divisão'!$C:$C,"Outras GRs")</f>
        <v>0</v>
      </c>
      <c r="S112" s="29">
        <f>SUMIFS('2025 YTD | Divisão'!$D:$D,'2025 YTD | Divisão'!$A:$A,S$137,'2025 YTD | Divisão'!$B:$B,$B57,'2025 YTD | Divisão'!$C:$C,"Outras GRs")</f>
        <v>0</v>
      </c>
      <c r="T112" s="29">
        <f>SUMIFS('2025 YTD | Divisão'!$D:$D,'2025 YTD | Divisão'!$A:$A,T$137,'2025 YTD | Divisão'!$B:$B,$B57,'2025 YTD | Divisão'!$C:$C,"Outras GRs")</f>
        <v>0</v>
      </c>
      <c r="U112" s="29">
        <f>SUMIFS('2025 YTD | Divisão'!$D:$D,'2025 YTD | Divisão'!$A:$A,U$137,'2025 YTD | Divisão'!$B:$B,$B57,'2025 YTD | Divisão'!$C:$C,"Outras GRs")</f>
        <v>0</v>
      </c>
      <c r="V112" s="29">
        <f>SUMIFS('2025 YTD | Divisão'!$D:$D,'2025 YTD | Divisão'!$A:$A,V$137,'2025 YTD | Divisão'!$B:$B,$B57,'2025 YTD | Divisão'!$C:$C,"Outras GRs")</f>
        <v>0</v>
      </c>
      <c r="W112" s="29">
        <f>SUMIFS('2025 YTD | Divisão'!$D:$D,'2025 YTD | Divisão'!$A:$A,W$137,'2025 YTD | Divisão'!$B:$B,$B57,'2025 YTD | Divisão'!$C:$C,"Outras GRs")</f>
        <v>0</v>
      </c>
      <c r="X112" s="8"/>
      <c r="Y112" s="9"/>
      <c r="Z112" s="4"/>
      <c r="AA112" s="4"/>
      <c r="AB112" s="4"/>
      <c r="AC112" s="4"/>
      <c r="AD112" s="4"/>
      <c r="AE112" s="4"/>
    </row>
    <row r="113" hidden="1" outlineLevel="1">
      <c r="A113" s="8"/>
      <c r="B113" s="98">
        <v>31.0</v>
      </c>
      <c r="C113" s="29">
        <f>SUMIFS('2025 YTD | Divisão'!$D:$D,'2025 YTD | Divisão'!$A:$A,C$137,'2025 YTD | Divisão'!$B:$B,$B58,'2025 YTD | Divisão'!$C:$C,"Outras GRs")</f>
        <v>0</v>
      </c>
      <c r="D113" s="29">
        <f>SUMIFS('2025 YTD | Divisão'!$D:$D,'2025 YTD | Divisão'!$A:$A,D$137,'2025 YTD | Divisão'!$B:$B,$B58,'2025 YTD | Divisão'!$C:$C,"Outras GRs")</f>
        <v>0</v>
      </c>
      <c r="E113" s="29">
        <f>SUMIFS('2025 YTD | Divisão'!$D:$D,'2025 YTD | Divisão'!$A:$A,E$137,'2025 YTD | Divisão'!$B:$B,$B58,'2025 YTD | Divisão'!$C:$C,"Outras GRs")</f>
        <v>0</v>
      </c>
      <c r="F113" s="29">
        <f>SUMIFS('2025 YTD | Divisão'!$D:$D,'2025 YTD | Divisão'!$A:$A,F$137,'2025 YTD | Divisão'!$B:$B,$B58,'2025 YTD | Divisão'!$C:$C,"Outras GRs")</f>
        <v>0</v>
      </c>
      <c r="G113" s="29">
        <f>SUMIFS('2025 YTD | Divisão'!$D:$D,'2025 YTD | Divisão'!$A:$A,G$137,'2025 YTD | Divisão'!$B:$B,$B58,'2025 YTD | Divisão'!$C:$C,"Outras GRs")</f>
        <v>0</v>
      </c>
      <c r="H113" s="29">
        <f>SUMIFS('2025 YTD | Divisão'!$D:$D,'2025 YTD | Divisão'!$A:$A,H$137,'2025 YTD | Divisão'!$B:$B,$B58,'2025 YTD | Divisão'!$C:$C,"Outras GRs")</f>
        <v>0</v>
      </c>
      <c r="I113" s="29">
        <f>SUMIFS('2025 YTD | Divisão'!$D:$D,'2025 YTD | Divisão'!$A:$A,I$137,'2025 YTD | Divisão'!$B:$B,$B58,'2025 YTD | Divisão'!$C:$C,"Outras GRs")</f>
        <v>0</v>
      </c>
      <c r="J113" s="29">
        <f>SUMIFS('2025 YTD | Divisão'!$D:$D,'2025 YTD | Divisão'!$A:$A,J$137,'2025 YTD | Divisão'!$B:$B,$B58,'2025 YTD | Divisão'!$C:$C,"Outras GRs")</f>
        <v>0</v>
      </c>
      <c r="K113" s="29">
        <f>SUMIFS('2025 YTD | Divisão'!$D:$D,'2025 YTD | Divisão'!$A:$A,K$137,'2025 YTD | Divisão'!$B:$B,$B58,'2025 YTD | Divisão'!$C:$C,"Outras GRs")</f>
        <v>0</v>
      </c>
      <c r="L113" s="29">
        <f>SUMIFS('2025 YTD | Divisão'!$D:$D,'2025 YTD | Divisão'!$A:$A,L$137,'2025 YTD | Divisão'!$B:$B,$B58,'2025 YTD | Divisão'!$C:$C,"Outras GRs")</f>
        <v>0</v>
      </c>
      <c r="M113" s="29">
        <f>SUMIFS('2025 YTD | Divisão'!$D:$D,'2025 YTD | Divisão'!$A:$A,M$137,'2025 YTD | Divisão'!$B:$B,$B58,'2025 YTD | Divisão'!$C:$C,"Outras GRs")</f>
        <v>0</v>
      </c>
      <c r="N113" s="29">
        <f>SUMIFS('2025 YTD | Divisão'!$D:$D,'2025 YTD | Divisão'!$A:$A,N$137,'2025 YTD | Divisão'!$B:$B,$B58,'2025 YTD | Divisão'!$C:$C,"Outras GRs")</f>
        <v>0</v>
      </c>
      <c r="O113" s="29">
        <f>SUMIFS('2025 YTD | Divisão'!$D:$D,'2025 YTD | Divisão'!$A:$A,O$137,'2025 YTD | Divisão'!$B:$B,$B58,'2025 YTD | Divisão'!$C:$C,"Outras GRs")</f>
        <v>0</v>
      </c>
      <c r="P113" s="29">
        <f>SUMIFS('2025 YTD | Divisão'!$D:$D,'2025 YTD | Divisão'!$A:$A,P$137,'2025 YTD | Divisão'!$B:$B,$B58,'2025 YTD | Divisão'!$C:$C,"Outras GRs")</f>
        <v>0</v>
      </c>
      <c r="Q113" s="29">
        <f>SUMIFS('2025 YTD | Divisão'!$D:$D,'2025 YTD | Divisão'!$A:$A,Q$137,'2025 YTD | Divisão'!$B:$B,$B58,'2025 YTD | Divisão'!$C:$C,"Outras GRs")</f>
        <v>0</v>
      </c>
      <c r="R113" s="29">
        <f>SUMIFS('2025 YTD | Divisão'!$D:$D,'2025 YTD | Divisão'!$A:$A,R$137,'2025 YTD | Divisão'!$B:$B,$B58,'2025 YTD | Divisão'!$C:$C,"Outras GRs")</f>
        <v>0</v>
      </c>
      <c r="S113" s="29">
        <f>SUMIFS('2025 YTD | Divisão'!$D:$D,'2025 YTD | Divisão'!$A:$A,S$137,'2025 YTD | Divisão'!$B:$B,$B58,'2025 YTD | Divisão'!$C:$C,"Outras GRs")</f>
        <v>0</v>
      </c>
      <c r="T113" s="29">
        <f>SUMIFS('2025 YTD | Divisão'!$D:$D,'2025 YTD | Divisão'!$A:$A,T$137,'2025 YTD | Divisão'!$B:$B,$B58,'2025 YTD | Divisão'!$C:$C,"Outras GRs")</f>
        <v>0</v>
      </c>
      <c r="U113" s="29">
        <f>SUMIFS('2025 YTD | Divisão'!$D:$D,'2025 YTD | Divisão'!$A:$A,U$137,'2025 YTD | Divisão'!$B:$B,$B58,'2025 YTD | Divisão'!$C:$C,"Outras GRs")</f>
        <v>0</v>
      </c>
      <c r="V113" s="29">
        <f>SUMIFS('2025 YTD | Divisão'!$D:$D,'2025 YTD | Divisão'!$A:$A,V$137,'2025 YTD | Divisão'!$B:$B,$B58,'2025 YTD | Divisão'!$C:$C,"Outras GRs")</f>
        <v>0</v>
      </c>
      <c r="W113" s="29">
        <f>SUMIFS('2025 YTD | Divisão'!$D:$D,'2025 YTD | Divisão'!$A:$A,W$137,'2025 YTD | Divisão'!$B:$B,$B58,'2025 YTD | Divisão'!$C:$C,"Outras GRs")</f>
        <v>0</v>
      </c>
      <c r="X113" s="8"/>
      <c r="Y113" s="9"/>
      <c r="Z113" s="4"/>
      <c r="AA113" s="4"/>
      <c r="AB113" s="4"/>
      <c r="AC113" s="4"/>
      <c r="AD113" s="4"/>
      <c r="AE113" s="4"/>
    </row>
    <row r="114" hidden="1" outlineLevel="1">
      <c r="A114" s="8"/>
      <c r="B114" s="98">
        <v>32.0</v>
      </c>
      <c r="C114" s="29">
        <f>SUMIFS('2025 YTD | Divisão'!$D:$D,'2025 YTD | Divisão'!$A:$A,C$137,'2025 YTD | Divisão'!$B:$B,$B59,'2025 YTD | Divisão'!$C:$C,"Outras GRs")</f>
        <v>0</v>
      </c>
      <c r="D114" s="29">
        <f>SUMIFS('2025 YTD | Divisão'!$D:$D,'2025 YTD | Divisão'!$A:$A,D$137,'2025 YTD | Divisão'!$B:$B,$B59,'2025 YTD | Divisão'!$C:$C,"Outras GRs")</f>
        <v>0</v>
      </c>
      <c r="E114" s="29">
        <f>SUMIFS('2025 YTD | Divisão'!$D:$D,'2025 YTD | Divisão'!$A:$A,E$137,'2025 YTD | Divisão'!$B:$B,$B59,'2025 YTD | Divisão'!$C:$C,"Outras GRs")</f>
        <v>0</v>
      </c>
      <c r="F114" s="29">
        <f>SUMIFS('2025 YTD | Divisão'!$D:$D,'2025 YTD | Divisão'!$A:$A,F$137,'2025 YTD | Divisão'!$B:$B,$B59,'2025 YTD | Divisão'!$C:$C,"Outras GRs")</f>
        <v>0</v>
      </c>
      <c r="G114" s="29">
        <f>SUMIFS('2025 YTD | Divisão'!$D:$D,'2025 YTD | Divisão'!$A:$A,G$137,'2025 YTD | Divisão'!$B:$B,$B59,'2025 YTD | Divisão'!$C:$C,"Outras GRs")</f>
        <v>0</v>
      </c>
      <c r="H114" s="29">
        <f>SUMIFS('2025 YTD | Divisão'!$D:$D,'2025 YTD | Divisão'!$A:$A,H$137,'2025 YTD | Divisão'!$B:$B,$B59,'2025 YTD | Divisão'!$C:$C,"Outras GRs")</f>
        <v>0</v>
      </c>
      <c r="I114" s="29">
        <f>SUMIFS('2025 YTD | Divisão'!$D:$D,'2025 YTD | Divisão'!$A:$A,I$137,'2025 YTD | Divisão'!$B:$B,$B59,'2025 YTD | Divisão'!$C:$C,"Outras GRs")</f>
        <v>0</v>
      </c>
      <c r="J114" s="29">
        <f>SUMIFS('2025 YTD | Divisão'!$D:$D,'2025 YTD | Divisão'!$A:$A,J$137,'2025 YTD | Divisão'!$B:$B,$B59,'2025 YTD | Divisão'!$C:$C,"Outras GRs")</f>
        <v>0</v>
      </c>
      <c r="K114" s="29">
        <f>SUMIFS('2025 YTD | Divisão'!$D:$D,'2025 YTD | Divisão'!$A:$A,K$137,'2025 YTD | Divisão'!$B:$B,$B59,'2025 YTD | Divisão'!$C:$C,"Outras GRs")</f>
        <v>0</v>
      </c>
      <c r="L114" s="29">
        <f>SUMIFS('2025 YTD | Divisão'!$D:$D,'2025 YTD | Divisão'!$A:$A,L$137,'2025 YTD | Divisão'!$B:$B,$B59,'2025 YTD | Divisão'!$C:$C,"Outras GRs")</f>
        <v>0</v>
      </c>
      <c r="M114" s="29">
        <f>SUMIFS('2025 YTD | Divisão'!$D:$D,'2025 YTD | Divisão'!$A:$A,M$137,'2025 YTD | Divisão'!$B:$B,$B59,'2025 YTD | Divisão'!$C:$C,"Outras GRs")</f>
        <v>0</v>
      </c>
      <c r="N114" s="29">
        <f>SUMIFS('2025 YTD | Divisão'!$D:$D,'2025 YTD | Divisão'!$A:$A,N$137,'2025 YTD | Divisão'!$B:$B,$B59,'2025 YTD | Divisão'!$C:$C,"Outras GRs")</f>
        <v>0</v>
      </c>
      <c r="O114" s="29">
        <f>SUMIFS('2025 YTD | Divisão'!$D:$D,'2025 YTD | Divisão'!$A:$A,O$137,'2025 YTD | Divisão'!$B:$B,$B59,'2025 YTD | Divisão'!$C:$C,"Outras GRs")</f>
        <v>0</v>
      </c>
      <c r="P114" s="29">
        <f>SUMIFS('2025 YTD | Divisão'!$D:$D,'2025 YTD | Divisão'!$A:$A,P$137,'2025 YTD | Divisão'!$B:$B,$B59,'2025 YTD | Divisão'!$C:$C,"Outras GRs")</f>
        <v>0</v>
      </c>
      <c r="Q114" s="29">
        <f>SUMIFS('2025 YTD | Divisão'!$D:$D,'2025 YTD | Divisão'!$A:$A,Q$137,'2025 YTD | Divisão'!$B:$B,$B59,'2025 YTD | Divisão'!$C:$C,"Outras GRs")</f>
        <v>0</v>
      </c>
      <c r="R114" s="29">
        <f>SUMIFS('2025 YTD | Divisão'!$D:$D,'2025 YTD | Divisão'!$A:$A,R$137,'2025 YTD | Divisão'!$B:$B,$B59,'2025 YTD | Divisão'!$C:$C,"Outras GRs")</f>
        <v>0</v>
      </c>
      <c r="S114" s="29">
        <f>SUMIFS('2025 YTD | Divisão'!$D:$D,'2025 YTD | Divisão'!$A:$A,S$137,'2025 YTD | Divisão'!$B:$B,$B59,'2025 YTD | Divisão'!$C:$C,"Outras GRs")</f>
        <v>0</v>
      </c>
      <c r="T114" s="29">
        <f>SUMIFS('2025 YTD | Divisão'!$D:$D,'2025 YTD | Divisão'!$A:$A,T$137,'2025 YTD | Divisão'!$B:$B,$B59,'2025 YTD | Divisão'!$C:$C,"Outras GRs")</f>
        <v>0</v>
      </c>
      <c r="U114" s="29">
        <f>SUMIFS('2025 YTD | Divisão'!$D:$D,'2025 YTD | Divisão'!$A:$A,U$137,'2025 YTD | Divisão'!$B:$B,$B59,'2025 YTD | Divisão'!$C:$C,"Outras GRs")</f>
        <v>0</v>
      </c>
      <c r="V114" s="29">
        <f>SUMIFS('2025 YTD | Divisão'!$D:$D,'2025 YTD | Divisão'!$A:$A,V$137,'2025 YTD | Divisão'!$B:$B,$B59,'2025 YTD | Divisão'!$C:$C,"Outras GRs")</f>
        <v>0</v>
      </c>
      <c r="W114" s="29">
        <f>SUMIFS('2025 YTD | Divisão'!$D:$D,'2025 YTD | Divisão'!$A:$A,W$137,'2025 YTD | Divisão'!$B:$B,$B59,'2025 YTD | Divisão'!$C:$C,"Outras GRs")</f>
        <v>0</v>
      </c>
      <c r="X114" s="8"/>
      <c r="Y114" s="9"/>
      <c r="Z114" s="4"/>
      <c r="AA114" s="4"/>
      <c r="AB114" s="4"/>
      <c r="AC114" s="4"/>
      <c r="AD114" s="4"/>
      <c r="AE114" s="4"/>
    </row>
    <row r="115" hidden="1" outlineLevel="1">
      <c r="A115" s="8"/>
      <c r="B115" s="98">
        <v>33.0</v>
      </c>
      <c r="C115" s="29">
        <f>SUMIFS('2025 YTD | Divisão'!$D:$D,'2025 YTD | Divisão'!$A:$A,C$137,'2025 YTD | Divisão'!$B:$B,$B60,'2025 YTD | Divisão'!$C:$C,"Outras GRs")</f>
        <v>0</v>
      </c>
      <c r="D115" s="29">
        <f>SUMIFS('2025 YTD | Divisão'!$D:$D,'2025 YTD | Divisão'!$A:$A,D$137,'2025 YTD | Divisão'!$B:$B,$B60,'2025 YTD | Divisão'!$C:$C,"Outras GRs")</f>
        <v>0</v>
      </c>
      <c r="E115" s="29">
        <f>SUMIFS('2025 YTD | Divisão'!$D:$D,'2025 YTD | Divisão'!$A:$A,E$137,'2025 YTD | Divisão'!$B:$B,$B60,'2025 YTD | Divisão'!$C:$C,"Outras GRs")</f>
        <v>0</v>
      </c>
      <c r="F115" s="29">
        <f>SUMIFS('2025 YTD | Divisão'!$D:$D,'2025 YTD | Divisão'!$A:$A,F$137,'2025 YTD | Divisão'!$B:$B,$B60,'2025 YTD | Divisão'!$C:$C,"Outras GRs")</f>
        <v>0</v>
      </c>
      <c r="G115" s="29">
        <f>SUMIFS('2025 YTD | Divisão'!$D:$D,'2025 YTD | Divisão'!$A:$A,G$137,'2025 YTD | Divisão'!$B:$B,$B60,'2025 YTD | Divisão'!$C:$C,"Outras GRs")</f>
        <v>0</v>
      </c>
      <c r="H115" s="29">
        <f>SUMIFS('2025 YTD | Divisão'!$D:$D,'2025 YTD | Divisão'!$A:$A,H$137,'2025 YTD | Divisão'!$B:$B,$B60,'2025 YTD | Divisão'!$C:$C,"Outras GRs")</f>
        <v>0</v>
      </c>
      <c r="I115" s="29">
        <f>SUMIFS('2025 YTD | Divisão'!$D:$D,'2025 YTD | Divisão'!$A:$A,I$137,'2025 YTD | Divisão'!$B:$B,$B60,'2025 YTD | Divisão'!$C:$C,"Outras GRs")</f>
        <v>0</v>
      </c>
      <c r="J115" s="29">
        <f>SUMIFS('2025 YTD | Divisão'!$D:$D,'2025 YTD | Divisão'!$A:$A,J$137,'2025 YTD | Divisão'!$B:$B,$B60,'2025 YTD | Divisão'!$C:$C,"Outras GRs")</f>
        <v>0</v>
      </c>
      <c r="K115" s="29">
        <f>SUMIFS('2025 YTD | Divisão'!$D:$D,'2025 YTD | Divisão'!$A:$A,K$137,'2025 YTD | Divisão'!$B:$B,$B60,'2025 YTD | Divisão'!$C:$C,"Outras GRs")</f>
        <v>0</v>
      </c>
      <c r="L115" s="29">
        <f>SUMIFS('2025 YTD | Divisão'!$D:$D,'2025 YTD | Divisão'!$A:$A,L$137,'2025 YTD | Divisão'!$B:$B,$B60,'2025 YTD | Divisão'!$C:$C,"Outras GRs")</f>
        <v>0</v>
      </c>
      <c r="M115" s="29">
        <f>SUMIFS('2025 YTD | Divisão'!$D:$D,'2025 YTD | Divisão'!$A:$A,M$137,'2025 YTD | Divisão'!$B:$B,$B60,'2025 YTD | Divisão'!$C:$C,"Outras GRs")</f>
        <v>0</v>
      </c>
      <c r="N115" s="29">
        <f>SUMIFS('2025 YTD | Divisão'!$D:$D,'2025 YTD | Divisão'!$A:$A,N$137,'2025 YTD | Divisão'!$B:$B,$B60,'2025 YTD | Divisão'!$C:$C,"Outras GRs")</f>
        <v>0</v>
      </c>
      <c r="O115" s="29">
        <f>SUMIFS('2025 YTD | Divisão'!$D:$D,'2025 YTD | Divisão'!$A:$A,O$137,'2025 YTD | Divisão'!$B:$B,$B60,'2025 YTD | Divisão'!$C:$C,"Outras GRs")</f>
        <v>0</v>
      </c>
      <c r="P115" s="29">
        <f>SUMIFS('2025 YTD | Divisão'!$D:$D,'2025 YTD | Divisão'!$A:$A,P$137,'2025 YTD | Divisão'!$B:$B,$B60,'2025 YTD | Divisão'!$C:$C,"Outras GRs")</f>
        <v>0</v>
      </c>
      <c r="Q115" s="29">
        <f>SUMIFS('2025 YTD | Divisão'!$D:$D,'2025 YTD | Divisão'!$A:$A,Q$137,'2025 YTD | Divisão'!$B:$B,$B60,'2025 YTD | Divisão'!$C:$C,"Outras GRs")</f>
        <v>0</v>
      </c>
      <c r="R115" s="29">
        <f>SUMIFS('2025 YTD | Divisão'!$D:$D,'2025 YTD | Divisão'!$A:$A,R$137,'2025 YTD | Divisão'!$B:$B,$B60,'2025 YTD | Divisão'!$C:$C,"Outras GRs")</f>
        <v>0</v>
      </c>
      <c r="S115" s="29">
        <f>SUMIFS('2025 YTD | Divisão'!$D:$D,'2025 YTD | Divisão'!$A:$A,S$137,'2025 YTD | Divisão'!$B:$B,$B60,'2025 YTD | Divisão'!$C:$C,"Outras GRs")</f>
        <v>0</v>
      </c>
      <c r="T115" s="29">
        <f>SUMIFS('2025 YTD | Divisão'!$D:$D,'2025 YTD | Divisão'!$A:$A,T$137,'2025 YTD | Divisão'!$B:$B,$B60,'2025 YTD | Divisão'!$C:$C,"Outras GRs")</f>
        <v>0</v>
      </c>
      <c r="U115" s="29">
        <f>SUMIFS('2025 YTD | Divisão'!$D:$D,'2025 YTD | Divisão'!$A:$A,U$137,'2025 YTD | Divisão'!$B:$B,$B60,'2025 YTD | Divisão'!$C:$C,"Outras GRs")</f>
        <v>0</v>
      </c>
      <c r="V115" s="29">
        <f>SUMIFS('2025 YTD | Divisão'!$D:$D,'2025 YTD | Divisão'!$A:$A,V$137,'2025 YTD | Divisão'!$B:$B,$B60,'2025 YTD | Divisão'!$C:$C,"Outras GRs")</f>
        <v>0</v>
      </c>
      <c r="W115" s="29">
        <f>SUMIFS('2025 YTD | Divisão'!$D:$D,'2025 YTD | Divisão'!$A:$A,W$137,'2025 YTD | Divisão'!$B:$B,$B60,'2025 YTD | Divisão'!$C:$C,"Outras GRs")</f>
        <v>0</v>
      </c>
      <c r="X115" s="8"/>
      <c r="Y115" s="9"/>
      <c r="Z115" s="4"/>
      <c r="AA115" s="4"/>
      <c r="AB115" s="4"/>
      <c r="AC115" s="4"/>
      <c r="AD115" s="4"/>
      <c r="AE115" s="4"/>
    </row>
    <row r="116" hidden="1" outlineLevel="1">
      <c r="A116" s="8"/>
      <c r="B116" s="98">
        <v>34.0</v>
      </c>
      <c r="C116" s="29">
        <f>SUMIFS('2025 YTD | Divisão'!$D:$D,'2025 YTD | Divisão'!$A:$A,C$137,'2025 YTD | Divisão'!$B:$B,$B61,'2025 YTD | Divisão'!$C:$C,"Outras GRs")</f>
        <v>0</v>
      </c>
      <c r="D116" s="29">
        <f>SUMIFS('2025 YTD | Divisão'!$D:$D,'2025 YTD | Divisão'!$A:$A,D$137,'2025 YTD | Divisão'!$B:$B,$B61,'2025 YTD | Divisão'!$C:$C,"Outras GRs")</f>
        <v>0</v>
      </c>
      <c r="E116" s="29">
        <f>SUMIFS('2025 YTD | Divisão'!$D:$D,'2025 YTD | Divisão'!$A:$A,E$137,'2025 YTD | Divisão'!$B:$B,$B61,'2025 YTD | Divisão'!$C:$C,"Outras GRs")</f>
        <v>0</v>
      </c>
      <c r="F116" s="29">
        <f>SUMIFS('2025 YTD | Divisão'!$D:$D,'2025 YTD | Divisão'!$A:$A,F$137,'2025 YTD | Divisão'!$B:$B,$B61,'2025 YTD | Divisão'!$C:$C,"Outras GRs")</f>
        <v>0</v>
      </c>
      <c r="G116" s="29">
        <f>SUMIFS('2025 YTD | Divisão'!$D:$D,'2025 YTD | Divisão'!$A:$A,G$137,'2025 YTD | Divisão'!$B:$B,$B61,'2025 YTD | Divisão'!$C:$C,"Outras GRs")</f>
        <v>0</v>
      </c>
      <c r="H116" s="29">
        <f>SUMIFS('2025 YTD | Divisão'!$D:$D,'2025 YTD | Divisão'!$A:$A,H$137,'2025 YTD | Divisão'!$B:$B,$B61,'2025 YTD | Divisão'!$C:$C,"Outras GRs")</f>
        <v>0</v>
      </c>
      <c r="I116" s="29">
        <f>SUMIFS('2025 YTD | Divisão'!$D:$D,'2025 YTD | Divisão'!$A:$A,I$137,'2025 YTD | Divisão'!$B:$B,$B61,'2025 YTD | Divisão'!$C:$C,"Outras GRs")</f>
        <v>0</v>
      </c>
      <c r="J116" s="29">
        <f>SUMIFS('2025 YTD | Divisão'!$D:$D,'2025 YTD | Divisão'!$A:$A,J$137,'2025 YTD | Divisão'!$B:$B,$B61,'2025 YTD | Divisão'!$C:$C,"Outras GRs")</f>
        <v>0</v>
      </c>
      <c r="K116" s="29">
        <f>SUMIFS('2025 YTD | Divisão'!$D:$D,'2025 YTD | Divisão'!$A:$A,K$137,'2025 YTD | Divisão'!$B:$B,$B61,'2025 YTD | Divisão'!$C:$C,"Outras GRs")</f>
        <v>0</v>
      </c>
      <c r="L116" s="29">
        <f>SUMIFS('2025 YTD | Divisão'!$D:$D,'2025 YTD | Divisão'!$A:$A,L$137,'2025 YTD | Divisão'!$B:$B,$B61,'2025 YTD | Divisão'!$C:$C,"Outras GRs")</f>
        <v>0</v>
      </c>
      <c r="M116" s="29">
        <f>SUMIFS('2025 YTD | Divisão'!$D:$D,'2025 YTD | Divisão'!$A:$A,M$137,'2025 YTD | Divisão'!$B:$B,$B61,'2025 YTD | Divisão'!$C:$C,"Outras GRs")</f>
        <v>0</v>
      </c>
      <c r="N116" s="29">
        <f>SUMIFS('2025 YTD | Divisão'!$D:$D,'2025 YTD | Divisão'!$A:$A,N$137,'2025 YTD | Divisão'!$B:$B,$B61,'2025 YTD | Divisão'!$C:$C,"Outras GRs")</f>
        <v>0</v>
      </c>
      <c r="O116" s="29">
        <f>SUMIFS('2025 YTD | Divisão'!$D:$D,'2025 YTD | Divisão'!$A:$A,O$137,'2025 YTD | Divisão'!$B:$B,$B61,'2025 YTD | Divisão'!$C:$C,"Outras GRs")</f>
        <v>0</v>
      </c>
      <c r="P116" s="29">
        <f>SUMIFS('2025 YTD | Divisão'!$D:$D,'2025 YTD | Divisão'!$A:$A,P$137,'2025 YTD | Divisão'!$B:$B,$B61,'2025 YTD | Divisão'!$C:$C,"Outras GRs")</f>
        <v>0</v>
      </c>
      <c r="Q116" s="29">
        <f>SUMIFS('2025 YTD | Divisão'!$D:$D,'2025 YTD | Divisão'!$A:$A,Q$137,'2025 YTD | Divisão'!$B:$B,$B61,'2025 YTD | Divisão'!$C:$C,"Outras GRs")</f>
        <v>0</v>
      </c>
      <c r="R116" s="29">
        <f>SUMIFS('2025 YTD | Divisão'!$D:$D,'2025 YTD | Divisão'!$A:$A,R$137,'2025 YTD | Divisão'!$B:$B,$B61,'2025 YTD | Divisão'!$C:$C,"Outras GRs")</f>
        <v>0</v>
      </c>
      <c r="S116" s="29">
        <f>SUMIFS('2025 YTD | Divisão'!$D:$D,'2025 YTD | Divisão'!$A:$A,S$137,'2025 YTD | Divisão'!$B:$B,$B61,'2025 YTD | Divisão'!$C:$C,"Outras GRs")</f>
        <v>0</v>
      </c>
      <c r="T116" s="29">
        <f>SUMIFS('2025 YTD | Divisão'!$D:$D,'2025 YTD | Divisão'!$A:$A,T$137,'2025 YTD | Divisão'!$B:$B,$B61,'2025 YTD | Divisão'!$C:$C,"Outras GRs")</f>
        <v>0</v>
      </c>
      <c r="U116" s="29">
        <f>SUMIFS('2025 YTD | Divisão'!$D:$D,'2025 YTD | Divisão'!$A:$A,U$137,'2025 YTD | Divisão'!$B:$B,$B61,'2025 YTD | Divisão'!$C:$C,"Outras GRs")</f>
        <v>0</v>
      </c>
      <c r="V116" s="29">
        <f>SUMIFS('2025 YTD | Divisão'!$D:$D,'2025 YTD | Divisão'!$A:$A,V$137,'2025 YTD | Divisão'!$B:$B,$B61,'2025 YTD | Divisão'!$C:$C,"Outras GRs")</f>
        <v>0</v>
      </c>
      <c r="W116" s="29">
        <f>SUMIFS('2025 YTD | Divisão'!$D:$D,'2025 YTD | Divisão'!$A:$A,W$137,'2025 YTD | Divisão'!$B:$B,$B61,'2025 YTD | Divisão'!$C:$C,"Outras GRs")</f>
        <v>0</v>
      </c>
      <c r="X116" s="8"/>
      <c r="Y116" s="9"/>
      <c r="Z116" s="4"/>
      <c r="AA116" s="4"/>
      <c r="AB116" s="4"/>
      <c r="AC116" s="4"/>
      <c r="AD116" s="4"/>
      <c r="AE116" s="4"/>
    </row>
    <row r="117" hidden="1" outlineLevel="1">
      <c r="A117" s="8"/>
      <c r="B117" s="98">
        <v>35.0</v>
      </c>
      <c r="C117" s="29">
        <f>SUMIFS('2025 YTD | Divisão'!$D:$D,'2025 YTD | Divisão'!$A:$A,C$137,'2025 YTD | Divisão'!$B:$B,$B62,'2025 YTD | Divisão'!$C:$C,"Outras GRs")</f>
        <v>0</v>
      </c>
      <c r="D117" s="29">
        <f>SUMIFS('2025 YTD | Divisão'!$D:$D,'2025 YTD | Divisão'!$A:$A,D$137,'2025 YTD | Divisão'!$B:$B,$B62,'2025 YTD | Divisão'!$C:$C,"Outras GRs")</f>
        <v>0</v>
      </c>
      <c r="E117" s="29">
        <f>SUMIFS('2025 YTD | Divisão'!$D:$D,'2025 YTD | Divisão'!$A:$A,E$137,'2025 YTD | Divisão'!$B:$B,$B62,'2025 YTD | Divisão'!$C:$C,"Outras GRs")</f>
        <v>0</v>
      </c>
      <c r="F117" s="29">
        <f>SUMIFS('2025 YTD | Divisão'!$D:$D,'2025 YTD | Divisão'!$A:$A,F$137,'2025 YTD | Divisão'!$B:$B,$B62,'2025 YTD | Divisão'!$C:$C,"Outras GRs")</f>
        <v>0</v>
      </c>
      <c r="G117" s="29">
        <f>SUMIFS('2025 YTD | Divisão'!$D:$D,'2025 YTD | Divisão'!$A:$A,G$137,'2025 YTD | Divisão'!$B:$B,$B62,'2025 YTD | Divisão'!$C:$C,"Outras GRs")</f>
        <v>0</v>
      </c>
      <c r="H117" s="29">
        <f>SUMIFS('2025 YTD | Divisão'!$D:$D,'2025 YTD | Divisão'!$A:$A,H$137,'2025 YTD | Divisão'!$B:$B,$B62,'2025 YTD | Divisão'!$C:$C,"Outras GRs")</f>
        <v>0</v>
      </c>
      <c r="I117" s="29">
        <f>SUMIFS('2025 YTD | Divisão'!$D:$D,'2025 YTD | Divisão'!$A:$A,I$137,'2025 YTD | Divisão'!$B:$B,$B62,'2025 YTD | Divisão'!$C:$C,"Outras GRs")</f>
        <v>0</v>
      </c>
      <c r="J117" s="29">
        <f>SUMIFS('2025 YTD | Divisão'!$D:$D,'2025 YTD | Divisão'!$A:$A,J$137,'2025 YTD | Divisão'!$B:$B,$B62,'2025 YTD | Divisão'!$C:$C,"Outras GRs")</f>
        <v>0</v>
      </c>
      <c r="K117" s="29">
        <f>SUMIFS('2025 YTD | Divisão'!$D:$D,'2025 YTD | Divisão'!$A:$A,K$137,'2025 YTD | Divisão'!$B:$B,$B62,'2025 YTD | Divisão'!$C:$C,"Outras GRs")</f>
        <v>0</v>
      </c>
      <c r="L117" s="29">
        <f>SUMIFS('2025 YTD | Divisão'!$D:$D,'2025 YTD | Divisão'!$A:$A,L$137,'2025 YTD | Divisão'!$B:$B,$B62,'2025 YTD | Divisão'!$C:$C,"Outras GRs")</f>
        <v>0</v>
      </c>
      <c r="M117" s="29">
        <f>SUMIFS('2025 YTD | Divisão'!$D:$D,'2025 YTD | Divisão'!$A:$A,M$137,'2025 YTD | Divisão'!$B:$B,$B62,'2025 YTD | Divisão'!$C:$C,"Outras GRs")</f>
        <v>0</v>
      </c>
      <c r="N117" s="29">
        <f>SUMIFS('2025 YTD | Divisão'!$D:$D,'2025 YTD | Divisão'!$A:$A,N$137,'2025 YTD | Divisão'!$B:$B,$B62,'2025 YTD | Divisão'!$C:$C,"Outras GRs")</f>
        <v>0</v>
      </c>
      <c r="O117" s="29">
        <f>SUMIFS('2025 YTD | Divisão'!$D:$D,'2025 YTD | Divisão'!$A:$A,O$137,'2025 YTD | Divisão'!$B:$B,$B62,'2025 YTD | Divisão'!$C:$C,"Outras GRs")</f>
        <v>0</v>
      </c>
      <c r="P117" s="29">
        <f>SUMIFS('2025 YTD | Divisão'!$D:$D,'2025 YTD | Divisão'!$A:$A,P$137,'2025 YTD | Divisão'!$B:$B,$B62,'2025 YTD | Divisão'!$C:$C,"Outras GRs")</f>
        <v>0</v>
      </c>
      <c r="Q117" s="29">
        <f>SUMIFS('2025 YTD | Divisão'!$D:$D,'2025 YTD | Divisão'!$A:$A,Q$137,'2025 YTD | Divisão'!$B:$B,$B62,'2025 YTD | Divisão'!$C:$C,"Outras GRs")</f>
        <v>0</v>
      </c>
      <c r="R117" s="29">
        <f>SUMIFS('2025 YTD | Divisão'!$D:$D,'2025 YTD | Divisão'!$A:$A,R$137,'2025 YTD | Divisão'!$B:$B,$B62,'2025 YTD | Divisão'!$C:$C,"Outras GRs")</f>
        <v>0</v>
      </c>
      <c r="S117" s="29">
        <f>SUMIFS('2025 YTD | Divisão'!$D:$D,'2025 YTD | Divisão'!$A:$A,S$137,'2025 YTD | Divisão'!$B:$B,$B62,'2025 YTD | Divisão'!$C:$C,"Outras GRs")</f>
        <v>0</v>
      </c>
      <c r="T117" s="29">
        <f>SUMIFS('2025 YTD | Divisão'!$D:$D,'2025 YTD | Divisão'!$A:$A,T$137,'2025 YTD | Divisão'!$B:$B,$B62,'2025 YTD | Divisão'!$C:$C,"Outras GRs")</f>
        <v>0</v>
      </c>
      <c r="U117" s="29">
        <f>SUMIFS('2025 YTD | Divisão'!$D:$D,'2025 YTD | Divisão'!$A:$A,U$137,'2025 YTD | Divisão'!$B:$B,$B62,'2025 YTD | Divisão'!$C:$C,"Outras GRs")</f>
        <v>0</v>
      </c>
      <c r="V117" s="29">
        <f>SUMIFS('2025 YTD | Divisão'!$D:$D,'2025 YTD | Divisão'!$A:$A,V$137,'2025 YTD | Divisão'!$B:$B,$B62,'2025 YTD | Divisão'!$C:$C,"Outras GRs")</f>
        <v>0</v>
      </c>
      <c r="W117" s="29">
        <f>SUMIFS('2025 YTD | Divisão'!$D:$D,'2025 YTD | Divisão'!$A:$A,W$137,'2025 YTD | Divisão'!$B:$B,$B62,'2025 YTD | Divisão'!$C:$C,"Outras GRs")</f>
        <v>0</v>
      </c>
      <c r="X117" s="8"/>
      <c r="Y117" s="9"/>
      <c r="Z117" s="4"/>
      <c r="AA117" s="4"/>
      <c r="AB117" s="4"/>
      <c r="AC117" s="4"/>
      <c r="AD117" s="4"/>
      <c r="AE117" s="4"/>
    </row>
    <row r="118" hidden="1" outlineLevel="1">
      <c r="A118" s="8"/>
      <c r="B118" s="98">
        <v>36.0</v>
      </c>
      <c r="C118" s="29">
        <f>SUMIFS('2025 YTD | Divisão'!$D:$D,'2025 YTD | Divisão'!$A:$A,C$137,'2025 YTD | Divisão'!$B:$B,$B63,'2025 YTD | Divisão'!$C:$C,"Outras GRs")</f>
        <v>0</v>
      </c>
      <c r="D118" s="29">
        <f>SUMIFS('2025 YTD | Divisão'!$D:$D,'2025 YTD | Divisão'!$A:$A,D$137,'2025 YTD | Divisão'!$B:$B,$B63,'2025 YTD | Divisão'!$C:$C,"Outras GRs")</f>
        <v>0</v>
      </c>
      <c r="E118" s="29">
        <f>SUMIFS('2025 YTD | Divisão'!$D:$D,'2025 YTD | Divisão'!$A:$A,E$137,'2025 YTD | Divisão'!$B:$B,$B63,'2025 YTD | Divisão'!$C:$C,"Outras GRs")</f>
        <v>0</v>
      </c>
      <c r="F118" s="29">
        <f>SUMIFS('2025 YTD | Divisão'!$D:$D,'2025 YTD | Divisão'!$A:$A,F$137,'2025 YTD | Divisão'!$B:$B,$B63,'2025 YTD | Divisão'!$C:$C,"Outras GRs")</f>
        <v>0</v>
      </c>
      <c r="G118" s="29">
        <f>SUMIFS('2025 YTD | Divisão'!$D:$D,'2025 YTD | Divisão'!$A:$A,G$137,'2025 YTD | Divisão'!$B:$B,$B63,'2025 YTD | Divisão'!$C:$C,"Outras GRs")</f>
        <v>0</v>
      </c>
      <c r="H118" s="29">
        <f>SUMIFS('2025 YTD | Divisão'!$D:$D,'2025 YTD | Divisão'!$A:$A,H$137,'2025 YTD | Divisão'!$B:$B,$B63,'2025 YTD | Divisão'!$C:$C,"Outras GRs")</f>
        <v>0</v>
      </c>
      <c r="I118" s="29">
        <f>SUMIFS('2025 YTD | Divisão'!$D:$D,'2025 YTD | Divisão'!$A:$A,I$137,'2025 YTD | Divisão'!$B:$B,$B63,'2025 YTD | Divisão'!$C:$C,"Outras GRs")</f>
        <v>0</v>
      </c>
      <c r="J118" s="29">
        <f>SUMIFS('2025 YTD | Divisão'!$D:$D,'2025 YTD | Divisão'!$A:$A,J$137,'2025 YTD | Divisão'!$B:$B,$B63,'2025 YTD | Divisão'!$C:$C,"Outras GRs")</f>
        <v>0</v>
      </c>
      <c r="K118" s="29">
        <f>SUMIFS('2025 YTD | Divisão'!$D:$D,'2025 YTD | Divisão'!$A:$A,K$137,'2025 YTD | Divisão'!$B:$B,$B63,'2025 YTD | Divisão'!$C:$C,"Outras GRs")</f>
        <v>0</v>
      </c>
      <c r="L118" s="29">
        <f>SUMIFS('2025 YTD | Divisão'!$D:$D,'2025 YTD | Divisão'!$A:$A,L$137,'2025 YTD | Divisão'!$B:$B,$B63,'2025 YTD | Divisão'!$C:$C,"Outras GRs")</f>
        <v>0</v>
      </c>
      <c r="M118" s="29">
        <f>SUMIFS('2025 YTD | Divisão'!$D:$D,'2025 YTD | Divisão'!$A:$A,M$137,'2025 YTD | Divisão'!$B:$B,$B63,'2025 YTD | Divisão'!$C:$C,"Outras GRs")</f>
        <v>0</v>
      </c>
      <c r="N118" s="29">
        <f>SUMIFS('2025 YTD | Divisão'!$D:$D,'2025 YTD | Divisão'!$A:$A,N$137,'2025 YTD | Divisão'!$B:$B,$B63,'2025 YTD | Divisão'!$C:$C,"Outras GRs")</f>
        <v>0</v>
      </c>
      <c r="O118" s="29">
        <f>SUMIFS('2025 YTD | Divisão'!$D:$D,'2025 YTD | Divisão'!$A:$A,O$137,'2025 YTD | Divisão'!$B:$B,$B63,'2025 YTD | Divisão'!$C:$C,"Outras GRs")</f>
        <v>0</v>
      </c>
      <c r="P118" s="29">
        <f>SUMIFS('2025 YTD | Divisão'!$D:$D,'2025 YTD | Divisão'!$A:$A,P$137,'2025 YTD | Divisão'!$B:$B,$B63,'2025 YTD | Divisão'!$C:$C,"Outras GRs")</f>
        <v>0</v>
      </c>
      <c r="Q118" s="29">
        <f>SUMIFS('2025 YTD | Divisão'!$D:$D,'2025 YTD | Divisão'!$A:$A,Q$137,'2025 YTD | Divisão'!$B:$B,$B63,'2025 YTD | Divisão'!$C:$C,"Outras GRs")</f>
        <v>0</v>
      </c>
      <c r="R118" s="29">
        <f>SUMIFS('2025 YTD | Divisão'!$D:$D,'2025 YTD | Divisão'!$A:$A,R$137,'2025 YTD | Divisão'!$B:$B,$B63,'2025 YTD | Divisão'!$C:$C,"Outras GRs")</f>
        <v>0</v>
      </c>
      <c r="S118" s="29">
        <f>SUMIFS('2025 YTD | Divisão'!$D:$D,'2025 YTD | Divisão'!$A:$A,S$137,'2025 YTD | Divisão'!$B:$B,$B63,'2025 YTD | Divisão'!$C:$C,"Outras GRs")</f>
        <v>0</v>
      </c>
      <c r="T118" s="29">
        <f>SUMIFS('2025 YTD | Divisão'!$D:$D,'2025 YTD | Divisão'!$A:$A,T$137,'2025 YTD | Divisão'!$B:$B,$B63,'2025 YTD | Divisão'!$C:$C,"Outras GRs")</f>
        <v>0</v>
      </c>
      <c r="U118" s="29">
        <f>SUMIFS('2025 YTD | Divisão'!$D:$D,'2025 YTD | Divisão'!$A:$A,U$137,'2025 YTD | Divisão'!$B:$B,$B63,'2025 YTD | Divisão'!$C:$C,"Outras GRs")</f>
        <v>0</v>
      </c>
      <c r="V118" s="29">
        <f>SUMIFS('2025 YTD | Divisão'!$D:$D,'2025 YTD | Divisão'!$A:$A,V$137,'2025 YTD | Divisão'!$B:$B,$B63,'2025 YTD | Divisão'!$C:$C,"Outras GRs")</f>
        <v>0</v>
      </c>
      <c r="W118" s="29">
        <f>SUMIFS('2025 YTD | Divisão'!$D:$D,'2025 YTD | Divisão'!$A:$A,W$137,'2025 YTD | Divisão'!$B:$B,$B63,'2025 YTD | Divisão'!$C:$C,"Outras GRs")</f>
        <v>0</v>
      </c>
      <c r="X118" s="8"/>
      <c r="Y118" s="9"/>
      <c r="Z118" s="4"/>
      <c r="AA118" s="4"/>
      <c r="AB118" s="4"/>
      <c r="AC118" s="4"/>
      <c r="AD118" s="4"/>
      <c r="AE118" s="4"/>
    </row>
    <row r="119" hidden="1" outlineLevel="1">
      <c r="A119" s="8"/>
      <c r="B119" s="98">
        <v>37.0</v>
      </c>
      <c r="C119" s="29">
        <f>SUMIFS('2025 YTD | Divisão'!$D:$D,'2025 YTD | Divisão'!$A:$A,C$137,'2025 YTD | Divisão'!$B:$B,$B64,'2025 YTD | Divisão'!$C:$C,"Outras GRs")</f>
        <v>0</v>
      </c>
      <c r="D119" s="29">
        <f>SUMIFS('2025 YTD | Divisão'!$D:$D,'2025 YTD | Divisão'!$A:$A,D$137,'2025 YTD | Divisão'!$B:$B,$B64,'2025 YTD | Divisão'!$C:$C,"Outras GRs")</f>
        <v>0</v>
      </c>
      <c r="E119" s="29">
        <f>SUMIFS('2025 YTD | Divisão'!$D:$D,'2025 YTD | Divisão'!$A:$A,E$137,'2025 YTD | Divisão'!$B:$B,$B64,'2025 YTD | Divisão'!$C:$C,"Outras GRs")</f>
        <v>0</v>
      </c>
      <c r="F119" s="29">
        <f>SUMIFS('2025 YTD | Divisão'!$D:$D,'2025 YTD | Divisão'!$A:$A,F$137,'2025 YTD | Divisão'!$B:$B,$B64,'2025 YTD | Divisão'!$C:$C,"Outras GRs")</f>
        <v>0</v>
      </c>
      <c r="G119" s="29">
        <f>SUMIFS('2025 YTD | Divisão'!$D:$D,'2025 YTD | Divisão'!$A:$A,G$137,'2025 YTD | Divisão'!$B:$B,$B64,'2025 YTD | Divisão'!$C:$C,"Outras GRs")</f>
        <v>0</v>
      </c>
      <c r="H119" s="29">
        <f>SUMIFS('2025 YTD | Divisão'!$D:$D,'2025 YTD | Divisão'!$A:$A,H$137,'2025 YTD | Divisão'!$B:$B,$B64,'2025 YTD | Divisão'!$C:$C,"Outras GRs")</f>
        <v>0</v>
      </c>
      <c r="I119" s="29">
        <f>SUMIFS('2025 YTD | Divisão'!$D:$D,'2025 YTD | Divisão'!$A:$A,I$137,'2025 YTD | Divisão'!$B:$B,$B64,'2025 YTD | Divisão'!$C:$C,"Outras GRs")</f>
        <v>0</v>
      </c>
      <c r="J119" s="29">
        <f>SUMIFS('2025 YTD | Divisão'!$D:$D,'2025 YTD | Divisão'!$A:$A,J$137,'2025 YTD | Divisão'!$B:$B,$B64,'2025 YTD | Divisão'!$C:$C,"Outras GRs")</f>
        <v>0</v>
      </c>
      <c r="K119" s="29">
        <f>SUMIFS('2025 YTD | Divisão'!$D:$D,'2025 YTD | Divisão'!$A:$A,K$137,'2025 YTD | Divisão'!$B:$B,$B64,'2025 YTD | Divisão'!$C:$C,"Outras GRs")</f>
        <v>0</v>
      </c>
      <c r="L119" s="29">
        <f>SUMIFS('2025 YTD | Divisão'!$D:$D,'2025 YTD | Divisão'!$A:$A,L$137,'2025 YTD | Divisão'!$B:$B,$B64,'2025 YTD | Divisão'!$C:$C,"Outras GRs")</f>
        <v>0</v>
      </c>
      <c r="M119" s="29">
        <f>SUMIFS('2025 YTD | Divisão'!$D:$D,'2025 YTD | Divisão'!$A:$A,M$137,'2025 YTD | Divisão'!$B:$B,$B64,'2025 YTD | Divisão'!$C:$C,"Outras GRs")</f>
        <v>0</v>
      </c>
      <c r="N119" s="29">
        <f>SUMIFS('2025 YTD | Divisão'!$D:$D,'2025 YTD | Divisão'!$A:$A,N$137,'2025 YTD | Divisão'!$B:$B,$B64,'2025 YTD | Divisão'!$C:$C,"Outras GRs")</f>
        <v>0</v>
      </c>
      <c r="O119" s="29">
        <f>SUMIFS('2025 YTD | Divisão'!$D:$D,'2025 YTD | Divisão'!$A:$A,O$137,'2025 YTD | Divisão'!$B:$B,$B64,'2025 YTD | Divisão'!$C:$C,"Outras GRs")</f>
        <v>0</v>
      </c>
      <c r="P119" s="29">
        <f>SUMIFS('2025 YTD | Divisão'!$D:$D,'2025 YTD | Divisão'!$A:$A,P$137,'2025 YTD | Divisão'!$B:$B,$B64,'2025 YTD | Divisão'!$C:$C,"Outras GRs")</f>
        <v>0</v>
      </c>
      <c r="Q119" s="29">
        <f>SUMIFS('2025 YTD | Divisão'!$D:$D,'2025 YTD | Divisão'!$A:$A,Q$137,'2025 YTD | Divisão'!$B:$B,$B64,'2025 YTD | Divisão'!$C:$C,"Outras GRs")</f>
        <v>0</v>
      </c>
      <c r="R119" s="29">
        <f>SUMIFS('2025 YTD | Divisão'!$D:$D,'2025 YTD | Divisão'!$A:$A,R$137,'2025 YTD | Divisão'!$B:$B,$B64,'2025 YTD | Divisão'!$C:$C,"Outras GRs")</f>
        <v>0</v>
      </c>
      <c r="S119" s="29">
        <f>SUMIFS('2025 YTD | Divisão'!$D:$D,'2025 YTD | Divisão'!$A:$A,S$137,'2025 YTD | Divisão'!$B:$B,$B64,'2025 YTD | Divisão'!$C:$C,"Outras GRs")</f>
        <v>0</v>
      </c>
      <c r="T119" s="29">
        <f>SUMIFS('2025 YTD | Divisão'!$D:$D,'2025 YTD | Divisão'!$A:$A,T$137,'2025 YTD | Divisão'!$B:$B,$B64,'2025 YTD | Divisão'!$C:$C,"Outras GRs")</f>
        <v>0</v>
      </c>
      <c r="U119" s="29">
        <f>SUMIFS('2025 YTD | Divisão'!$D:$D,'2025 YTD | Divisão'!$A:$A,U$137,'2025 YTD | Divisão'!$B:$B,$B64,'2025 YTD | Divisão'!$C:$C,"Outras GRs")</f>
        <v>0</v>
      </c>
      <c r="V119" s="29">
        <f>SUMIFS('2025 YTD | Divisão'!$D:$D,'2025 YTD | Divisão'!$A:$A,V$137,'2025 YTD | Divisão'!$B:$B,$B64,'2025 YTD | Divisão'!$C:$C,"Outras GRs")</f>
        <v>0</v>
      </c>
      <c r="W119" s="29">
        <f>SUMIFS('2025 YTD | Divisão'!$D:$D,'2025 YTD | Divisão'!$A:$A,W$137,'2025 YTD | Divisão'!$B:$B,$B64,'2025 YTD | Divisão'!$C:$C,"Outras GRs")</f>
        <v>0</v>
      </c>
      <c r="X119" s="8"/>
      <c r="Y119" s="9"/>
      <c r="Z119" s="4"/>
      <c r="AA119" s="4"/>
      <c r="AB119" s="4"/>
      <c r="AC119" s="4"/>
      <c r="AD119" s="4"/>
      <c r="AE119" s="4"/>
    </row>
    <row r="120" hidden="1" outlineLevel="1">
      <c r="A120" s="8"/>
      <c r="B120" s="98">
        <v>38.0</v>
      </c>
      <c r="C120" s="29">
        <f>SUMIFS('2025 YTD | Divisão'!$D:$D,'2025 YTD | Divisão'!$A:$A,C$137,'2025 YTD | Divisão'!$B:$B,$B65,'2025 YTD | Divisão'!$C:$C,"Outras GRs")</f>
        <v>0</v>
      </c>
      <c r="D120" s="29">
        <f>SUMIFS('2025 YTD | Divisão'!$D:$D,'2025 YTD | Divisão'!$A:$A,D$137,'2025 YTD | Divisão'!$B:$B,$B65,'2025 YTD | Divisão'!$C:$C,"Outras GRs")</f>
        <v>0</v>
      </c>
      <c r="E120" s="29">
        <f>SUMIFS('2025 YTD | Divisão'!$D:$D,'2025 YTD | Divisão'!$A:$A,E$137,'2025 YTD | Divisão'!$B:$B,$B65,'2025 YTD | Divisão'!$C:$C,"Outras GRs")</f>
        <v>0</v>
      </c>
      <c r="F120" s="29">
        <f>SUMIFS('2025 YTD | Divisão'!$D:$D,'2025 YTD | Divisão'!$A:$A,F$137,'2025 YTD | Divisão'!$B:$B,$B65,'2025 YTD | Divisão'!$C:$C,"Outras GRs")</f>
        <v>0</v>
      </c>
      <c r="G120" s="29">
        <f>SUMIFS('2025 YTD | Divisão'!$D:$D,'2025 YTD | Divisão'!$A:$A,G$137,'2025 YTD | Divisão'!$B:$B,$B65,'2025 YTD | Divisão'!$C:$C,"Outras GRs")</f>
        <v>0</v>
      </c>
      <c r="H120" s="29">
        <f>SUMIFS('2025 YTD | Divisão'!$D:$D,'2025 YTD | Divisão'!$A:$A,H$137,'2025 YTD | Divisão'!$B:$B,$B65,'2025 YTD | Divisão'!$C:$C,"Outras GRs")</f>
        <v>0</v>
      </c>
      <c r="I120" s="29">
        <f>SUMIFS('2025 YTD | Divisão'!$D:$D,'2025 YTD | Divisão'!$A:$A,I$137,'2025 YTD | Divisão'!$B:$B,$B65,'2025 YTD | Divisão'!$C:$C,"Outras GRs")</f>
        <v>0</v>
      </c>
      <c r="J120" s="29">
        <f>SUMIFS('2025 YTD | Divisão'!$D:$D,'2025 YTD | Divisão'!$A:$A,J$137,'2025 YTD | Divisão'!$B:$B,$B65,'2025 YTD | Divisão'!$C:$C,"Outras GRs")</f>
        <v>0</v>
      </c>
      <c r="K120" s="29">
        <f>SUMIFS('2025 YTD | Divisão'!$D:$D,'2025 YTD | Divisão'!$A:$A,K$137,'2025 YTD | Divisão'!$B:$B,$B65,'2025 YTD | Divisão'!$C:$C,"Outras GRs")</f>
        <v>0</v>
      </c>
      <c r="L120" s="29">
        <f>SUMIFS('2025 YTD | Divisão'!$D:$D,'2025 YTD | Divisão'!$A:$A,L$137,'2025 YTD | Divisão'!$B:$B,$B65,'2025 YTD | Divisão'!$C:$C,"Outras GRs")</f>
        <v>0</v>
      </c>
      <c r="M120" s="29">
        <f>SUMIFS('2025 YTD | Divisão'!$D:$D,'2025 YTD | Divisão'!$A:$A,M$137,'2025 YTD | Divisão'!$B:$B,$B65,'2025 YTD | Divisão'!$C:$C,"Outras GRs")</f>
        <v>0</v>
      </c>
      <c r="N120" s="29">
        <f>SUMIFS('2025 YTD | Divisão'!$D:$D,'2025 YTD | Divisão'!$A:$A,N$137,'2025 YTD | Divisão'!$B:$B,$B65,'2025 YTD | Divisão'!$C:$C,"Outras GRs")</f>
        <v>0</v>
      </c>
      <c r="O120" s="29">
        <f>SUMIFS('2025 YTD | Divisão'!$D:$D,'2025 YTD | Divisão'!$A:$A,O$137,'2025 YTD | Divisão'!$B:$B,$B65,'2025 YTD | Divisão'!$C:$C,"Outras GRs")</f>
        <v>0</v>
      </c>
      <c r="P120" s="29">
        <f>SUMIFS('2025 YTD | Divisão'!$D:$D,'2025 YTD | Divisão'!$A:$A,P$137,'2025 YTD | Divisão'!$B:$B,$B65,'2025 YTD | Divisão'!$C:$C,"Outras GRs")</f>
        <v>0</v>
      </c>
      <c r="Q120" s="29">
        <f>SUMIFS('2025 YTD | Divisão'!$D:$D,'2025 YTD | Divisão'!$A:$A,Q$137,'2025 YTD | Divisão'!$B:$B,$B65,'2025 YTD | Divisão'!$C:$C,"Outras GRs")</f>
        <v>0</v>
      </c>
      <c r="R120" s="29">
        <f>SUMIFS('2025 YTD | Divisão'!$D:$D,'2025 YTD | Divisão'!$A:$A,R$137,'2025 YTD | Divisão'!$B:$B,$B65,'2025 YTD | Divisão'!$C:$C,"Outras GRs")</f>
        <v>0</v>
      </c>
      <c r="S120" s="29">
        <f>SUMIFS('2025 YTD | Divisão'!$D:$D,'2025 YTD | Divisão'!$A:$A,S$137,'2025 YTD | Divisão'!$B:$B,$B65,'2025 YTD | Divisão'!$C:$C,"Outras GRs")</f>
        <v>0</v>
      </c>
      <c r="T120" s="29">
        <f>SUMIFS('2025 YTD | Divisão'!$D:$D,'2025 YTD | Divisão'!$A:$A,T$137,'2025 YTD | Divisão'!$B:$B,$B65,'2025 YTD | Divisão'!$C:$C,"Outras GRs")</f>
        <v>0</v>
      </c>
      <c r="U120" s="29">
        <f>SUMIFS('2025 YTD | Divisão'!$D:$D,'2025 YTD | Divisão'!$A:$A,U$137,'2025 YTD | Divisão'!$B:$B,$B65,'2025 YTD | Divisão'!$C:$C,"Outras GRs")</f>
        <v>0</v>
      </c>
      <c r="V120" s="29">
        <f>SUMIFS('2025 YTD | Divisão'!$D:$D,'2025 YTD | Divisão'!$A:$A,V$137,'2025 YTD | Divisão'!$B:$B,$B65,'2025 YTD | Divisão'!$C:$C,"Outras GRs")</f>
        <v>0</v>
      </c>
      <c r="W120" s="29">
        <f>SUMIFS('2025 YTD | Divisão'!$D:$D,'2025 YTD | Divisão'!$A:$A,W$137,'2025 YTD | Divisão'!$B:$B,$B65,'2025 YTD | Divisão'!$C:$C,"Outras GRs")</f>
        <v>0</v>
      </c>
      <c r="X120" s="8"/>
      <c r="Y120" s="9"/>
      <c r="Z120" s="4"/>
      <c r="AA120" s="4"/>
      <c r="AB120" s="4"/>
      <c r="AC120" s="4"/>
      <c r="AD120" s="4"/>
      <c r="AE120" s="4"/>
    </row>
    <row r="121" hidden="1" outlineLevel="1">
      <c r="A121" s="8"/>
      <c r="B121" s="98">
        <v>39.0</v>
      </c>
      <c r="C121" s="29">
        <f>SUMIFS('2025 YTD | Divisão'!$D:$D,'2025 YTD | Divisão'!$A:$A,C$137,'2025 YTD | Divisão'!$B:$B,$B66,'2025 YTD | Divisão'!$C:$C,"Outras GRs")</f>
        <v>0</v>
      </c>
      <c r="D121" s="29">
        <f>SUMIFS('2025 YTD | Divisão'!$D:$D,'2025 YTD | Divisão'!$A:$A,D$137,'2025 YTD | Divisão'!$B:$B,$B66,'2025 YTD | Divisão'!$C:$C,"Outras GRs")</f>
        <v>0</v>
      </c>
      <c r="E121" s="29">
        <f>SUMIFS('2025 YTD | Divisão'!$D:$D,'2025 YTD | Divisão'!$A:$A,E$137,'2025 YTD | Divisão'!$B:$B,$B66,'2025 YTD | Divisão'!$C:$C,"Outras GRs")</f>
        <v>0</v>
      </c>
      <c r="F121" s="29">
        <f>SUMIFS('2025 YTD | Divisão'!$D:$D,'2025 YTD | Divisão'!$A:$A,F$137,'2025 YTD | Divisão'!$B:$B,$B66,'2025 YTD | Divisão'!$C:$C,"Outras GRs")</f>
        <v>0</v>
      </c>
      <c r="G121" s="29">
        <f>SUMIFS('2025 YTD | Divisão'!$D:$D,'2025 YTD | Divisão'!$A:$A,G$137,'2025 YTD | Divisão'!$B:$B,$B66,'2025 YTD | Divisão'!$C:$C,"Outras GRs")</f>
        <v>0</v>
      </c>
      <c r="H121" s="29">
        <f>SUMIFS('2025 YTD | Divisão'!$D:$D,'2025 YTD | Divisão'!$A:$A,H$137,'2025 YTD | Divisão'!$B:$B,$B66,'2025 YTD | Divisão'!$C:$C,"Outras GRs")</f>
        <v>0</v>
      </c>
      <c r="I121" s="29">
        <f>SUMIFS('2025 YTD | Divisão'!$D:$D,'2025 YTD | Divisão'!$A:$A,I$137,'2025 YTD | Divisão'!$B:$B,$B66,'2025 YTD | Divisão'!$C:$C,"Outras GRs")</f>
        <v>0</v>
      </c>
      <c r="J121" s="29">
        <f>SUMIFS('2025 YTD | Divisão'!$D:$D,'2025 YTD | Divisão'!$A:$A,J$137,'2025 YTD | Divisão'!$B:$B,$B66,'2025 YTD | Divisão'!$C:$C,"Outras GRs")</f>
        <v>0</v>
      </c>
      <c r="K121" s="29">
        <f>SUMIFS('2025 YTD | Divisão'!$D:$D,'2025 YTD | Divisão'!$A:$A,K$137,'2025 YTD | Divisão'!$B:$B,$B66,'2025 YTD | Divisão'!$C:$C,"Outras GRs")</f>
        <v>0</v>
      </c>
      <c r="L121" s="29">
        <f>SUMIFS('2025 YTD | Divisão'!$D:$D,'2025 YTD | Divisão'!$A:$A,L$137,'2025 YTD | Divisão'!$B:$B,$B66,'2025 YTD | Divisão'!$C:$C,"Outras GRs")</f>
        <v>0</v>
      </c>
      <c r="M121" s="29">
        <f>SUMIFS('2025 YTD | Divisão'!$D:$D,'2025 YTD | Divisão'!$A:$A,M$137,'2025 YTD | Divisão'!$B:$B,$B66,'2025 YTD | Divisão'!$C:$C,"Outras GRs")</f>
        <v>0</v>
      </c>
      <c r="N121" s="29">
        <f>SUMIFS('2025 YTD | Divisão'!$D:$D,'2025 YTD | Divisão'!$A:$A,N$137,'2025 YTD | Divisão'!$B:$B,$B66,'2025 YTD | Divisão'!$C:$C,"Outras GRs")</f>
        <v>0</v>
      </c>
      <c r="O121" s="29">
        <f>SUMIFS('2025 YTD | Divisão'!$D:$D,'2025 YTD | Divisão'!$A:$A,O$137,'2025 YTD | Divisão'!$B:$B,$B66,'2025 YTD | Divisão'!$C:$C,"Outras GRs")</f>
        <v>0</v>
      </c>
      <c r="P121" s="29">
        <f>SUMIFS('2025 YTD | Divisão'!$D:$D,'2025 YTD | Divisão'!$A:$A,P$137,'2025 YTD | Divisão'!$B:$B,$B66,'2025 YTD | Divisão'!$C:$C,"Outras GRs")</f>
        <v>0</v>
      </c>
      <c r="Q121" s="29">
        <f>SUMIFS('2025 YTD | Divisão'!$D:$D,'2025 YTD | Divisão'!$A:$A,Q$137,'2025 YTD | Divisão'!$B:$B,$B66,'2025 YTD | Divisão'!$C:$C,"Outras GRs")</f>
        <v>0</v>
      </c>
      <c r="R121" s="29">
        <f>SUMIFS('2025 YTD | Divisão'!$D:$D,'2025 YTD | Divisão'!$A:$A,R$137,'2025 YTD | Divisão'!$B:$B,$B66,'2025 YTD | Divisão'!$C:$C,"Outras GRs")</f>
        <v>0</v>
      </c>
      <c r="S121" s="29">
        <f>SUMIFS('2025 YTD | Divisão'!$D:$D,'2025 YTD | Divisão'!$A:$A,S$137,'2025 YTD | Divisão'!$B:$B,$B66,'2025 YTD | Divisão'!$C:$C,"Outras GRs")</f>
        <v>0</v>
      </c>
      <c r="T121" s="29">
        <f>SUMIFS('2025 YTD | Divisão'!$D:$D,'2025 YTD | Divisão'!$A:$A,T$137,'2025 YTD | Divisão'!$B:$B,$B66,'2025 YTD | Divisão'!$C:$C,"Outras GRs")</f>
        <v>0</v>
      </c>
      <c r="U121" s="29">
        <f>SUMIFS('2025 YTD | Divisão'!$D:$D,'2025 YTD | Divisão'!$A:$A,U$137,'2025 YTD | Divisão'!$B:$B,$B66,'2025 YTD | Divisão'!$C:$C,"Outras GRs")</f>
        <v>0</v>
      </c>
      <c r="V121" s="29">
        <f>SUMIFS('2025 YTD | Divisão'!$D:$D,'2025 YTD | Divisão'!$A:$A,V$137,'2025 YTD | Divisão'!$B:$B,$B66,'2025 YTD | Divisão'!$C:$C,"Outras GRs")</f>
        <v>0</v>
      </c>
      <c r="W121" s="29">
        <f>SUMIFS('2025 YTD | Divisão'!$D:$D,'2025 YTD | Divisão'!$A:$A,W$137,'2025 YTD | Divisão'!$B:$B,$B66,'2025 YTD | Divisão'!$C:$C,"Outras GRs")</f>
        <v>0</v>
      </c>
      <c r="X121" s="8"/>
      <c r="Y121" s="9"/>
      <c r="Z121" s="4"/>
      <c r="AA121" s="4"/>
      <c r="AB121" s="4"/>
      <c r="AC121" s="4"/>
      <c r="AD121" s="4"/>
      <c r="AE121" s="4"/>
    </row>
    <row r="122" hidden="1" outlineLevel="1">
      <c r="A122" s="8"/>
      <c r="B122" s="98">
        <v>40.0</v>
      </c>
      <c r="C122" s="29">
        <f>SUMIFS('2025 YTD | Divisão'!$D:$D,'2025 YTD | Divisão'!$A:$A,C$137,'2025 YTD | Divisão'!$B:$B,$B67,'2025 YTD | Divisão'!$C:$C,"Outras GRs")</f>
        <v>0</v>
      </c>
      <c r="D122" s="29">
        <f>SUMIFS('2025 YTD | Divisão'!$D:$D,'2025 YTD | Divisão'!$A:$A,D$137,'2025 YTD | Divisão'!$B:$B,$B67,'2025 YTD | Divisão'!$C:$C,"Outras GRs")</f>
        <v>0</v>
      </c>
      <c r="E122" s="29">
        <f>SUMIFS('2025 YTD | Divisão'!$D:$D,'2025 YTD | Divisão'!$A:$A,E$137,'2025 YTD | Divisão'!$B:$B,$B67,'2025 YTD | Divisão'!$C:$C,"Outras GRs")</f>
        <v>0</v>
      </c>
      <c r="F122" s="29">
        <f>SUMIFS('2025 YTD | Divisão'!$D:$D,'2025 YTD | Divisão'!$A:$A,F$137,'2025 YTD | Divisão'!$B:$B,$B67,'2025 YTD | Divisão'!$C:$C,"Outras GRs")</f>
        <v>0</v>
      </c>
      <c r="G122" s="29">
        <f>SUMIFS('2025 YTD | Divisão'!$D:$D,'2025 YTD | Divisão'!$A:$A,G$137,'2025 YTD | Divisão'!$B:$B,$B67,'2025 YTD | Divisão'!$C:$C,"Outras GRs")</f>
        <v>0</v>
      </c>
      <c r="H122" s="29">
        <f>SUMIFS('2025 YTD | Divisão'!$D:$D,'2025 YTD | Divisão'!$A:$A,H$137,'2025 YTD | Divisão'!$B:$B,$B67,'2025 YTD | Divisão'!$C:$C,"Outras GRs")</f>
        <v>0</v>
      </c>
      <c r="I122" s="29">
        <f>SUMIFS('2025 YTD | Divisão'!$D:$D,'2025 YTD | Divisão'!$A:$A,I$137,'2025 YTD | Divisão'!$B:$B,$B67,'2025 YTD | Divisão'!$C:$C,"Outras GRs")</f>
        <v>0</v>
      </c>
      <c r="J122" s="29">
        <f>SUMIFS('2025 YTD | Divisão'!$D:$D,'2025 YTD | Divisão'!$A:$A,J$137,'2025 YTD | Divisão'!$B:$B,$B67,'2025 YTD | Divisão'!$C:$C,"Outras GRs")</f>
        <v>0</v>
      </c>
      <c r="K122" s="29">
        <f>SUMIFS('2025 YTD | Divisão'!$D:$D,'2025 YTD | Divisão'!$A:$A,K$137,'2025 YTD | Divisão'!$B:$B,$B67,'2025 YTD | Divisão'!$C:$C,"Outras GRs")</f>
        <v>0</v>
      </c>
      <c r="L122" s="29">
        <f>SUMIFS('2025 YTD | Divisão'!$D:$D,'2025 YTD | Divisão'!$A:$A,L$137,'2025 YTD | Divisão'!$B:$B,$B67,'2025 YTD | Divisão'!$C:$C,"Outras GRs")</f>
        <v>0</v>
      </c>
      <c r="M122" s="29">
        <f>SUMIFS('2025 YTD | Divisão'!$D:$D,'2025 YTD | Divisão'!$A:$A,M$137,'2025 YTD | Divisão'!$B:$B,$B67,'2025 YTD | Divisão'!$C:$C,"Outras GRs")</f>
        <v>0</v>
      </c>
      <c r="N122" s="29">
        <f>SUMIFS('2025 YTD | Divisão'!$D:$D,'2025 YTD | Divisão'!$A:$A,N$137,'2025 YTD | Divisão'!$B:$B,$B67,'2025 YTD | Divisão'!$C:$C,"Outras GRs")</f>
        <v>0</v>
      </c>
      <c r="O122" s="29">
        <f>SUMIFS('2025 YTD | Divisão'!$D:$D,'2025 YTD | Divisão'!$A:$A,O$137,'2025 YTD | Divisão'!$B:$B,$B67,'2025 YTD | Divisão'!$C:$C,"Outras GRs")</f>
        <v>0</v>
      </c>
      <c r="P122" s="29">
        <f>SUMIFS('2025 YTD | Divisão'!$D:$D,'2025 YTD | Divisão'!$A:$A,P$137,'2025 YTD | Divisão'!$B:$B,$B67,'2025 YTD | Divisão'!$C:$C,"Outras GRs")</f>
        <v>0</v>
      </c>
      <c r="Q122" s="29">
        <f>SUMIFS('2025 YTD | Divisão'!$D:$D,'2025 YTD | Divisão'!$A:$A,Q$137,'2025 YTD | Divisão'!$B:$B,$B67,'2025 YTD | Divisão'!$C:$C,"Outras GRs")</f>
        <v>0</v>
      </c>
      <c r="R122" s="29">
        <f>SUMIFS('2025 YTD | Divisão'!$D:$D,'2025 YTD | Divisão'!$A:$A,R$137,'2025 YTD | Divisão'!$B:$B,$B67,'2025 YTD | Divisão'!$C:$C,"Outras GRs")</f>
        <v>0</v>
      </c>
      <c r="S122" s="29">
        <f>SUMIFS('2025 YTD | Divisão'!$D:$D,'2025 YTD | Divisão'!$A:$A,S$137,'2025 YTD | Divisão'!$B:$B,$B67,'2025 YTD | Divisão'!$C:$C,"Outras GRs")</f>
        <v>0</v>
      </c>
      <c r="T122" s="29">
        <f>SUMIFS('2025 YTD | Divisão'!$D:$D,'2025 YTD | Divisão'!$A:$A,T$137,'2025 YTD | Divisão'!$B:$B,$B67,'2025 YTD | Divisão'!$C:$C,"Outras GRs")</f>
        <v>0</v>
      </c>
      <c r="U122" s="29">
        <f>SUMIFS('2025 YTD | Divisão'!$D:$D,'2025 YTD | Divisão'!$A:$A,U$137,'2025 YTD | Divisão'!$B:$B,$B67,'2025 YTD | Divisão'!$C:$C,"Outras GRs")</f>
        <v>0</v>
      </c>
      <c r="V122" s="29">
        <f>SUMIFS('2025 YTD | Divisão'!$D:$D,'2025 YTD | Divisão'!$A:$A,V$137,'2025 YTD | Divisão'!$B:$B,$B67,'2025 YTD | Divisão'!$C:$C,"Outras GRs")</f>
        <v>0</v>
      </c>
      <c r="W122" s="29">
        <f>SUMIFS('2025 YTD | Divisão'!$D:$D,'2025 YTD | Divisão'!$A:$A,W$137,'2025 YTD | Divisão'!$B:$B,$B67,'2025 YTD | Divisão'!$C:$C,"Outras GRs")</f>
        <v>0</v>
      </c>
      <c r="X122" s="8"/>
      <c r="Y122" s="9"/>
      <c r="Z122" s="4"/>
      <c r="AA122" s="4"/>
      <c r="AB122" s="4"/>
      <c r="AC122" s="4"/>
      <c r="AD122" s="4"/>
      <c r="AE122" s="4"/>
    </row>
    <row r="123" hidden="1" outlineLevel="1">
      <c r="A123" s="8"/>
      <c r="B123" s="98">
        <v>41.0</v>
      </c>
      <c r="C123" s="29">
        <f>SUMIFS('2025 YTD | Divisão'!$D:$D,'2025 YTD | Divisão'!$A:$A,C$137,'2025 YTD | Divisão'!$B:$B,$B68,'2025 YTD | Divisão'!$C:$C,"Outras GRs")</f>
        <v>0</v>
      </c>
      <c r="D123" s="29">
        <f>SUMIFS('2025 YTD | Divisão'!$D:$D,'2025 YTD | Divisão'!$A:$A,D$137,'2025 YTD | Divisão'!$B:$B,$B68,'2025 YTD | Divisão'!$C:$C,"Outras GRs")</f>
        <v>0</v>
      </c>
      <c r="E123" s="29">
        <f>SUMIFS('2025 YTD | Divisão'!$D:$D,'2025 YTD | Divisão'!$A:$A,E$137,'2025 YTD | Divisão'!$B:$B,$B68,'2025 YTD | Divisão'!$C:$C,"Outras GRs")</f>
        <v>0</v>
      </c>
      <c r="F123" s="29">
        <f>SUMIFS('2025 YTD | Divisão'!$D:$D,'2025 YTD | Divisão'!$A:$A,F$137,'2025 YTD | Divisão'!$B:$B,$B68,'2025 YTD | Divisão'!$C:$C,"Outras GRs")</f>
        <v>0</v>
      </c>
      <c r="G123" s="29">
        <f>SUMIFS('2025 YTD | Divisão'!$D:$D,'2025 YTD | Divisão'!$A:$A,G$137,'2025 YTD | Divisão'!$B:$B,$B68,'2025 YTD | Divisão'!$C:$C,"Outras GRs")</f>
        <v>0</v>
      </c>
      <c r="H123" s="29">
        <f>SUMIFS('2025 YTD | Divisão'!$D:$D,'2025 YTD | Divisão'!$A:$A,H$137,'2025 YTD | Divisão'!$B:$B,$B68,'2025 YTD | Divisão'!$C:$C,"Outras GRs")</f>
        <v>0</v>
      </c>
      <c r="I123" s="29">
        <f>SUMIFS('2025 YTD | Divisão'!$D:$D,'2025 YTD | Divisão'!$A:$A,I$137,'2025 YTD | Divisão'!$B:$B,$B68,'2025 YTD | Divisão'!$C:$C,"Outras GRs")</f>
        <v>0</v>
      </c>
      <c r="J123" s="29">
        <f>SUMIFS('2025 YTD | Divisão'!$D:$D,'2025 YTD | Divisão'!$A:$A,J$137,'2025 YTD | Divisão'!$B:$B,$B68,'2025 YTD | Divisão'!$C:$C,"Outras GRs")</f>
        <v>0</v>
      </c>
      <c r="K123" s="29">
        <f>SUMIFS('2025 YTD | Divisão'!$D:$D,'2025 YTD | Divisão'!$A:$A,K$137,'2025 YTD | Divisão'!$B:$B,$B68,'2025 YTD | Divisão'!$C:$C,"Outras GRs")</f>
        <v>0</v>
      </c>
      <c r="L123" s="29">
        <f>SUMIFS('2025 YTD | Divisão'!$D:$D,'2025 YTD | Divisão'!$A:$A,L$137,'2025 YTD | Divisão'!$B:$B,$B68,'2025 YTD | Divisão'!$C:$C,"Outras GRs")</f>
        <v>0</v>
      </c>
      <c r="M123" s="29">
        <f>SUMIFS('2025 YTD | Divisão'!$D:$D,'2025 YTD | Divisão'!$A:$A,M$137,'2025 YTD | Divisão'!$B:$B,$B68,'2025 YTD | Divisão'!$C:$C,"Outras GRs")</f>
        <v>0</v>
      </c>
      <c r="N123" s="29">
        <f>SUMIFS('2025 YTD | Divisão'!$D:$D,'2025 YTD | Divisão'!$A:$A,N$137,'2025 YTD | Divisão'!$B:$B,$B68,'2025 YTD | Divisão'!$C:$C,"Outras GRs")</f>
        <v>0</v>
      </c>
      <c r="O123" s="29">
        <f>SUMIFS('2025 YTD | Divisão'!$D:$D,'2025 YTD | Divisão'!$A:$A,O$137,'2025 YTD | Divisão'!$B:$B,$B68,'2025 YTD | Divisão'!$C:$C,"Outras GRs")</f>
        <v>0</v>
      </c>
      <c r="P123" s="29">
        <f>SUMIFS('2025 YTD | Divisão'!$D:$D,'2025 YTD | Divisão'!$A:$A,P$137,'2025 YTD | Divisão'!$B:$B,$B68,'2025 YTD | Divisão'!$C:$C,"Outras GRs")</f>
        <v>0</v>
      </c>
      <c r="Q123" s="29">
        <f>SUMIFS('2025 YTD | Divisão'!$D:$D,'2025 YTD | Divisão'!$A:$A,Q$137,'2025 YTD | Divisão'!$B:$B,$B68,'2025 YTD | Divisão'!$C:$C,"Outras GRs")</f>
        <v>0</v>
      </c>
      <c r="R123" s="29">
        <f>SUMIFS('2025 YTD | Divisão'!$D:$D,'2025 YTD | Divisão'!$A:$A,R$137,'2025 YTD | Divisão'!$B:$B,$B68,'2025 YTD | Divisão'!$C:$C,"Outras GRs")</f>
        <v>0</v>
      </c>
      <c r="S123" s="29">
        <f>SUMIFS('2025 YTD | Divisão'!$D:$D,'2025 YTD | Divisão'!$A:$A,S$137,'2025 YTD | Divisão'!$B:$B,$B68,'2025 YTD | Divisão'!$C:$C,"Outras GRs")</f>
        <v>0</v>
      </c>
      <c r="T123" s="29">
        <f>SUMIFS('2025 YTD | Divisão'!$D:$D,'2025 YTD | Divisão'!$A:$A,T$137,'2025 YTD | Divisão'!$B:$B,$B68,'2025 YTD | Divisão'!$C:$C,"Outras GRs")</f>
        <v>0</v>
      </c>
      <c r="U123" s="29">
        <f>SUMIFS('2025 YTD | Divisão'!$D:$D,'2025 YTD | Divisão'!$A:$A,U$137,'2025 YTD | Divisão'!$B:$B,$B68,'2025 YTD | Divisão'!$C:$C,"Outras GRs")</f>
        <v>0</v>
      </c>
      <c r="V123" s="29">
        <f>SUMIFS('2025 YTD | Divisão'!$D:$D,'2025 YTD | Divisão'!$A:$A,V$137,'2025 YTD | Divisão'!$B:$B,$B68,'2025 YTD | Divisão'!$C:$C,"Outras GRs")</f>
        <v>0</v>
      </c>
      <c r="W123" s="29">
        <f>SUMIFS('2025 YTD | Divisão'!$D:$D,'2025 YTD | Divisão'!$A:$A,W$137,'2025 YTD | Divisão'!$B:$B,$B68,'2025 YTD | Divisão'!$C:$C,"Outras GRs")</f>
        <v>0</v>
      </c>
      <c r="X123" s="8"/>
      <c r="Y123" s="9"/>
      <c r="Z123" s="4"/>
      <c r="AA123" s="4"/>
      <c r="AB123" s="4"/>
      <c r="AC123" s="4"/>
      <c r="AD123" s="4"/>
      <c r="AE123" s="4"/>
    </row>
    <row r="124" hidden="1" outlineLevel="1">
      <c r="A124" s="8"/>
      <c r="B124" s="98">
        <v>42.0</v>
      </c>
      <c r="C124" s="29">
        <f>SUMIFS('2025 YTD | Divisão'!$D:$D,'2025 YTD | Divisão'!$A:$A,C$137,'2025 YTD | Divisão'!$B:$B,$B69,'2025 YTD | Divisão'!$C:$C,"Outras GRs")</f>
        <v>0</v>
      </c>
      <c r="D124" s="29">
        <f>SUMIFS('2025 YTD | Divisão'!$D:$D,'2025 YTD | Divisão'!$A:$A,D$137,'2025 YTD | Divisão'!$B:$B,$B69,'2025 YTD | Divisão'!$C:$C,"Outras GRs")</f>
        <v>0</v>
      </c>
      <c r="E124" s="29">
        <f>SUMIFS('2025 YTD | Divisão'!$D:$D,'2025 YTD | Divisão'!$A:$A,E$137,'2025 YTD | Divisão'!$B:$B,$B69,'2025 YTD | Divisão'!$C:$C,"Outras GRs")</f>
        <v>0</v>
      </c>
      <c r="F124" s="29">
        <f>SUMIFS('2025 YTD | Divisão'!$D:$D,'2025 YTD | Divisão'!$A:$A,F$137,'2025 YTD | Divisão'!$B:$B,$B69,'2025 YTD | Divisão'!$C:$C,"Outras GRs")</f>
        <v>0</v>
      </c>
      <c r="G124" s="29">
        <f>SUMIFS('2025 YTD | Divisão'!$D:$D,'2025 YTD | Divisão'!$A:$A,G$137,'2025 YTD | Divisão'!$B:$B,$B69,'2025 YTD | Divisão'!$C:$C,"Outras GRs")</f>
        <v>0</v>
      </c>
      <c r="H124" s="29">
        <f>SUMIFS('2025 YTD | Divisão'!$D:$D,'2025 YTD | Divisão'!$A:$A,H$137,'2025 YTD | Divisão'!$B:$B,$B69,'2025 YTD | Divisão'!$C:$C,"Outras GRs")</f>
        <v>0</v>
      </c>
      <c r="I124" s="29">
        <f>SUMIFS('2025 YTD | Divisão'!$D:$D,'2025 YTD | Divisão'!$A:$A,I$137,'2025 YTD | Divisão'!$B:$B,$B69,'2025 YTD | Divisão'!$C:$C,"Outras GRs")</f>
        <v>0</v>
      </c>
      <c r="J124" s="29">
        <f>SUMIFS('2025 YTD | Divisão'!$D:$D,'2025 YTD | Divisão'!$A:$A,J$137,'2025 YTD | Divisão'!$B:$B,$B69,'2025 YTD | Divisão'!$C:$C,"Outras GRs")</f>
        <v>0</v>
      </c>
      <c r="K124" s="29">
        <f>SUMIFS('2025 YTD | Divisão'!$D:$D,'2025 YTD | Divisão'!$A:$A,K$137,'2025 YTD | Divisão'!$B:$B,$B69,'2025 YTD | Divisão'!$C:$C,"Outras GRs")</f>
        <v>0</v>
      </c>
      <c r="L124" s="29">
        <f>SUMIFS('2025 YTD | Divisão'!$D:$D,'2025 YTD | Divisão'!$A:$A,L$137,'2025 YTD | Divisão'!$B:$B,$B69,'2025 YTD | Divisão'!$C:$C,"Outras GRs")</f>
        <v>0</v>
      </c>
      <c r="M124" s="29">
        <f>SUMIFS('2025 YTD | Divisão'!$D:$D,'2025 YTD | Divisão'!$A:$A,M$137,'2025 YTD | Divisão'!$B:$B,$B69,'2025 YTD | Divisão'!$C:$C,"Outras GRs")</f>
        <v>0</v>
      </c>
      <c r="N124" s="29">
        <f>SUMIFS('2025 YTD | Divisão'!$D:$D,'2025 YTD | Divisão'!$A:$A,N$137,'2025 YTD | Divisão'!$B:$B,$B69,'2025 YTD | Divisão'!$C:$C,"Outras GRs")</f>
        <v>0</v>
      </c>
      <c r="O124" s="29">
        <f>SUMIFS('2025 YTD | Divisão'!$D:$D,'2025 YTD | Divisão'!$A:$A,O$137,'2025 YTD | Divisão'!$B:$B,$B69,'2025 YTD | Divisão'!$C:$C,"Outras GRs")</f>
        <v>0</v>
      </c>
      <c r="P124" s="29">
        <f>SUMIFS('2025 YTD | Divisão'!$D:$D,'2025 YTD | Divisão'!$A:$A,P$137,'2025 YTD | Divisão'!$B:$B,$B69,'2025 YTD | Divisão'!$C:$C,"Outras GRs")</f>
        <v>0</v>
      </c>
      <c r="Q124" s="29">
        <f>SUMIFS('2025 YTD | Divisão'!$D:$D,'2025 YTD | Divisão'!$A:$A,Q$137,'2025 YTD | Divisão'!$B:$B,$B69,'2025 YTD | Divisão'!$C:$C,"Outras GRs")</f>
        <v>0</v>
      </c>
      <c r="R124" s="29">
        <f>SUMIFS('2025 YTD | Divisão'!$D:$D,'2025 YTD | Divisão'!$A:$A,R$137,'2025 YTD | Divisão'!$B:$B,$B69,'2025 YTD | Divisão'!$C:$C,"Outras GRs")</f>
        <v>0</v>
      </c>
      <c r="S124" s="29">
        <f>SUMIFS('2025 YTD | Divisão'!$D:$D,'2025 YTD | Divisão'!$A:$A,S$137,'2025 YTD | Divisão'!$B:$B,$B69,'2025 YTD | Divisão'!$C:$C,"Outras GRs")</f>
        <v>0</v>
      </c>
      <c r="T124" s="29">
        <f>SUMIFS('2025 YTD | Divisão'!$D:$D,'2025 YTD | Divisão'!$A:$A,T$137,'2025 YTD | Divisão'!$B:$B,$B69,'2025 YTD | Divisão'!$C:$C,"Outras GRs")</f>
        <v>0</v>
      </c>
      <c r="U124" s="29">
        <f>SUMIFS('2025 YTD | Divisão'!$D:$D,'2025 YTD | Divisão'!$A:$A,U$137,'2025 YTD | Divisão'!$B:$B,$B69,'2025 YTD | Divisão'!$C:$C,"Outras GRs")</f>
        <v>0</v>
      </c>
      <c r="V124" s="29">
        <f>SUMIFS('2025 YTD | Divisão'!$D:$D,'2025 YTD | Divisão'!$A:$A,V$137,'2025 YTD | Divisão'!$B:$B,$B69,'2025 YTD | Divisão'!$C:$C,"Outras GRs")</f>
        <v>0</v>
      </c>
      <c r="W124" s="29">
        <f>SUMIFS('2025 YTD | Divisão'!$D:$D,'2025 YTD | Divisão'!$A:$A,W$137,'2025 YTD | Divisão'!$B:$B,$B69,'2025 YTD | Divisão'!$C:$C,"Outras GRs")</f>
        <v>0</v>
      </c>
      <c r="X124" s="8"/>
      <c r="Y124" s="9"/>
      <c r="Z124" s="4"/>
      <c r="AA124" s="4"/>
      <c r="AB124" s="4"/>
      <c r="AC124" s="4"/>
      <c r="AD124" s="4"/>
      <c r="AE124" s="4"/>
    </row>
    <row r="125" hidden="1" outlineLevel="1">
      <c r="A125" s="8"/>
      <c r="B125" s="98">
        <v>43.0</v>
      </c>
      <c r="C125" s="29">
        <f>SUMIFS('2025 YTD | Divisão'!$D:$D,'2025 YTD | Divisão'!$A:$A,C$137,'2025 YTD | Divisão'!$B:$B,$B70,'2025 YTD | Divisão'!$C:$C,"Outras GRs")</f>
        <v>0</v>
      </c>
      <c r="D125" s="29">
        <f>SUMIFS('2025 YTD | Divisão'!$D:$D,'2025 YTD | Divisão'!$A:$A,D$137,'2025 YTD | Divisão'!$B:$B,$B70,'2025 YTD | Divisão'!$C:$C,"Outras GRs")</f>
        <v>0</v>
      </c>
      <c r="E125" s="29">
        <f>SUMIFS('2025 YTD | Divisão'!$D:$D,'2025 YTD | Divisão'!$A:$A,E$137,'2025 YTD | Divisão'!$B:$B,$B70,'2025 YTD | Divisão'!$C:$C,"Outras GRs")</f>
        <v>0</v>
      </c>
      <c r="F125" s="29">
        <f>SUMIFS('2025 YTD | Divisão'!$D:$D,'2025 YTD | Divisão'!$A:$A,F$137,'2025 YTD | Divisão'!$B:$B,$B70,'2025 YTD | Divisão'!$C:$C,"Outras GRs")</f>
        <v>0</v>
      </c>
      <c r="G125" s="29">
        <f>SUMIFS('2025 YTD | Divisão'!$D:$D,'2025 YTD | Divisão'!$A:$A,G$137,'2025 YTD | Divisão'!$B:$B,$B70,'2025 YTD | Divisão'!$C:$C,"Outras GRs")</f>
        <v>0</v>
      </c>
      <c r="H125" s="29">
        <f>SUMIFS('2025 YTD | Divisão'!$D:$D,'2025 YTD | Divisão'!$A:$A,H$137,'2025 YTD | Divisão'!$B:$B,$B70,'2025 YTD | Divisão'!$C:$C,"Outras GRs")</f>
        <v>0</v>
      </c>
      <c r="I125" s="29">
        <f>SUMIFS('2025 YTD | Divisão'!$D:$D,'2025 YTD | Divisão'!$A:$A,I$137,'2025 YTD | Divisão'!$B:$B,$B70,'2025 YTD | Divisão'!$C:$C,"Outras GRs")</f>
        <v>0</v>
      </c>
      <c r="J125" s="29">
        <f>SUMIFS('2025 YTD | Divisão'!$D:$D,'2025 YTD | Divisão'!$A:$A,J$137,'2025 YTD | Divisão'!$B:$B,$B70,'2025 YTD | Divisão'!$C:$C,"Outras GRs")</f>
        <v>0</v>
      </c>
      <c r="K125" s="29">
        <f>SUMIFS('2025 YTD | Divisão'!$D:$D,'2025 YTD | Divisão'!$A:$A,K$137,'2025 YTD | Divisão'!$B:$B,$B70,'2025 YTD | Divisão'!$C:$C,"Outras GRs")</f>
        <v>0</v>
      </c>
      <c r="L125" s="29">
        <f>SUMIFS('2025 YTD | Divisão'!$D:$D,'2025 YTD | Divisão'!$A:$A,L$137,'2025 YTD | Divisão'!$B:$B,$B70,'2025 YTD | Divisão'!$C:$C,"Outras GRs")</f>
        <v>0</v>
      </c>
      <c r="M125" s="29">
        <f>SUMIFS('2025 YTD | Divisão'!$D:$D,'2025 YTD | Divisão'!$A:$A,M$137,'2025 YTD | Divisão'!$B:$B,$B70,'2025 YTD | Divisão'!$C:$C,"Outras GRs")</f>
        <v>0</v>
      </c>
      <c r="N125" s="29">
        <f>SUMIFS('2025 YTD | Divisão'!$D:$D,'2025 YTD | Divisão'!$A:$A,N$137,'2025 YTD | Divisão'!$B:$B,$B70,'2025 YTD | Divisão'!$C:$C,"Outras GRs")</f>
        <v>0</v>
      </c>
      <c r="O125" s="29">
        <f>SUMIFS('2025 YTD | Divisão'!$D:$D,'2025 YTD | Divisão'!$A:$A,O$137,'2025 YTD | Divisão'!$B:$B,$B70,'2025 YTD | Divisão'!$C:$C,"Outras GRs")</f>
        <v>0</v>
      </c>
      <c r="P125" s="29">
        <f>SUMIFS('2025 YTD | Divisão'!$D:$D,'2025 YTD | Divisão'!$A:$A,P$137,'2025 YTD | Divisão'!$B:$B,$B70,'2025 YTD | Divisão'!$C:$C,"Outras GRs")</f>
        <v>0</v>
      </c>
      <c r="Q125" s="29">
        <f>SUMIFS('2025 YTD | Divisão'!$D:$D,'2025 YTD | Divisão'!$A:$A,Q$137,'2025 YTD | Divisão'!$B:$B,$B70,'2025 YTD | Divisão'!$C:$C,"Outras GRs")</f>
        <v>0</v>
      </c>
      <c r="R125" s="29">
        <f>SUMIFS('2025 YTD | Divisão'!$D:$D,'2025 YTD | Divisão'!$A:$A,R$137,'2025 YTD | Divisão'!$B:$B,$B70,'2025 YTD | Divisão'!$C:$C,"Outras GRs")</f>
        <v>0</v>
      </c>
      <c r="S125" s="29">
        <f>SUMIFS('2025 YTD | Divisão'!$D:$D,'2025 YTD | Divisão'!$A:$A,S$137,'2025 YTD | Divisão'!$B:$B,$B70,'2025 YTD | Divisão'!$C:$C,"Outras GRs")</f>
        <v>0</v>
      </c>
      <c r="T125" s="29">
        <f>SUMIFS('2025 YTD | Divisão'!$D:$D,'2025 YTD | Divisão'!$A:$A,T$137,'2025 YTD | Divisão'!$B:$B,$B70,'2025 YTD | Divisão'!$C:$C,"Outras GRs")</f>
        <v>0</v>
      </c>
      <c r="U125" s="29">
        <f>SUMIFS('2025 YTD | Divisão'!$D:$D,'2025 YTD | Divisão'!$A:$A,U$137,'2025 YTD | Divisão'!$B:$B,$B70,'2025 YTD | Divisão'!$C:$C,"Outras GRs")</f>
        <v>0</v>
      </c>
      <c r="V125" s="29">
        <f>SUMIFS('2025 YTD | Divisão'!$D:$D,'2025 YTD | Divisão'!$A:$A,V$137,'2025 YTD | Divisão'!$B:$B,$B70,'2025 YTD | Divisão'!$C:$C,"Outras GRs")</f>
        <v>0</v>
      </c>
      <c r="W125" s="29">
        <f>SUMIFS('2025 YTD | Divisão'!$D:$D,'2025 YTD | Divisão'!$A:$A,W$137,'2025 YTD | Divisão'!$B:$B,$B70,'2025 YTD | Divisão'!$C:$C,"Outras GRs")</f>
        <v>0</v>
      </c>
      <c r="X125" s="8"/>
      <c r="Y125" s="9"/>
      <c r="Z125" s="4"/>
      <c r="AA125" s="4"/>
      <c r="AB125" s="4"/>
      <c r="AC125" s="4"/>
      <c r="AD125" s="4"/>
      <c r="AE125" s="4"/>
    </row>
    <row r="126" hidden="1" outlineLevel="1">
      <c r="A126" s="8"/>
      <c r="B126" s="98">
        <v>44.0</v>
      </c>
      <c r="C126" s="29">
        <f>SUMIFS('2025 YTD | Divisão'!$D:$D,'2025 YTD | Divisão'!$A:$A,C$137,'2025 YTD | Divisão'!$B:$B,$B71,'2025 YTD | Divisão'!$C:$C,"Outras GRs")</f>
        <v>0</v>
      </c>
      <c r="D126" s="29">
        <f>SUMIFS('2025 YTD | Divisão'!$D:$D,'2025 YTD | Divisão'!$A:$A,D$137,'2025 YTD | Divisão'!$B:$B,$B71,'2025 YTD | Divisão'!$C:$C,"Outras GRs")</f>
        <v>0</v>
      </c>
      <c r="E126" s="29">
        <f>SUMIFS('2025 YTD | Divisão'!$D:$D,'2025 YTD | Divisão'!$A:$A,E$137,'2025 YTD | Divisão'!$B:$B,$B71,'2025 YTD | Divisão'!$C:$C,"Outras GRs")</f>
        <v>0</v>
      </c>
      <c r="F126" s="29">
        <f>SUMIFS('2025 YTD | Divisão'!$D:$D,'2025 YTD | Divisão'!$A:$A,F$137,'2025 YTD | Divisão'!$B:$B,$B71,'2025 YTD | Divisão'!$C:$C,"Outras GRs")</f>
        <v>0</v>
      </c>
      <c r="G126" s="29">
        <f>SUMIFS('2025 YTD | Divisão'!$D:$D,'2025 YTD | Divisão'!$A:$A,G$137,'2025 YTD | Divisão'!$B:$B,$B71,'2025 YTD | Divisão'!$C:$C,"Outras GRs")</f>
        <v>0</v>
      </c>
      <c r="H126" s="29">
        <f>SUMIFS('2025 YTD | Divisão'!$D:$D,'2025 YTD | Divisão'!$A:$A,H$137,'2025 YTD | Divisão'!$B:$B,$B71,'2025 YTD | Divisão'!$C:$C,"Outras GRs")</f>
        <v>0</v>
      </c>
      <c r="I126" s="29">
        <f>SUMIFS('2025 YTD | Divisão'!$D:$D,'2025 YTD | Divisão'!$A:$A,I$137,'2025 YTD | Divisão'!$B:$B,$B71,'2025 YTD | Divisão'!$C:$C,"Outras GRs")</f>
        <v>0</v>
      </c>
      <c r="J126" s="29">
        <f>SUMIFS('2025 YTD | Divisão'!$D:$D,'2025 YTD | Divisão'!$A:$A,J$137,'2025 YTD | Divisão'!$B:$B,$B71,'2025 YTD | Divisão'!$C:$C,"Outras GRs")</f>
        <v>0</v>
      </c>
      <c r="K126" s="29">
        <f>SUMIFS('2025 YTD | Divisão'!$D:$D,'2025 YTD | Divisão'!$A:$A,K$137,'2025 YTD | Divisão'!$B:$B,$B71,'2025 YTD | Divisão'!$C:$C,"Outras GRs")</f>
        <v>0</v>
      </c>
      <c r="L126" s="29">
        <f>SUMIFS('2025 YTD | Divisão'!$D:$D,'2025 YTD | Divisão'!$A:$A,L$137,'2025 YTD | Divisão'!$B:$B,$B71,'2025 YTD | Divisão'!$C:$C,"Outras GRs")</f>
        <v>0</v>
      </c>
      <c r="M126" s="29">
        <f>SUMIFS('2025 YTD | Divisão'!$D:$D,'2025 YTD | Divisão'!$A:$A,M$137,'2025 YTD | Divisão'!$B:$B,$B71,'2025 YTD | Divisão'!$C:$C,"Outras GRs")</f>
        <v>0</v>
      </c>
      <c r="N126" s="29">
        <f>SUMIFS('2025 YTD | Divisão'!$D:$D,'2025 YTD | Divisão'!$A:$A,N$137,'2025 YTD | Divisão'!$B:$B,$B71,'2025 YTD | Divisão'!$C:$C,"Outras GRs")</f>
        <v>0</v>
      </c>
      <c r="O126" s="29">
        <f>SUMIFS('2025 YTD | Divisão'!$D:$D,'2025 YTD | Divisão'!$A:$A,O$137,'2025 YTD | Divisão'!$B:$B,$B71,'2025 YTD | Divisão'!$C:$C,"Outras GRs")</f>
        <v>0</v>
      </c>
      <c r="P126" s="29">
        <f>SUMIFS('2025 YTD | Divisão'!$D:$D,'2025 YTD | Divisão'!$A:$A,P$137,'2025 YTD | Divisão'!$B:$B,$B71,'2025 YTD | Divisão'!$C:$C,"Outras GRs")</f>
        <v>0</v>
      </c>
      <c r="Q126" s="29">
        <f>SUMIFS('2025 YTD | Divisão'!$D:$D,'2025 YTD | Divisão'!$A:$A,Q$137,'2025 YTD | Divisão'!$B:$B,$B71,'2025 YTD | Divisão'!$C:$C,"Outras GRs")</f>
        <v>0</v>
      </c>
      <c r="R126" s="29">
        <f>SUMIFS('2025 YTD | Divisão'!$D:$D,'2025 YTD | Divisão'!$A:$A,R$137,'2025 YTD | Divisão'!$B:$B,$B71,'2025 YTD | Divisão'!$C:$C,"Outras GRs")</f>
        <v>0</v>
      </c>
      <c r="S126" s="29">
        <f>SUMIFS('2025 YTD | Divisão'!$D:$D,'2025 YTD | Divisão'!$A:$A,S$137,'2025 YTD | Divisão'!$B:$B,$B71,'2025 YTD | Divisão'!$C:$C,"Outras GRs")</f>
        <v>0</v>
      </c>
      <c r="T126" s="29">
        <f>SUMIFS('2025 YTD | Divisão'!$D:$D,'2025 YTD | Divisão'!$A:$A,T$137,'2025 YTD | Divisão'!$B:$B,$B71,'2025 YTD | Divisão'!$C:$C,"Outras GRs")</f>
        <v>0</v>
      </c>
      <c r="U126" s="29">
        <f>SUMIFS('2025 YTD | Divisão'!$D:$D,'2025 YTD | Divisão'!$A:$A,U$137,'2025 YTD | Divisão'!$B:$B,$B71,'2025 YTD | Divisão'!$C:$C,"Outras GRs")</f>
        <v>0</v>
      </c>
      <c r="V126" s="29">
        <f>SUMIFS('2025 YTD | Divisão'!$D:$D,'2025 YTD | Divisão'!$A:$A,V$137,'2025 YTD | Divisão'!$B:$B,$B71,'2025 YTD | Divisão'!$C:$C,"Outras GRs")</f>
        <v>0</v>
      </c>
      <c r="W126" s="29">
        <f>SUMIFS('2025 YTD | Divisão'!$D:$D,'2025 YTD | Divisão'!$A:$A,W$137,'2025 YTD | Divisão'!$B:$B,$B71,'2025 YTD | Divisão'!$C:$C,"Outras GRs")</f>
        <v>0</v>
      </c>
      <c r="X126" s="8"/>
      <c r="Y126" s="9"/>
      <c r="Z126" s="4"/>
      <c r="AA126" s="4"/>
      <c r="AB126" s="4"/>
      <c r="AC126" s="4"/>
      <c r="AD126" s="4"/>
      <c r="AE126" s="4"/>
    </row>
    <row r="127" hidden="1" outlineLevel="1">
      <c r="A127" s="8"/>
      <c r="B127" s="98">
        <v>45.0</v>
      </c>
      <c r="C127" s="29">
        <f>SUMIFS('2025 YTD | Divisão'!$D:$D,'2025 YTD | Divisão'!$A:$A,C$137,'2025 YTD | Divisão'!$B:$B,$B72,'2025 YTD | Divisão'!$C:$C,"Outras GRs")</f>
        <v>0</v>
      </c>
      <c r="D127" s="29">
        <f>SUMIFS('2025 YTD | Divisão'!$D:$D,'2025 YTD | Divisão'!$A:$A,D$137,'2025 YTD | Divisão'!$B:$B,$B72,'2025 YTD | Divisão'!$C:$C,"Outras GRs")</f>
        <v>0</v>
      </c>
      <c r="E127" s="29">
        <f>SUMIFS('2025 YTD | Divisão'!$D:$D,'2025 YTD | Divisão'!$A:$A,E$137,'2025 YTD | Divisão'!$B:$B,$B72,'2025 YTD | Divisão'!$C:$C,"Outras GRs")</f>
        <v>0</v>
      </c>
      <c r="F127" s="29">
        <f>SUMIFS('2025 YTD | Divisão'!$D:$D,'2025 YTD | Divisão'!$A:$A,F$137,'2025 YTD | Divisão'!$B:$B,$B72,'2025 YTD | Divisão'!$C:$C,"Outras GRs")</f>
        <v>0</v>
      </c>
      <c r="G127" s="29">
        <f>SUMIFS('2025 YTD | Divisão'!$D:$D,'2025 YTD | Divisão'!$A:$A,G$137,'2025 YTD | Divisão'!$B:$B,$B72,'2025 YTD | Divisão'!$C:$C,"Outras GRs")</f>
        <v>0</v>
      </c>
      <c r="H127" s="29">
        <f>SUMIFS('2025 YTD | Divisão'!$D:$D,'2025 YTD | Divisão'!$A:$A,H$137,'2025 YTD | Divisão'!$B:$B,$B72,'2025 YTD | Divisão'!$C:$C,"Outras GRs")</f>
        <v>0</v>
      </c>
      <c r="I127" s="29">
        <f>SUMIFS('2025 YTD | Divisão'!$D:$D,'2025 YTD | Divisão'!$A:$A,I$137,'2025 YTD | Divisão'!$B:$B,$B72,'2025 YTD | Divisão'!$C:$C,"Outras GRs")</f>
        <v>0</v>
      </c>
      <c r="J127" s="29">
        <f>SUMIFS('2025 YTD | Divisão'!$D:$D,'2025 YTD | Divisão'!$A:$A,J$137,'2025 YTD | Divisão'!$B:$B,$B72,'2025 YTD | Divisão'!$C:$C,"Outras GRs")</f>
        <v>0</v>
      </c>
      <c r="K127" s="29">
        <f>SUMIFS('2025 YTD | Divisão'!$D:$D,'2025 YTD | Divisão'!$A:$A,K$137,'2025 YTD | Divisão'!$B:$B,$B72,'2025 YTD | Divisão'!$C:$C,"Outras GRs")</f>
        <v>0</v>
      </c>
      <c r="L127" s="29">
        <f>SUMIFS('2025 YTD | Divisão'!$D:$D,'2025 YTD | Divisão'!$A:$A,L$137,'2025 YTD | Divisão'!$B:$B,$B72,'2025 YTD | Divisão'!$C:$C,"Outras GRs")</f>
        <v>0</v>
      </c>
      <c r="M127" s="29">
        <f>SUMIFS('2025 YTD | Divisão'!$D:$D,'2025 YTD | Divisão'!$A:$A,M$137,'2025 YTD | Divisão'!$B:$B,$B72,'2025 YTD | Divisão'!$C:$C,"Outras GRs")</f>
        <v>0</v>
      </c>
      <c r="N127" s="29">
        <f>SUMIFS('2025 YTD | Divisão'!$D:$D,'2025 YTD | Divisão'!$A:$A,N$137,'2025 YTD | Divisão'!$B:$B,$B72,'2025 YTD | Divisão'!$C:$C,"Outras GRs")</f>
        <v>0</v>
      </c>
      <c r="O127" s="29">
        <f>SUMIFS('2025 YTD | Divisão'!$D:$D,'2025 YTD | Divisão'!$A:$A,O$137,'2025 YTD | Divisão'!$B:$B,$B72,'2025 YTD | Divisão'!$C:$C,"Outras GRs")</f>
        <v>0</v>
      </c>
      <c r="P127" s="29">
        <f>SUMIFS('2025 YTD | Divisão'!$D:$D,'2025 YTD | Divisão'!$A:$A,P$137,'2025 YTD | Divisão'!$B:$B,$B72,'2025 YTD | Divisão'!$C:$C,"Outras GRs")</f>
        <v>0</v>
      </c>
      <c r="Q127" s="29">
        <f>SUMIFS('2025 YTD | Divisão'!$D:$D,'2025 YTD | Divisão'!$A:$A,Q$137,'2025 YTD | Divisão'!$B:$B,$B72,'2025 YTD | Divisão'!$C:$C,"Outras GRs")</f>
        <v>0</v>
      </c>
      <c r="R127" s="29">
        <f>SUMIFS('2025 YTD | Divisão'!$D:$D,'2025 YTD | Divisão'!$A:$A,R$137,'2025 YTD | Divisão'!$B:$B,$B72,'2025 YTD | Divisão'!$C:$C,"Outras GRs")</f>
        <v>0</v>
      </c>
      <c r="S127" s="29">
        <f>SUMIFS('2025 YTD | Divisão'!$D:$D,'2025 YTD | Divisão'!$A:$A,S$137,'2025 YTD | Divisão'!$B:$B,$B72,'2025 YTD | Divisão'!$C:$C,"Outras GRs")</f>
        <v>0</v>
      </c>
      <c r="T127" s="29">
        <f>SUMIFS('2025 YTD | Divisão'!$D:$D,'2025 YTD | Divisão'!$A:$A,T$137,'2025 YTD | Divisão'!$B:$B,$B72,'2025 YTD | Divisão'!$C:$C,"Outras GRs")</f>
        <v>0</v>
      </c>
      <c r="U127" s="29">
        <f>SUMIFS('2025 YTD | Divisão'!$D:$D,'2025 YTD | Divisão'!$A:$A,U$137,'2025 YTD | Divisão'!$B:$B,$B72,'2025 YTD | Divisão'!$C:$C,"Outras GRs")</f>
        <v>0</v>
      </c>
      <c r="V127" s="29">
        <f>SUMIFS('2025 YTD | Divisão'!$D:$D,'2025 YTD | Divisão'!$A:$A,V$137,'2025 YTD | Divisão'!$B:$B,$B72,'2025 YTD | Divisão'!$C:$C,"Outras GRs")</f>
        <v>0</v>
      </c>
      <c r="W127" s="29">
        <f>SUMIFS('2025 YTD | Divisão'!$D:$D,'2025 YTD | Divisão'!$A:$A,W$137,'2025 YTD | Divisão'!$B:$B,$B72,'2025 YTD | Divisão'!$C:$C,"Outras GRs")</f>
        <v>0</v>
      </c>
      <c r="X127" s="8"/>
      <c r="Y127" s="9"/>
      <c r="Z127" s="4"/>
      <c r="AA127" s="4"/>
      <c r="AB127" s="4"/>
      <c r="AC127" s="4"/>
      <c r="AD127" s="4"/>
      <c r="AE127" s="4"/>
    </row>
    <row r="128" hidden="1" outlineLevel="1">
      <c r="A128" s="8"/>
      <c r="B128" s="98">
        <v>46.0</v>
      </c>
      <c r="C128" s="29">
        <f>SUMIFS('2025 YTD | Divisão'!$D:$D,'2025 YTD | Divisão'!$A:$A,C$137,'2025 YTD | Divisão'!$B:$B,$B73,'2025 YTD | Divisão'!$C:$C,"Outras GRs")</f>
        <v>0</v>
      </c>
      <c r="D128" s="29">
        <f>SUMIFS('2025 YTD | Divisão'!$D:$D,'2025 YTD | Divisão'!$A:$A,D$137,'2025 YTD | Divisão'!$B:$B,$B73,'2025 YTD | Divisão'!$C:$C,"Outras GRs")</f>
        <v>0</v>
      </c>
      <c r="E128" s="29">
        <f>SUMIFS('2025 YTD | Divisão'!$D:$D,'2025 YTD | Divisão'!$A:$A,E$137,'2025 YTD | Divisão'!$B:$B,$B73,'2025 YTD | Divisão'!$C:$C,"Outras GRs")</f>
        <v>0</v>
      </c>
      <c r="F128" s="29">
        <f>SUMIFS('2025 YTD | Divisão'!$D:$D,'2025 YTD | Divisão'!$A:$A,F$137,'2025 YTD | Divisão'!$B:$B,$B73,'2025 YTD | Divisão'!$C:$C,"Outras GRs")</f>
        <v>0</v>
      </c>
      <c r="G128" s="29">
        <f>SUMIFS('2025 YTD | Divisão'!$D:$D,'2025 YTD | Divisão'!$A:$A,G$137,'2025 YTD | Divisão'!$B:$B,$B73,'2025 YTD | Divisão'!$C:$C,"Outras GRs")</f>
        <v>0</v>
      </c>
      <c r="H128" s="29">
        <f>SUMIFS('2025 YTD | Divisão'!$D:$D,'2025 YTD | Divisão'!$A:$A,H$137,'2025 YTD | Divisão'!$B:$B,$B73,'2025 YTD | Divisão'!$C:$C,"Outras GRs")</f>
        <v>0</v>
      </c>
      <c r="I128" s="29">
        <f>SUMIFS('2025 YTD | Divisão'!$D:$D,'2025 YTD | Divisão'!$A:$A,I$137,'2025 YTD | Divisão'!$B:$B,$B73,'2025 YTD | Divisão'!$C:$C,"Outras GRs")</f>
        <v>0</v>
      </c>
      <c r="J128" s="29">
        <f>SUMIFS('2025 YTD | Divisão'!$D:$D,'2025 YTD | Divisão'!$A:$A,J$137,'2025 YTD | Divisão'!$B:$B,$B73,'2025 YTD | Divisão'!$C:$C,"Outras GRs")</f>
        <v>0</v>
      </c>
      <c r="K128" s="29">
        <f>SUMIFS('2025 YTD | Divisão'!$D:$D,'2025 YTD | Divisão'!$A:$A,K$137,'2025 YTD | Divisão'!$B:$B,$B73,'2025 YTD | Divisão'!$C:$C,"Outras GRs")</f>
        <v>0</v>
      </c>
      <c r="L128" s="29">
        <f>SUMIFS('2025 YTD | Divisão'!$D:$D,'2025 YTD | Divisão'!$A:$A,L$137,'2025 YTD | Divisão'!$B:$B,$B73,'2025 YTD | Divisão'!$C:$C,"Outras GRs")</f>
        <v>0</v>
      </c>
      <c r="M128" s="29">
        <f>SUMIFS('2025 YTD | Divisão'!$D:$D,'2025 YTD | Divisão'!$A:$A,M$137,'2025 YTD | Divisão'!$B:$B,$B73,'2025 YTD | Divisão'!$C:$C,"Outras GRs")</f>
        <v>0</v>
      </c>
      <c r="N128" s="29">
        <f>SUMIFS('2025 YTD | Divisão'!$D:$D,'2025 YTD | Divisão'!$A:$A,N$137,'2025 YTD | Divisão'!$B:$B,$B73,'2025 YTD | Divisão'!$C:$C,"Outras GRs")</f>
        <v>0</v>
      </c>
      <c r="O128" s="29">
        <f>SUMIFS('2025 YTD | Divisão'!$D:$D,'2025 YTD | Divisão'!$A:$A,O$137,'2025 YTD | Divisão'!$B:$B,$B73,'2025 YTD | Divisão'!$C:$C,"Outras GRs")</f>
        <v>0</v>
      </c>
      <c r="P128" s="29">
        <f>SUMIFS('2025 YTD | Divisão'!$D:$D,'2025 YTD | Divisão'!$A:$A,P$137,'2025 YTD | Divisão'!$B:$B,$B73,'2025 YTD | Divisão'!$C:$C,"Outras GRs")</f>
        <v>0</v>
      </c>
      <c r="Q128" s="29">
        <f>SUMIFS('2025 YTD | Divisão'!$D:$D,'2025 YTD | Divisão'!$A:$A,Q$137,'2025 YTD | Divisão'!$B:$B,$B73,'2025 YTD | Divisão'!$C:$C,"Outras GRs")</f>
        <v>0</v>
      </c>
      <c r="R128" s="29">
        <f>SUMIFS('2025 YTD | Divisão'!$D:$D,'2025 YTD | Divisão'!$A:$A,R$137,'2025 YTD | Divisão'!$B:$B,$B73,'2025 YTD | Divisão'!$C:$C,"Outras GRs")</f>
        <v>0</v>
      </c>
      <c r="S128" s="29">
        <f>SUMIFS('2025 YTD | Divisão'!$D:$D,'2025 YTD | Divisão'!$A:$A,S$137,'2025 YTD | Divisão'!$B:$B,$B73,'2025 YTD | Divisão'!$C:$C,"Outras GRs")</f>
        <v>0</v>
      </c>
      <c r="T128" s="29">
        <f>SUMIFS('2025 YTD | Divisão'!$D:$D,'2025 YTD | Divisão'!$A:$A,T$137,'2025 YTD | Divisão'!$B:$B,$B73,'2025 YTD | Divisão'!$C:$C,"Outras GRs")</f>
        <v>0</v>
      </c>
      <c r="U128" s="29">
        <f>SUMIFS('2025 YTD | Divisão'!$D:$D,'2025 YTD | Divisão'!$A:$A,U$137,'2025 YTD | Divisão'!$B:$B,$B73,'2025 YTD | Divisão'!$C:$C,"Outras GRs")</f>
        <v>0</v>
      </c>
      <c r="V128" s="29">
        <f>SUMIFS('2025 YTD | Divisão'!$D:$D,'2025 YTD | Divisão'!$A:$A,V$137,'2025 YTD | Divisão'!$B:$B,$B73,'2025 YTD | Divisão'!$C:$C,"Outras GRs")</f>
        <v>0</v>
      </c>
      <c r="W128" s="29">
        <f>SUMIFS('2025 YTD | Divisão'!$D:$D,'2025 YTD | Divisão'!$A:$A,W$137,'2025 YTD | Divisão'!$B:$B,$B73,'2025 YTD | Divisão'!$C:$C,"Outras GRs")</f>
        <v>0</v>
      </c>
      <c r="X128" s="8"/>
      <c r="Y128" s="9"/>
      <c r="Z128" s="4"/>
      <c r="AA128" s="4"/>
      <c r="AB128" s="4"/>
      <c r="AC128" s="4"/>
      <c r="AD128" s="4"/>
      <c r="AE128" s="4"/>
    </row>
    <row r="129" hidden="1" outlineLevel="1">
      <c r="A129" s="8"/>
      <c r="B129" s="98">
        <v>47.0</v>
      </c>
      <c r="C129" s="29">
        <f>SUMIFS('2025 YTD | Divisão'!$D:$D,'2025 YTD | Divisão'!$A:$A,C$137,'2025 YTD | Divisão'!$B:$B,$B74,'2025 YTD | Divisão'!$C:$C,"Outras GRs")</f>
        <v>0</v>
      </c>
      <c r="D129" s="29">
        <f>SUMIFS('2025 YTD | Divisão'!$D:$D,'2025 YTD | Divisão'!$A:$A,D$137,'2025 YTD | Divisão'!$B:$B,$B74,'2025 YTD | Divisão'!$C:$C,"Outras GRs")</f>
        <v>0</v>
      </c>
      <c r="E129" s="29">
        <f>SUMIFS('2025 YTD | Divisão'!$D:$D,'2025 YTD | Divisão'!$A:$A,E$137,'2025 YTD | Divisão'!$B:$B,$B74,'2025 YTD | Divisão'!$C:$C,"Outras GRs")</f>
        <v>0</v>
      </c>
      <c r="F129" s="29">
        <f>SUMIFS('2025 YTD | Divisão'!$D:$D,'2025 YTD | Divisão'!$A:$A,F$137,'2025 YTD | Divisão'!$B:$B,$B74,'2025 YTD | Divisão'!$C:$C,"Outras GRs")</f>
        <v>0</v>
      </c>
      <c r="G129" s="29">
        <f>SUMIFS('2025 YTD | Divisão'!$D:$D,'2025 YTD | Divisão'!$A:$A,G$137,'2025 YTD | Divisão'!$B:$B,$B74,'2025 YTD | Divisão'!$C:$C,"Outras GRs")</f>
        <v>0</v>
      </c>
      <c r="H129" s="29">
        <f>SUMIFS('2025 YTD | Divisão'!$D:$D,'2025 YTD | Divisão'!$A:$A,H$137,'2025 YTD | Divisão'!$B:$B,$B74,'2025 YTD | Divisão'!$C:$C,"Outras GRs")</f>
        <v>0</v>
      </c>
      <c r="I129" s="29">
        <f>SUMIFS('2025 YTD | Divisão'!$D:$D,'2025 YTD | Divisão'!$A:$A,I$137,'2025 YTD | Divisão'!$B:$B,$B74,'2025 YTD | Divisão'!$C:$C,"Outras GRs")</f>
        <v>0</v>
      </c>
      <c r="J129" s="29">
        <f>SUMIFS('2025 YTD | Divisão'!$D:$D,'2025 YTD | Divisão'!$A:$A,J$137,'2025 YTD | Divisão'!$B:$B,$B74,'2025 YTD | Divisão'!$C:$C,"Outras GRs")</f>
        <v>0</v>
      </c>
      <c r="K129" s="29">
        <f>SUMIFS('2025 YTD | Divisão'!$D:$D,'2025 YTD | Divisão'!$A:$A,K$137,'2025 YTD | Divisão'!$B:$B,$B74,'2025 YTD | Divisão'!$C:$C,"Outras GRs")</f>
        <v>0</v>
      </c>
      <c r="L129" s="29">
        <f>SUMIFS('2025 YTD | Divisão'!$D:$D,'2025 YTD | Divisão'!$A:$A,L$137,'2025 YTD | Divisão'!$B:$B,$B74,'2025 YTD | Divisão'!$C:$C,"Outras GRs")</f>
        <v>0</v>
      </c>
      <c r="M129" s="29">
        <f>SUMIFS('2025 YTD | Divisão'!$D:$D,'2025 YTD | Divisão'!$A:$A,M$137,'2025 YTD | Divisão'!$B:$B,$B74,'2025 YTD | Divisão'!$C:$C,"Outras GRs")</f>
        <v>0</v>
      </c>
      <c r="N129" s="29">
        <f>SUMIFS('2025 YTD | Divisão'!$D:$D,'2025 YTD | Divisão'!$A:$A,N$137,'2025 YTD | Divisão'!$B:$B,$B74,'2025 YTD | Divisão'!$C:$C,"Outras GRs")</f>
        <v>0</v>
      </c>
      <c r="O129" s="29">
        <f>SUMIFS('2025 YTD | Divisão'!$D:$D,'2025 YTD | Divisão'!$A:$A,O$137,'2025 YTD | Divisão'!$B:$B,$B74,'2025 YTD | Divisão'!$C:$C,"Outras GRs")</f>
        <v>0</v>
      </c>
      <c r="P129" s="29">
        <f>SUMIFS('2025 YTD | Divisão'!$D:$D,'2025 YTD | Divisão'!$A:$A,P$137,'2025 YTD | Divisão'!$B:$B,$B74,'2025 YTD | Divisão'!$C:$C,"Outras GRs")</f>
        <v>0</v>
      </c>
      <c r="Q129" s="29">
        <f>SUMIFS('2025 YTD | Divisão'!$D:$D,'2025 YTD | Divisão'!$A:$A,Q$137,'2025 YTD | Divisão'!$B:$B,$B74,'2025 YTD | Divisão'!$C:$C,"Outras GRs")</f>
        <v>0</v>
      </c>
      <c r="R129" s="29">
        <f>SUMIFS('2025 YTD | Divisão'!$D:$D,'2025 YTD | Divisão'!$A:$A,R$137,'2025 YTD | Divisão'!$B:$B,$B74,'2025 YTD | Divisão'!$C:$C,"Outras GRs")</f>
        <v>0</v>
      </c>
      <c r="S129" s="29">
        <f>SUMIFS('2025 YTD | Divisão'!$D:$D,'2025 YTD | Divisão'!$A:$A,S$137,'2025 YTD | Divisão'!$B:$B,$B74,'2025 YTD | Divisão'!$C:$C,"Outras GRs")</f>
        <v>0</v>
      </c>
      <c r="T129" s="29">
        <f>SUMIFS('2025 YTD | Divisão'!$D:$D,'2025 YTD | Divisão'!$A:$A,T$137,'2025 YTD | Divisão'!$B:$B,$B74,'2025 YTD | Divisão'!$C:$C,"Outras GRs")</f>
        <v>0</v>
      </c>
      <c r="U129" s="29">
        <f>SUMIFS('2025 YTD | Divisão'!$D:$D,'2025 YTD | Divisão'!$A:$A,U$137,'2025 YTD | Divisão'!$B:$B,$B74,'2025 YTD | Divisão'!$C:$C,"Outras GRs")</f>
        <v>0</v>
      </c>
      <c r="V129" s="29">
        <f>SUMIFS('2025 YTD | Divisão'!$D:$D,'2025 YTD | Divisão'!$A:$A,V$137,'2025 YTD | Divisão'!$B:$B,$B74,'2025 YTD | Divisão'!$C:$C,"Outras GRs")</f>
        <v>0</v>
      </c>
      <c r="W129" s="29">
        <f>SUMIFS('2025 YTD | Divisão'!$D:$D,'2025 YTD | Divisão'!$A:$A,W$137,'2025 YTD | Divisão'!$B:$B,$B74,'2025 YTD | Divisão'!$C:$C,"Outras GRs")</f>
        <v>0</v>
      </c>
      <c r="X129" s="8"/>
      <c r="Y129" s="9"/>
      <c r="Z129" s="4"/>
      <c r="AA129" s="4"/>
      <c r="AB129" s="4"/>
      <c r="AC129" s="4"/>
      <c r="AD129" s="4"/>
      <c r="AE129" s="4"/>
    </row>
    <row r="130" hidden="1" outlineLevel="1">
      <c r="A130" s="8"/>
      <c r="B130" s="98">
        <v>48.0</v>
      </c>
      <c r="C130" s="29">
        <f>SUMIFS('2025 YTD | Divisão'!$D:$D,'2025 YTD | Divisão'!$A:$A,C$137,'2025 YTD | Divisão'!$B:$B,$B75,'2025 YTD | Divisão'!$C:$C,"Outras GRs")</f>
        <v>0</v>
      </c>
      <c r="D130" s="29">
        <f>SUMIFS('2025 YTD | Divisão'!$D:$D,'2025 YTD | Divisão'!$A:$A,D$137,'2025 YTD | Divisão'!$B:$B,$B75,'2025 YTD | Divisão'!$C:$C,"Outras GRs")</f>
        <v>0</v>
      </c>
      <c r="E130" s="29">
        <f>SUMIFS('2025 YTD | Divisão'!$D:$D,'2025 YTD | Divisão'!$A:$A,E$137,'2025 YTD | Divisão'!$B:$B,$B75,'2025 YTD | Divisão'!$C:$C,"Outras GRs")</f>
        <v>0</v>
      </c>
      <c r="F130" s="29">
        <f>SUMIFS('2025 YTD | Divisão'!$D:$D,'2025 YTD | Divisão'!$A:$A,F$137,'2025 YTD | Divisão'!$B:$B,$B75,'2025 YTD | Divisão'!$C:$C,"Outras GRs")</f>
        <v>0</v>
      </c>
      <c r="G130" s="29">
        <f>SUMIFS('2025 YTD | Divisão'!$D:$D,'2025 YTD | Divisão'!$A:$A,G$137,'2025 YTD | Divisão'!$B:$B,$B75,'2025 YTD | Divisão'!$C:$C,"Outras GRs")</f>
        <v>0</v>
      </c>
      <c r="H130" s="29">
        <f>SUMIFS('2025 YTD | Divisão'!$D:$D,'2025 YTD | Divisão'!$A:$A,H$137,'2025 YTD | Divisão'!$B:$B,$B75,'2025 YTD | Divisão'!$C:$C,"Outras GRs")</f>
        <v>0</v>
      </c>
      <c r="I130" s="29">
        <f>SUMIFS('2025 YTD | Divisão'!$D:$D,'2025 YTD | Divisão'!$A:$A,I$137,'2025 YTD | Divisão'!$B:$B,$B75,'2025 YTD | Divisão'!$C:$C,"Outras GRs")</f>
        <v>0</v>
      </c>
      <c r="J130" s="29">
        <f>SUMIFS('2025 YTD | Divisão'!$D:$D,'2025 YTD | Divisão'!$A:$A,J$137,'2025 YTD | Divisão'!$B:$B,$B75,'2025 YTD | Divisão'!$C:$C,"Outras GRs")</f>
        <v>0</v>
      </c>
      <c r="K130" s="29">
        <f>SUMIFS('2025 YTD | Divisão'!$D:$D,'2025 YTD | Divisão'!$A:$A,K$137,'2025 YTD | Divisão'!$B:$B,$B75,'2025 YTD | Divisão'!$C:$C,"Outras GRs")</f>
        <v>0</v>
      </c>
      <c r="L130" s="29">
        <f>SUMIFS('2025 YTD | Divisão'!$D:$D,'2025 YTD | Divisão'!$A:$A,L$137,'2025 YTD | Divisão'!$B:$B,$B75,'2025 YTD | Divisão'!$C:$C,"Outras GRs")</f>
        <v>0</v>
      </c>
      <c r="M130" s="29">
        <f>SUMIFS('2025 YTD | Divisão'!$D:$D,'2025 YTD | Divisão'!$A:$A,M$137,'2025 YTD | Divisão'!$B:$B,$B75,'2025 YTD | Divisão'!$C:$C,"Outras GRs")</f>
        <v>0</v>
      </c>
      <c r="N130" s="29">
        <f>SUMIFS('2025 YTD | Divisão'!$D:$D,'2025 YTD | Divisão'!$A:$A,N$137,'2025 YTD | Divisão'!$B:$B,$B75,'2025 YTD | Divisão'!$C:$C,"Outras GRs")</f>
        <v>0</v>
      </c>
      <c r="O130" s="29">
        <f>SUMIFS('2025 YTD | Divisão'!$D:$D,'2025 YTD | Divisão'!$A:$A,O$137,'2025 YTD | Divisão'!$B:$B,$B75,'2025 YTD | Divisão'!$C:$C,"Outras GRs")</f>
        <v>0</v>
      </c>
      <c r="P130" s="29">
        <f>SUMIFS('2025 YTD | Divisão'!$D:$D,'2025 YTD | Divisão'!$A:$A,P$137,'2025 YTD | Divisão'!$B:$B,$B75,'2025 YTD | Divisão'!$C:$C,"Outras GRs")</f>
        <v>0</v>
      </c>
      <c r="Q130" s="29">
        <f>SUMIFS('2025 YTD | Divisão'!$D:$D,'2025 YTD | Divisão'!$A:$A,Q$137,'2025 YTD | Divisão'!$B:$B,$B75,'2025 YTD | Divisão'!$C:$C,"Outras GRs")</f>
        <v>0</v>
      </c>
      <c r="R130" s="29">
        <f>SUMIFS('2025 YTD | Divisão'!$D:$D,'2025 YTD | Divisão'!$A:$A,R$137,'2025 YTD | Divisão'!$B:$B,$B75,'2025 YTD | Divisão'!$C:$C,"Outras GRs")</f>
        <v>0</v>
      </c>
      <c r="S130" s="29">
        <f>SUMIFS('2025 YTD | Divisão'!$D:$D,'2025 YTD | Divisão'!$A:$A,S$137,'2025 YTD | Divisão'!$B:$B,$B75,'2025 YTD | Divisão'!$C:$C,"Outras GRs")</f>
        <v>0</v>
      </c>
      <c r="T130" s="29">
        <f>SUMIFS('2025 YTD | Divisão'!$D:$D,'2025 YTD | Divisão'!$A:$A,T$137,'2025 YTD | Divisão'!$B:$B,$B75,'2025 YTD | Divisão'!$C:$C,"Outras GRs")</f>
        <v>0</v>
      </c>
      <c r="U130" s="29">
        <f>SUMIFS('2025 YTD | Divisão'!$D:$D,'2025 YTD | Divisão'!$A:$A,U$137,'2025 YTD | Divisão'!$B:$B,$B75,'2025 YTD | Divisão'!$C:$C,"Outras GRs")</f>
        <v>0</v>
      </c>
      <c r="V130" s="29">
        <f>SUMIFS('2025 YTD | Divisão'!$D:$D,'2025 YTD | Divisão'!$A:$A,V$137,'2025 YTD | Divisão'!$B:$B,$B75,'2025 YTD | Divisão'!$C:$C,"Outras GRs")</f>
        <v>0</v>
      </c>
      <c r="W130" s="29">
        <f>SUMIFS('2025 YTD | Divisão'!$D:$D,'2025 YTD | Divisão'!$A:$A,W$137,'2025 YTD | Divisão'!$B:$B,$B75,'2025 YTD | Divisão'!$C:$C,"Outras GRs")</f>
        <v>0</v>
      </c>
      <c r="X130" s="8"/>
      <c r="Y130" s="9"/>
      <c r="Z130" s="4"/>
      <c r="AA130" s="4"/>
      <c r="AB130" s="4"/>
      <c r="AC130" s="4"/>
      <c r="AD130" s="4"/>
      <c r="AE130" s="4"/>
    </row>
    <row r="131" hidden="1" outlineLevel="1">
      <c r="A131" s="8"/>
      <c r="B131" s="98">
        <v>49.0</v>
      </c>
      <c r="C131" s="29">
        <f>SUMIFS('2025 YTD | Divisão'!$D:$D,'2025 YTD | Divisão'!$A:$A,C$137,'2025 YTD | Divisão'!$B:$B,$B76,'2025 YTD | Divisão'!$C:$C,"Outras GRs")</f>
        <v>0</v>
      </c>
      <c r="D131" s="29">
        <f>SUMIFS('2025 YTD | Divisão'!$D:$D,'2025 YTD | Divisão'!$A:$A,D$137,'2025 YTD | Divisão'!$B:$B,$B76,'2025 YTD | Divisão'!$C:$C,"Outras GRs")</f>
        <v>0</v>
      </c>
      <c r="E131" s="29">
        <f>SUMIFS('2025 YTD | Divisão'!$D:$D,'2025 YTD | Divisão'!$A:$A,E$137,'2025 YTD | Divisão'!$B:$B,$B76,'2025 YTD | Divisão'!$C:$C,"Outras GRs")</f>
        <v>0</v>
      </c>
      <c r="F131" s="29">
        <f>SUMIFS('2025 YTD | Divisão'!$D:$D,'2025 YTD | Divisão'!$A:$A,F$137,'2025 YTD | Divisão'!$B:$B,$B76,'2025 YTD | Divisão'!$C:$C,"Outras GRs")</f>
        <v>0</v>
      </c>
      <c r="G131" s="29">
        <f>SUMIFS('2025 YTD | Divisão'!$D:$D,'2025 YTD | Divisão'!$A:$A,G$137,'2025 YTD | Divisão'!$B:$B,$B76,'2025 YTD | Divisão'!$C:$C,"Outras GRs")</f>
        <v>0</v>
      </c>
      <c r="H131" s="29">
        <f>SUMIFS('2025 YTD | Divisão'!$D:$D,'2025 YTD | Divisão'!$A:$A,H$137,'2025 YTD | Divisão'!$B:$B,$B76,'2025 YTD | Divisão'!$C:$C,"Outras GRs")</f>
        <v>0</v>
      </c>
      <c r="I131" s="29">
        <f>SUMIFS('2025 YTD | Divisão'!$D:$D,'2025 YTD | Divisão'!$A:$A,I$137,'2025 YTD | Divisão'!$B:$B,$B76,'2025 YTD | Divisão'!$C:$C,"Outras GRs")</f>
        <v>0</v>
      </c>
      <c r="J131" s="29">
        <f>SUMIFS('2025 YTD | Divisão'!$D:$D,'2025 YTD | Divisão'!$A:$A,J$137,'2025 YTD | Divisão'!$B:$B,$B76,'2025 YTD | Divisão'!$C:$C,"Outras GRs")</f>
        <v>0</v>
      </c>
      <c r="K131" s="29">
        <f>SUMIFS('2025 YTD | Divisão'!$D:$D,'2025 YTD | Divisão'!$A:$A,K$137,'2025 YTD | Divisão'!$B:$B,$B76,'2025 YTD | Divisão'!$C:$C,"Outras GRs")</f>
        <v>0</v>
      </c>
      <c r="L131" s="29">
        <f>SUMIFS('2025 YTD | Divisão'!$D:$D,'2025 YTD | Divisão'!$A:$A,L$137,'2025 YTD | Divisão'!$B:$B,$B76,'2025 YTD | Divisão'!$C:$C,"Outras GRs")</f>
        <v>0</v>
      </c>
      <c r="M131" s="29">
        <f>SUMIFS('2025 YTD | Divisão'!$D:$D,'2025 YTD | Divisão'!$A:$A,M$137,'2025 YTD | Divisão'!$B:$B,$B76,'2025 YTD | Divisão'!$C:$C,"Outras GRs")</f>
        <v>0</v>
      </c>
      <c r="N131" s="29">
        <f>SUMIFS('2025 YTD | Divisão'!$D:$D,'2025 YTD | Divisão'!$A:$A,N$137,'2025 YTD | Divisão'!$B:$B,$B76,'2025 YTD | Divisão'!$C:$C,"Outras GRs")</f>
        <v>0</v>
      </c>
      <c r="O131" s="29">
        <f>SUMIFS('2025 YTD | Divisão'!$D:$D,'2025 YTD | Divisão'!$A:$A,O$137,'2025 YTD | Divisão'!$B:$B,$B76,'2025 YTD | Divisão'!$C:$C,"Outras GRs")</f>
        <v>0</v>
      </c>
      <c r="P131" s="29">
        <f>SUMIFS('2025 YTD | Divisão'!$D:$D,'2025 YTD | Divisão'!$A:$A,P$137,'2025 YTD | Divisão'!$B:$B,$B76,'2025 YTD | Divisão'!$C:$C,"Outras GRs")</f>
        <v>0</v>
      </c>
      <c r="Q131" s="29">
        <f>SUMIFS('2025 YTD | Divisão'!$D:$D,'2025 YTD | Divisão'!$A:$A,Q$137,'2025 YTD | Divisão'!$B:$B,$B76,'2025 YTD | Divisão'!$C:$C,"Outras GRs")</f>
        <v>0</v>
      </c>
      <c r="R131" s="29">
        <f>SUMIFS('2025 YTD | Divisão'!$D:$D,'2025 YTD | Divisão'!$A:$A,R$137,'2025 YTD | Divisão'!$B:$B,$B76,'2025 YTD | Divisão'!$C:$C,"Outras GRs")</f>
        <v>0</v>
      </c>
      <c r="S131" s="29">
        <f>SUMIFS('2025 YTD | Divisão'!$D:$D,'2025 YTD | Divisão'!$A:$A,S$137,'2025 YTD | Divisão'!$B:$B,$B76,'2025 YTD | Divisão'!$C:$C,"Outras GRs")</f>
        <v>0</v>
      </c>
      <c r="T131" s="29">
        <f>SUMIFS('2025 YTD | Divisão'!$D:$D,'2025 YTD | Divisão'!$A:$A,T$137,'2025 YTD | Divisão'!$B:$B,$B76,'2025 YTD | Divisão'!$C:$C,"Outras GRs")</f>
        <v>0</v>
      </c>
      <c r="U131" s="29">
        <f>SUMIFS('2025 YTD | Divisão'!$D:$D,'2025 YTD | Divisão'!$A:$A,U$137,'2025 YTD | Divisão'!$B:$B,$B76,'2025 YTD | Divisão'!$C:$C,"Outras GRs")</f>
        <v>0</v>
      </c>
      <c r="V131" s="29">
        <f>SUMIFS('2025 YTD | Divisão'!$D:$D,'2025 YTD | Divisão'!$A:$A,V$137,'2025 YTD | Divisão'!$B:$B,$B76,'2025 YTD | Divisão'!$C:$C,"Outras GRs")</f>
        <v>0</v>
      </c>
      <c r="W131" s="29">
        <f>SUMIFS('2025 YTD | Divisão'!$D:$D,'2025 YTD | Divisão'!$A:$A,W$137,'2025 YTD | Divisão'!$B:$B,$B76,'2025 YTD | Divisão'!$C:$C,"Outras GRs")</f>
        <v>0</v>
      </c>
      <c r="X131" s="8"/>
      <c r="Y131" s="9"/>
      <c r="Z131" s="4"/>
      <c r="AA131" s="4"/>
      <c r="AB131" s="4"/>
      <c r="AC131" s="4"/>
      <c r="AD131" s="4"/>
      <c r="AE131" s="4"/>
    </row>
    <row r="132" hidden="1" outlineLevel="1">
      <c r="A132" s="8"/>
      <c r="B132" s="98">
        <v>50.0</v>
      </c>
      <c r="C132" s="29">
        <f>SUMIFS('2025 YTD | Divisão'!$D:$D,'2025 YTD | Divisão'!$A:$A,C$137,'2025 YTD | Divisão'!$B:$B,$B77,'2025 YTD | Divisão'!$C:$C,"Outras GRs")</f>
        <v>0</v>
      </c>
      <c r="D132" s="29">
        <f>SUMIFS('2025 YTD | Divisão'!$D:$D,'2025 YTD | Divisão'!$A:$A,D$137,'2025 YTD | Divisão'!$B:$B,$B77,'2025 YTD | Divisão'!$C:$C,"Outras GRs")</f>
        <v>0</v>
      </c>
      <c r="E132" s="29">
        <f>SUMIFS('2025 YTD | Divisão'!$D:$D,'2025 YTD | Divisão'!$A:$A,E$137,'2025 YTD | Divisão'!$B:$B,$B77,'2025 YTD | Divisão'!$C:$C,"Outras GRs")</f>
        <v>0</v>
      </c>
      <c r="F132" s="29">
        <f>SUMIFS('2025 YTD | Divisão'!$D:$D,'2025 YTD | Divisão'!$A:$A,F$137,'2025 YTD | Divisão'!$B:$B,$B77,'2025 YTD | Divisão'!$C:$C,"Outras GRs")</f>
        <v>0</v>
      </c>
      <c r="G132" s="29">
        <f>SUMIFS('2025 YTD | Divisão'!$D:$D,'2025 YTD | Divisão'!$A:$A,G$137,'2025 YTD | Divisão'!$B:$B,$B77,'2025 YTD | Divisão'!$C:$C,"Outras GRs")</f>
        <v>0</v>
      </c>
      <c r="H132" s="29">
        <f>SUMIFS('2025 YTD | Divisão'!$D:$D,'2025 YTD | Divisão'!$A:$A,H$137,'2025 YTD | Divisão'!$B:$B,$B77,'2025 YTD | Divisão'!$C:$C,"Outras GRs")</f>
        <v>0</v>
      </c>
      <c r="I132" s="29">
        <f>SUMIFS('2025 YTD | Divisão'!$D:$D,'2025 YTD | Divisão'!$A:$A,I$137,'2025 YTD | Divisão'!$B:$B,$B77,'2025 YTD | Divisão'!$C:$C,"Outras GRs")</f>
        <v>0</v>
      </c>
      <c r="J132" s="29">
        <f>SUMIFS('2025 YTD | Divisão'!$D:$D,'2025 YTD | Divisão'!$A:$A,J$137,'2025 YTD | Divisão'!$B:$B,$B77,'2025 YTD | Divisão'!$C:$C,"Outras GRs")</f>
        <v>0</v>
      </c>
      <c r="K132" s="29">
        <f>SUMIFS('2025 YTD | Divisão'!$D:$D,'2025 YTD | Divisão'!$A:$A,K$137,'2025 YTD | Divisão'!$B:$B,$B77,'2025 YTD | Divisão'!$C:$C,"Outras GRs")</f>
        <v>0</v>
      </c>
      <c r="L132" s="29">
        <f>SUMIFS('2025 YTD | Divisão'!$D:$D,'2025 YTD | Divisão'!$A:$A,L$137,'2025 YTD | Divisão'!$B:$B,$B77,'2025 YTD | Divisão'!$C:$C,"Outras GRs")</f>
        <v>0</v>
      </c>
      <c r="M132" s="29">
        <f>SUMIFS('2025 YTD | Divisão'!$D:$D,'2025 YTD | Divisão'!$A:$A,M$137,'2025 YTD | Divisão'!$B:$B,$B77,'2025 YTD | Divisão'!$C:$C,"Outras GRs")</f>
        <v>0</v>
      </c>
      <c r="N132" s="29">
        <f>SUMIFS('2025 YTD | Divisão'!$D:$D,'2025 YTD | Divisão'!$A:$A,N$137,'2025 YTD | Divisão'!$B:$B,$B77,'2025 YTD | Divisão'!$C:$C,"Outras GRs")</f>
        <v>0</v>
      </c>
      <c r="O132" s="29">
        <f>SUMIFS('2025 YTD | Divisão'!$D:$D,'2025 YTD | Divisão'!$A:$A,O$137,'2025 YTD | Divisão'!$B:$B,$B77,'2025 YTD | Divisão'!$C:$C,"Outras GRs")</f>
        <v>0</v>
      </c>
      <c r="P132" s="29">
        <f>SUMIFS('2025 YTD | Divisão'!$D:$D,'2025 YTD | Divisão'!$A:$A,P$137,'2025 YTD | Divisão'!$B:$B,$B77,'2025 YTD | Divisão'!$C:$C,"Outras GRs")</f>
        <v>0</v>
      </c>
      <c r="Q132" s="29">
        <f>SUMIFS('2025 YTD | Divisão'!$D:$D,'2025 YTD | Divisão'!$A:$A,Q$137,'2025 YTD | Divisão'!$B:$B,$B77,'2025 YTD | Divisão'!$C:$C,"Outras GRs")</f>
        <v>0</v>
      </c>
      <c r="R132" s="29">
        <f>SUMIFS('2025 YTD | Divisão'!$D:$D,'2025 YTD | Divisão'!$A:$A,R$137,'2025 YTD | Divisão'!$B:$B,$B77,'2025 YTD | Divisão'!$C:$C,"Outras GRs")</f>
        <v>0</v>
      </c>
      <c r="S132" s="29">
        <f>SUMIFS('2025 YTD | Divisão'!$D:$D,'2025 YTD | Divisão'!$A:$A,S$137,'2025 YTD | Divisão'!$B:$B,$B77,'2025 YTD | Divisão'!$C:$C,"Outras GRs")</f>
        <v>0</v>
      </c>
      <c r="T132" s="29">
        <f>SUMIFS('2025 YTD | Divisão'!$D:$D,'2025 YTD | Divisão'!$A:$A,T$137,'2025 YTD | Divisão'!$B:$B,$B77,'2025 YTD | Divisão'!$C:$C,"Outras GRs")</f>
        <v>0</v>
      </c>
      <c r="U132" s="29">
        <f>SUMIFS('2025 YTD | Divisão'!$D:$D,'2025 YTD | Divisão'!$A:$A,U$137,'2025 YTD | Divisão'!$B:$B,$B77,'2025 YTD | Divisão'!$C:$C,"Outras GRs")</f>
        <v>0</v>
      </c>
      <c r="V132" s="29">
        <f>SUMIFS('2025 YTD | Divisão'!$D:$D,'2025 YTD | Divisão'!$A:$A,V$137,'2025 YTD | Divisão'!$B:$B,$B77,'2025 YTD | Divisão'!$C:$C,"Outras GRs")</f>
        <v>0</v>
      </c>
      <c r="W132" s="29">
        <f>SUMIFS('2025 YTD | Divisão'!$D:$D,'2025 YTD | Divisão'!$A:$A,W$137,'2025 YTD | Divisão'!$B:$B,$B77,'2025 YTD | Divisão'!$C:$C,"Outras GRs")</f>
        <v>0</v>
      </c>
      <c r="X132" s="8"/>
      <c r="Y132" s="9"/>
      <c r="Z132" s="4"/>
      <c r="AA132" s="4"/>
      <c r="AB132" s="4"/>
      <c r="AC132" s="4"/>
      <c r="AD132" s="4"/>
      <c r="AE132" s="4"/>
    </row>
    <row r="133" hidden="1" outlineLevel="1">
      <c r="A133" s="8"/>
      <c r="B133" s="98">
        <v>51.0</v>
      </c>
      <c r="C133" s="29">
        <f>SUMIFS('2025 YTD | Divisão'!$D:$D,'2025 YTD | Divisão'!$A:$A,C$137,'2025 YTD | Divisão'!$B:$B,$B78,'2025 YTD | Divisão'!$C:$C,"Outras GRs")</f>
        <v>0</v>
      </c>
      <c r="D133" s="29">
        <f>SUMIFS('2025 YTD | Divisão'!$D:$D,'2025 YTD | Divisão'!$A:$A,D$137,'2025 YTD | Divisão'!$B:$B,$B78,'2025 YTD | Divisão'!$C:$C,"Outras GRs")</f>
        <v>0</v>
      </c>
      <c r="E133" s="29">
        <f>SUMIFS('2025 YTD | Divisão'!$D:$D,'2025 YTD | Divisão'!$A:$A,E$137,'2025 YTD | Divisão'!$B:$B,$B78,'2025 YTD | Divisão'!$C:$C,"Outras GRs")</f>
        <v>0</v>
      </c>
      <c r="F133" s="29">
        <f>SUMIFS('2025 YTD | Divisão'!$D:$D,'2025 YTD | Divisão'!$A:$A,F$137,'2025 YTD | Divisão'!$B:$B,$B78,'2025 YTD | Divisão'!$C:$C,"Outras GRs")</f>
        <v>0</v>
      </c>
      <c r="G133" s="29">
        <f>SUMIFS('2025 YTD | Divisão'!$D:$D,'2025 YTD | Divisão'!$A:$A,G$137,'2025 YTD | Divisão'!$B:$B,$B78,'2025 YTD | Divisão'!$C:$C,"Outras GRs")</f>
        <v>0</v>
      </c>
      <c r="H133" s="29">
        <f>SUMIFS('2025 YTD | Divisão'!$D:$D,'2025 YTD | Divisão'!$A:$A,H$137,'2025 YTD | Divisão'!$B:$B,$B78,'2025 YTD | Divisão'!$C:$C,"Outras GRs")</f>
        <v>0</v>
      </c>
      <c r="I133" s="29">
        <f>SUMIFS('2025 YTD | Divisão'!$D:$D,'2025 YTD | Divisão'!$A:$A,I$137,'2025 YTD | Divisão'!$B:$B,$B78,'2025 YTD | Divisão'!$C:$C,"Outras GRs")</f>
        <v>0</v>
      </c>
      <c r="J133" s="29">
        <f>SUMIFS('2025 YTD | Divisão'!$D:$D,'2025 YTD | Divisão'!$A:$A,J$137,'2025 YTD | Divisão'!$B:$B,$B78,'2025 YTD | Divisão'!$C:$C,"Outras GRs")</f>
        <v>0</v>
      </c>
      <c r="K133" s="29">
        <f>SUMIFS('2025 YTD | Divisão'!$D:$D,'2025 YTD | Divisão'!$A:$A,K$137,'2025 YTD | Divisão'!$B:$B,$B78,'2025 YTD | Divisão'!$C:$C,"Outras GRs")</f>
        <v>0</v>
      </c>
      <c r="L133" s="29">
        <f>SUMIFS('2025 YTD | Divisão'!$D:$D,'2025 YTD | Divisão'!$A:$A,L$137,'2025 YTD | Divisão'!$B:$B,$B78,'2025 YTD | Divisão'!$C:$C,"Outras GRs")</f>
        <v>0</v>
      </c>
      <c r="M133" s="29">
        <f>SUMIFS('2025 YTD | Divisão'!$D:$D,'2025 YTD | Divisão'!$A:$A,M$137,'2025 YTD | Divisão'!$B:$B,$B78,'2025 YTD | Divisão'!$C:$C,"Outras GRs")</f>
        <v>0</v>
      </c>
      <c r="N133" s="29">
        <f>SUMIFS('2025 YTD | Divisão'!$D:$D,'2025 YTD | Divisão'!$A:$A,N$137,'2025 YTD | Divisão'!$B:$B,$B78,'2025 YTD | Divisão'!$C:$C,"Outras GRs")</f>
        <v>0</v>
      </c>
      <c r="O133" s="29">
        <f>SUMIFS('2025 YTD | Divisão'!$D:$D,'2025 YTD | Divisão'!$A:$A,O$137,'2025 YTD | Divisão'!$B:$B,$B78,'2025 YTD | Divisão'!$C:$C,"Outras GRs")</f>
        <v>0</v>
      </c>
      <c r="P133" s="29">
        <f>SUMIFS('2025 YTD | Divisão'!$D:$D,'2025 YTD | Divisão'!$A:$A,P$137,'2025 YTD | Divisão'!$B:$B,$B78,'2025 YTD | Divisão'!$C:$C,"Outras GRs")</f>
        <v>0</v>
      </c>
      <c r="Q133" s="29">
        <f>SUMIFS('2025 YTD | Divisão'!$D:$D,'2025 YTD | Divisão'!$A:$A,Q$137,'2025 YTD | Divisão'!$B:$B,$B78,'2025 YTD | Divisão'!$C:$C,"Outras GRs")</f>
        <v>0</v>
      </c>
      <c r="R133" s="29">
        <f>SUMIFS('2025 YTD | Divisão'!$D:$D,'2025 YTD | Divisão'!$A:$A,R$137,'2025 YTD | Divisão'!$B:$B,$B78,'2025 YTD | Divisão'!$C:$C,"Outras GRs")</f>
        <v>0</v>
      </c>
      <c r="S133" s="29">
        <f>SUMIFS('2025 YTD | Divisão'!$D:$D,'2025 YTD | Divisão'!$A:$A,S$137,'2025 YTD | Divisão'!$B:$B,$B78,'2025 YTD | Divisão'!$C:$C,"Outras GRs")</f>
        <v>0</v>
      </c>
      <c r="T133" s="29">
        <f>SUMIFS('2025 YTD | Divisão'!$D:$D,'2025 YTD | Divisão'!$A:$A,T$137,'2025 YTD | Divisão'!$B:$B,$B78,'2025 YTD | Divisão'!$C:$C,"Outras GRs")</f>
        <v>0</v>
      </c>
      <c r="U133" s="29">
        <f>SUMIFS('2025 YTD | Divisão'!$D:$D,'2025 YTD | Divisão'!$A:$A,U$137,'2025 YTD | Divisão'!$B:$B,$B78,'2025 YTD | Divisão'!$C:$C,"Outras GRs")</f>
        <v>0</v>
      </c>
      <c r="V133" s="29">
        <f>SUMIFS('2025 YTD | Divisão'!$D:$D,'2025 YTD | Divisão'!$A:$A,V$137,'2025 YTD | Divisão'!$B:$B,$B78,'2025 YTD | Divisão'!$C:$C,"Outras GRs")</f>
        <v>0</v>
      </c>
      <c r="W133" s="29">
        <f>SUMIFS('2025 YTD | Divisão'!$D:$D,'2025 YTD | Divisão'!$A:$A,W$137,'2025 YTD | Divisão'!$B:$B,$B78,'2025 YTD | Divisão'!$C:$C,"Outras GRs")</f>
        <v>0</v>
      </c>
      <c r="X133" s="8"/>
      <c r="Y133" s="9"/>
      <c r="Z133" s="4"/>
      <c r="AA133" s="4"/>
      <c r="AB133" s="4"/>
      <c r="AC133" s="4"/>
      <c r="AD133" s="4"/>
      <c r="AE133" s="4"/>
    </row>
    <row r="134" hidden="1" outlineLevel="1">
      <c r="A134" s="8"/>
      <c r="B134" s="98">
        <v>52.0</v>
      </c>
      <c r="C134" s="29">
        <f>SUMIFS('2025 YTD | Divisão'!$D:$D,'2025 YTD | Divisão'!$A:$A,C$137,'2025 YTD | Divisão'!$B:$B,$B79,'2025 YTD | Divisão'!$C:$C,"Outras GRs")</f>
        <v>0</v>
      </c>
      <c r="D134" s="29">
        <f>SUMIFS('2025 YTD | Divisão'!$D:$D,'2025 YTD | Divisão'!$A:$A,D$137,'2025 YTD | Divisão'!$B:$B,$B79,'2025 YTD | Divisão'!$C:$C,"Outras GRs")</f>
        <v>0</v>
      </c>
      <c r="E134" s="29">
        <f>SUMIFS('2025 YTD | Divisão'!$D:$D,'2025 YTD | Divisão'!$A:$A,E$137,'2025 YTD | Divisão'!$B:$B,$B79,'2025 YTD | Divisão'!$C:$C,"Outras GRs")</f>
        <v>0</v>
      </c>
      <c r="F134" s="29">
        <f>SUMIFS('2025 YTD | Divisão'!$D:$D,'2025 YTD | Divisão'!$A:$A,F$137,'2025 YTD | Divisão'!$B:$B,$B79,'2025 YTD | Divisão'!$C:$C,"Outras GRs")</f>
        <v>0</v>
      </c>
      <c r="G134" s="29">
        <f>SUMIFS('2025 YTD | Divisão'!$D:$D,'2025 YTD | Divisão'!$A:$A,G$137,'2025 YTD | Divisão'!$B:$B,$B79,'2025 YTD | Divisão'!$C:$C,"Outras GRs")</f>
        <v>0</v>
      </c>
      <c r="H134" s="29">
        <f>SUMIFS('2025 YTD | Divisão'!$D:$D,'2025 YTD | Divisão'!$A:$A,H$137,'2025 YTD | Divisão'!$B:$B,$B79,'2025 YTD | Divisão'!$C:$C,"Outras GRs")</f>
        <v>0</v>
      </c>
      <c r="I134" s="29">
        <f>SUMIFS('2025 YTD | Divisão'!$D:$D,'2025 YTD | Divisão'!$A:$A,I$137,'2025 YTD | Divisão'!$B:$B,$B79,'2025 YTD | Divisão'!$C:$C,"Outras GRs")</f>
        <v>0</v>
      </c>
      <c r="J134" s="29">
        <f>SUMIFS('2025 YTD | Divisão'!$D:$D,'2025 YTD | Divisão'!$A:$A,J$137,'2025 YTD | Divisão'!$B:$B,$B79,'2025 YTD | Divisão'!$C:$C,"Outras GRs")</f>
        <v>0</v>
      </c>
      <c r="K134" s="29">
        <f>SUMIFS('2025 YTD | Divisão'!$D:$D,'2025 YTD | Divisão'!$A:$A,K$137,'2025 YTD | Divisão'!$B:$B,$B79,'2025 YTD | Divisão'!$C:$C,"Outras GRs")</f>
        <v>0</v>
      </c>
      <c r="L134" s="29">
        <f>SUMIFS('2025 YTD | Divisão'!$D:$D,'2025 YTD | Divisão'!$A:$A,L$137,'2025 YTD | Divisão'!$B:$B,$B79,'2025 YTD | Divisão'!$C:$C,"Outras GRs")</f>
        <v>0</v>
      </c>
      <c r="M134" s="29">
        <f>SUMIFS('2025 YTD | Divisão'!$D:$D,'2025 YTD | Divisão'!$A:$A,M$137,'2025 YTD | Divisão'!$B:$B,$B79,'2025 YTD | Divisão'!$C:$C,"Outras GRs")</f>
        <v>0</v>
      </c>
      <c r="N134" s="29">
        <f>SUMIFS('2025 YTD | Divisão'!$D:$D,'2025 YTD | Divisão'!$A:$A,N$137,'2025 YTD | Divisão'!$B:$B,$B79,'2025 YTD | Divisão'!$C:$C,"Outras GRs")</f>
        <v>0</v>
      </c>
      <c r="O134" s="29">
        <f>SUMIFS('2025 YTD | Divisão'!$D:$D,'2025 YTD | Divisão'!$A:$A,O$137,'2025 YTD | Divisão'!$B:$B,$B79,'2025 YTD | Divisão'!$C:$C,"Outras GRs")</f>
        <v>0</v>
      </c>
      <c r="P134" s="29">
        <f>SUMIFS('2025 YTD | Divisão'!$D:$D,'2025 YTD | Divisão'!$A:$A,P$137,'2025 YTD | Divisão'!$B:$B,$B79,'2025 YTD | Divisão'!$C:$C,"Outras GRs")</f>
        <v>0</v>
      </c>
      <c r="Q134" s="29">
        <f>SUMIFS('2025 YTD | Divisão'!$D:$D,'2025 YTD | Divisão'!$A:$A,Q$137,'2025 YTD | Divisão'!$B:$B,$B79,'2025 YTD | Divisão'!$C:$C,"Outras GRs")</f>
        <v>0</v>
      </c>
      <c r="R134" s="29">
        <f>SUMIFS('2025 YTD | Divisão'!$D:$D,'2025 YTD | Divisão'!$A:$A,R$137,'2025 YTD | Divisão'!$B:$B,$B79,'2025 YTD | Divisão'!$C:$C,"Outras GRs")</f>
        <v>0</v>
      </c>
      <c r="S134" s="29">
        <f>SUMIFS('2025 YTD | Divisão'!$D:$D,'2025 YTD | Divisão'!$A:$A,S$137,'2025 YTD | Divisão'!$B:$B,$B79,'2025 YTD | Divisão'!$C:$C,"Outras GRs")</f>
        <v>0</v>
      </c>
      <c r="T134" s="29">
        <f>SUMIFS('2025 YTD | Divisão'!$D:$D,'2025 YTD | Divisão'!$A:$A,T$137,'2025 YTD | Divisão'!$B:$B,$B79,'2025 YTD | Divisão'!$C:$C,"Outras GRs")</f>
        <v>0</v>
      </c>
      <c r="U134" s="29">
        <f>SUMIFS('2025 YTD | Divisão'!$D:$D,'2025 YTD | Divisão'!$A:$A,U$137,'2025 YTD | Divisão'!$B:$B,$B79,'2025 YTD | Divisão'!$C:$C,"Outras GRs")</f>
        <v>0</v>
      </c>
      <c r="V134" s="29">
        <f>SUMIFS('2025 YTD | Divisão'!$D:$D,'2025 YTD | Divisão'!$A:$A,V$137,'2025 YTD | Divisão'!$B:$B,$B79,'2025 YTD | Divisão'!$C:$C,"Outras GRs")</f>
        <v>0</v>
      </c>
      <c r="W134" s="29">
        <f>SUMIFS('2025 YTD | Divisão'!$D:$D,'2025 YTD | Divisão'!$A:$A,W$137,'2025 YTD | Divisão'!$B:$B,$B79,'2025 YTD | Divisão'!$C:$C,"Outras GRs")</f>
        <v>0</v>
      </c>
      <c r="X134" s="8"/>
      <c r="Y134" s="9"/>
      <c r="Z134" s="4"/>
      <c r="AA134" s="4"/>
      <c r="AB134" s="4"/>
      <c r="AC134" s="4"/>
      <c r="AD134" s="4"/>
      <c r="AE134" s="4"/>
    </row>
    <row r="135">
      <c r="A135" s="8"/>
      <c r="B135" s="29" t="s">
        <v>55</v>
      </c>
      <c r="C135" s="29">
        <f t="shared" ref="C135:W135" si="3">SUM(C83:C134)</f>
        <v>60687.7058</v>
      </c>
      <c r="D135" s="29">
        <f t="shared" si="3"/>
        <v>-329988.5241</v>
      </c>
      <c r="E135" s="29">
        <f t="shared" si="3"/>
        <v>117857.783</v>
      </c>
      <c r="F135" s="29">
        <f t="shared" si="3"/>
        <v>-105319.1818</v>
      </c>
      <c r="G135" s="29">
        <f t="shared" si="3"/>
        <v>-661128.8774</v>
      </c>
      <c r="H135" s="29">
        <f t="shared" si="3"/>
        <v>130047.9319</v>
      </c>
      <c r="I135" s="29">
        <f t="shared" si="3"/>
        <v>-217037.8347</v>
      </c>
      <c r="J135" s="29">
        <f t="shared" si="3"/>
        <v>-215392.6392</v>
      </c>
      <c r="K135" s="29">
        <f t="shared" si="3"/>
        <v>-195936.1837</v>
      </c>
      <c r="L135" s="29">
        <f t="shared" si="3"/>
        <v>684902.0549</v>
      </c>
      <c r="M135" s="29">
        <f t="shared" si="3"/>
        <v>465927.129</v>
      </c>
      <c r="N135" s="29">
        <f t="shared" si="3"/>
        <v>-148389.5861</v>
      </c>
      <c r="O135" s="29">
        <f t="shared" si="3"/>
        <v>-234087.1516</v>
      </c>
      <c r="P135" s="29">
        <f t="shared" si="3"/>
        <v>-323294.8324</v>
      </c>
      <c r="Q135" s="29">
        <f t="shared" si="3"/>
        <v>-80450.60197</v>
      </c>
      <c r="R135" s="29">
        <f t="shared" si="3"/>
        <v>-17373.86662</v>
      </c>
      <c r="S135" s="29">
        <f t="shared" si="3"/>
        <v>-16293.7348</v>
      </c>
      <c r="T135" s="29">
        <f t="shared" si="3"/>
        <v>-149240.3901</v>
      </c>
      <c r="U135" s="29">
        <f t="shared" si="3"/>
        <v>-306995.41</v>
      </c>
      <c r="V135" s="29">
        <f t="shared" si="3"/>
        <v>-144425.4547</v>
      </c>
      <c r="W135" s="29">
        <f t="shared" si="3"/>
        <v>-451341.0118</v>
      </c>
      <c r="X135" s="8"/>
      <c r="Y135" s="9"/>
      <c r="Z135" s="4"/>
      <c r="AA135" s="4"/>
      <c r="AB135" s="4"/>
      <c r="AC135" s="4"/>
      <c r="AD135" s="4"/>
      <c r="AE135" s="4"/>
    </row>
    <row r="136">
      <c r="A136" s="8"/>
      <c r="B136" s="41"/>
      <c r="C136" s="8"/>
      <c r="D136" s="8"/>
      <c r="E136" s="8"/>
      <c r="F136" s="8"/>
      <c r="G136" s="8"/>
      <c r="H136" s="8"/>
      <c r="I136" s="8"/>
      <c r="J136" s="41" t="s">
        <v>101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9"/>
      <c r="Z136" s="4"/>
      <c r="AA136" s="4"/>
      <c r="AB136" s="4"/>
      <c r="AC136" s="4"/>
      <c r="AD136" s="4"/>
      <c r="AE136" s="4"/>
    </row>
    <row r="137" collapsed="1">
      <c r="A137" s="8"/>
      <c r="B137" s="26" t="s">
        <v>102</v>
      </c>
      <c r="C137" s="26" t="s">
        <v>78</v>
      </c>
      <c r="D137" s="26" t="s">
        <v>79</v>
      </c>
      <c r="E137" s="26" t="s">
        <v>80</v>
      </c>
      <c r="F137" s="26" t="s">
        <v>81</v>
      </c>
      <c r="G137" s="26" t="s">
        <v>82</v>
      </c>
      <c r="H137" s="26" t="s">
        <v>83</v>
      </c>
      <c r="I137" s="26" t="s">
        <v>84</v>
      </c>
      <c r="J137" s="26" t="s">
        <v>85</v>
      </c>
      <c r="K137" s="26" t="s">
        <v>86</v>
      </c>
      <c r="L137" s="26" t="s">
        <v>87</v>
      </c>
      <c r="M137" s="26" t="s">
        <v>88</v>
      </c>
      <c r="N137" s="26" t="s">
        <v>89</v>
      </c>
      <c r="O137" s="26" t="s">
        <v>90</v>
      </c>
      <c r="P137" s="26" t="s">
        <v>91</v>
      </c>
      <c r="Q137" s="26" t="s">
        <v>92</v>
      </c>
      <c r="R137" s="26" t="s">
        <v>93</v>
      </c>
      <c r="S137" s="26" t="s">
        <v>94</v>
      </c>
      <c r="T137" s="26" t="s">
        <v>95</v>
      </c>
      <c r="U137" s="26" t="s">
        <v>96</v>
      </c>
      <c r="V137" s="26" t="s">
        <v>97</v>
      </c>
      <c r="W137" s="26" t="s">
        <v>98</v>
      </c>
      <c r="X137" s="8"/>
      <c r="Y137" s="9"/>
      <c r="Z137" s="4"/>
      <c r="AA137" s="4"/>
      <c r="AB137" s="4"/>
      <c r="AC137" s="4"/>
      <c r="AD137" s="4"/>
      <c r="AE137" s="4"/>
    </row>
    <row r="138" hidden="1" outlineLevel="1">
      <c r="A138" s="8"/>
      <c r="B138" s="29">
        <v>1.0</v>
      </c>
      <c r="C138" s="29">
        <f>SUMIFS('2024 YTD | Divisão'!$D:$D,'2024 YTD | Divisão'!$A:$A,C$137,'2024 YTD | Divisão'!$B:$B,$B138,'2024 YTD | Divisão'!$C:$C,"GR1")</f>
        <v>43615.94711</v>
      </c>
      <c r="D138" s="29">
        <f>SUMIFS('2024 YTD | Divisão'!$D:$D,'2024 YTD | Divisão'!$A:$A,D$137,'2024 YTD | Divisão'!$B:$B,$B138,'2024 YTD | Divisão'!$C:$C,"GR1")</f>
        <v>13942.67142</v>
      </c>
      <c r="E138" s="29">
        <f>SUMIFS('2024 YTD | Divisão'!$D:$D,'2024 YTD | Divisão'!$A:$A,E$137,'2024 YTD | Divisão'!$B:$B,$B138,'2024 YTD | Divisão'!$C:$C,"GR1")</f>
        <v>23812.26609</v>
      </c>
      <c r="F138" s="29">
        <f>SUMIFS('2024 YTD | Divisão'!$D:$D,'2024 YTD | Divisão'!$A:$A,F$137,'2024 YTD | Divisão'!$B:$B,$B138,'2024 YTD | Divisão'!$C:$C,"GR1")</f>
        <v>0</v>
      </c>
      <c r="G138" s="29">
        <f>SUMIFS('2024 YTD | Divisão'!$D:$D,'2024 YTD | Divisão'!$A:$A,G$137,'2024 YTD | Divisão'!$B:$B,$B138,'2024 YTD | Divisão'!$C:$C,"GR1")</f>
        <v>3457.733175</v>
      </c>
      <c r="H138" s="29">
        <f>SUMIFS('2024 YTD | Divisão'!$D:$D,'2024 YTD | Divisão'!$A:$A,H$137,'2024 YTD | Divisão'!$B:$B,$B138,'2024 YTD | Divisão'!$C:$C,"GR1")</f>
        <v>5861.326959</v>
      </c>
      <c r="I138" s="29">
        <f>SUMIFS('2024 YTD | Divisão'!$D:$D,'2024 YTD | Divisão'!$A:$A,I$137,'2024 YTD | Divisão'!$B:$B,$B138,'2024 YTD | Divisão'!$C:$C,"GR1")</f>
        <v>-8420.525271</v>
      </c>
      <c r="J138" s="29">
        <f>SUMIFS('2024 YTD | Divisão'!$D:$D,'2024 YTD | Divisão'!$A:$A,J$137,'2024 YTD | Divisão'!$B:$B,$B138,'2024 YTD | Divisão'!$C:$C,"GR1")</f>
        <v>0</v>
      </c>
      <c r="K138" s="29">
        <f>SUMIFS('2024 YTD | Divisão'!$D:$D,'2024 YTD | Divisão'!$A:$A,K$137,'2024 YTD | Divisão'!$B:$B,$B138,'2024 YTD | Divisão'!$C:$C,"GR1")</f>
        <v>-10120.77742</v>
      </c>
      <c r="L138" s="29">
        <f>SUMIFS('2024 YTD | Divisão'!$D:$D,'2024 YTD | Divisão'!$A:$A,L$137,'2024 YTD | Divisão'!$B:$B,$B138,'2024 YTD | Divisão'!$C:$C,"GR1")</f>
        <v>0</v>
      </c>
      <c r="M138" s="29">
        <f>SUMIFS('2024 YTD | Divisão'!$D:$D,'2024 YTD | Divisão'!$A:$A,M$137,'2024 YTD | Divisão'!$B:$B,$B138,'2024 YTD | Divisão'!$C:$C,"GR1")</f>
        <v>138467.5527</v>
      </c>
      <c r="N138" s="29">
        <f>SUMIFS('2024 YTD | Divisão'!$D:$D,'2024 YTD | Divisão'!$A:$A,N$137,'2024 YTD | Divisão'!$B:$B,$B138,'2024 YTD | Divisão'!$C:$C,"GR1")</f>
        <v>108803.5305</v>
      </c>
      <c r="O138" s="29">
        <f>SUMIFS('2024 YTD | Divisão'!$D:$D,'2024 YTD | Divisão'!$A:$A,O$137,'2024 YTD | Divisão'!$B:$B,$B138,'2024 YTD | Divisão'!$C:$C,"GR1")</f>
        <v>14399.61748</v>
      </c>
      <c r="P138" s="29">
        <f>SUMIFS('2024 YTD | Divisão'!$D:$D,'2024 YTD | Divisão'!$A:$A,P$137,'2024 YTD | Divisão'!$B:$B,$B138,'2024 YTD | Divisão'!$C:$C,"GR1")</f>
        <v>0</v>
      </c>
      <c r="Q138" s="29">
        <f>SUMIFS('2024 YTD | Divisão'!$D:$D,'2024 YTD | Divisão'!$A:$A,Q$137,'2024 YTD | Divisão'!$B:$B,$B138,'2024 YTD | Divisão'!$C:$C,"GR1")</f>
        <v>41033.53358</v>
      </c>
      <c r="R138" s="29">
        <f>SUMIFS('2024 YTD | Divisão'!$D:$D,'2024 YTD | Divisão'!$A:$A,R$137,'2024 YTD | Divisão'!$B:$B,$B138,'2024 YTD | Divisão'!$C:$C,"GR1")</f>
        <v>0</v>
      </c>
      <c r="S138" s="29">
        <f>SUMIFS('2024 YTD | Divisão'!$D:$D,'2024 YTD | Divisão'!$A:$A,S$137,'2024 YTD | Divisão'!$B:$B,$B138,'2024 YTD | Divisão'!$C:$C,"GR1")</f>
        <v>1686.495949</v>
      </c>
      <c r="T138" s="29">
        <f>SUMIFS('2024 YTD | Divisão'!$D:$D,'2024 YTD | Divisão'!$A:$A,T$137,'2024 YTD | Divisão'!$B:$B,$B138,'2024 YTD | Divisão'!$C:$C,"GR1")</f>
        <v>0</v>
      </c>
      <c r="U138" s="29">
        <f>SUMIFS('2024 YTD | Divisão'!$D:$D,'2024 YTD | Divisão'!$A:$A,U$137,'2024 YTD | Divisão'!$B:$B,$B138,'2024 YTD | Divisão'!$C:$C,"GR1")</f>
        <v>16419.14759</v>
      </c>
      <c r="V138" s="29">
        <f>SUMIFS('2024 YTD | Divisão'!$D:$D,'2024 YTD | Divisão'!$A:$A,V$137,'2024 YTD | Divisão'!$B:$B,$B138,'2024 YTD | Divisão'!$C:$C,"GR1")</f>
        <v>95132.8236</v>
      </c>
      <c r="W138" s="29">
        <f>SUMIFS('2024 YTD | Divisão'!$D:$D,'2024 YTD | Divisão'!$A:$A,W$137,'2024 YTD | Divisão'!$B:$B,$B138,'2024 YTD | Divisão'!$C:$C,"GR1")</f>
        <v>0</v>
      </c>
      <c r="X138" s="8"/>
      <c r="Y138" s="9"/>
      <c r="Z138" s="4"/>
      <c r="AA138" s="4"/>
      <c r="AB138" s="4"/>
      <c r="AC138" s="4"/>
      <c r="AD138" s="4"/>
      <c r="AE138" s="4"/>
    </row>
    <row r="139" hidden="1" outlineLevel="1">
      <c r="A139" s="8"/>
      <c r="B139" s="29">
        <v>2.0</v>
      </c>
      <c r="C139" s="29">
        <f>SUMIFS('2024 YTD | Divisão'!$D:$D,'2024 YTD | Divisão'!$A:$A,C$137,'2024 YTD | Divisão'!$B:$B,$B139,'2024 YTD | Divisão'!$C:$C,"GR1")</f>
        <v>-5802.822856</v>
      </c>
      <c r="D139" s="29">
        <f>SUMIFS('2024 YTD | Divisão'!$D:$D,'2024 YTD | Divisão'!$A:$A,D$137,'2024 YTD | Divisão'!$B:$B,$B139,'2024 YTD | Divisão'!$C:$C,"GR1")</f>
        <v>3994.000265</v>
      </c>
      <c r="E139" s="29">
        <f>SUMIFS('2024 YTD | Divisão'!$D:$D,'2024 YTD | Divisão'!$A:$A,E$137,'2024 YTD | Divisão'!$B:$B,$B139,'2024 YTD | Divisão'!$C:$C,"GR1")</f>
        <v>43766.92853</v>
      </c>
      <c r="F139" s="29">
        <f>SUMIFS('2024 YTD | Divisão'!$D:$D,'2024 YTD | Divisão'!$A:$A,F$137,'2024 YTD | Divisão'!$B:$B,$B139,'2024 YTD | Divisão'!$C:$C,"GR1")</f>
        <v>0</v>
      </c>
      <c r="G139" s="29">
        <f>SUMIFS('2024 YTD | Divisão'!$D:$D,'2024 YTD | Divisão'!$A:$A,G$137,'2024 YTD | Divisão'!$B:$B,$B139,'2024 YTD | Divisão'!$C:$C,"GR1")</f>
        <v>2676.924089</v>
      </c>
      <c r="H139" s="29">
        <f>SUMIFS('2024 YTD | Divisão'!$D:$D,'2024 YTD | Divisão'!$A:$A,H$137,'2024 YTD | Divisão'!$B:$B,$B139,'2024 YTD | Divisão'!$C:$C,"GR1")</f>
        <v>5823.61409</v>
      </c>
      <c r="I139" s="29">
        <f>SUMIFS('2024 YTD | Divisão'!$D:$D,'2024 YTD | Divisão'!$A:$A,I$137,'2024 YTD | Divisão'!$B:$B,$B139,'2024 YTD | Divisão'!$C:$C,"GR1")</f>
        <v>11690.01091</v>
      </c>
      <c r="J139" s="29">
        <f>SUMIFS('2024 YTD | Divisão'!$D:$D,'2024 YTD | Divisão'!$A:$A,J$137,'2024 YTD | Divisão'!$B:$B,$B139,'2024 YTD | Divisão'!$C:$C,"GR1")</f>
        <v>0</v>
      </c>
      <c r="K139" s="29">
        <f>SUMIFS('2024 YTD | Divisão'!$D:$D,'2024 YTD | Divisão'!$A:$A,K$137,'2024 YTD | Divisão'!$B:$B,$B139,'2024 YTD | Divisão'!$C:$C,"GR1")</f>
        <v>-7710.248562</v>
      </c>
      <c r="L139" s="29">
        <f>SUMIFS('2024 YTD | Divisão'!$D:$D,'2024 YTD | Divisão'!$A:$A,L$137,'2024 YTD | Divisão'!$B:$B,$B139,'2024 YTD | Divisão'!$C:$C,"GR1")</f>
        <v>0</v>
      </c>
      <c r="M139" s="29">
        <f>SUMIFS('2024 YTD | Divisão'!$D:$D,'2024 YTD | Divisão'!$A:$A,M$137,'2024 YTD | Divisão'!$B:$B,$B139,'2024 YTD | Divisão'!$C:$C,"GR1")</f>
        <v>-48799.04229</v>
      </c>
      <c r="N139" s="29">
        <f>SUMIFS('2024 YTD | Divisão'!$D:$D,'2024 YTD | Divisão'!$A:$A,N$137,'2024 YTD | Divisão'!$B:$B,$B139,'2024 YTD | Divisão'!$C:$C,"GR1")</f>
        <v>14637.91013</v>
      </c>
      <c r="O139" s="29">
        <f>SUMIFS('2024 YTD | Divisão'!$D:$D,'2024 YTD | Divisão'!$A:$A,O$137,'2024 YTD | Divisão'!$B:$B,$B139,'2024 YTD | Divisão'!$C:$C,"GR1")</f>
        <v>-43431.0039</v>
      </c>
      <c r="P139" s="29">
        <f>SUMIFS('2024 YTD | Divisão'!$D:$D,'2024 YTD | Divisão'!$A:$A,P$137,'2024 YTD | Divisão'!$B:$B,$B139,'2024 YTD | Divisão'!$C:$C,"GR1")</f>
        <v>0</v>
      </c>
      <c r="Q139" s="29">
        <f>SUMIFS('2024 YTD | Divisão'!$D:$D,'2024 YTD | Divisão'!$A:$A,Q$137,'2024 YTD | Divisão'!$B:$B,$B139,'2024 YTD | Divisão'!$C:$C,"GR1")</f>
        <v>-47962.21237</v>
      </c>
      <c r="R139" s="29">
        <f>SUMIFS('2024 YTD | Divisão'!$D:$D,'2024 YTD | Divisão'!$A:$A,R$137,'2024 YTD | Divisão'!$B:$B,$B139,'2024 YTD | Divisão'!$C:$C,"GR1")</f>
        <v>0</v>
      </c>
      <c r="S139" s="29">
        <f>SUMIFS('2024 YTD | Divisão'!$D:$D,'2024 YTD | Divisão'!$A:$A,S$137,'2024 YTD | Divisão'!$B:$B,$B139,'2024 YTD | Divisão'!$C:$C,"GR1")</f>
        <v>-7350.715891</v>
      </c>
      <c r="T139" s="29">
        <f>SUMIFS('2024 YTD | Divisão'!$D:$D,'2024 YTD | Divisão'!$A:$A,T$137,'2024 YTD | Divisão'!$B:$B,$B139,'2024 YTD | Divisão'!$C:$C,"GR1")</f>
        <v>0</v>
      </c>
      <c r="U139" s="29">
        <f>SUMIFS('2024 YTD | Divisão'!$D:$D,'2024 YTD | Divisão'!$A:$A,U$137,'2024 YTD | Divisão'!$B:$B,$B139,'2024 YTD | Divisão'!$C:$C,"GR1")</f>
        <v>51031.64261</v>
      </c>
      <c r="V139" s="29">
        <f>SUMIFS('2024 YTD | Divisão'!$D:$D,'2024 YTD | Divisão'!$A:$A,V$137,'2024 YTD | Divisão'!$B:$B,$B139,'2024 YTD | Divisão'!$C:$C,"GR1")</f>
        <v>21421.78962</v>
      </c>
      <c r="W139" s="29">
        <f>SUMIFS('2024 YTD | Divisão'!$D:$D,'2024 YTD | Divisão'!$A:$A,W$137,'2024 YTD | Divisão'!$B:$B,$B139,'2024 YTD | Divisão'!$C:$C,"GR1")</f>
        <v>0</v>
      </c>
      <c r="X139" s="8"/>
      <c r="Y139" s="9"/>
      <c r="Z139" s="4"/>
      <c r="AA139" s="4"/>
      <c r="AB139" s="4"/>
      <c r="AC139" s="4"/>
      <c r="AD139" s="4"/>
      <c r="AE139" s="4"/>
    </row>
    <row r="140" hidden="1" outlineLevel="1">
      <c r="A140" s="8"/>
      <c r="B140" s="29">
        <v>3.0</v>
      </c>
      <c r="C140" s="29">
        <f>SUMIFS('2024 YTD | Divisão'!$D:$D,'2024 YTD | Divisão'!$A:$A,C$137,'2024 YTD | Divisão'!$B:$B,$B140,'2024 YTD | Divisão'!$C:$C,"GR1")</f>
        <v>-5757.311608</v>
      </c>
      <c r="D140" s="29">
        <f>SUMIFS('2024 YTD | Divisão'!$D:$D,'2024 YTD | Divisão'!$A:$A,D$137,'2024 YTD | Divisão'!$B:$B,$B140,'2024 YTD | Divisão'!$C:$C,"GR1")</f>
        <v>9662.63835</v>
      </c>
      <c r="E140" s="29">
        <f>SUMIFS('2024 YTD | Divisão'!$D:$D,'2024 YTD | Divisão'!$A:$A,E$137,'2024 YTD | Divisão'!$B:$B,$B140,'2024 YTD | Divisão'!$C:$C,"GR1")</f>
        <v>14611.80325</v>
      </c>
      <c r="F140" s="29">
        <f>SUMIFS('2024 YTD | Divisão'!$D:$D,'2024 YTD | Divisão'!$A:$A,F$137,'2024 YTD | Divisão'!$B:$B,$B140,'2024 YTD | Divisão'!$C:$C,"GR1")</f>
        <v>0</v>
      </c>
      <c r="G140" s="29">
        <f>SUMIFS('2024 YTD | Divisão'!$D:$D,'2024 YTD | Divisão'!$A:$A,G$137,'2024 YTD | Divisão'!$B:$B,$B140,'2024 YTD | Divisão'!$C:$C,"GR1")</f>
        <v>-2924.790122</v>
      </c>
      <c r="H140" s="29">
        <f>SUMIFS('2024 YTD | Divisão'!$D:$D,'2024 YTD | Divisão'!$A:$A,H$137,'2024 YTD | Divisão'!$B:$B,$B140,'2024 YTD | Divisão'!$C:$C,"GR1")</f>
        <v>-7555.552741</v>
      </c>
      <c r="I140" s="29">
        <f>SUMIFS('2024 YTD | Divisão'!$D:$D,'2024 YTD | Divisão'!$A:$A,I$137,'2024 YTD | Divisão'!$B:$B,$B140,'2024 YTD | Divisão'!$C:$C,"GR1")</f>
        <v>-4736.74998</v>
      </c>
      <c r="J140" s="29">
        <f>SUMIFS('2024 YTD | Divisão'!$D:$D,'2024 YTD | Divisão'!$A:$A,J$137,'2024 YTD | Divisão'!$B:$B,$B140,'2024 YTD | Divisão'!$C:$C,"GR1")</f>
        <v>0</v>
      </c>
      <c r="K140" s="29">
        <f>SUMIFS('2024 YTD | Divisão'!$D:$D,'2024 YTD | Divisão'!$A:$A,K$137,'2024 YTD | Divisão'!$B:$B,$B140,'2024 YTD | Divisão'!$C:$C,"GR1")</f>
        <v>-20625.88612</v>
      </c>
      <c r="L140" s="29">
        <f>SUMIFS('2024 YTD | Divisão'!$D:$D,'2024 YTD | Divisão'!$A:$A,L$137,'2024 YTD | Divisão'!$B:$B,$B140,'2024 YTD | Divisão'!$C:$C,"GR1")</f>
        <v>0</v>
      </c>
      <c r="M140" s="29">
        <f>SUMIFS('2024 YTD | Divisão'!$D:$D,'2024 YTD | Divisão'!$A:$A,M$137,'2024 YTD | Divisão'!$B:$B,$B140,'2024 YTD | Divisão'!$C:$C,"GR1")</f>
        <v>38495.62348</v>
      </c>
      <c r="N140" s="29">
        <f>SUMIFS('2024 YTD | Divisão'!$D:$D,'2024 YTD | Divisão'!$A:$A,N$137,'2024 YTD | Divisão'!$B:$B,$B140,'2024 YTD | Divisão'!$C:$C,"GR1")</f>
        <v>-33065.80586</v>
      </c>
      <c r="O140" s="29">
        <f>SUMIFS('2024 YTD | Divisão'!$D:$D,'2024 YTD | Divisão'!$A:$A,O$137,'2024 YTD | Divisão'!$B:$B,$B140,'2024 YTD | Divisão'!$C:$C,"GR1")</f>
        <v>-33288.19173</v>
      </c>
      <c r="P140" s="29">
        <f>SUMIFS('2024 YTD | Divisão'!$D:$D,'2024 YTD | Divisão'!$A:$A,P$137,'2024 YTD | Divisão'!$B:$B,$B140,'2024 YTD | Divisão'!$C:$C,"GR1")</f>
        <v>0</v>
      </c>
      <c r="Q140" s="29">
        <f>SUMIFS('2024 YTD | Divisão'!$D:$D,'2024 YTD | Divisão'!$A:$A,Q$137,'2024 YTD | Divisão'!$B:$B,$B140,'2024 YTD | Divisão'!$C:$C,"GR1")</f>
        <v>2993.123739</v>
      </c>
      <c r="R140" s="29">
        <f>SUMIFS('2024 YTD | Divisão'!$D:$D,'2024 YTD | Divisão'!$A:$A,R$137,'2024 YTD | Divisão'!$B:$B,$B140,'2024 YTD | Divisão'!$C:$C,"GR1")</f>
        <v>0</v>
      </c>
      <c r="S140" s="29">
        <f>SUMIFS('2024 YTD | Divisão'!$D:$D,'2024 YTD | Divisão'!$A:$A,S$137,'2024 YTD | Divisão'!$B:$B,$B140,'2024 YTD | Divisão'!$C:$C,"GR1")</f>
        <v>-370.370281</v>
      </c>
      <c r="T140" s="29">
        <f>SUMIFS('2024 YTD | Divisão'!$D:$D,'2024 YTD | Divisão'!$A:$A,T$137,'2024 YTD | Divisão'!$B:$B,$B140,'2024 YTD | Divisão'!$C:$C,"GR1")</f>
        <v>0</v>
      </c>
      <c r="U140" s="29">
        <f>SUMIFS('2024 YTD | Divisão'!$D:$D,'2024 YTD | Divisão'!$A:$A,U$137,'2024 YTD | Divisão'!$B:$B,$B140,'2024 YTD | Divisão'!$C:$C,"GR1")</f>
        <v>19979.02052</v>
      </c>
      <c r="V140" s="29">
        <f>SUMIFS('2024 YTD | Divisão'!$D:$D,'2024 YTD | Divisão'!$A:$A,V$137,'2024 YTD | Divisão'!$B:$B,$B140,'2024 YTD | Divisão'!$C:$C,"GR1")</f>
        <v>-43216.0576</v>
      </c>
      <c r="W140" s="29">
        <f>SUMIFS('2024 YTD | Divisão'!$D:$D,'2024 YTD | Divisão'!$A:$A,W$137,'2024 YTD | Divisão'!$B:$B,$B140,'2024 YTD | Divisão'!$C:$C,"GR1")</f>
        <v>0</v>
      </c>
      <c r="X140" s="8"/>
      <c r="Y140" s="9"/>
      <c r="Z140" s="4"/>
      <c r="AA140" s="4"/>
      <c r="AB140" s="4"/>
      <c r="AC140" s="4"/>
      <c r="AD140" s="4"/>
      <c r="AE140" s="4"/>
    </row>
    <row r="141" hidden="1" outlineLevel="1">
      <c r="A141" s="8"/>
      <c r="B141" s="29">
        <v>4.0</v>
      </c>
      <c r="C141" s="29">
        <f>SUMIFS('2024 YTD | Divisão'!$D:$D,'2024 YTD | Divisão'!$A:$A,C$137,'2024 YTD | Divisão'!$B:$B,$B141,'2024 YTD | Divisão'!$C:$C,"GR1")</f>
        <v>-15976.59037</v>
      </c>
      <c r="D141" s="29">
        <f>SUMIFS('2024 YTD | Divisão'!$D:$D,'2024 YTD | Divisão'!$A:$A,D$137,'2024 YTD | Divisão'!$B:$B,$B141,'2024 YTD | Divisão'!$C:$C,"GR1")</f>
        <v>4885.545679</v>
      </c>
      <c r="E141" s="29">
        <f>SUMIFS('2024 YTD | Divisão'!$D:$D,'2024 YTD | Divisão'!$A:$A,E$137,'2024 YTD | Divisão'!$B:$B,$B141,'2024 YTD | Divisão'!$C:$C,"GR1")</f>
        <v>-19870.9402</v>
      </c>
      <c r="F141" s="29">
        <f>SUMIFS('2024 YTD | Divisão'!$D:$D,'2024 YTD | Divisão'!$A:$A,F$137,'2024 YTD | Divisão'!$B:$B,$B141,'2024 YTD | Divisão'!$C:$C,"GR1")</f>
        <v>0</v>
      </c>
      <c r="G141" s="29">
        <f>SUMIFS('2024 YTD | Divisão'!$D:$D,'2024 YTD | Divisão'!$A:$A,G$137,'2024 YTD | Divisão'!$B:$B,$B141,'2024 YTD | Divisão'!$C:$C,"GR1")</f>
        <v>-3064.834545</v>
      </c>
      <c r="H141" s="29">
        <f>SUMIFS('2024 YTD | Divisão'!$D:$D,'2024 YTD | Divisão'!$A:$A,H$137,'2024 YTD | Divisão'!$B:$B,$B141,'2024 YTD | Divisão'!$C:$C,"GR1")</f>
        <v>17193.99611</v>
      </c>
      <c r="I141" s="29">
        <f>SUMIFS('2024 YTD | Divisão'!$D:$D,'2024 YTD | Divisão'!$A:$A,I$137,'2024 YTD | Divisão'!$B:$B,$B141,'2024 YTD | Divisão'!$C:$C,"GR1")</f>
        <v>6083.977809</v>
      </c>
      <c r="J141" s="29">
        <f>SUMIFS('2024 YTD | Divisão'!$D:$D,'2024 YTD | Divisão'!$A:$A,J$137,'2024 YTD | Divisão'!$B:$B,$B141,'2024 YTD | Divisão'!$C:$C,"GR1")</f>
        <v>0</v>
      </c>
      <c r="K141" s="29">
        <f>SUMIFS('2024 YTD | Divisão'!$D:$D,'2024 YTD | Divisão'!$A:$A,K$137,'2024 YTD | Divisão'!$B:$B,$B141,'2024 YTD | Divisão'!$C:$C,"GR1")</f>
        <v>-16702.49537</v>
      </c>
      <c r="L141" s="29">
        <f>SUMIFS('2024 YTD | Divisão'!$D:$D,'2024 YTD | Divisão'!$A:$A,L$137,'2024 YTD | Divisão'!$B:$B,$B141,'2024 YTD | Divisão'!$C:$C,"GR1")</f>
        <v>0</v>
      </c>
      <c r="M141" s="29">
        <f>SUMIFS('2024 YTD | Divisão'!$D:$D,'2024 YTD | Divisão'!$A:$A,M$137,'2024 YTD | Divisão'!$B:$B,$B141,'2024 YTD | Divisão'!$C:$C,"GR1")</f>
        <v>32535.61147</v>
      </c>
      <c r="N141" s="29">
        <f>SUMIFS('2024 YTD | Divisão'!$D:$D,'2024 YTD | Divisão'!$A:$A,N$137,'2024 YTD | Divisão'!$B:$B,$B141,'2024 YTD | Divisão'!$C:$C,"GR1")</f>
        <v>-17488.56588</v>
      </c>
      <c r="O141" s="29">
        <f>SUMIFS('2024 YTD | Divisão'!$D:$D,'2024 YTD | Divisão'!$A:$A,O$137,'2024 YTD | Divisão'!$B:$B,$B141,'2024 YTD | Divisão'!$C:$C,"GR1")</f>
        <v>-3358.724804</v>
      </c>
      <c r="P141" s="29">
        <f>SUMIFS('2024 YTD | Divisão'!$D:$D,'2024 YTD | Divisão'!$A:$A,P$137,'2024 YTD | Divisão'!$B:$B,$B141,'2024 YTD | Divisão'!$C:$C,"GR1")</f>
        <v>0</v>
      </c>
      <c r="Q141" s="29">
        <f>SUMIFS('2024 YTD | Divisão'!$D:$D,'2024 YTD | Divisão'!$A:$A,Q$137,'2024 YTD | Divisão'!$B:$B,$B141,'2024 YTD | Divisão'!$C:$C,"GR1")</f>
        <v>-39426.57051</v>
      </c>
      <c r="R141" s="29">
        <f>SUMIFS('2024 YTD | Divisão'!$D:$D,'2024 YTD | Divisão'!$A:$A,R$137,'2024 YTD | Divisão'!$B:$B,$B141,'2024 YTD | Divisão'!$C:$C,"GR1")</f>
        <v>0</v>
      </c>
      <c r="S141" s="29">
        <f>SUMIFS('2024 YTD | Divisão'!$D:$D,'2024 YTD | Divisão'!$A:$A,S$137,'2024 YTD | Divisão'!$B:$B,$B141,'2024 YTD | Divisão'!$C:$C,"GR1")</f>
        <v>11274.36055</v>
      </c>
      <c r="T141" s="29">
        <f>SUMIFS('2024 YTD | Divisão'!$D:$D,'2024 YTD | Divisão'!$A:$A,T$137,'2024 YTD | Divisão'!$B:$B,$B141,'2024 YTD | Divisão'!$C:$C,"GR1")</f>
        <v>0</v>
      </c>
      <c r="U141" s="29">
        <f>SUMIFS('2024 YTD | Divisão'!$D:$D,'2024 YTD | Divisão'!$A:$A,U$137,'2024 YTD | Divisão'!$B:$B,$B141,'2024 YTD | Divisão'!$C:$C,"GR1")</f>
        <v>5597.869262</v>
      </c>
      <c r="V141" s="29">
        <f>SUMIFS('2024 YTD | Divisão'!$D:$D,'2024 YTD | Divisão'!$A:$A,V$137,'2024 YTD | Divisão'!$B:$B,$B141,'2024 YTD | Divisão'!$C:$C,"GR1")</f>
        <v>18673.03294</v>
      </c>
      <c r="W141" s="29">
        <f>SUMIFS('2024 YTD | Divisão'!$D:$D,'2024 YTD | Divisão'!$A:$A,W$137,'2024 YTD | Divisão'!$B:$B,$B141,'2024 YTD | Divisão'!$C:$C,"GR1")</f>
        <v>0</v>
      </c>
      <c r="X141" s="8"/>
      <c r="Y141" s="9"/>
      <c r="Z141" s="4"/>
      <c r="AA141" s="4"/>
      <c r="AB141" s="4"/>
      <c r="AC141" s="4"/>
      <c r="AD141" s="4"/>
      <c r="AE141" s="4"/>
    </row>
    <row r="142" hidden="1" outlineLevel="1">
      <c r="A142" s="8"/>
      <c r="B142" s="29">
        <v>5.0</v>
      </c>
      <c r="C142" s="29">
        <f>SUMIFS('2024 YTD | Divisão'!$D:$D,'2024 YTD | Divisão'!$A:$A,C$137,'2024 YTD | Divisão'!$B:$B,$B142,'2024 YTD | Divisão'!$C:$C,"GR1")</f>
        <v>1087.055363</v>
      </c>
      <c r="D142" s="29">
        <f>SUMIFS('2024 YTD | Divisão'!$D:$D,'2024 YTD | Divisão'!$A:$A,D$137,'2024 YTD | Divisão'!$B:$B,$B142,'2024 YTD | Divisão'!$C:$C,"GR1")</f>
        <v>7132.530484</v>
      </c>
      <c r="E142" s="29">
        <f>SUMIFS('2024 YTD | Divisão'!$D:$D,'2024 YTD | Divisão'!$A:$A,E$137,'2024 YTD | Divisão'!$B:$B,$B142,'2024 YTD | Divisão'!$C:$C,"GR1")</f>
        <v>17615.73605</v>
      </c>
      <c r="F142" s="29">
        <f>SUMIFS('2024 YTD | Divisão'!$D:$D,'2024 YTD | Divisão'!$A:$A,F$137,'2024 YTD | Divisão'!$B:$B,$B142,'2024 YTD | Divisão'!$C:$C,"GR1")</f>
        <v>0</v>
      </c>
      <c r="G142" s="29">
        <f>SUMIFS('2024 YTD | Divisão'!$D:$D,'2024 YTD | Divisão'!$A:$A,G$137,'2024 YTD | Divisão'!$B:$B,$B142,'2024 YTD | Divisão'!$C:$C,"GR1")</f>
        <v>-1631.859833</v>
      </c>
      <c r="H142" s="29">
        <f>SUMIFS('2024 YTD | Divisão'!$D:$D,'2024 YTD | Divisão'!$A:$A,H$137,'2024 YTD | Divisão'!$B:$B,$B142,'2024 YTD | Divisão'!$C:$C,"GR1")</f>
        <v>681.660218</v>
      </c>
      <c r="I142" s="29">
        <f>SUMIFS('2024 YTD | Divisão'!$D:$D,'2024 YTD | Divisão'!$A:$A,I$137,'2024 YTD | Divisão'!$B:$B,$B142,'2024 YTD | Divisão'!$C:$C,"GR1")</f>
        <v>8056.139474</v>
      </c>
      <c r="J142" s="29">
        <f>SUMIFS('2024 YTD | Divisão'!$D:$D,'2024 YTD | Divisão'!$A:$A,J$137,'2024 YTD | Divisão'!$B:$B,$B142,'2024 YTD | Divisão'!$C:$C,"GR1")</f>
        <v>0</v>
      </c>
      <c r="K142" s="29">
        <f>SUMIFS('2024 YTD | Divisão'!$D:$D,'2024 YTD | Divisão'!$A:$A,K$137,'2024 YTD | Divisão'!$B:$B,$B142,'2024 YTD | Divisão'!$C:$C,"GR1")</f>
        <v>-660.1955749</v>
      </c>
      <c r="L142" s="29">
        <f>SUMIFS('2024 YTD | Divisão'!$D:$D,'2024 YTD | Divisão'!$A:$A,L$137,'2024 YTD | Divisão'!$B:$B,$B142,'2024 YTD | Divisão'!$C:$C,"GR1")</f>
        <v>0</v>
      </c>
      <c r="M142" s="29">
        <f>SUMIFS('2024 YTD | Divisão'!$D:$D,'2024 YTD | Divisão'!$A:$A,M$137,'2024 YTD | Divisão'!$B:$B,$B142,'2024 YTD | Divisão'!$C:$C,"GR1")</f>
        <v>58629.26085</v>
      </c>
      <c r="N142" s="29">
        <f>SUMIFS('2024 YTD | Divisão'!$D:$D,'2024 YTD | Divisão'!$A:$A,N$137,'2024 YTD | Divisão'!$B:$B,$B142,'2024 YTD | Divisão'!$C:$C,"GR1")</f>
        <v>70942.0082</v>
      </c>
      <c r="O142" s="29">
        <f>SUMIFS('2024 YTD | Divisão'!$D:$D,'2024 YTD | Divisão'!$A:$A,O$137,'2024 YTD | Divisão'!$B:$B,$B142,'2024 YTD | Divisão'!$C:$C,"GR1")</f>
        <v>30365.90753</v>
      </c>
      <c r="P142" s="29">
        <f>SUMIFS('2024 YTD | Divisão'!$D:$D,'2024 YTD | Divisão'!$A:$A,P$137,'2024 YTD | Divisão'!$B:$B,$B142,'2024 YTD | Divisão'!$C:$C,"GR1")</f>
        <v>0</v>
      </c>
      <c r="Q142" s="29">
        <f>SUMIFS('2024 YTD | Divisão'!$D:$D,'2024 YTD | Divisão'!$A:$A,Q$137,'2024 YTD | Divisão'!$B:$B,$B142,'2024 YTD | Divisão'!$C:$C,"GR1")</f>
        <v>-1820.20115</v>
      </c>
      <c r="R142" s="29">
        <f>SUMIFS('2024 YTD | Divisão'!$D:$D,'2024 YTD | Divisão'!$A:$A,R$137,'2024 YTD | Divisão'!$B:$B,$B142,'2024 YTD | Divisão'!$C:$C,"GR1")</f>
        <v>0</v>
      </c>
      <c r="S142" s="29">
        <f>SUMIFS('2024 YTD | Divisão'!$D:$D,'2024 YTD | Divisão'!$A:$A,S$137,'2024 YTD | Divisão'!$B:$B,$B142,'2024 YTD | Divisão'!$C:$C,"GR1")</f>
        <v>27174.48908</v>
      </c>
      <c r="T142" s="29">
        <f>SUMIFS('2024 YTD | Divisão'!$D:$D,'2024 YTD | Divisão'!$A:$A,T$137,'2024 YTD | Divisão'!$B:$B,$B142,'2024 YTD | Divisão'!$C:$C,"GR1")</f>
        <v>0</v>
      </c>
      <c r="U142" s="29">
        <f>SUMIFS('2024 YTD | Divisão'!$D:$D,'2024 YTD | Divisão'!$A:$A,U$137,'2024 YTD | Divisão'!$B:$B,$B142,'2024 YTD | Divisão'!$C:$C,"GR1")</f>
        <v>26879.64469</v>
      </c>
      <c r="V142" s="29">
        <f>SUMIFS('2024 YTD | Divisão'!$D:$D,'2024 YTD | Divisão'!$A:$A,V$137,'2024 YTD | Divisão'!$B:$B,$B142,'2024 YTD | Divisão'!$C:$C,"GR1")</f>
        <v>50938.07644</v>
      </c>
      <c r="W142" s="29">
        <f>SUMIFS('2024 YTD | Divisão'!$D:$D,'2024 YTD | Divisão'!$A:$A,W$137,'2024 YTD | Divisão'!$B:$B,$B142,'2024 YTD | Divisão'!$C:$C,"GR1")</f>
        <v>0</v>
      </c>
      <c r="X142" s="8"/>
      <c r="Y142" s="9"/>
      <c r="Z142" s="4"/>
      <c r="AA142" s="4"/>
      <c r="AB142" s="4"/>
      <c r="AC142" s="4"/>
      <c r="AD142" s="4"/>
      <c r="AE142" s="4"/>
    </row>
    <row r="143" hidden="1" outlineLevel="1">
      <c r="A143" s="8"/>
      <c r="B143" s="29">
        <v>6.0</v>
      </c>
      <c r="C143" s="29">
        <f>SUMIFS('2024 YTD | Divisão'!$D:$D,'2024 YTD | Divisão'!$A:$A,C$137,'2024 YTD | Divisão'!$B:$B,$B143,'2024 YTD | Divisão'!$C:$C,"GR1")</f>
        <v>37334.74186</v>
      </c>
      <c r="D143" s="29">
        <f>SUMIFS('2024 YTD | Divisão'!$D:$D,'2024 YTD | Divisão'!$A:$A,D$137,'2024 YTD | Divisão'!$B:$B,$B143,'2024 YTD | Divisão'!$C:$C,"GR1")</f>
        <v>2508.040022</v>
      </c>
      <c r="E143" s="29">
        <f>SUMIFS('2024 YTD | Divisão'!$D:$D,'2024 YTD | Divisão'!$A:$A,E$137,'2024 YTD | Divisão'!$B:$B,$B143,'2024 YTD | Divisão'!$C:$C,"GR1")</f>
        <v>53047.30102</v>
      </c>
      <c r="F143" s="29">
        <f>SUMIFS('2024 YTD | Divisão'!$D:$D,'2024 YTD | Divisão'!$A:$A,F$137,'2024 YTD | Divisão'!$B:$B,$B143,'2024 YTD | Divisão'!$C:$C,"GR1")</f>
        <v>0</v>
      </c>
      <c r="G143" s="29">
        <f>SUMIFS('2024 YTD | Divisão'!$D:$D,'2024 YTD | Divisão'!$A:$A,G$137,'2024 YTD | Divisão'!$B:$B,$B143,'2024 YTD | Divisão'!$C:$C,"GR1")</f>
        <v>4205.744765</v>
      </c>
      <c r="H143" s="29">
        <f>SUMIFS('2024 YTD | Divisão'!$D:$D,'2024 YTD | Divisão'!$A:$A,H$137,'2024 YTD | Divisão'!$B:$B,$B143,'2024 YTD | Divisão'!$C:$C,"GR1")</f>
        <v>7751.00454</v>
      </c>
      <c r="I143" s="29">
        <f>SUMIFS('2024 YTD | Divisão'!$D:$D,'2024 YTD | Divisão'!$A:$A,I$137,'2024 YTD | Divisão'!$B:$B,$B143,'2024 YTD | Divisão'!$C:$C,"GR1")</f>
        <v>1286.63356</v>
      </c>
      <c r="J143" s="29">
        <f>SUMIFS('2024 YTD | Divisão'!$D:$D,'2024 YTD | Divisão'!$A:$A,J$137,'2024 YTD | Divisão'!$B:$B,$B143,'2024 YTD | Divisão'!$C:$C,"GR1")</f>
        <v>0</v>
      </c>
      <c r="K143" s="29">
        <f>SUMIFS('2024 YTD | Divisão'!$D:$D,'2024 YTD | Divisão'!$A:$A,K$137,'2024 YTD | Divisão'!$B:$B,$B143,'2024 YTD | Divisão'!$C:$C,"GR1")</f>
        <v>4746.28164</v>
      </c>
      <c r="L143" s="29">
        <f>SUMIFS('2024 YTD | Divisão'!$D:$D,'2024 YTD | Divisão'!$A:$A,L$137,'2024 YTD | Divisão'!$B:$B,$B143,'2024 YTD | Divisão'!$C:$C,"GR1")</f>
        <v>0</v>
      </c>
      <c r="M143" s="29">
        <f>SUMIFS('2024 YTD | Divisão'!$D:$D,'2024 YTD | Divisão'!$A:$A,M$137,'2024 YTD | Divisão'!$B:$B,$B143,'2024 YTD | Divisão'!$C:$C,"GR1")</f>
        <v>50409.18522</v>
      </c>
      <c r="N143" s="29">
        <f>SUMIFS('2024 YTD | Divisão'!$D:$D,'2024 YTD | Divisão'!$A:$A,N$137,'2024 YTD | Divisão'!$B:$B,$B143,'2024 YTD | Divisão'!$C:$C,"GR1")</f>
        <v>137748.9993</v>
      </c>
      <c r="O143" s="29">
        <f>SUMIFS('2024 YTD | Divisão'!$D:$D,'2024 YTD | Divisão'!$A:$A,O$137,'2024 YTD | Divisão'!$B:$B,$B143,'2024 YTD | Divisão'!$C:$C,"GR1")</f>
        <v>60566.59277</v>
      </c>
      <c r="P143" s="29">
        <f>SUMIFS('2024 YTD | Divisão'!$D:$D,'2024 YTD | Divisão'!$A:$A,P$137,'2024 YTD | Divisão'!$B:$B,$B143,'2024 YTD | Divisão'!$C:$C,"GR1")</f>
        <v>0</v>
      </c>
      <c r="Q143" s="29">
        <f>SUMIFS('2024 YTD | Divisão'!$D:$D,'2024 YTD | Divisão'!$A:$A,Q$137,'2024 YTD | Divisão'!$B:$B,$B143,'2024 YTD | Divisão'!$C:$C,"GR1")</f>
        <v>-9343.908514</v>
      </c>
      <c r="R143" s="29">
        <f>SUMIFS('2024 YTD | Divisão'!$D:$D,'2024 YTD | Divisão'!$A:$A,R$137,'2024 YTD | Divisão'!$B:$B,$B143,'2024 YTD | Divisão'!$C:$C,"GR1")</f>
        <v>0</v>
      </c>
      <c r="S143" s="29">
        <f>SUMIFS('2024 YTD | Divisão'!$D:$D,'2024 YTD | Divisão'!$A:$A,S$137,'2024 YTD | Divisão'!$B:$B,$B143,'2024 YTD | Divisão'!$C:$C,"GR1")</f>
        <v>8096.962488</v>
      </c>
      <c r="T143" s="29">
        <f>SUMIFS('2024 YTD | Divisão'!$D:$D,'2024 YTD | Divisão'!$A:$A,T$137,'2024 YTD | Divisão'!$B:$B,$B143,'2024 YTD | Divisão'!$C:$C,"GR1")</f>
        <v>0</v>
      </c>
      <c r="U143" s="29">
        <f>SUMIFS('2024 YTD | Divisão'!$D:$D,'2024 YTD | Divisão'!$A:$A,U$137,'2024 YTD | Divisão'!$B:$B,$B143,'2024 YTD | Divisão'!$C:$C,"GR1")</f>
        <v>37547.3169</v>
      </c>
      <c r="V143" s="29">
        <f>SUMIFS('2024 YTD | Divisão'!$D:$D,'2024 YTD | Divisão'!$A:$A,V$137,'2024 YTD | Divisão'!$B:$B,$B143,'2024 YTD | Divisão'!$C:$C,"GR1")</f>
        <v>-14595.67547</v>
      </c>
      <c r="W143" s="29">
        <f>SUMIFS('2024 YTD | Divisão'!$D:$D,'2024 YTD | Divisão'!$A:$A,W$137,'2024 YTD | Divisão'!$B:$B,$B143,'2024 YTD | Divisão'!$C:$C,"GR1")</f>
        <v>0</v>
      </c>
      <c r="X143" s="8"/>
      <c r="Y143" s="9"/>
      <c r="Z143" s="4"/>
      <c r="AA143" s="4"/>
      <c r="AB143" s="4"/>
      <c r="AC143" s="4"/>
      <c r="AD143" s="4"/>
      <c r="AE143" s="4"/>
    </row>
    <row r="144" hidden="1" outlineLevel="1">
      <c r="A144" s="8"/>
      <c r="B144" s="29">
        <v>7.0</v>
      </c>
      <c r="C144" s="29">
        <f>SUMIFS('2024 YTD | Divisão'!$D:$D,'2024 YTD | Divisão'!$A:$A,C$137,'2024 YTD | Divisão'!$B:$B,$B144,'2024 YTD | Divisão'!$C:$C,"GR1")</f>
        <v>59266.69728</v>
      </c>
      <c r="D144" s="29">
        <f>SUMIFS('2024 YTD | Divisão'!$D:$D,'2024 YTD | Divisão'!$A:$A,D$137,'2024 YTD | Divisão'!$B:$B,$B144,'2024 YTD | Divisão'!$C:$C,"GR1")</f>
        <v>2376.638477</v>
      </c>
      <c r="E144" s="29">
        <f>SUMIFS('2024 YTD | Divisão'!$D:$D,'2024 YTD | Divisão'!$A:$A,E$137,'2024 YTD | Divisão'!$B:$B,$B144,'2024 YTD | Divisão'!$C:$C,"GR1")</f>
        <v>78837.82032</v>
      </c>
      <c r="F144" s="29">
        <f>SUMIFS('2024 YTD | Divisão'!$D:$D,'2024 YTD | Divisão'!$A:$A,F$137,'2024 YTD | Divisão'!$B:$B,$B144,'2024 YTD | Divisão'!$C:$C,"GR1")</f>
        <v>0</v>
      </c>
      <c r="G144" s="29">
        <f>SUMIFS('2024 YTD | Divisão'!$D:$D,'2024 YTD | Divisão'!$A:$A,G$137,'2024 YTD | Divisão'!$B:$B,$B144,'2024 YTD | Divisão'!$C:$C,"GR1")</f>
        <v>4032.502711</v>
      </c>
      <c r="H144" s="29">
        <f>SUMIFS('2024 YTD | Divisão'!$D:$D,'2024 YTD | Divisão'!$A:$A,H$137,'2024 YTD | Divisão'!$B:$B,$B144,'2024 YTD | Divisão'!$C:$C,"GR1")</f>
        <v>17711.31208</v>
      </c>
      <c r="I144" s="29">
        <f>SUMIFS('2024 YTD | Divisão'!$D:$D,'2024 YTD | Divisão'!$A:$A,I$137,'2024 YTD | Divisão'!$B:$B,$B144,'2024 YTD | Divisão'!$C:$C,"GR1")</f>
        <v>16505.28098</v>
      </c>
      <c r="J144" s="29">
        <f>SUMIFS('2024 YTD | Divisão'!$D:$D,'2024 YTD | Divisão'!$A:$A,J$137,'2024 YTD | Divisão'!$B:$B,$B144,'2024 YTD | Divisão'!$C:$C,"GR1")</f>
        <v>0</v>
      </c>
      <c r="K144" s="29">
        <f>SUMIFS('2024 YTD | Divisão'!$D:$D,'2024 YTD | Divisão'!$A:$A,K$137,'2024 YTD | Divisão'!$B:$B,$B144,'2024 YTD | Divisão'!$C:$C,"GR1")</f>
        <v>2574.288498</v>
      </c>
      <c r="L144" s="29">
        <f>SUMIFS('2024 YTD | Divisão'!$D:$D,'2024 YTD | Divisão'!$A:$A,L$137,'2024 YTD | Divisão'!$B:$B,$B144,'2024 YTD | Divisão'!$C:$C,"GR1")</f>
        <v>0</v>
      </c>
      <c r="M144" s="29">
        <f>SUMIFS('2024 YTD | Divisão'!$D:$D,'2024 YTD | Divisão'!$A:$A,M$137,'2024 YTD | Divisão'!$B:$B,$B144,'2024 YTD | Divisão'!$C:$C,"GR1")</f>
        <v>119565.1631</v>
      </c>
      <c r="N144" s="29">
        <f>SUMIFS('2024 YTD | Divisão'!$D:$D,'2024 YTD | Divisão'!$A:$A,N$137,'2024 YTD | Divisão'!$B:$B,$B144,'2024 YTD | Divisão'!$C:$C,"GR1")</f>
        <v>93627.15988</v>
      </c>
      <c r="O144" s="29">
        <f>SUMIFS('2024 YTD | Divisão'!$D:$D,'2024 YTD | Divisão'!$A:$A,O$137,'2024 YTD | Divisão'!$B:$B,$B144,'2024 YTD | Divisão'!$C:$C,"GR1")</f>
        <v>60877.09302</v>
      </c>
      <c r="P144" s="29">
        <f>SUMIFS('2024 YTD | Divisão'!$D:$D,'2024 YTD | Divisão'!$A:$A,P$137,'2024 YTD | Divisão'!$B:$B,$B144,'2024 YTD | Divisão'!$C:$C,"GR1")</f>
        <v>0</v>
      </c>
      <c r="Q144" s="29">
        <f>SUMIFS('2024 YTD | Divisão'!$D:$D,'2024 YTD | Divisão'!$A:$A,Q$137,'2024 YTD | Divisão'!$B:$B,$B144,'2024 YTD | Divisão'!$C:$C,"GR1")</f>
        <v>19185.31276</v>
      </c>
      <c r="R144" s="29">
        <f>SUMIFS('2024 YTD | Divisão'!$D:$D,'2024 YTD | Divisão'!$A:$A,R$137,'2024 YTD | Divisão'!$B:$B,$B144,'2024 YTD | Divisão'!$C:$C,"GR1")</f>
        <v>0</v>
      </c>
      <c r="S144" s="29">
        <f>SUMIFS('2024 YTD | Divisão'!$D:$D,'2024 YTD | Divisão'!$A:$A,S$137,'2024 YTD | Divisão'!$B:$B,$B144,'2024 YTD | Divisão'!$C:$C,"GR1")</f>
        <v>12557.75107</v>
      </c>
      <c r="T144" s="29">
        <f>SUMIFS('2024 YTD | Divisão'!$D:$D,'2024 YTD | Divisão'!$A:$A,T$137,'2024 YTD | Divisão'!$B:$B,$B144,'2024 YTD | Divisão'!$C:$C,"GR1")</f>
        <v>0</v>
      </c>
      <c r="U144" s="29">
        <f>SUMIFS('2024 YTD | Divisão'!$D:$D,'2024 YTD | Divisão'!$A:$A,U$137,'2024 YTD | Divisão'!$B:$B,$B144,'2024 YTD | Divisão'!$C:$C,"GR1")</f>
        <v>9412.260098</v>
      </c>
      <c r="V144" s="29">
        <f>SUMIFS('2024 YTD | Divisão'!$D:$D,'2024 YTD | Divisão'!$A:$A,V$137,'2024 YTD | Divisão'!$B:$B,$B144,'2024 YTD | Divisão'!$C:$C,"GR1")</f>
        <v>19742.7504</v>
      </c>
      <c r="W144" s="29">
        <f>SUMIFS('2024 YTD | Divisão'!$D:$D,'2024 YTD | Divisão'!$A:$A,W$137,'2024 YTD | Divisão'!$B:$B,$B144,'2024 YTD | Divisão'!$C:$C,"GR1")</f>
        <v>0</v>
      </c>
      <c r="X144" s="8"/>
      <c r="Y144" s="9"/>
      <c r="Z144" s="4"/>
      <c r="AA144" s="4"/>
      <c r="AB144" s="4"/>
      <c r="AC144" s="4"/>
      <c r="AD144" s="4"/>
      <c r="AE144" s="4"/>
    </row>
    <row r="145" hidden="1" outlineLevel="1">
      <c r="A145" s="8"/>
      <c r="B145" s="29">
        <v>8.0</v>
      </c>
      <c r="C145" s="29">
        <f>SUMIFS('2024 YTD | Divisão'!$D:$D,'2024 YTD | Divisão'!$A:$A,C$137,'2024 YTD | Divisão'!$B:$B,$B145,'2024 YTD | Divisão'!$C:$C,"GR1")</f>
        <v>-151833.1353</v>
      </c>
      <c r="D145" s="29">
        <f>SUMIFS('2024 YTD | Divisão'!$D:$D,'2024 YTD | Divisão'!$A:$A,D$137,'2024 YTD | Divisão'!$B:$B,$B145,'2024 YTD | Divisão'!$C:$C,"GR1")</f>
        <v>-18343.73504</v>
      </c>
      <c r="E145" s="29">
        <f>SUMIFS('2024 YTD | Divisão'!$D:$D,'2024 YTD | Divisão'!$A:$A,E$137,'2024 YTD | Divisão'!$B:$B,$B145,'2024 YTD | Divisão'!$C:$C,"GR1")</f>
        <v>-118307.5035</v>
      </c>
      <c r="F145" s="29">
        <f>SUMIFS('2024 YTD | Divisão'!$D:$D,'2024 YTD | Divisão'!$A:$A,F$137,'2024 YTD | Divisão'!$B:$B,$B145,'2024 YTD | Divisão'!$C:$C,"GR1")</f>
        <v>0</v>
      </c>
      <c r="G145" s="29">
        <f>SUMIFS('2024 YTD | Divisão'!$D:$D,'2024 YTD | Divisão'!$A:$A,G$137,'2024 YTD | Divisão'!$B:$B,$B145,'2024 YTD | Divisão'!$C:$C,"GR1")</f>
        <v>-12266.314</v>
      </c>
      <c r="H145" s="29">
        <f>SUMIFS('2024 YTD | Divisão'!$D:$D,'2024 YTD | Divisão'!$A:$A,H$137,'2024 YTD | Divisão'!$B:$B,$B145,'2024 YTD | Divisão'!$C:$C,"GR1")</f>
        <v>-31147.75304</v>
      </c>
      <c r="I145" s="29">
        <f>SUMIFS('2024 YTD | Divisão'!$D:$D,'2024 YTD | Divisão'!$A:$A,I$137,'2024 YTD | Divisão'!$B:$B,$B145,'2024 YTD | Divisão'!$C:$C,"GR1")</f>
        <v>-31723.43683</v>
      </c>
      <c r="J145" s="29">
        <f>SUMIFS('2024 YTD | Divisão'!$D:$D,'2024 YTD | Divisão'!$A:$A,J$137,'2024 YTD | Divisão'!$B:$B,$B145,'2024 YTD | Divisão'!$C:$C,"GR1")</f>
        <v>0</v>
      </c>
      <c r="K145" s="29">
        <f>SUMIFS('2024 YTD | Divisão'!$D:$D,'2024 YTD | Divisão'!$A:$A,K$137,'2024 YTD | Divisão'!$B:$B,$B145,'2024 YTD | Divisão'!$C:$C,"GR1")</f>
        <v>374.0035241</v>
      </c>
      <c r="L145" s="29">
        <f>SUMIFS('2024 YTD | Divisão'!$D:$D,'2024 YTD | Divisão'!$A:$A,L$137,'2024 YTD | Divisão'!$B:$B,$B145,'2024 YTD | Divisão'!$C:$C,"GR1")</f>
        <v>0</v>
      </c>
      <c r="M145" s="29">
        <f>SUMIFS('2024 YTD | Divisão'!$D:$D,'2024 YTD | Divisão'!$A:$A,M$137,'2024 YTD | Divisão'!$B:$B,$B145,'2024 YTD | Divisão'!$C:$C,"GR1")</f>
        <v>-83050.89112</v>
      </c>
      <c r="N145" s="29">
        <f>SUMIFS('2024 YTD | Divisão'!$D:$D,'2024 YTD | Divisão'!$A:$A,N$137,'2024 YTD | Divisão'!$B:$B,$B145,'2024 YTD | Divisão'!$C:$C,"GR1")</f>
        <v>-4208.091008</v>
      </c>
      <c r="O145" s="29">
        <f>SUMIFS('2024 YTD | Divisão'!$D:$D,'2024 YTD | Divisão'!$A:$A,O$137,'2024 YTD | Divisão'!$B:$B,$B145,'2024 YTD | Divisão'!$C:$C,"GR1")</f>
        <v>-121691.0856</v>
      </c>
      <c r="P145" s="29">
        <f>SUMIFS('2024 YTD | Divisão'!$D:$D,'2024 YTD | Divisão'!$A:$A,P$137,'2024 YTD | Divisão'!$B:$B,$B145,'2024 YTD | Divisão'!$C:$C,"GR1")</f>
        <v>0</v>
      </c>
      <c r="Q145" s="29">
        <f>SUMIFS('2024 YTD | Divisão'!$D:$D,'2024 YTD | Divisão'!$A:$A,Q$137,'2024 YTD | Divisão'!$B:$B,$B145,'2024 YTD | Divisão'!$C:$C,"GR1")</f>
        <v>-113368.0927</v>
      </c>
      <c r="R145" s="29">
        <f>SUMIFS('2024 YTD | Divisão'!$D:$D,'2024 YTD | Divisão'!$A:$A,R$137,'2024 YTD | Divisão'!$B:$B,$B145,'2024 YTD | Divisão'!$C:$C,"GR1")</f>
        <v>0</v>
      </c>
      <c r="S145" s="29">
        <f>SUMIFS('2024 YTD | Divisão'!$D:$D,'2024 YTD | Divisão'!$A:$A,S$137,'2024 YTD | Divisão'!$B:$B,$B145,'2024 YTD | Divisão'!$C:$C,"GR1")</f>
        <v>-5640.671558</v>
      </c>
      <c r="T145" s="29">
        <f>SUMIFS('2024 YTD | Divisão'!$D:$D,'2024 YTD | Divisão'!$A:$A,T$137,'2024 YTD | Divisão'!$B:$B,$B145,'2024 YTD | Divisão'!$C:$C,"GR1")</f>
        <v>0</v>
      </c>
      <c r="U145" s="29">
        <f>SUMIFS('2024 YTD | Divisão'!$D:$D,'2024 YTD | Divisão'!$A:$A,U$137,'2024 YTD | Divisão'!$B:$B,$B145,'2024 YTD | Divisão'!$C:$C,"GR1")</f>
        <v>-28480.72204</v>
      </c>
      <c r="V145" s="29">
        <f>SUMIFS('2024 YTD | Divisão'!$D:$D,'2024 YTD | Divisão'!$A:$A,V$137,'2024 YTD | Divisão'!$B:$B,$B145,'2024 YTD | Divisão'!$C:$C,"GR1")</f>
        <v>-196975.6543</v>
      </c>
      <c r="W145" s="29">
        <f>SUMIFS('2024 YTD | Divisão'!$D:$D,'2024 YTD | Divisão'!$A:$A,W$137,'2024 YTD | Divisão'!$B:$B,$B145,'2024 YTD | Divisão'!$C:$C,"GR1")</f>
        <v>0</v>
      </c>
      <c r="X145" s="8"/>
      <c r="Y145" s="9"/>
      <c r="Z145" s="4"/>
      <c r="AA145" s="4"/>
      <c r="AB145" s="4"/>
      <c r="AC145" s="4"/>
      <c r="AD145" s="4"/>
      <c r="AE145" s="4"/>
    </row>
    <row r="146" hidden="1" outlineLevel="1">
      <c r="A146" s="8"/>
      <c r="B146" s="29">
        <v>9.0</v>
      </c>
      <c r="C146" s="29">
        <f>SUMIFS('2024 YTD | Divisão'!$D:$D,'2024 YTD | Divisão'!$A:$A,C$137,'2024 YTD | Divisão'!$B:$B,$B146,'2024 YTD | Divisão'!$C:$C,"GR1")</f>
        <v>-37013.99402</v>
      </c>
      <c r="D146" s="29">
        <f>SUMIFS('2024 YTD | Divisão'!$D:$D,'2024 YTD | Divisão'!$A:$A,D$137,'2024 YTD | Divisão'!$B:$B,$B146,'2024 YTD | Divisão'!$C:$C,"GR1")</f>
        <v>1920.450917</v>
      </c>
      <c r="E146" s="29">
        <f>SUMIFS('2024 YTD | Divisão'!$D:$D,'2024 YTD | Divisão'!$A:$A,E$137,'2024 YTD | Divisão'!$B:$B,$B146,'2024 YTD | Divisão'!$C:$C,"GR1")</f>
        <v>-232.3905493</v>
      </c>
      <c r="F146" s="29">
        <f>SUMIFS('2024 YTD | Divisão'!$D:$D,'2024 YTD | Divisão'!$A:$A,F$137,'2024 YTD | Divisão'!$B:$B,$B146,'2024 YTD | Divisão'!$C:$C,"GR1")</f>
        <v>0</v>
      </c>
      <c r="G146" s="29">
        <f>SUMIFS('2024 YTD | Divisão'!$D:$D,'2024 YTD | Divisão'!$A:$A,G$137,'2024 YTD | Divisão'!$B:$B,$B146,'2024 YTD | Divisão'!$C:$C,"GR1")</f>
        <v>3592.667294</v>
      </c>
      <c r="H146" s="29">
        <f>SUMIFS('2024 YTD | Divisão'!$D:$D,'2024 YTD | Divisão'!$A:$A,H$137,'2024 YTD | Divisão'!$B:$B,$B146,'2024 YTD | Divisão'!$C:$C,"GR1")</f>
        <v>3594.06153</v>
      </c>
      <c r="I146" s="29">
        <f>SUMIFS('2024 YTD | Divisão'!$D:$D,'2024 YTD | Divisão'!$A:$A,I$137,'2024 YTD | Divisão'!$B:$B,$B146,'2024 YTD | Divisão'!$C:$C,"GR1")</f>
        <v>7278.190555</v>
      </c>
      <c r="J146" s="29">
        <f>SUMIFS('2024 YTD | Divisão'!$D:$D,'2024 YTD | Divisão'!$A:$A,J$137,'2024 YTD | Divisão'!$B:$B,$B146,'2024 YTD | Divisão'!$C:$C,"GR1")</f>
        <v>0</v>
      </c>
      <c r="K146" s="29">
        <f>SUMIFS('2024 YTD | Divisão'!$D:$D,'2024 YTD | Divisão'!$A:$A,K$137,'2024 YTD | Divisão'!$B:$B,$B146,'2024 YTD | Divisão'!$C:$C,"GR1")</f>
        <v>-6879.414516</v>
      </c>
      <c r="L146" s="29">
        <f>SUMIFS('2024 YTD | Divisão'!$D:$D,'2024 YTD | Divisão'!$A:$A,L$137,'2024 YTD | Divisão'!$B:$B,$B146,'2024 YTD | Divisão'!$C:$C,"GR1")</f>
        <v>0</v>
      </c>
      <c r="M146" s="29">
        <f>SUMIFS('2024 YTD | Divisão'!$D:$D,'2024 YTD | Divisão'!$A:$A,M$137,'2024 YTD | Divisão'!$B:$B,$B146,'2024 YTD | Divisão'!$C:$C,"GR1")</f>
        <v>13012.6852</v>
      </c>
      <c r="N146" s="29">
        <f>SUMIFS('2024 YTD | Divisão'!$D:$D,'2024 YTD | Divisão'!$A:$A,N$137,'2024 YTD | Divisão'!$B:$B,$B146,'2024 YTD | Divisão'!$C:$C,"GR1")</f>
        <v>65052.73026</v>
      </c>
      <c r="O146" s="29">
        <f>SUMIFS('2024 YTD | Divisão'!$D:$D,'2024 YTD | Divisão'!$A:$A,O$137,'2024 YTD | Divisão'!$B:$B,$B146,'2024 YTD | Divisão'!$C:$C,"GR1")</f>
        <v>7295.499175</v>
      </c>
      <c r="P146" s="29">
        <f>SUMIFS('2024 YTD | Divisão'!$D:$D,'2024 YTD | Divisão'!$A:$A,P$137,'2024 YTD | Divisão'!$B:$B,$B146,'2024 YTD | Divisão'!$C:$C,"GR1")</f>
        <v>0</v>
      </c>
      <c r="Q146" s="29">
        <f>SUMIFS('2024 YTD | Divisão'!$D:$D,'2024 YTD | Divisão'!$A:$A,Q$137,'2024 YTD | Divisão'!$B:$B,$B146,'2024 YTD | Divisão'!$C:$C,"GR1")</f>
        <v>-64835.99122</v>
      </c>
      <c r="R146" s="29">
        <f>SUMIFS('2024 YTD | Divisão'!$D:$D,'2024 YTD | Divisão'!$A:$A,R$137,'2024 YTD | Divisão'!$B:$B,$B146,'2024 YTD | Divisão'!$C:$C,"GR1")</f>
        <v>0</v>
      </c>
      <c r="S146" s="29">
        <f>SUMIFS('2024 YTD | Divisão'!$D:$D,'2024 YTD | Divisão'!$A:$A,S$137,'2024 YTD | Divisão'!$B:$B,$B146,'2024 YTD | Divisão'!$C:$C,"GR1")</f>
        <v>1821.290095</v>
      </c>
      <c r="T146" s="29">
        <f>SUMIFS('2024 YTD | Divisão'!$D:$D,'2024 YTD | Divisão'!$A:$A,T$137,'2024 YTD | Divisão'!$B:$B,$B146,'2024 YTD | Divisão'!$C:$C,"GR1")</f>
        <v>0</v>
      </c>
      <c r="U146" s="29">
        <f>SUMIFS('2024 YTD | Divisão'!$D:$D,'2024 YTD | Divisão'!$A:$A,U$137,'2024 YTD | Divisão'!$B:$B,$B146,'2024 YTD | Divisão'!$C:$C,"GR1")</f>
        <v>10757.99588</v>
      </c>
      <c r="V146" s="29">
        <f>SUMIFS('2024 YTD | Divisão'!$D:$D,'2024 YTD | Divisão'!$A:$A,V$137,'2024 YTD | Divisão'!$B:$B,$B146,'2024 YTD | Divisão'!$C:$C,"GR1")</f>
        <v>-15593.20745</v>
      </c>
      <c r="W146" s="29">
        <f>SUMIFS('2024 YTD | Divisão'!$D:$D,'2024 YTD | Divisão'!$A:$A,W$137,'2024 YTD | Divisão'!$B:$B,$B146,'2024 YTD | Divisão'!$C:$C,"GR1")</f>
        <v>0</v>
      </c>
      <c r="X146" s="8"/>
      <c r="Y146" s="9"/>
      <c r="Z146" s="4"/>
      <c r="AA146" s="4"/>
      <c r="AB146" s="4"/>
      <c r="AC146" s="4"/>
      <c r="AD146" s="4"/>
      <c r="AE146" s="4"/>
    </row>
    <row r="147" hidden="1" outlineLevel="1">
      <c r="A147" s="8"/>
      <c r="B147" s="29">
        <v>10.0</v>
      </c>
      <c r="C147" s="29">
        <f>SUMIFS('2024 YTD | Divisão'!$D:$D,'2024 YTD | Divisão'!$A:$A,C$137,'2024 YTD | Divisão'!$B:$B,$B147,'2024 YTD | Divisão'!$C:$C,"GR1")</f>
        <v>-19140.0565</v>
      </c>
      <c r="D147" s="29">
        <f>SUMIFS('2024 YTD | Divisão'!$D:$D,'2024 YTD | Divisão'!$A:$A,D$137,'2024 YTD | Divisão'!$B:$B,$B147,'2024 YTD | Divisão'!$C:$C,"GR1")</f>
        <v>-12893.83015</v>
      </c>
      <c r="E147" s="29">
        <f>SUMIFS('2024 YTD | Divisão'!$D:$D,'2024 YTD | Divisão'!$A:$A,E$137,'2024 YTD | Divisão'!$B:$B,$B147,'2024 YTD | Divisão'!$C:$C,"GR1")</f>
        <v>925.3163907</v>
      </c>
      <c r="F147" s="29">
        <f>SUMIFS('2024 YTD | Divisão'!$D:$D,'2024 YTD | Divisão'!$A:$A,F$137,'2024 YTD | Divisão'!$B:$B,$B147,'2024 YTD | Divisão'!$C:$C,"GR1")</f>
        <v>0</v>
      </c>
      <c r="G147" s="29">
        <f>SUMIFS('2024 YTD | Divisão'!$D:$D,'2024 YTD | Divisão'!$A:$A,G$137,'2024 YTD | Divisão'!$B:$B,$B147,'2024 YTD | Divisão'!$C:$C,"GR1")</f>
        <v>7780.969383</v>
      </c>
      <c r="H147" s="29">
        <f>SUMIFS('2024 YTD | Divisão'!$D:$D,'2024 YTD | Divisão'!$A:$A,H$137,'2024 YTD | Divisão'!$B:$B,$B147,'2024 YTD | Divisão'!$C:$C,"GR1")</f>
        <v>-4736.305828</v>
      </c>
      <c r="I147" s="29">
        <f>SUMIFS('2024 YTD | Divisão'!$D:$D,'2024 YTD | Divisão'!$A:$A,I$137,'2024 YTD | Divisão'!$B:$B,$B147,'2024 YTD | Divisão'!$C:$C,"GR1")</f>
        <v>-677.4321019</v>
      </c>
      <c r="J147" s="29">
        <f>SUMIFS('2024 YTD | Divisão'!$D:$D,'2024 YTD | Divisão'!$A:$A,J$137,'2024 YTD | Divisão'!$B:$B,$B147,'2024 YTD | Divisão'!$C:$C,"GR1")</f>
        <v>0</v>
      </c>
      <c r="K147" s="29">
        <f>SUMIFS('2024 YTD | Divisão'!$D:$D,'2024 YTD | Divisão'!$A:$A,K$137,'2024 YTD | Divisão'!$B:$B,$B147,'2024 YTD | Divisão'!$C:$C,"GR1")</f>
        <v>-1688.316895</v>
      </c>
      <c r="L147" s="29">
        <f>SUMIFS('2024 YTD | Divisão'!$D:$D,'2024 YTD | Divisão'!$A:$A,L$137,'2024 YTD | Divisão'!$B:$B,$B147,'2024 YTD | Divisão'!$C:$C,"GR1")</f>
        <v>0</v>
      </c>
      <c r="M147" s="29">
        <f>SUMIFS('2024 YTD | Divisão'!$D:$D,'2024 YTD | Divisão'!$A:$A,M$137,'2024 YTD | Divisão'!$B:$B,$B147,'2024 YTD | Divisão'!$C:$C,"GR1")</f>
        <v>67408.9183</v>
      </c>
      <c r="N147" s="29">
        <f>SUMIFS('2024 YTD | Divisão'!$D:$D,'2024 YTD | Divisão'!$A:$A,N$137,'2024 YTD | Divisão'!$B:$B,$B147,'2024 YTD | Divisão'!$C:$C,"GR1")</f>
        <v>126059.9031</v>
      </c>
      <c r="O147" s="29">
        <f>SUMIFS('2024 YTD | Divisão'!$D:$D,'2024 YTD | Divisão'!$A:$A,O$137,'2024 YTD | Divisão'!$B:$B,$B147,'2024 YTD | Divisão'!$C:$C,"GR1")</f>
        <v>4952.636428</v>
      </c>
      <c r="P147" s="29">
        <f>SUMIFS('2024 YTD | Divisão'!$D:$D,'2024 YTD | Divisão'!$A:$A,P$137,'2024 YTD | Divisão'!$B:$B,$B147,'2024 YTD | Divisão'!$C:$C,"GR1")</f>
        <v>0</v>
      </c>
      <c r="Q147" s="29">
        <f>SUMIFS('2024 YTD | Divisão'!$D:$D,'2024 YTD | Divisão'!$A:$A,Q$137,'2024 YTD | Divisão'!$B:$B,$B147,'2024 YTD | Divisão'!$C:$C,"GR1")</f>
        <v>-48045.17538</v>
      </c>
      <c r="R147" s="29">
        <f>SUMIFS('2024 YTD | Divisão'!$D:$D,'2024 YTD | Divisão'!$A:$A,R$137,'2024 YTD | Divisão'!$B:$B,$B147,'2024 YTD | Divisão'!$C:$C,"GR1")</f>
        <v>0</v>
      </c>
      <c r="S147" s="29">
        <f>SUMIFS('2024 YTD | Divisão'!$D:$D,'2024 YTD | Divisão'!$A:$A,S$137,'2024 YTD | Divisão'!$B:$B,$B147,'2024 YTD | Divisão'!$C:$C,"GR1")</f>
        <v>21856.4226</v>
      </c>
      <c r="T147" s="29">
        <f>SUMIFS('2024 YTD | Divisão'!$D:$D,'2024 YTD | Divisão'!$A:$A,T$137,'2024 YTD | Divisão'!$B:$B,$B147,'2024 YTD | Divisão'!$C:$C,"GR1")</f>
        <v>0</v>
      </c>
      <c r="U147" s="29">
        <f>SUMIFS('2024 YTD | Divisão'!$D:$D,'2024 YTD | Divisão'!$A:$A,U$137,'2024 YTD | Divisão'!$B:$B,$B147,'2024 YTD | Divisão'!$C:$C,"GR1")</f>
        <v>19195.57617</v>
      </c>
      <c r="V147" s="29">
        <f>SUMIFS('2024 YTD | Divisão'!$D:$D,'2024 YTD | Divisão'!$A:$A,V$137,'2024 YTD | Divisão'!$B:$B,$B147,'2024 YTD | Divisão'!$C:$C,"GR1")</f>
        <v>-12416.76106</v>
      </c>
      <c r="W147" s="29">
        <f>SUMIFS('2024 YTD | Divisão'!$D:$D,'2024 YTD | Divisão'!$A:$A,W$137,'2024 YTD | Divisão'!$B:$B,$B147,'2024 YTD | Divisão'!$C:$C,"GR1")</f>
        <v>0</v>
      </c>
      <c r="X147" s="8"/>
      <c r="Y147" s="9"/>
      <c r="Z147" s="4"/>
      <c r="AA147" s="4"/>
      <c r="AB147" s="4"/>
      <c r="AC147" s="4"/>
      <c r="AD147" s="4"/>
      <c r="AE147" s="4"/>
    </row>
    <row r="148" hidden="1" outlineLevel="1">
      <c r="A148" s="8"/>
      <c r="B148" s="29">
        <v>11.0</v>
      </c>
      <c r="C148" s="29">
        <f>SUMIFS('2024 YTD | Divisão'!$D:$D,'2024 YTD | Divisão'!$A:$A,C$137,'2024 YTD | Divisão'!$B:$B,$B148,'2024 YTD | Divisão'!$C:$C,"GR1")</f>
        <v>-70546.7896</v>
      </c>
      <c r="D148" s="29">
        <f>SUMIFS('2024 YTD | Divisão'!$D:$D,'2024 YTD | Divisão'!$A:$A,D$137,'2024 YTD | Divisão'!$B:$B,$B148,'2024 YTD | Divisão'!$C:$C,"GR1")</f>
        <v>13580.74271</v>
      </c>
      <c r="E148" s="29">
        <f>SUMIFS('2024 YTD | Divisão'!$D:$D,'2024 YTD | Divisão'!$A:$A,E$137,'2024 YTD | Divisão'!$B:$B,$B148,'2024 YTD | Divisão'!$C:$C,"GR1")</f>
        <v>-11992.3982</v>
      </c>
      <c r="F148" s="29">
        <f>SUMIFS('2024 YTD | Divisão'!$D:$D,'2024 YTD | Divisão'!$A:$A,F$137,'2024 YTD | Divisão'!$B:$B,$B148,'2024 YTD | Divisão'!$C:$C,"GR1")</f>
        <v>0</v>
      </c>
      <c r="G148" s="29">
        <f>SUMIFS('2024 YTD | Divisão'!$D:$D,'2024 YTD | Divisão'!$A:$A,G$137,'2024 YTD | Divisão'!$B:$B,$B148,'2024 YTD | Divisão'!$C:$C,"GR1")</f>
        <v>1103.068759</v>
      </c>
      <c r="H148" s="29">
        <f>SUMIFS('2024 YTD | Divisão'!$D:$D,'2024 YTD | Divisão'!$A:$A,H$137,'2024 YTD | Divisão'!$B:$B,$B148,'2024 YTD | Divisão'!$C:$C,"GR1")</f>
        <v>7178.204195</v>
      </c>
      <c r="I148" s="29">
        <f>SUMIFS('2024 YTD | Divisão'!$D:$D,'2024 YTD | Divisão'!$A:$A,I$137,'2024 YTD | Divisão'!$B:$B,$B148,'2024 YTD | Divisão'!$C:$C,"GR1")</f>
        <v>-4162.204751</v>
      </c>
      <c r="J148" s="29">
        <f>SUMIFS('2024 YTD | Divisão'!$D:$D,'2024 YTD | Divisão'!$A:$A,J$137,'2024 YTD | Divisão'!$B:$B,$B148,'2024 YTD | Divisão'!$C:$C,"GR1")</f>
        <v>0</v>
      </c>
      <c r="K148" s="29">
        <f>SUMIFS('2024 YTD | Divisão'!$D:$D,'2024 YTD | Divisão'!$A:$A,K$137,'2024 YTD | Divisão'!$B:$B,$B148,'2024 YTD | Divisão'!$C:$C,"GR1")</f>
        <v>-2035.620127</v>
      </c>
      <c r="L148" s="29">
        <f>SUMIFS('2024 YTD | Divisão'!$D:$D,'2024 YTD | Divisão'!$A:$A,L$137,'2024 YTD | Divisão'!$B:$B,$B148,'2024 YTD | Divisão'!$C:$C,"GR1")</f>
        <v>0</v>
      </c>
      <c r="M148" s="29">
        <f>SUMIFS('2024 YTD | Divisão'!$D:$D,'2024 YTD | Divisão'!$A:$A,M$137,'2024 YTD | Divisão'!$B:$B,$B148,'2024 YTD | Divisão'!$C:$C,"GR1")</f>
        <v>-49875.57461</v>
      </c>
      <c r="N148" s="29">
        <f>SUMIFS('2024 YTD | Divisão'!$D:$D,'2024 YTD | Divisão'!$A:$A,N$137,'2024 YTD | Divisão'!$B:$B,$B148,'2024 YTD | Divisão'!$C:$C,"GR1")</f>
        <v>38321.65205</v>
      </c>
      <c r="O148" s="29">
        <f>SUMIFS('2024 YTD | Divisão'!$D:$D,'2024 YTD | Divisão'!$A:$A,O$137,'2024 YTD | Divisão'!$B:$B,$B148,'2024 YTD | Divisão'!$C:$C,"GR1")</f>
        <v>21454.74132</v>
      </c>
      <c r="P148" s="29">
        <f>SUMIFS('2024 YTD | Divisão'!$D:$D,'2024 YTD | Divisão'!$A:$A,P$137,'2024 YTD | Divisão'!$B:$B,$B148,'2024 YTD | Divisão'!$C:$C,"GR1")</f>
        <v>0</v>
      </c>
      <c r="Q148" s="29">
        <f>SUMIFS('2024 YTD | Divisão'!$D:$D,'2024 YTD | Divisão'!$A:$A,Q$137,'2024 YTD | Divisão'!$B:$B,$B148,'2024 YTD | Divisão'!$C:$C,"GR1")</f>
        <v>-32967.24532</v>
      </c>
      <c r="R148" s="29">
        <f>SUMIFS('2024 YTD | Divisão'!$D:$D,'2024 YTD | Divisão'!$A:$A,R$137,'2024 YTD | Divisão'!$B:$B,$B148,'2024 YTD | Divisão'!$C:$C,"GR1")</f>
        <v>0</v>
      </c>
      <c r="S148" s="29">
        <f>SUMIFS('2024 YTD | Divisão'!$D:$D,'2024 YTD | Divisão'!$A:$A,S$137,'2024 YTD | Divisão'!$B:$B,$B148,'2024 YTD | Divisão'!$C:$C,"GR1")</f>
        <v>-13303.83628</v>
      </c>
      <c r="T148" s="29">
        <f>SUMIFS('2024 YTD | Divisão'!$D:$D,'2024 YTD | Divisão'!$A:$A,T$137,'2024 YTD | Divisão'!$B:$B,$B148,'2024 YTD | Divisão'!$C:$C,"GR1")</f>
        <v>0</v>
      </c>
      <c r="U148" s="29">
        <f>SUMIFS('2024 YTD | Divisão'!$D:$D,'2024 YTD | Divisão'!$A:$A,U$137,'2024 YTD | Divisão'!$B:$B,$B148,'2024 YTD | Divisão'!$C:$C,"GR1")</f>
        <v>734.6257612</v>
      </c>
      <c r="V148" s="29">
        <f>SUMIFS('2024 YTD | Divisão'!$D:$D,'2024 YTD | Divisão'!$A:$A,V$137,'2024 YTD | Divisão'!$B:$B,$B148,'2024 YTD | Divisão'!$C:$C,"GR1")</f>
        <v>2026.414789</v>
      </c>
      <c r="W148" s="29">
        <f>SUMIFS('2024 YTD | Divisão'!$D:$D,'2024 YTD | Divisão'!$A:$A,W$137,'2024 YTD | Divisão'!$B:$B,$B148,'2024 YTD | Divisão'!$C:$C,"GR1")</f>
        <v>0</v>
      </c>
      <c r="X148" s="8"/>
      <c r="Y148" s="9"/>
      <c r="Z148" s="4"/>
      <c r="AA148" s="4"/>
      <c r="AB148" s="4"/>
      <c r="AC148" s="4"/>
      <c r="AD148" s="4"/>
      <c r="AE148" s="4"/>
    </row>
    <row r="149" hidden="1" outlineLevel="1">
      <c r="A149" s="8"/>
      <c r="B149" s="29">
        <v>12.0</v>
      </c>
      <c r="C149" s="29">
        <f>SUMIFS('2024 YTD | Divisão'!$D:$D,'2024 YTD | Divisão'!$A:$A,C$137,'2024 YTD | Divisão'!$B:$B,$B149,'2024 YTD | Divisão'!$C:$C,"GR1")</f>
        <v>-13056.50923</v>
      </c>
      <c r="D149" s="29">
        <f>SUMIFS('2024 YTD | Divisão'!$D:$D,'2024 YTD | Divisão'!$A:$A,D$137,'2024 YTD | Divisão'!$B:$B,$B149,'2024 YTD | Divisão'!$C:$C,"GR1")</f>
        <v>5329.369585</v>
      </c>
      <c r="E149" s="29">
        <f>SUMIFS('2024 YTD | Divisão'!$D:$D,'2024 YTD | Divisão'!$A:$A,E$137,'2024 YTD | Divisão'!$B:$B,$B149,'2024 YTD | Divisão'!$C:$C,"GR1")</f>
        <v>39767.23809</v>
      </c>
      <c r="F149" s="29">
        <f>SUMIFS('2024 YTD | Divisão'!$D:$D,'2024 YTD | Divisão'!$A:$A,F$137,'2024 YTD | Divisão'!$B:$B,$B149,'2024 YTD | Divisão'!$C:$C,"GR1")</f>
        <v>0</v>
      </c>
      <c r="G149" s="29">
        <f>SUMIFS('2024 YTD | Divisão'!$D:$D,'2024 YTD | Divisão'!$A:$A,G$137,'2024 YTD | Divisão'!$B:$B,$B149,'2024 YTD | Divisão'!$C:$C,"GR1")</f>
        <v>955.2588059</v>
      </c>
      <c r="H149" s="29">
        <f>SUMIFS('2024 YTD | Divisão'!$D:$D,'2024 YTD | Divisão'!$A:$A,H$137,'2024 YTD | Divisão'!$B:$B,$B149,'2024 YTD | Divisão'!$C:$C,"GR1")</f>
        <v>12893.55822</v>
      </c>
      <c r="I149" s="29">
        <f>SUMIFS('2024 YTD | Divisão'!$D:$D,'2024 YTD | Divisão'!$A:$A,I$137,'2024 YTD | Divisão'!$B:$B,$B149,'2024 YTD | Divisão'!$C:$C,"GR1")</f>
        <v>2737.167766</v>
      </c>
      <c r="J149" s="29">
        <f>SUMIFS('2024 YTD | Divisão'!$D:$D,'2024 YTD | Divisão'!$A:$A,J$137,'2024 YTD | Divisão'!$B:$B,$B149,'2024 YTD | Divisão'!$C:$C,"GR1")</f>
        <v>0</v>
      </c>
      <c r="K149" s="29">
        <f>SUMIFS('2024 YTD | Divisão'!$D:$D,'2024 YTD | Divisão'!$A:$A,K$137,'2024 YTD | Divisão'!$B:$B,$B149,'2024 YTD | Divisão'!$C:$C,"GR1")</f>
        <v>-3268.81244</v>
      </c>
      <c r="L149" s="29">
        <f>SUMIFS('2024 YTD | Divisão'!$D:$D,'2024 YTD | Divisão'!$A:$A,L$137,'2024 YTD | Divisão'!$B:$B,$B149,'2024 YTD | Divisão'!$C:$C,"GR1")</f>
        <v>0</v>
      </c>
      <c r="M149" s="29">
        <f>SUMIFS('2024 YTD | Divisão'!$D:$D,'2024 YTD | Divisão'!$A:$A,M$137,'2024 YTD | Divisão'!$B:$B,$B149,'2024 YTD | Divisão'!$C:$C,"GR1")</f>
        <v>7981.247835</v>
      </c>
      <c r="N149" s="29">
        <f>SUMIFS('2024 YTD | Divisão'!$D:$D,'2024 YTD | Divisão'!$A:$A,N$137,'2024 YTD | Divisão'!$B:$B,$B149,'2024 YTD | Divisão'!$C:$C,"GR1")</f>
        <v>-1102.009455</v>
      </c>
      <c r="O149" s="29">
        <f>SUMIFS('2024 YTD | Divisão'!$D:$D,'2024 YTD | Divisão'!$A:$A,O$137,'2024 YTD | Divisão'!$B:$B,$B149,'2024 YTD | Divisão'!$C:$C,"GR1")</f>
        <v>35575.44252</v>
      </c>
      <c r="P149" s="29">
        <f>SUMIFS('2024 YTD | Divisão'!$D:$D,'2024 YTD | Divisão'!$A:$A,P$137,'2024 YTD | Divisão'!$B:$B,$B149,'2024 YTD | Divisão'!$C:$C,"GR1")</f>
        <v>0</v>
      </c>
      <c r="Q149" s="29">
        <f>SUMIFS('2024 YTD | Divisão'!$D:$D,'2024 YTD | Divisão'!$A:$A,Q$137,'2024 YTD | Divisão'!$B:$B,$B149,'2024 YTD | Divisão'!$C:$C,"GR1")</f>
        <v>29528.5858</v>
      </c>
      <c r="R149" s="29">
        <f>SUMIFS('2024 YTD | Divisão'!$D:$D,'2024 YTD | Divisão'!$A:$A,R$137,'2024 YTD | Divisão'!$B:$B,$B149,'2024 YTD | Divisão'!$C:$C,"GR1")</f>
        <v>0</v>
      </c>
      <c r="S149" s="29">
        <f>SUMIFS('2024 YTD | Divisão'!$D:$D,'2024 YTD | Divisão'!$A:$A,S$137,'2024 YTD | Divisão'!$B:$B,$B149,'2024 YTD | Divisão'!$C:$C,"GR1")</f>
        <v>16650.51339</v>
      </c>
      <c r="T149" s="29">
        <f>SUMIFS('2024 YTD | Divisão'!$D:$D,'2024 YTD | Divisão'!$A:$A,T$137,'2024 YTD | Divisão'!$B:$B,$B149,'2024 YTD | Divisão'!$C:$C,"GR1")</f>
        <v>0</v>
      </c>
      <c r="U149" s="29">
        <f>SUMIFS('2024 YTD | Divisão'!$D:$D,'2024 YTD | Divisão'!$A:$A,U$137,'2024 YTD | Divisão'!$B:$B,$B149,'2024 YTD | Divisão'!$C:$C,"GR1")</f>
        <v>15181.09143</v>
      </c>
      <c r="V149" s="29">
        <f>SUMIFS('2024 YTD | Divisão'!$D:$D,'2024 YTD | Divisão'!$A:$A,V$137,'2024 YTD | Divisão'!$B:$B,$B149,'2024 YTD | Divisão'!$C:$C,"GR1")</f>
        <v>-29870.62294</v>
      </c>
      <c r="W149" s="29">
        <f>SUMIFS('2024 YTD | Divisão'!$D:$D,'2024 YTD | Divisão'!$A:$A,W$137,'2024 YTD | Divisão'!$B:$B,$B149,'2024 YTD | Divisão'!$C:$C,"GR1")</f>
        <v>0</v>
      </c>
      <c r="X149" s="8"/>
      <c r="Y149" s="9"/>
      <c r="Z149" s="4"/>
      <c r="AA149" s="4"/>
      <c r="AB149" s="4"/>
      <c r="AC149" s="4"/>
      <c r="AD149" s="4"/>
      <c r="AE149" s="4"/>
    </row>
    <row r="150" hidden="1" outlineLevel="1">
      <c r="A150" s="8"/>
      <c r="B150" s="29">
        <v>13.0</v>
      </c>
      <c r="C150" s="29">
        <f>SUMIFS('2024 YTD | Divisão'!$D:$D,'2024 YTD | Divisão'!$A:$A,C$137,'2024 YTD | Divisão'!$B:$B,$B150,'2024 YTD | Divisão'!$C:$C,"GR1")</f>
        <v>75212.28041</v>
      </c>
      <c r="D150" s="29">
        <f>SUMIFS('2024 YTD | Divisão'!$D:$D,'2024 YTD | Divisão'!$A:$A,D$137,'2024 YTD | Divisão'!$B:$B,$B150,'2024 YTD | Divisão'!$C:$C,"GR1")</f>
        <v>20080.64729</v>
      </c>
      <c r="E150" s="29">
        <f>SUMIFS('2024 YTD | Divisão'!$D:$D,'2024 YTD | Divisão'!$A:$A,E$137,'2024 YTD | Divisão'!$B:$B,$B150,'2024 YTD | Divisão'!$C:$C,"GR1")</f>
        <v>63011.82235</v>
      </c>
      <c r="F150" s="29">
        <f>SUMIFS('2024 YTD | Divisão'!$D:$D,'2024 YTD | Divisão'!$A:$A,F$137,'2024 YTD | Divisão'!$B:$B,$B150,'2024 YTD | Divisão'!$C:$C,"GR1")</f>
        <v>0</v>
      </c>
      <c r="G150" s="29">
        <f>SUMIFS('2024 YTD | Divisão'!$D:$D,'2024 YTD | Divisão'!$A:$A,G$137,'2024 YTD | Divisão'!$B:$B,$B150,'2024 YTD | Divisão'!$C:$C,"GR1")</f>
        <v>7045.992717</v>
      </c>
      <c r="H150" s="29">
        <f>SUMIFS('2024 YTD | Divisão'!$D:$D,'2024 YTD | Divisão'!$A:$A,H$137,'2024 YTD | Divisão'!$B:$B,$B150,'2024 YTD | Divisão'!$C:$C,"GR1")</f>
        <v>4557.529953</v>
      </c>
      <c r="I150" s="29">
        <f>SUMIFS('2024 YTD | Divisão'!$D:$D,'2024 YTD | Divisão'!$A:$A,I$137,'2024 YTD | Divisão'!$B:$B,$B150,'2024 YTD | Divisão'!$C:$C,"GR1")</f>
        <v>14275.02784</v>
      </c>
      <c r="J150" s="29">
        <f>SUMIFS('2024 YTD | Divisão'!$D:$D,'2024 YTD | Divisão'!$A:$A,J$137,'2024 YTD | Divisão'!$B:$B,$B150,'2024 YTD | Divisão'!$C:$C,"GR1")</f>
        <v>0</v>
      </c>
      <c r="K150" s="29">
        <f>SUMIFS('2024 YTD | Divisão'!$D:$D,'2024 YTD | Divisão'!$A:$A,K$137,'2024 YTD | Divisão'!$B:$B,$B150,'2024 YTD | Divisão'!$C:$C,"GR1")</f>
        <v>-3628.05726</v>
      </c>
      <c r="L150" s="29">
        <f>SUMIFS('2024 YTD | Divisão'!$D:$D,'2024 YTD | Divisão'!$A:$A,L$137,'2024 YTD | Divisão'!$B:$B,$B150,'2024 YTD | Divisão'!$C:$C,"GR1")</f>
        <v>0</v>
      </c>
      <c r="M150" s="29">
        <f>SUMIFS('2024 YTD | Divisão'!$D:$D,'2024 YTD | Divisão'!$A:$A,M$137,'2024 YTD | Divisão'!$B:$B,$B150,'2024 YTD | Divisão'!$C:$C,"GR1")</f>
        <v>43750.92039</v>
      </c>
      <c r="N150" s="29">
        <f>SUMIFS('2024 YTD | Divisão'!$D:$D,'2024 YTD | Divisão'!$A:$A,N$137,'2024 YTD | Divisão'!$B:$B,$B150,'2024 YTD | Divisão'!$C:$C,"GR1")</f>
        <v>86215.16241</v>
      </c>
      <c r="O150" s="29">
        <f>SUMIFS('2024 YTD | Divisão'!$D:$D,'2024 YTD | Divisão'!$A:$A,O$137,'2024 YTD | Divisão'!$B:$B,$B150,'2024 YTD | Divisão'!$C:$C,"GR1")</f>
        <v>67349.13029</v>
      </c>
      <c r="P150" s="29">
        <f>SUMIFS('2024 YTD | Divisão'!$D:$D,'2024 YTD | Divisão'!$A:$A,P$137,'2024 YTD | Divisão'!$B:$B,$B150,'2024 YTD | Divisão'!$C:$C,"GR1")</f>
        <v>0</v>
      </c>
      <c r="Q150" s="29">
        <f>SUMIFS('2024 YTD | Divisão'!$D:$D,'2024 YTD | Divisão'!$A:$A,Q$137,'2024 YTD | Divisão'!$B:$B,$B150,'2024 YTD | Divisão'!$C:$C,"GR1")</f>
        <v>-7544.229311</v>
      </c>
      <c r="R150" s="29">
        <f>SUMIFS('2024 YTD | Divisão'!$D:$D,'2024 YTD | Divisão'!$A:$A,R$137,'2024 YTD | Divisão'!$B:$B,$B150,'2024 YTD | Divisão'!$C:$C,"GR1")</f>
        <v>0</v>
      </c>
      <c r="S150" s="29">
        <f>SUMIFS('2024 YTD | Divisão'!$D:$D,'2024 YTD | Divisão'!$A:$A,S$137,'2024 YTD | Divisão'!$B:$B,$B150,'2024 YTD | Divisão'!$C:$C,"GR1")</f>
        <v>-7678.091143</v>
      </c>
      <c r="T150" s="29">
        <f>SUMIFS('2024 YTD | Divisão'!$D:$D,'2024 YTD | Divisão'!$A:$A,T$137,'2024 YTD | Divisão'!$B:$B,$B150,'2024 YTD | Divisão'!$C:$C,"GR1")</f>
        <v>0</v>
      </c>
      <c r="U150" s="29">
        <f>SUMIFS('2024 YTD | Divisão'!$D:$D,'2024 YTD | Divisão'!$A:$A,U$137,'2024 YTD | Divisão'!$B:$B,$B150,'2024 YTD | Divisão'!$C:$C,"GR1")</f>
        <v>29328.20433</v>
      </c>
      <c r="V150" s="29">
        <f>SUMIFS('2024 YTD | Divisão'!$D:$D,'2024 YTD | Divisão'!$A:$A,V$137,'2024 YTD | Divisão'!$B:$B,$B150,'2024 YTD | Divisão'!$C:$C,"GR1")</f>
        <v>95467.56036</v>
      </c>
      <c r="W150" s="29">
        <f>SUMIFS('2024 YTD | Divisão'!$D:$D,'2024 YTD | Divisão'!$A:$A,W$137,'2024 YTD | Divisão'!$B:$B,$B150,'2024 YTD | Divisão'!$C:$C,"GR1")</f>
        <v>0</v>
      </c>
      <c r="X150" s="8"/>
      <c r="Y150" s="9"/>
      <c r="Z150" s="4"/>
      <c r="AA150" s="4"/>
      <c r="AB150" s="4"/>
      <c r="AC150" s="4"/>
      <c r="AD150" s="4"/>
      <c r="AE150" s="4"/>
    </row>
    <row r="151" hidden="1" outlineLevel="1">
      <c r="A151" s="8"/>
      <c r="B151" s="29">
        <v>14.0</v>
      </c>
      <c r="C151" s="29">
        <f>SUMIFS('2024 YTD | Divisão'!$D:$D,'2024 YTD | Divisão'!$A:$A,C$137,'2024 YTD | Divisão'!$B:$B,$B151,'2024 YTD | Divisão'!$C:$C,"GR1")</f>
        <v>-57827.52126</v>
      </c>
      <c r="D151" s="29">
        <f>SUMIFS('2024 YTD | Divisão'!$D:$D,'2024 YTD | Divisão'!$A:$A,D$137,'2024 YTD | Divisão'!$B:$B,$B151,'2024 YTD | Divisão'!$C:$C,"GR1")</f>
        <v>-15898.88172</v>
      </c>
      <c r="E151" s="29">
        <f>SUMIFS('2024 YTD | Divisão'!$D:$D,'2024 YTD | Divisão'!$A:$A,E$137,'2024 YTD | Divisão'!$B:$B,$B151,'2024 YTD | Divisão'!$C:$C,"GR1")</f>
        <v>-79792.70444</v>
      </c>
      <c r="F151" s="29">
        <f>SUMIFS('2024 YTD | Divisão'!$D:$D,'2024 YTD | Divisão'!$A:$A,F$137,'2024 YTD | Divisão'!$B:$B,$B151,'2024 YTD | Divisão'!$C:$C,"GR1")</f>
        <v>0</v>
      </c>
      <c r="G151" s="29">
        <f>SUMIFS('2024 YTD | Divisão'!$D:$D,'2024 YTD | Divisão'!$A:$A,G$137,'2024 YTD | Divisão'!$B:$B,$B151,'2024 YTD | Divisão'!$C:$C,"GR1")</f>
        <v>784.4036085</v>
      </c>
      <c r="H151" s="29">
        <f>SUMIFS('2024 YTD | Divisão'!$D:$D,'2024 YTD | Divisão'!$A:$A,H$137,'2024 YTD | Divisão'!$B:$B,$B151,'2024 YTD | Divisão'!$C:$C,"GR1")</f>
        <v>-19336.76664</v>
      </c>
      <c r="I151" s="29">
        <f>SUMIFS('2024 YTD | Divisão'!$D:$D,'2024 YTD | Divisão'!$A:$A,I$137,'2024 YTD | Divisão'!$B:$B,$B151,'2024 YTD | Divisão'!$C:$C,"GR1")</f>
        <v>-5978.669829</v>
      </c>
      <c r="J151" s="29">
        <f>SUMIFS('2024 YTD | Divisão'!$D:$D,'2024 YTD | Divisão'!$A:$A,J$137,'2024 YTD | Divisão'!$B:$B,$B151,'2024 YTD | Divisão'!$C:$C,"GR1")</f>
        <v>0</v>
      </c>
      <c r="K151" s="29">
        <f>SUMIFS('2024 YTD | Divisão'!$D:$D,'2024 YTD | Divisão'!$A:$A,K$137,'2024 YTD | Divisão'!$B:$B,$B151,'2024 YTD | Divisão'!$C:$C,"GR1")</f>
        <v>909.9608514</v>
      </c>
      <c r="L151" s="29">
        <f>SUMIFS('2024 YTD | Divisão'!$D:$D,'2024 YTD | Divisão'!$A:$A,L$137,'2024 YTD | Divisão'!$B:$B,$B151,'2024 YTD | Divisão'!$C:$C,"GR1")</f>
        <v>0</v>
      </c>
      <c r="M151" s="29">
        <f>SUMIFS('2024 YTD | Divisão'!$D:$D,'2024 YTD | Divisão'!$A:$A,M$137,'2024 YTD | Divisão'!$B:$B,$B151,'2024 YTD | Divisão'!$C:$C,"GR1")</f>
        <v>-176795.5501</v>
      </c>
      <c r="N151" s="29">
        <f>SUMIFS('2024 YTD | Divisão'!$D:$D,'2024 YTD | Divisão'!$A:$A,N$137,'2024 YTD | Divisão'!$B:$B,$B151,'2024 YTD | Divisão'!$C:$C,"GR1")</f>
        <v>-80929.3848</v>
      </c>
      <c r="O151" s="29">
        <f>SUMIFS('2024 YTD | Divisão'!$D:$D,'2024 YTD | Divisão'!$A:$A,O$137,'2024 YTD | Divisão'!$B:$B,$B151,'2024 YTD | Divisão'!$C:$C,"GR1")</f>
        <v>-102785.5391</v>
      </c>
      <c r="P151" s="29">
        <f>SUMIFS('2024 YTD | Divisão'!$D:$D,'2024 YTD | Divisão'!$A:$A,P$137,'2024 YTD | Divisão'!$B:$B,$B151,'2024 YTD | Divisão'!$C:$C,"GR1")</f>
        <v>0</v>
      </c>
      <c r="Q151" s="29">
        <f>SUMIFS('2024 YTD | Divisão'!$D:$D,'2024 YTD | Divisão'!$A:$A,Q$137,'2024 YTD | Divisão'!$B:$B,$B151,'2024 YTD | Divisão'!$C:$C,"GR1")</f>
        <v>-81874.15778</v>
      </c>
      <c r="R151" s="29">
        <f>SUMIFS('2024 YTD | Divisão'!$D:$D,'2024 YTD | Divisão'!$A:$A,R$137,'2024 YTD | Divisão'!$B:$B,$B151,'2024 YTD | Divisão'!$C:$C,"GR1")</f>
        <v>0</v>
      </c>
      <c r="S151" s="29">
        <f>SUMIFS('2024 YTD | Divisão'!$D:$D,'2024 YTD | Divisão'!$A:$A,S$137,'2024 YTD | Divisão'!$B:$B,$B151,'2024 YTD | Divisão'!$C:$C,"GR1")</f>
        <v>-19310.19258</v>
      </c>
      <c r="T151" s="29">
        <f>SUMIFS('2024 YTD | Divisão'!$D:$D,'2024 YTD | Divisão'!$A:$A,T$137,'2024 YTD | Divisão'!$B:$B,$B151,'2024 YTD | Divisão'!$C:$C,"GR1")</f>
        <v>0</v>
      </c>
      <c r="U151" s="29">
        <f>SUMIFS('2024 YTD | Divisão'!$D:$D,'2024 YTD | Divisão'!$A:$A,U$137,'2024 YTD | Divisão'!$B:$B,$B151,'2024 YTD | Divisão'!$C:$C,"GR1")</f>
        <v>-42016.88315</v>
      </c>
      <c r="V151" s="29">
        <f>SUMIFS('2024 YTD | Divisão'!$D:$D,'2024 YTD | Divisão'!$A:$A,V$137,'2024 YTD | Divisão'!$B:$B,$B151,'2024 YTD | Divisão'!$C:$C,"GR1")</f>
        <v>-111630.1694</v>
      </c>
      <c r="W151" s="29">
        <f>SUMIFS('2024 YTD | Divisão'!$D:$D,'2024 YTD | Divisão'!$A:$A,W$137,'2024 YTD | Divisão'!$B:$B,$B151,'2024 YTD | Divisão'!$C:$C,"GR1")</f>
        <v>0</v>
      </c>
      <c r="X151" s="8"/>
      <c r="Y151" s="9"/>
      <c r="Z151" s="4"/>
      <c r="AA151" s="4"/>
      <c r="AB151" s="4"/>
      <c r="AC151" s="4"/>
      <c r="AD151" s="4"/>
      <c r="AE151" s="4"/>
    </row>
    <row r="152" hidden="1" outlineLevel="1">
      <c r="A152" s="8"/>
      <c r="B152" s="29">
        <v>15.0</v>
      </c>
      <c r="C152" s="29">
        <f>SUMIFS('2024 YTD | Divisão'!$D:$D,'2024 YTD | Divisão'!$A:$A,C$137,'2024 YTD | Divisão'!$B:$B,$B152,'2024 YTD | Divisão'!$C:$C,"GR1")</f>
        <v>-18190.83394</v>
      </c>
      <c r="D152" s="29">
        <f>SUMIFS('2024 YTD | Divisão'!$D:$D,'2024 YTD | Divisão'!$A:$A,D$137,'2024 YTD | Divisão'!$B:$B,$B152,'2024 YTD | Divisão'!$C:$C,"GR1")</f>
        <v>5423.954279</v>
      </c>
      <c r="E152" s="29">
        <f>SUMIFS('2024 YTD | Divisão'!$D:$D,'2024 YTD | Divisão'!$A:$A,E$137,'2024 YTD | Divisão'!$B:$B,$B152,'2024 YTD | Divisão'!$C:$C,"GR1")</f>
        <v>-35504.7156</v>
      </c>
      <c r="F152" s="29">
        <f>SUMIFS('2024 YTD | Divisão'!$D:$D,'2024 YTD | Divisão'!$A:$A,F$137,'2024 YTD | Divisão'!$B:$B,$B152,'2024 YTD | Divisão'!$C:$C,"GR1")</f>
        <v>0</v>
      </c>
      <c r="G152" s="29">
        <f>SUMIFS('2024 YTD | Divisão'!$D:$D,'2024 YTD | Divisão'!$A:$A,G$137,'2024 YTD | Divisão'!$B:$B,$B152,'2024 YTD | Divisão'!$C:$C,"GR1")</f>
        <v>-3729.084262</v>
      </c>
      <c r="H152" s="29">
        <f>SUMIFS('2024 YTD | Divisão'!$D:$D,'2024 YTD | Divisão'!$A:$A,H$137,'2024 YTD | Divisão'!$B:$B,$B152,'2024 YTD | Divisão'!$C:$C,"GR1")</f>
        <v>3618.157868</v>
      </c>
      <c r="I152" s="29">
        <f>SUMIFS('2024 YTD | Divisão'!$D:$D,'2024 YTD | Divisão'!$A:$A,I$137,'2024 YTD | Divisão'!$B:$B,$B152,'2024 YTD | Divisão'!$C:$C,"GR1")</f>
        <v>-12698.84818</v>
      </c>
      <c r="J152" s="29">
        <f>SUMIFS('2024 YTD | Divisão'!$D:$D,'2024 YTD | Divisão'!$A:$A,J$137,'2024 YTD | Divisão'!$B:$B,$B152,'2024 YTD | Divisão'!$C:$C,"GR1")</f>
        <v>0</v>
      </c>
      <c r="K152" s="29">
        <f>SUMIFS('2024 YTD | Divisão'!$D:$D,'2024 YTD | Divisão'!$A:$A,K$137,'2024 YTD | Divisão'!$B:$B,$B152,'2024 YTD | Divisão'!$C:$C,"GR1")</f>
        <v>6414.685882</v>
      </c>
      <c r="L152" s="29">
        <f>SUMIFS('2024 YTD | Divisão'!$D:$D,'2024 YTD | Divisão'!$A:$A,L$137,'2024 YTD | Divisão'!$B:$B,$B152,'2024 YTD | Divisão'!$C:$C,"GR1")</f>
        <v>0</v>
      </c>
      <c r="M152" s="29">
        <f>SUMIFS('2024 YTD | Divisão'!$D:$D,'2024 YTD | Divisão'!$A:$A,M$137,'2024 YTD | Divisão'!$B:$B,$B152,'2024 YTD | Divisão'!$C:$C,"GR1")</f>
        <v>3835.216212</v>
      </c>
      <c r="N152" s="29">
        <f>SUMIFS('2024 YTD | Divisão'!$D:$D,'2024 YTD | Divisão'!$A:$A,N$137,'2024 YTD | Divisão'!$B:$B,$B152,'2024 YTD | Divisão'!$C:$C,"GR1")</f>
        <v>53800.6199</v>
      </c>
      <c r="O152" s="29">
        <f>SUMIFS('2024 YTD | Divisão'!$D:$D,'2024 YTD | Divisão'!$A:$A,O$137,'2024 YTD | Divisão'!$B:$B,$B152,'2024 YTD | Divisão'!$C:$C,"GR1")</f>
        <v>50257.81454</v>
      </c>
      <c r="P152" s="29">
        <f>SUMIFS('2024 YTD | Divisão'!$D:$D,'2024 YTD | Divisão'!$A:$A,P$137,'2024 YTD | Divisão'!$B:$B,$B152,'2024 YTD | Divisão'!$C:$C,"GR1")</f>
        <v>0</v>
      </c>
      <c r="Q152" s="29">
        <f>SUMIFS('2024 YTD | Divisão'!$D:$D,'2024 YTD | Divisão'!$A:$A,Q$137,'2024 YTD | Divisão'!$B:$B,$B152,'2024 YTD | Divisão'!$C:$C,"GR1")</f>
        <v>17253.01579</v>
      </c>
      <c r="R152" s="29">
        <f>SUMIFS('2024 YTD | Divisão'!$D:$D,'2024 YTD | Divisão'!$A:$A,R$137,'2024 YTD | Divisão'!$B:$B,$B152,'2024 YTD | Divisão'!$C:$C,"GR1")</f>
        <v>0</v>
      </c>
      <c r="S152" s="29">
        <f>SUMIFS('2024 YTD | Divisão'!$D:$D,'2024 YTD | Divisão'!$A:$A,S$137,'2024 YTD | Divisão'!$B:$B,$B152,'2024 YTD | Divisão'!$C:$C,"GR1")</f>
        <v>-21682.73854</v>
      </c>
      <c r="T152" s="29">
        <f>SUMIFS('2024 YTD | Divisão'!$D:$D,'2024 YTD | Divisão'!$A:$A,T$137,'2024 YTD | Divisão'!$B:$B,$B152,'2024 YTD | Divisão'!$C:$C,"GR1")</f>
        <v>0</v>
      </c>
      <c r="U152" s="29">
        <f>SUMIFS('2024 YTD | Divisão'!$D:$D,'2024 YTD | Divisão'!$A:$A,U$137,'2024 YTD | Divisão'!$B:$B,$B152,'2024 YTD | Divisão'!$C:$C,"GR1")</f>
        <v>6774.784358</v>
      </c>
      <c r="V152" s="29">
        <f>SUMIFS('2024 YTD | Divisão'!$D:$D,'2024 YTD | Divisão'!$A:$A,V$137,'2024 YTD | Divisão'!$B:$B,$B152,'2024 YTD | Divisão'!$C:$C,"GR1")</f>
        <v>-437.3003479</v>
      </c>
      <c r="W152" s="29">
        <f>SUMIFS('2024 YTD | Divisão'!$D:$D,'2024 YTD | Divisão'!$A:$A,W$137,'2024 YTD | Divisão'!$B:$B,$B152,'2024 YTD | Divisão'!$C:$C,"GR1")</f>
        <v>0</v>
      </c>
      <c r="X152" s="8"/>
      <c r="Y152" s="9"/>
      <c r="Z152" s="4"/>
      <c r="AA152" s="4"/>
      <c r="AB152" s="4"/>
      <c r="AC152" s="4"/>
      <c r="AD152" s="4"/>
      <c r="AE152" s="4"/>
    </row>
    <row r="153" hidden="1" outlineLevel="1">
      <c r="A153" s="8"/>
      <c r="B153" s="29">
        <v>16.0</v>
      </c>
      <c r="C153" s="29">
        <f>SUMIFS('2024 YTD | Divisão'!$D:$D,'2024 YTD | Divisão'!$A:$A,C$137,'2024 YTD | Divisão'!$B:$B,$B153,'2024 YTD | Divisão'!$C:$C,"GR1")</f>
        <v>-59912.16023</v>
      </c>
      <c r="D153" s="29">
        <f>SUMIFS('2024 YTD | Divisão'!$D:$D,'2024 YTD | Divisão'!$A:$A,D$137,'2024 YTD | Divisão'!$B:$B,$B153,'2024 YTD | Divisão'!$C:$C,"GR1")</f>
        <v>-9175.121012</v>
      </c>
      <c r="E153" s="29">
        <f>SUMIFS('2024 YTD | Divisão'!$D:$D,'2024 YTD | Divisão'!$A:$A,E$137,'2024 YTD | Divisão'!$B:$B,$B153,'2024 YTD | Divisão'!$C:$C,"GR1")</f>
        <v>-37793.78107</v>
      </c>
      <c r="F153" s="29">
        <f>SUMIFS('2024 YTD | Divisão'!$D:$D,'2024 YTD | Divisão'!$A:$A,F$137,'2024 YTD | Divisão'!$B:$B,$B153,'2024 YTD | Divisão'!$C:$C,"GR1")</f>
        <v>0</v>
      </c>
      <c r="G153" s="29">
        <f>SUMIFS('2024 YTD | Divisão'!$D:$D,'2024 YTD | Divisão'!$A:$A,G$137,'2024 YTD | Divisão'!$B:$B,$B153,'2024 YTD | Divisão'!$C:$C,"GR1")</f>
        <v>-7660.714265</v>
      </c>
      <c r="H153" s="29">
        <f>SUMIFS('2024 YTD | Divisão'!$D:$D,'2024 YTD | Divisão'!$A:$A,H$137,'2024 YTD | Divisão'!$B:$B,$B153,'2024 YTD | Divisão'!$C:$C,"GR1")</f>
        <v>-15323.89411</v>
      </c>
      <c r="I153" s="29">
        <f>SUMIFS('2024 YTD | Divisão'!$D:$D,'2024 YTD | Divisão'!$A:$A,I$137,'2024 YTD | Divisão'!$B:$B,$B153,'2024 YTD | Divisão'!$C:$C,"GR1")</f>
        <v>-9018.882865</v>
      </c>
      <c r="J153" s="29">
        <f>SUMIFS('2024 YTD | Divisão'!$D:$D,'2024 YTD | Divisão'!$A:$A,J$137,'2024 YTD | Divisão'!$B:$B,$B153,'2024 YTD | Divisão'!$C:$C,"GR1")</f>
        <v>0</v>
      </c>
      <c r="K153" s="29">
        <f>SUMIFS('2024 YTD | Divisão'!$D:$D,'2024 YTD | Divisão'!$A:$A,K$137,'2024 YTD | Divisão'!$B:$B,$B153,'2024 YTD | Divisão'!$C:$C,"GR1")</f>
        <v>-7830.791278</v>
      </c>
      <c r="L153" s="29">
        <f>SUMIFS('2024 YTD | Divisão'!$D:$D,'2024 YTD | Divisão'!$A:$A,L$137,'2024 YTD | Divisão'!$B:$B,$B153,'2024 YTD | Divisão'!$C:$C,"GR1")</f>
        <v>0</v>
      </c>
      <c r="M153" s="29">
        <f>SUMIFS('2024 YTD | Divisão'!$D:$D,'2024 YTD | Divisão'!$A:$A,M$137,'2024 YTD | Divisão'!$B:$B,$B153,'2024 YTD | Divisão'!$C:$C,"GR1")</f>
        <v>264.6368925</v>
      </c>
      <c r="N153" s="29">
        <f>SUMIFS('2024 YTD | Divisão'!$D:$D,'2024 YTD | Divisão'!$A:$A,N$137,'2024 YTD | Divisão'!$B:$B,$B153,'2024 YTD | Divisão'!$C:$C,"GR1")</f>
        <v>-25252.45232</v>
      </c>
      <c r="O153" s="29">
        <f>SUMIFS('2024 YTD | Divisão'!$D:$D,'2024 YTD | Divisão'!$A:$A,O$137,'2024 YTD | Divisão'!$B:$B,$B153,'2024 YTD | Divisão'!$C:$C,"GR1")</f>
        <v>-75798.62866</v>
      </c>
      <c r="P153" s="29">
        <f>SUMIFS('2024 YTD | Divisão'!$D:$D,'2024 YTD | Divisão'!$A:$A,P$137,'2024 YTD | Divisão'!$B:$B,$B153,'2024 YTD | Divisão'!$C:$C,"GR1")</f>
        <v>0</v>
      </c>
      <c r="Q153" s="29">
        <f>SUMIFS('2024 YTD | Divisão'!$D:$D,'2024 YTD | Divisão'!$A:$A,Q$137,'2024 YTD | Divisão'!$B:$B,$B153,'2024 YTD | Divisão'!$C:$C,"GR1")</f>
        <v>-58428.26139</v>
      </c>
      <c r="R153" s="29">
        <f>SUMIFS('2024 YTD | Divisão'!$D:$D,'2024 YTD | Divisão'!$A:$A,R$137,'2024 YTD | Divisão'!$B:$B,$B153,'2024 YTD | Divisão'!$C:$C,"GR1")</f>
        <v>0</v>
      </c>
      <c r="S153" s="29">
        <f>SUMIFS('2024 YTD | Divisão'!$D:$D,'2024 YTD | Divisão'!$A:$A,S$137,'2024 YTD | Divisão'!$B:$B,$B153,'2024 YTD | Divisão'!$C:$C,"GR1")</f>
        <v>-21566.34971</v>
      </c>
      <c r="T153" s="29">
        <f>SUMIFS('2024 YTD | Divisão'!$D:$D,'2024 YTD | Divisão'!$A:$A,T$137,'2024 YTD | Divisão'!$B:$B,$B153,'2024 YTD | Divisão'!$C:$C,"GR1")</f>
        <v>0</v>
      </c>
      <c r="U153" s="29">
        <f>SUMIFS('2024 YTD | Divisão'!$D:$D,'2024 YTD | Divisão'!$A:$A,U$137,'2024 YTD | Divisão'!$B:$B,$B153,'2024 YTD | Divisão'!$C:$C,"GR1")</f>
        <v>3497.104959</v>
      </c>
      <c r="V153" s="29">
        <f>SUMIFS('2024 YTD | Divisão'!$D:$D,'2024 YTD | Divisão'!$A:$A,V$137,'2024 YTD | Divisão'!$B:$B,$B153,'2024 YTD | Divisão'!$C:$C,"GR1")</f>
        <v>-24102.27668</v>
      </c>
      <c r="W153" s="29">
        <f>SUMIFS('2024 YTD | Divisão'!$D:$D,'2024 YTD | Divisão'!$A:$A,W$137,'2024 YTD | Divisão'!$B:$B,$B153,'2024 YTD | Divisão'!$C:$C,"GR1")</f>
        <v>0</v>
      </c>
      <c r="X153" s="8"/>
      <c r="Y153" s="9"/>
      <c r="Z153" s="4"/>
      <c r="AA153" s="4"/>
      <c r="AB153" s="4"/>
      <c r="AC153" s="4"/>
      <c r="AD153" s="4"/>
      <c r="AE153" s="4"/>
    </row>
    <row r="154" hidden="1" outlineLevel="1">
      <c r="A154" s="8"/>
      <c r="B154" s="29">
        <v>17.0</v>
      </c>
      <c r="C154" s="29">
        <f>SUMIFS('2024 YTD | Divisão'!$D:$D,'2024 YTD | Divisão'!$A:$A,C$137,'2024 YTD | Divisão'!$B:$B,$B154,'2024 YTD | Divisão'!$C:$C,"GR1")</f>
        <v>-2894.728112</v>
      </c>
      <c r="D154" s="29">
        <f>SUMIFS('2024 YTD | Divisão'!$D:$D,'2024 YTD | Divisão'!$A:$A,D$137,'2024 YTD | Divisão'!$B:$B,$B154,'2024 YTD | Divisão'!$C:$C,"GR1")</f>
        <v>11545.65835</v>
      </c>
      <c r="E154" s="29">
        <f>SUMIFS('2024 YTD | Divisão'!$D:$D,'2024 YTD | Divisão'!$A:$A,E$137,'2024 YTD | Divisão'!$B:$B,$B154,'2024 YTD | Divisão'!$C:$C,"GR1")</f>
        <v>43747.79465</v>
      </c>
      <c r="F154" s="29">
        <f>SUMIFS('2024 YTD | Divisão'!$D:$D,'2024 YTD | Divisão'!$A:$A,F$137,'2024 YTD | Divisão'!$B:$B,$B154,'2024 YTD | Divisão'!$C:$C,"GR1")</f>
        <v>0</v>
      </c>
      <c r="G154" s="29">
        <f>SUMIFS('2024 YTD | Divisão'!$D:$D,'2024 YTD | Divisão'!$A:$A,G$137,'2024 YTD | Divisão'!$B:$B,$B154,'2024 YTD | Divisão'!$C:$C,"GR1")</f>
        <v>-10744.72004</v>
      </c>
      <c r="H154" s="29">
        <f>SUMIFS('2024 YTD | Divisão'!$D:$D,'2024 YTD | Divisão'!$A:$A,H$137,'2024 YTD | Divisão'!$B:$B,$B154,'2024 YTD | Divisão'!$C:$C,"GR1")</f>
        <v>24408.23036</v>
      </c>
      <c r="I154" s="29">
        <f>SUMIFS('2024 YTD | Divisão'!$D:$D,'2024 YTD | Divisão'!$A:$A,I$137,'2024 YTD | Divisão'!$B:$B,$B154,'2024 YTD | Divisão'!$C:$C,"GR1")</f>
        <v>16951.94168</v>
      </c>
      <c r="J154" s="29">
        <f>SUMIFS('2024 YTD | Divisão'!$D:$D,'2024 YTD | Divisão'!$A:$A,J$137,'2024 YTD | Divisão'!$B:$B,$B154,'2024 YTD | Divisão'!$C:$C,"GR1")</f>
        <v>0</v>
      </c>
      <c r="K154" s="29">
        <f>SUMIFS('2024 YTD | Divisão'!$D:$D,'2024 YTD | Divisão'!$A:$A,K$137,'2024 YTD | Divisão'!$B:$B,$B154,'2024 YTD | Divisão'!$C:$C,"GR1")</f>
        <v>-12065.87061</v>
      </c>
      <c r="L154" s="29">
        <f>SUMIFS('2024 YTD | Divisão'!$D:$D,'2024 YTD | Divisão'!$A:$A,L$137,'2024 YTD | Divisão'!$B:$B,$B154,'2024 YTD | Divisão'!$C:$C,"GR1")</f>
        <v>0</v>
      </c>
      <c r="M154" s="29">
        <f>SUMIFS('2024 YTD | Divisão'!$D:$D,'2024 YTD | Divisão'!$A:$A,M$137,'2024 YTD | Divisão'!$B:$B,$B154,'2024 YTD | Divisão'!$C:$C,"GR1")</f>
        <v>-71336.51889</v>
      </c>
      <c r="N154" s="29">
        <f>SUMIFS('2024 YTD | Divisão'!$D:$D,'2024 YTD | Divisão'!$A:$A,N$137,'2024 YTD | Divisão'!$B:$B,$B154,'2024 YTD | Divisão'!$C:$C,"GR1")</f>
        <v>-24953.96898</v>
      </c>
      <c r="O154" s="29">
        <f>SUMIFS('2024 YTD | Divisão'!$D:$D,'2024 YTD | Divisão'!$A:$A,O$137,'2024 YTD | Divisão'!$B:$B,$B154,'2024 YTD | Divisão'!$C:$C,"GR1")</f>
        <v>-44195.05688</v>
      </c>
      <c r="P154" s="29">
        <f>SUMIFS('2024 YTD | Divisão'!$D:$D,'2024 YTD | Divisão'!$A:$A,P$137,'2024 YTD | Divisão'!$B:$B,$B154,'2024 YTD | Divisão'!$C:$C,"GR1")</f>
        <v>0</v>
      </c>
      <c r="Q154" s="29">
        <f>SUMIFS('2024 YTD | Divisão'!$D:$D,'2024 YTD | Divisão'!$A:$A,Q$137,'2024 YTD | Divisão'!$B:$B,$B154,'2024 YTD | Divisão'!$C:$C,"GR1")</f>
        <v>-92935.65988</v>
      </c>
      <c r="R154" s="29">
        <f>SUMIFS('2024 YTD | Divisão'!$D:$D,'2024 YTD | Divisão'!$A:$A,R$137,'2024 YTD | Divisão'!$B:$B,$B154,'2024 YTD | Divisão'!$C:$C,"GR1")</f>
        <v>0</v>
      </c>
      <c r="S154" s="29">
        <f>SUMIFS('2024 YTD | Divisão'!$D:$D,'2024 YTD | Divisão'!$A:$A,S$137,'2024 YTD | Divisão'!$B:$B,$B154,'2024 YTD | Divisão'!$C:$C,"GR1")</f>
        <v>7065.397476</v>
      </c>
      <c r="T154" s="29">
        <f>SUMIFS('2024 YTD | Divisão'!$D:$D,'2024 YTD | Divisão'!$A:$A,T$137,'2024 YTD | Divisão'!$B:$B,$B154,'2024 YTD | Divisão'!$C:$C,"GR1")</f>
        <v>0</v>
      </c>
      <c r="U154" s="29">
        <f>SUMIFS('2024 YTD | Divisão'!$D:$D,'2024 YTD | Divisão'!$A:$A,U$137,'2024 YTD | Divisão'!$B:$B,$B154,'2024 YTD | Divisão'!$C:$C,"GR1")</f>
        <v>15816.43415</v>
      </c>
      <c r="V154" s="29">
        <f>SUMIFS('2024 YTD | Divisão'!$D:$D,'2024 YTD | Divisão'!$A:$A,V$137,'2024 YTD | Divisão'!$B:$B,$B154,'2024 YTD | Divisão'!$C:$C,"GR1")</f>
        <v>23143.64449</v>
      </c>
      <c r="W154" s="29">
        <f>SUMIFS('2024 YTD | Divisão'!$D:$D,'2024 YTD | Divisão'!$A:$A,W$137,'2024 YTD | Divisão'!$B:$B,$B154,'2024 YTD | Divisão'!$C:$C,"GR1")</f>
        <v>0</v>
      </c>
      <c r="X154" s="8"/>
      <c r="Y154" s="9"/>
      <c r="Z154" s="4"/>
      <c r="AA154" s="4"/>
      <c r="AB154" s="4"/>
      <c r="AC154" s="4"/>
      <c r="AD154" s="4"/>
      <c r="AE154" s="4"/>
    </row>
    <row r="155" hidden="1" outlineLevel="1">
      <c r="A155" s="8"/>
      <c r="B155" s="29">
        <v>18.0</v>
      </c>
      <c r="C155" s="29">
        <f>SUMIFS('2024 YTD | Divisão'!$D:$D,'2024 YTD | Divisão'!$A:$A,C$137,'2024 YTD | Divisão'!$B:$B,$B155,'2024 YTD | Divisão'!$C:$C,"GR1")</f>
        <v>9732.827051</v>
      </c>
      <c r="D155" s="29">
        <f>SUMIFS('2024 YTD | Divisão'!$D:$D,'2024 YTD | Divisão'!$A:$A,D$137,'2024 YTD | Divisão'!$B:$B,$B155,'2024 YTD | Divisão'!$C:$C,"GR1")</f>
        <v>26973.37774</v>
      </c>
      <c r="E155" s="29">
        <f>SUMIFS('2024 YTD | Divisão'!$D:$D,'2024 YTD | Divisão'!$A:$A,E$137,'2024 YTD | Divisão'!$B:$B,$B155,'2024 YTD | Divisão'!$C:$C,"GR1")</f>
        <v>-10378.23744</v>
      </c>
      <c r="F155" s="29">
        <f>SUMIFS('2024 YTD | Divisão'!$D:$D,'2024 YTD | Divisão'!$A:$A,F$137,'2024 YTD | Divisão'!$B:$B,$B155,'2024 YTD | Divisão'!$C:$C,"GR1")</f>
        <v>0</v>
      </c>
      <c r="G155" s="29">
        <f>SUMIFS('2024 YTD | Divisão'!$D:$D,'2024 YTD | Divisão'!$A:$A,G$137,'2024 YTD | Divisão'!$B:$B,$B155,'2024 YTD | Divisão'!$C:$C,"GR1")</f>
        <v>5710.622862</v>
      </c>
      <c r="H155" s="29">
        <f>SUMIFS('2024 YTD | Divisão'!$D:$D,'2024 YTD | Divisão'!$A:$A,H$137,'2024 YTD | Divisão'!$B:$B,$B155,'2024 YTD | Divisão'!$C:$C,"GR1")</f>
        <v>16704.9372</v>
      </c>
      <c r="I155" s="29">
        <f>SUMIFS('2024 YTD | Divisão'!$D:$D,'2024 YTD | Divisão'!$A:$A,I$137,'2024 YTD | Divisão'!$B:$B,$B155,'2024 YTD | Divisão'!$C:$C,"GR1")</f>
        <v>14177.89543</v>
      </c>
      <c r="J155" s="29">
        <f>SUMIFS('2024 YTD | Divisão'!$D:$D,'2024 YTD | Divisão'!$A:$A,J$137,'2024 YTD | Divisão'!$B:$B,$B155,'2024 YTD | Divisão'!$C:$C,"GR1")</f>
        <v>0</v>
      </c>
      <c r="K155" s="29">
        <f>SUMIFS('2024 YTD | Divisão'!$D:$D,'2024 YTD | Divisão'!$A:$A,K$137,'2024 YTD | Divisão'!$B:$B,$B155,'2024 YTD | Divisão'!$C:$C,"GR1")</f>
        <v>-19468.1371</v>
      </c>
      <c r="L155" s="29">
        <f>SUMIFS('2024 YTD | Divisão'!$D:$D,'2024 YTD | Divisão'!$A:$A,L$137,'2024 YTD | Divisão'!$B:$B,$B155,'2024 YTD | Divisão'!$C:$C,"GR1")</f>
        <v>0</v>
      </c>
      <c r="M155" s="29">
        <f>SUMIFS('2024 YTD | Divisão'!$D:$D,'2024 YTD | Divisão'!$A:$A,M$137,'2024 YTD | Divisão'!$B:$B,$B155,'2024 YTD | Divisão'!$C:$C,"GR1")</f>
        <v>-51903.28342</v>
      </c>
      <c r="N155" s="29">
        <f>SUMIFS('2024 YTD | Divisão'!$D:$D,'2024 YTD | Divisão'!$A:$A,N$137,'2024 YTD | Divisão'!$B:$B,$B155,'2024 YTD | Divisão'!$C:$C,"GR1")</f>
        <v>39857.33793</v>
      </c>
      <c r="O155" s="29">
        <f>SUMIFS('2024 YTD | Divisão'!$D:$D,'2024 YTD | Divisão'!$A:$A,O$137,'2024 YTD | Divisão'!$B:$B,$B155,'2024 YTD | Divisão'!$C:$C,"GR1")</f>
        <v>-51804.6306</v>
      </c>
      <c r="P155" s="29">
        <f>SUMIFS('2024 YTD | Divisão'!$D:$D,'2024 YTD | Divisão'!$A:$A,P$137,'2024 YTD | Divisão'!$B:$B,$B155,'2024 YTD | Divisão'!$C:$C,"GR1")</f>
        <v>0</v>
      </c>
      <c r="Q155" s="29">
        <f>SUMIFS('2024 YTD | Divisão'!$D:$D,'2024 YTD | Divisão'!$A:$A,Q$137,'2024 YTD | Divisão'!$B:$B,$B155,'2024 YTD | Divisão'!$C:$C,"GR1")</f>
        <v>-33819.09533</v>
      </c>
      <c r="R155" s="29">
        <f>SUMIFS('2024 YTD | Divisão'!$D:$D,'2024 YTD | Divisão'!$A:$A,R$137,'2024 YTD | Divisão'!$B:$B,$B155,'2024 YTD | Divisão'!$C:$C,"GR1")</f>
        <v>0</v>
      </c>
      <c r="S155" s="29">
        <f>SUMIFS('2024 YTD | Divisão'!$D:$D,'2024 YTD | Divisão'!$A:$A,S$137,'2024 YTD | Divisão'!$B:$B,$B155,'2024 YTD | Divisão'!$C:$C,"GR1")</f>
        <v>3234.645714</v>
      </c>
      <c r="T155" s="29">
        <f>SUMIFS('2024 YTD | Divisão'!$D:$D,'2024 YTD | Divisão'!$A:$A,T$137,'2024 YTD | Divisão'!$B:$B,$B155,'2024 YTD | Divisão'!$C:$C,"GR1")</f>
        <v>0</v>
      </c>
      <c r="U155" s="29">
        <f>SUMIFS('2024 YTD | Divisão'!$D:$D,'2024 YTD | Divisão'!$A:$A,U$137,'2024 YTD | Divisão'!$B:$B,$B155,'2024 YTD | Divisão'!$C:$C,"GR1")</f>
        <v>7408.238035</v>
      </c>
      <c r="V155" s="29">
        <f>SUMIFS('2024 YTD | Divisão'!$D:$D,'2024 YTD | Divisão'!$A:$A,V$137,'2024 YTD | Divisão'!$B:$B,$B155,'2024 YTD | Divisão'!$C:$C,"GR1")</f>
        <v>73051.30283</v>
      </c>
      <c r="W155" s="29">
        <f>SUMIFS('2024 YTD | Divisão'!$D:$D,'2024 YTD | Divisão'!$A:$A,W$137,'2024 YTD | Divisão'!$B:$B,$B155,'2024 YTD | Divisão'!$C:$C,"GR1")</f>
        <v>0</v>
      </c>
      <c r="X155" s="8"/>
      <c r="Y155" s="9"/>
      <c r="Z155" s="4"/>
      <c r="AA155" s="4"/>
      <c r="AB155" s="4"/>
      <c r="AC155" s="4"/>
      <c r="AD155" s="4"/>
      <c r="AE155" s="4"/>
    </row>
    <row r="156" hidden="1" outlineLevel="1">
      <c r="A156" s="8"/>
      <c r="B156" s="29">
        <v>19.0</v>
      </c>
      <c r="C156" s="29">
        <f>SUMIFS('2024 YTD | Divisão'!$D:$D,'2024 YTD | Divisão'!$A:$A,C$137,'2024 YTD | Divisão'!$B:$B,$B156,'2024 YTD | Divisão'!$C:$C,"GR1")</f>
        <v>-140286.1968</v>
      </c>
      <c r="D156" s="29">
        <f>SUMIFS('2024 YTD | Divisão'!$D:$D,'2024 YTD | Divisão'!$A:$A,D$137,'2024 YTD | Divisão'!$B:$B,$B156,'2024 YTD | Divisão'!$C:$C,"GR1")</f>
        <v>16558.88578</v>
      </c>
      <c r="E156" s="29">
        <f>SUMIFS('2024 YTD | Divisão'!$D:$D,'2024 YTD | Divisão'!$A:$A,E$137,'2024 YTD | Divisão'!$B:$B,$B156,'2024 YTD | Divisão'!$C:$C,"GR1")</f>
        <v>-51075.60918</v>
      </c>
      <c r="F156" s="29">
        <f>SUMIFS('2024 YTD | Divisão'!$D:$D,'2024 YTD | Divisão'!$A:$A,F$137,'2024 YTD | Divisão'!$B:$B,$B156,'2024 YTD | Divisão'!$C:$C,"GR1")</f>
        <v>0</v>
      </c>
      <c r="G156" s="29">
        <f>SUMIFS('2024 YTD | Divisão'!$D:$D,'2024 YTD | Divisão'!$A:$A,G$137,'2024 YTD | Divisão'!$B:$B,$B156,'2024 YTD | Divisão'!$C:$C,"GR1")</f>
        <v>-15505.66861</v>
      </c>
      <c r="H156" s="29">
        <f>SUMIFS('2024 YTD | Divisão'!$D:$D,'2024 YTD | Divisão'!$A:$A,H$137,'2024 YTD | Divisão'!$B:$B,$B156,'2024 YTD | Divisão'!$C:$C,"GR1")</f>
        <v>-15475.16763</v>
      </c>
      <c r="I156" s="29">
        <f>SUMIFS('2024 YTD | Divisão'!$D:$D,'2024 YTD | Divisão'!$A:$A,I$137,'2024 YTD | Divisão'!$B:$B,$B156,'2024 YTD | Divisão'!$C:$C,"GR1")</f>
        <v>-40217.09286</v>
      </c>
      <c r="J156" s="29">
        <f>SUMIFS('2024 YTD | Divisão'!$D:$D,'2024 YTD | Divisão'!$A:$A,J$137,'2024 YTD | Divisão'!$B:$B,$B156,'2024 YTD | Divisão'!$C:$C,"GR1")</f>
        <v>0</v>
      </c>
      <c r="K156" s="29">
        <f>SUMIFS('2024 YTD | Divisão'!$D:$D,'2024 YTD | Divisão'!$A:$A,K$137,'2024 YTD | Divisão'!$B:$B,$B156,'2024 YTD | Divisão'!$C:$C,"GR1")</f>
        <v>-12412.23683</v>
      </c>
      <c r="L156" s="29">
        <f>SUMIFS('2024 YTD | Divisão'!$D:$D,'2024 YTD | Divisão'!$A:$A,L$137,'2024 YTD | Divisão'!$B:$B,$B156,'2024 YTD | Divisão'!$C:$C,"GR1")</f>
        <v>0</v>
      </c>
      <c r="M156" s="29">
        <f>SUMIFS('2024 YTD | Divisão'!$D:$D,'2024 YTD | Divisão'!$A:$A,M$137,'2024 YTD | Divisão'!$B:$B,$B156,'2024 YTD | Divisão'!$C:$C,"GR1")</f>
        <v>-80264.42114</v>
      </c>
      <c r="N156" s="29">
        <f>SUMIFS('2024 YTD | Divisão'!$D:$D,'2024 YTD | Divisão'!$A:$A,N$137,'2024 YTD | Divisão'!$B:$B,$B156,'2024 YTD | Divisão'!$C:$C,"GR1")</f>
        <v>107133.5176</v>
      </c>
      <c r="O156" s="29">
        <f>SUMIFS('2024 YTD | Divisão'!$D:$D,'2024 YTD | Divisão'!$A:$A,O$137,'2024 YTD | Divisão'!$B:$B,$B156,'2024 YTD | Divisão'!$C:$C,"GR1")</f>
        <v>-208619.0672</v>
      </c>
      <c r="P156" s="29">
        <f>SUMIFS('2024 YTD | Divisão'!$D:$D,'2024 YTD | Divisão'!$A:$A,P$137,'2024 YTD | Divisão'!$B:$B,$B156,'2024 YTD | Divisão'!$C:$C,"GR1")</f>
        <v>0</v>
      </c>
      <c r="Q156" s="29">
        <f>SUMIFS('2024 YTD | Divisão'!$D:$D,'2024 YTD | Divisão'!$A:$A,Q$137,'2024 YTD | Divisão'!$B:$B,$B156,'2024 YTD | Divisão'!$C:$C,"GR1")</f>
        <v>-107650.4692</v>
      </c>
      <c r="R156" s="29">
        <f>SUMIFS('2024 YTD | Divisão'!$D:$D,'2024 YTD | Divisão'!$A:$A,R$137,'2024 YTD | Divisão'!$B:$B,$B156,'2024 YTD | Divisão'!$C:$C,"GR1")</f>
        <v>0</v>
      </c>
      <c r="S156" s="29">
        <f>SUMIFS('2024 YTD | Divisão'!$D:$D,'2024 YTD | Divisão'!$A:$A,S$137,'2024 YTD | Divisão'!$B:$B,$B156,'2024 YTD | Divisão'!$C:$C,"GR1")</f>
        <v>-25135.2679</v>
      </c>
      <c r="T156" s="29">
        <f>SUMIFS('2024 YTD | Divisão'!$D:$D,'2024 YTD | Divisão'!$A:$A,T$137,'2024 YTD | Divisão'!$B:$B,$B156,'2024 YTD | Divisão'!$C:$C,"GR1")</f>
        <v>0</v>
      </c>
      <c r="U156" s="29">
        <f>SUMIFS('2024 YTD | Divisão'!$D:$D,'2024 YTD | Divisão'!$A:$A,U$137,'2024 YTD | Divisão'!$B:$B,$B156,'2024 YTD | Divisão'!$C:$C,"GR1")</f>
        <v>10294.82913</v>
      </c>
      <c r="V156" s="29">
        <f>SUMIFS('2024 YTD | Divisão'!$D:$D,'2024 YTD | Divisão'!$A:$A,V$137,'2024 YTD | Divisão'!$B:$B,$B156,'2024 YTD | Divisão'!$C:$C,"GR1")</f>
        <v>-4754.987189</v>
      </c>
      <c r="W156" s="29">
        <f>SUMIFS('2024 YTD | Divisão'!$D:$D,'2024 YTD | Divisão'!$A:$A,W$137,'2024 YTD | Divisão'!$B:$B,$B156,'2024 YTD | Divisão'!$C:$C,"GR1")</f>
        <v>0</v>
      </c>
      <c r="X156" s="8"/>
      <c r="Y156" s="9"/>
      <c r="Z156" s="4"/>
      <c r="AA156" s="4"/>
      <c r="AB156" s="4"/>
      <c r="AC156" s="4"/>
      <c r="AD156" s="4"/>
      <c r="AE156" s="4"/>
    </row>
    <row r="157" hidden="1" outlineLevel="1">
      <c r="A157" s="8"/>
      <c r="B157" s="29">
        <v>20.0</v>
      </c>
      <c r="C157" s="29">
        <f>SUMIFS('2024 YTD | Divisão'!$D:$D,'2024 YTD | Divisão'!$A:$A,C$137,'2024 YTD | Divisão'!$B:$B,$B157,'2024 YTD | Divisão'!$C:$C,"GR1")</f>
        <v>-2480.807972</v>
      </c>
      <c r="D157" s="29">
        <f>SUMIFS('2024 YTD | Divisão'!$D:$D,'2024 YTD | Divisão'!$A:$A,D$137,'2024 YTD | Divisão'!$B:$B,$B157,'2024 YTD | Divisão'!$C:$C,"GR1")</f>
        <v>695.1299622</v>
      </c>
      <c r="E157" s="29">
        <f>SUMIFS('2024 YTD | Divisão'!$D:$D,'2024 YTD | Divisão'!$A:$A,E$137,'2024 YTD | Divisão'!$B:$B,$B157,'2024 YTD | Divisão'!$C:$C,"GR1")</f>
        <v>13918.29935</v>
      </c>
      <c r="F157" s="29">
        <f>SUMIFS('2024 YTD | Divisão'!$D:$D,'2024 YTD | Divisão'!$A:$A,F$137,'2024 YTD | Divisão'!$B:$B,$B157,'2024 YTD | Divisão'!$C:$C,"GR1")</f>
        <v>0</v>
      </c>
      <c r="G157" s="29">
        <f>SUMIFS('2024 YTD | Divisão'!$D:$D,'2024 YTD | Divisão'!$A:$A,G$137,'2024 YTD | Divisão'!$B:$B,$B157,'2024 YTD | Divisão'!$C:$C,"GR1")</f>
        <v>4462.366002</v>
      </c>
      <c r="H157" s="29">
        <f>SUMIFS('2024 YTD | Divisão'!$D:$D,'2024 YTD | Divisão'!$A:$A,H$137,'2024 YTD | Divisão'!$B:$B,$B157,'2024 YTD | Divisão'!$C:$C,"GR1")</f>
        <v>2392.837693</v>
      </c>
      <c r="I157" s="29">
        <f>SUMIFS('2024 YTD | Divisão'!$D:$D,'2024 YTD | Divisão'!$A:$A,I$137,'2024 YTD | Divisão'!$B:$B,$B157,'2024 YTD | Divisão'!$C:$C,"GR1")</f>
        <v>5098.953451</v>
      </c>
      <c r="J157" s="29">
        <f>SUMIFS('2024 YTD | Divisão'!$D:$D,'2024 YTD | Divisão'!$A:$A,J$137,'2024 YTD | Divisão'!$B:$B,$B157,'2024 YTD | Divisão'!$C:$C,"GR1")</f>
        <v>0</v>
      </c>
      <c r="K157" s="29">
        <f>SUMIFS('2024 YTD | Divisão'!$D:$D,'2024 YTD | Divisão'!$A:$A,K$137,'2024 YTD | Divisão'!$B:$B,$B157,'2024 YTD | Divisão'!$C:$C,"GR1")</f>
        <v>-7686.433182</v>
      </c>
      <c r="L157" s="29">
        <f>SUMIFS('2024 YTD | Divisão'!$D:$D,'2024 YTD | Divisão'!$A:$A,L$137,'2024 YTD | Divisão'!$B:$B,$B157,'2024 YTD | Divisão'!$C:$C,"GR1")</f>
        <v>0</v>
      </c>
      <c r="M157" s="29">
        <f>SUMIFS('2024 YTD | Divisão'!$D:$D,'2024 YTD | Divisão'!$A:$A,M$137,'2024 YTD | Divisão'!$B:$B,$B157,'2024 YTD | Divisão'!$C:$C,"GR1")</f>
        <v>47213.34511</v>
      </c>
      <c r="N157" s="29">
        <f>SUMIFS('2024 YTD | Divisão'!$D:$D,'2024 YTD | Divisão'!$A:$A,N$137,'2024 YTD | Divisão'!$B:$B,$B157,'2024 YTD | Divisão'!$C:$C,"GR1")</f>
        <v>-35966.42832</v>
      </c>
      <c r="O157" s="29">
        <f>SUMIFS('2024 YTD | Divisão'!$D:$D,'2024 YTD | Divisão'!$A:$A,O$137,'2024 YTD | Divisão'!$B:$B,$B157,'2024 YTD | Divisão'!$C:$C,"GR1")</f>
        <v>16827.15183</v>
      </c>
      <c r="P157" s="29">
        <f>SUMIFS('2024 YTD | Divisão'!$D:$D,'2024 YTD | Divisão'!$A:$A,P$137,'2024 YTD | Divisão'!$B:$B,$B157,'2024 YTD | Divisão'!$C:$C,"GR1")</f>
        <v>0</v>
      </c>
      <c r="Q157" s="29">
        <f>SUMIFS('2024 YTD | Divisão'!$D:$D,'2024 YTD | Divisão'!$A:$A,Q$137,'2024 YTD | Divisão'!$B:$B,$B157,'2024 YTD | Divisão'!$C:$C,"GR1")</f>
        <v>-65123.3093</v>
      </c>
      <c r="R157" s="29">
        <f>SUMIFS('2024 YTD | Divisão'!$D:$D,'2024 YTD | Divisão'!$A:$A,R$137,'2024 YTD | Divisão'!$B:$B,$B157,'2024 YTD | Divisão'!$C:$C,"GR1")</f>
        <v>0</v>
      </c>
      <c r="S157" s="29">
        <f>SUMIFS('2024 YTD | Divisão'!$D:$D,'2024 YTD | Divisão'!$A:$A,S$137,'2024 YTD | Divisão'!$B:$B,$B157,'2024 YTD | Divisão'!$C:$C,"GR1")</f>
        <v>11376.36018</v>
      </c>
      <c r="T157" s="29">
        <f>SUMIFS('2024 YTD | Divisão'!$D:$D,'2024 YTD | Divisão'!$A:$A,T$137,'2024 YTD | Divisão'!$B:$B,$B157,'2024 YTD | Divisão'!$C:$C,"GR1")</f>
        <v>0</v>
      </c>
      <c r="U157" s="29">
        <f>SUMIFS('2024 YTD | Divisão'!$D:$D,'2024 YTD | Divisão'!$A:$A,U$137,'2024 YTD | Divisão'!$B:$B,$B157,'2024 YTD | Divisão'!$C:$C,"GR1")</f>
        <v>20592.34427</v>
      </c>
      <c r="V157" s="29">
        <f>SUMIFS('2024 YTD | Divisão'!$D:$D,'2024 YTD | Divisão'!$A:$A,V$137,'2024 YTD | Divisão'!$B:$B,$B157,'2024 YTD | Divisão'!$C:$C,"GR1")</f>
        <v>17511.39444</v>
      </c>
      <c r="W157" s="29">
        <f>SUMIFS('2024 YTD | Divisão'!$D:$D,'2024 YTD | Divisão'!$A:$A,W$137,'2024 YTD | Divisão'!$B:$B,$B157,'2024 YTD | Divisão'!$C:$C,"GR1")</f>
        <v>0</v>
      </c>
      <c r="X157" s="8"/>
      <c r="Y157" s="9"/>
      <c r="Z157" s="4"/>
      <c r="AA157" s="4"/>
      <c r="AB157" s="4"/>
      <c r="AC157" s="4"/>
      <c r="AD157" s="4"/>
      <c r="AE157" s="4"/>
    </row>
    <row r="158" hidden="1" outlineLevel="1">
      <c r="A158" s="8"/>
      <c r="B158" s="29">
        <v>21.0</v>
      </c>
      <c r="C158" s="29">
        <f>SUMIFS('2024 YTD | Divisão'!$D:$D,'2024 YTD | Divisão'!$A:$A,C$137,'2024 YTD | Divisão'!$B:$B,$B158,'2024 YTD | Divisão'!$C:$C,"GR1")</f>
        <v>15037.586</v>
      </c>
      <c r="D158" s="29">
        <f>SUMIFS('2024 YTD | Divisão'!$D:$D,'2024 YTD | Divisão'!$A:$A,D$137,'2024 YTD | Divisão'!$B:$B,$B158,'2024 YTD | Divisão'!$C:$C,"GR1")</f>
        <v>2649.770974</v>
      </c>
      <c r="E158" s="29">
        <f>SUMIFS('2024 YTD | Divisão'!$D:$D,'2024 YTD | Divisão'!$A:$A,E$137,'2024 YTD | Divisão'!$B:$B,$B158,'2024 YTD | Divisão'!$C:$C,"GR1")</f>
        <v>9007.354637</v>
      </c>
      <c r="F158" s="29">
        <f>SUMIFS('2024 YTD | Divisão'!$D:$D,'2024 YTD | Divisão'!$A:$A,F$137,'2024 YTD | Divisão'!$B:$B,$B158,'2024 YTD | Divisão'!$C:$C,"GR1")</f>
        <v>0</v>
      </c>
      <c r="G158" s="29">
        <f>SUMIFS('2024 YTD | Divisão'!$D:$D,'2024 YTD | Divisão'!$A:$A,G$137,'2024 YTD | Divisão'!$B:$B,$B158,'2024 YTD | Divisão'!$C:$C,"GR1")</f>
        <v>-4026.431878</v>
      </c>
      <c r="H158" s="29">
        <f>SUMIFS('2024 YTD | Divisão'!$D:$D,'2024 YTD | Divisão'!$A:$A,H$137,'2024 YTD | Divisão'!$B:$B,$B158,'2024 YTD | Divisão'!$C:$C,"GR1")</f>
        <v>4964.238312</v>
      </c>
      <c r="I158" s="29">
        <f>SUMIFS('2024 YTD | Divisão'!$D:$D,'2024 YTD | Divisão'!$A:$A,I$137,'2024 YTD | Divisão'!$B:$B,$B158,'2024 YTD | Divisão'!$C:$C,"GR1")</f>
        <v>-142.1826151</v>
      </c>
      <c r="J158" s="29">
        <f>SUMIFS('2024 YTD | Divisão'!$D:$D,'2024 YTD | Divisão'!$A:$A,J$137,'2024 YTD | Divisão'!$B:$B,$B158,'2024 YTD | Divisão'!$C:$C,"GR1")</f>
        <v>0</v>
      </c>
      <c r="K158" s="29">
        <f>SUMIFS('2024 YTD | Divisão'!$D:$D,'2024 YTD | Divisão'!$A:$A,K$137,'2024 YTD | Divisão'!$B:$B,$B158,'2024 YTD | Divisão'!$C:$C,"GR1")</f>
        <v>-10178.34326</v>
      </c>
      <c r="L158" s="29">
        <f>SUMIFS('2024 YTD | Divisão'!$D:$D,'2024 YTD | Divisão'!$A:$A,L$137,'2024 YTD | Divisão'!$B:$B,$B158,'2024 YTD | Divisão'!$C:$C,"GR1")</f>
        <v>0</v>
      </c>
      <c r="M158" s="29">
        <f>SUMIFS('2024 YTD | Divisão'!$D:$D,'2024 YTD | Divisão'!$A:$A,M$137,'2024 YTD | Divisão'!$B:$B,$B158,'2024 YTD | Divisão'!$C:$C,"GR1")</f>
        <v>7808.66358</v>
      </c>
      <c r="N158" s="29">
        <f>SUMIFS('2024 YTD | Divisão'!$D:$D,'2024 YTD | Divisão'!$A:$A,N$137,'2024 YTD | Divisão'!$B:$B,$B158,'2024 YTD | Divisão'!$C:$C,"GR1")</f>
        <v>-7733.857372</v>
      </c>
      <c r="O158" s="29">
        <f>SUMIFS('2024 YTD | Divisão'!$D:$D,'2024 YTD | Divisão'!$A:$A,O$137,'2024 YTD | Divisão'!$B:$B,$B158,'2024 YTD | Divisão'!$C:$C,"GR1")</f>
        <v>-25358.23341</v>
      </c>
      <c r="P158" s="29">
        <f>SUMIFS('2024 YTD | Divisão'!$D:$D,'2024 YTD | Divisão'!$A:$A,P$137,'2024 YTD | Divisão'!$B:$B,$B158,'2024 YTD | Divisão'!$C:$C,"GR1")</f>
        <v>0</v>
      </c>
      <c r="Q158" s="29">
        <f>SUMIFS('2024 YTD | Divisão'!$D:$D,'2024 YTD | Divisão'!$A:$A,Q$137,'2024 YTD | Divisão'!$B:$B,$B158,'2024 YTD | Divisão'!$C:$C,"GR1")</f>
        <v>-22639.2582</v>
      </c>
      <c r="R158" s="29">
        <f>SUMIFS('2024 YTD | Divisão'!$D:$D,'2024 YTD | Divisão'!$A:$A,R$137,'2024 YTD | Divisão'!$B:$B,$B158,'2024 YTD | Divisão'!$C:$C,"GR1")</f>
        <v>0</v>
      </c>
      <c r="S158" s="29">
        <f>SUMIFS('2024 YTD | Divisão'!$D:$D,'2024 YTD | Divisão'!$A:$A,S$137,'2024 YTD | Divisão'!$B:$B,$B158,'2024 YTD | Divisão'!$C:$C,"GR1")</f>
        <v>3419.307681</v>
      </c>
      <c r="T158" s="29">
        <f>SUMIFS('2024 YTD | Divisão'!$D:$D,'2024 YTD | Divisão'!$A:$A,T$137,'2024 YTD | Divisão'!$B:$B,$B158,'2024 YTD | Divisão'!$C:$C,"GR1")</f>
        <v>0</v>
      </c>
      <c r="U158" s="29">
        <f>SUMIFS('2024 YTD | Divisão'!$D:$D,'2024 YTD | Divisão'!$A:$A,U$137,'2024 YTD | Divisão'!$B:$B,$B158,'2024 YTD | Divisão'!$C:$C,"GR1")</f>
        <v>17493.52403</v>
      </c>
      <c r="V158" s="29">
        <f>SUMIFS('2024 YTD | Divisão'!$D:$D,'2024 YTD | Divisão'!$A:$A,V$137,'2024 YTD | Divisão'!$B:$B,$B158,'2024 YTD | Divisão'!$C:$C,"GR1")</f>
        <v>-29044.29937</v>
      </c>
      <c r="W158" s="29">
        <f>SUMIFS('2024 YTD | Divisão'!$D:$D,'2024 YTD | Divisão'!$A:$A,W$137,'2024 YTD | Divisão'!$B:$B,$B158,'2024 YTD | Divisão'!$C:$C,"GR1")</f>
        <v>0</v>
      </c>
      <c r="X158" s="8"/>
      <c r="Y158" s="9"/>
      <c r="Z158" s="4"/>
      <c r="AA158" s="4"/>
      <c r="AB158" s="4"/>
      <c r="AC158" s="4"/>
      <c r="AD158" s="4"/>
      <c r="AE158" s="4"/>
    </row>
    <row r="159" hidden="1" outlineLevel="1">
      <c r="A159" s="8"/>
      <c r="B159" s="29">
        <v>22.0</v>
      </c>
      <c r="C159" s="29">
        <f>SUMIFS('2024 YTD | Divisão'!$D:$D,'2024 YTD | Divisão'!$A:$A,C$137,'2024 YTD | Divisão'!$B:$B,$B159,'2024 YTD | Divisão'!$C:$C,"GR1")</f>
        <v>1311.994328</v>
      </c>
      <c r="D159" s="29">
        <f>SUMIFS('2024 YTD | Divisão'!$D:$D,'2024 YTD | Divisão'!$A:$A,D$137,'2024 YTD | Divisão'!$B:$B,$B159,'2024 YTD | Divisão'!$C:$C,"GR1")</f>
        <v>3141.105425</v>
      </c>
      <c r="E159" s="29">
        <f>SUMIFS('2024 YTD | Divisão'!$D:$D,'2024 YTD | Divisão'!$A:$A,E$137,'2024 YTD | Divisão'!$B:$B,$B159,'2024 YTD | Divisão'!$C:$C,"GR1")</f>
        <v>630.2815671</v>
      </c>
      <c r="F159" s="29">
        <f>SUMIFS('2024 YTD | Divisão'!$D:$D,'2024 YTD | Divisão'!$A:$A,F$137,'2024 YTD | Divisão'!$B:$B,$B159,'2024 YTD | Divisão'!$C:$C,"GR1")</f>
        <v>0</v>
      </c>
      <c r="G159" s="29">
        <f>SUMIFS('2024 YTD | Divisão'!$D:$D,'2024 YTD | Divisão'!$A:$A,G$137,'2024 YTD | Divisão'!$B:$B,$B159,'2024 YTD | Divisão'!$C:$C,"GR1")</f>
        <v>3075.095969</v>
      </c>
      <c r="H159" s="29">
        <f>SUMIFS('2024 YTD | Divisão'!$D:$D,'2024 YTD | Divisão'!$A:$A,H$137,'2024 YTD | Divisão'!$B:$B,$B159,'2024 YTD | Divisão'!$C:$C,"GR1")</f>
        <v>3414.663985</v>
      </c>
      <c r="I159" s="29">
        <f>SUMIFS('2024 YTD | Divisão'!$D:$D,'2024 YTD | Divisão'!$A:$A,I$137,'2024 YTD | Divisão'!$B:$B,$B159,'2024 YTD | Divisão'!$C:$C,"GR1")</f>
        <v>16693.47693</v>
      </c>
      <c r="J159" s="29">
        <f>SUMIFS('2024 YTD | Divisão'!$D:$D,'2024 YTD | Divisão'!$A:$A,J$137,'2024 YTD | Divisão'!$B:$B,$B159,'2024 YTD | Divisão'!$C:$C,"GR1")</f>
        <v>0</v>
      </c>
      <c r="K159" s="29">
        <f>SUMIFS('2024 YTD | Divisão'!$D:$D,'2024 YTD | Divisão'!$A:$A,K$137,'2024 YTD | Divisão'!$B:$B,$B159,'2024 YTD | Divisão'!$C:$C,"GR1")</f>
        <v>-10222.3038</v>
      </c>
      <c r="L159" s="29">
        <f>SUMIFS('2024 YTD | Divisão'!$D:$D,'2024 YTD | Divisão'!$A:$A,L$137,'2024 YTD | Divisão'!$B:$B,$B159,'2024 YTD | Divisão'!$C:$C,"GR1")</f>
        <v>0</v>
      </c>
      <c r="M159" s="29">
        <f>SUMIFS('2024 YTD | Divisão'!$D:$D,'2024 YTD | Divisão'!$A:$A,M$137,'2024 YTD | Divisão'!$B:$B,$B159,'2024 YTD | Divisão'!$C:$C,"GR1")</f>
        <v>1952.060234</v>
      </c>
      <c r="N159" s="29">
        <f>SUMIFS('2024 YTD | Divisão'!$D:$D,'2024 YTD | Divisão'!$A:$A,N$137,'2024 YTD | Divisão'!$B:$B,$B159,'2024 YTD | Divisão'!$C:$C,"GR1")</f>
        <v>99295.54474</v>
      </c>
      <c r="O159" s="29">
        <f>SUMIFS('2024 YTD | Divisão'!$D:$D,'2024 YTD | Divisão'!$A:$A,O$137,'2024 YTD | Divisão'!$B:$B,$B159,'2024 YTD | Divisão'!$C:$C,"GR1")</f>
        <v>-43688.86615</v>
      </c>
      <c r="P159" s="29">
        <f>SUMIFS('2024 YTD | Divisão'!$D:$D,'2024 YTD | Divisão'!$A:$A,P$137,'2024 YTD | Divisão'!$B:$B,$B159,'2024 YTD | Divisão'!$C:$C,"GR1")</f>
        <v>0</v>
      </c>
      <c r="Q159" s="29">
        <f>SUMIFS('2024 YTD | Divisão'!$D:$D,'2024 YTD | Divisão'!$A:$A,Q$137,'2024 YTD | Divisão'!$B:$B,$B159,'2024 YTD | Divisão'!$C:$C,"GR1")</f>
        <v>-57422.62436</v>
      </c>
      <c r="R159" s="29">
        <f>SUMIFS('2024 YTD | Divisão'!$D:$D,'2024 YTD | Divisão'!$A:$A,R$137,'2024 YTD | Divisão'!$B:$B,$B159,'2024 YTD | Divisão'!$C:$C,"GR1")</f>
        <v>0</v>
      </c>
      <c r="S159" s="29">
        <f>SUMIFS('2024 YTD | Divisão'!$D:$D,'2024 YTD | Divisão'!$A:$A,S$137,'2024 YTD | Divisão'!$B:$B,$B159,'2024 YTD | Divisão'!$C:$C,"GR1")</f>
        <v>1972.870195</v>
      </c>
      <c r="T159" s="29">
        <f>SUMIFS('2024 YTD | Divisão'!$D:$D,'2024 YTD | Divisão'!$A:$A,T$137,'2024 YTD | Divisão'!$B:$B,$B159,'2024 YTD | Divisão'!$C:$C,"GR1")</f>
        <v>0</v>
      </c>
      <c r="U159" s="29">
        <f>SUMIFS('2024 YTD | Divisão'!$D:$D,'2024 YTD | Divisão'!$A:$A,U$137,'2024 YTD | Divisão'!$B:$B,$B159,'2024 YTD | Divisão'!$C:$C,"GR1")</f>
        <v>12060.37179</v>
      </c>
      <c r="V159" s="29">
        <f>SUMIFS('2024 YTD | Divisão'!$D:$D,'2024 YTD | Divisão'!$A:$A,V$137,'2024 YTD | Divisão'!$B:$B,$B159,'2024 YTD | Divisão'!$C:$C,"GR1")</f>
        <v>16077.92757</v>
      </c>
      <c r="W159" s="29">
        <f>SUMIFS('2024 YTD | Divisão'!$D:$D,'2024 YTD | Divisão'!$A:$A,W$137,'2024 YTD | Divisão'!$B:$B,$B159,'2024 YTD | Divisão'!$C:$C,"GR1")</f>
        <v>0</v>
      </c>
      <c r="X159" s="8"/>
      <c r="Y159" s="9"/>
      <c r="Z159" s="4"/>
      <c r="AA159" s="4"/>
      <c r="AB159" s="4"/>
      <c r="AC159" s="4"/>
      <c r="AD159" s="4"/>
      <c r="AE159" s="4"/>
    </row>
    <row r="160" hidden="1" outlineLevel="1">
      <c r="A160" s="8"/>
      <c r="B160" s="29">
        <v>23.0</v>
      </c>
      <c r="C160" s="29">
        <f>SUMIFS('2024 YTD | Divisão'!$D:$D,'2024 YTD | Divisão'!$A:$A,C$137,'2024 YTD | Divisão'!$B:$B,$B160,'2024 YTD | Divisão'!$C:$C,"GR1")</f>
        <v>-62896.42113</v>
      </c>
      <c r="D160" s="29">
        <f>SUMIFS('2024 YTD | Divisão'!$D:$D,'2024 YTD | Divisão'!$A:$A,D$137,'2024 YTD | Divisão'!$B:$B,$B160,'2024 YTD | Divisão'!$C:$C,"GR1")</f>
        <v>-3896.831238</v>
      </c>
      <c r="E160" s="29">
        <f>SUMIFS('2024 YTD | Divisão'!$D:$D,'2024 YTD | Divisão'!$A:$A,E$137,'2024 YTD | Divisão'!$B:$B,$B160,'2024 YTD | Divisão'!$C:$C,"GR1")</f>
        <v>-40428.54089</v>
      </c>
      <c r="F160" s="29">
        <f>SUMIFS('2024 YTD | Divisão'!$D:$D,'2024 YTD | Divisão'!$A:$A,F$137,'2024 YTD | Divisão'!$B:$B,$B160,'2024 YTD | Divisão'!$C:$C,"GR1")</f>
        <v>0</v>
      </c>
      <c r="G160" s="29">
        <f>SUMIFS('2024 YTD | Divisão'!$D:$D,'2024 YTD | Divisão'!$A:$A,G$137,'2024 YTD | Divisão'!$B:$B,$B160,'2024 YTD | Divisão'!$C:$C,"GR1")</f>
        <v>-9913.616426</v>
      </c>
      <c r="H160" s="29">
        <f>SUMIFS('2024 YTD | Divisão'!$D:$D,'2024 YTD | Divisão'!$A:$A,H$137,'2024 YTD | Divisão'!$B:$B,$B160,'2024 YTD | Divisão'!$C:$C,"GR1")</f>
        <v>-6775.37748</v>
      </c>
      <c r="I160" s="29">
        <f>SUMIFS('2024 YTD | Divisão'!$D:$D,'2024 YTD | Divisão'!$A:$A,I$137,'2024 YTD | Divisão'!$B:$B,$B160,'2024 YTD | Divisão'!$C:$C,"GR1")</f>
        <v>-20848.11885</v>
      </c>
      <c r="J160" s="29">
        <f>SUMIFS('2024 YTD | Divisão'!$D:$D,'2024 YTD | Divisão'!$A:$A,J$137,'2024 YTD | Divisão'!$B:$B,$B160,'2024 YTD | Divisão'!$C:$C,"GR1")</f>
        <v>0</v>
      </c>
      <c r="K160" s="29">
        <f>SUMIFS('2024 YTD | Divisão'!$D:$D,'2024 YTD | Divisão'!$A:$A,K$137,'2024 YTD | Divisão'!$B:$B,$B160,'2024 YTD | Divisão'!$C:$C,"GR1")</f>
        <v>3867.260138</v>
      </c>
      <c r="L160" s="29">
        <f>SUMIFS('2024 YTD | Divisão'!$D:$D,'2024 YTD | Divisão'!$A:$A,L$137,'2024 YTD | Divisão'!$B:$B,$B160,'2024 YTD | Divisão'!$C:$C,"GR1")</f>
        <v>0</v>
      </c>
      <c r="M160" s="29">
        <f>SUMIFS('2024 YTD | Divisão'!$D:$D,'2024 YTD | Divisão'!$A:$A,M$137,'2024 YTD | Divisão'!$B:$B,$B160,'2024 YTD | Divisão'!$C:$C,"GR1")</f>
        <v>8658.990576</v>
      </c>
      <c r="N160" s="29">
        <f>SUMIFS('2024 YTD | Divisão'!$D:$D,'2024 YTD | Divisão'!$A:$A,N$137,'2024 YTD | Divisão'!$B:$B,$B160,'2024 YTD | Divisão'!$C:$C,"GR1")</f>
        <v>-1074.896523</v>
      </c>
      <c r="O160" s="29">
        <f>SUMIFS('2024 YTD | Divisão'!$D:$D,'2024 YTD | Divisão'!$A:$A,O$137,'2024 YTD | Divisão'!$B:$B,$B160,'2024 YTD | Divisão'!$C:$C,"GR1")</f>
        <v>16171.82279</v>
      </c>
      <c r="P160" s="29">
        <f>SUMIFS('2024 YTD | Divisão'!$D:$D,'2024 YTD | Divisão'!$A:$A,P$137,'2024 YTD | Divisão'!$B:$B,$B160,'2024 YTD | Divisão'!$C:$C,"GR1")</f>
        <v>0</v>
      </c>
      <c r="Q160" s="29">
        <f>SUMIFS('2024 YTD | Divisão'!$D:$D,'2024 YTD | Divisão'!$A:$A,Q$137,'2024 YTD | Divisão'!$B:$B,$B160,'2024 YTD | Divisão'!$C:$C,"GR1")</f>
        <v>-83174.86716</v>
      </c>
      <c r="R160" s="29">
        <f>SUMIFS('2024 YTD | Divisão'!$D:$D,'2024 YTD | Divisão'!$A:$A,R$137,'2024 YTD | Divisão'!$B:$B,$B160,'2024 YTD | Divisão'!$C:$C,"GR1")</f>
        <v>0</v>
      </c>
      <c r="S160" s="29">
        <f>SUMIFS('2024 YTD | Divisão'!$D:$D,'2024 YTD | Divisão'!$A:$A,S$137,'2024 YTD | Divisão'!$B:$B,$B160,'2024 YTD | Divisão'!$C:$C,"GR1")</f>
        <v>18281.77579</v>
      </c>
      <c r="T160" s="29">
        <f>SUMIFS('2024 YTD | Divisão'!$D:$D,'2024 YTD | Divisão'!$A:$A,T$137,'2024 YTD | Divisão'!$B:$B,$B160,'2024 YTD | Divisão'!$C:$C,"GR1")</f>
        <v>0</v>
      </c>
      <c r="U160" s="29">
        <f>SUMIFS('2024 YTD | Divisão'!$D:$D,'2024 YTD | Divisão'!$A:$A,U$137,'2024 YTD | Divisão'!$B:$B,$B160,'2024 YTD | Divisão'!$C:$C,"GR1")</f>
        <v>20787.80196</v>
      </c>
      <c r="V160" s="29">
        <f>SUMIFS('2024 YTD | Divisão'!$D:$D,'2024 YTD | Divisão'!$A:$A,V$137,'2024 YTD | Divisão'!$B:$B,$B160,'2024 YTD | Divisão'!$C:$C,"GR1")</f>
        <v>-9957.230105</v>
      </c>
      <c r="W160" s="29">
        <f>SUMIFS('2024 YTD | Divisão'!$D:$D,'2024 YTD | Divisão'!$A:$A,W$137,'2024 YTD | Divisão'!$B:$B,$B160,'2024 YTD | Divisão'!$C:$C,"GR1")</f>
        <v>0</v>
      </c>
      <c r="X160" s="8"/>
      <c r="Y160" s="9"/>
      <c r="Z160" s="4"/>
      <c r="AA160" s="4"/>
      <c r="AB160" s="4"/>
      <c r="AC160" s="4"/>
      <c r="AD160" s="4"/>
      <c r="AE160" s="4"/>
    </row>
    <row r="161" hidden="1" outlineLevel="1">
      <c r="A161" s="8"/>
      <c r="B161" s="29">
        <v>24.0</v>
      </c>
      <c r="C161" s="29">
        <f>SUMIFS('2024 YTD | Divisão'!$D:$D,'2024 YTD | Divisão'!$A:$A,C$137,'2024 YTD | Divisão'!$B:$B,$B161,'2024 YTD | Divisão'!$C:$C,"GR1")</f>
        <v>-3113.954821</v>
      </c>
      <c r="D161" s="29">
        <f>SUMIFS('2024 YTD | Divisão'!$D:$D,'2024 YTD | Divisão'!$A:$A,D$137,'2024 YTD | Divisão'!$B:$B,$B161,'2024 YTD | Divisão'!$C:$C,"GR1")</f>
        <v>-7632.236162</v>
      </c>
      <c r="E161" s="29">
        <f>SUMIFS('2024 YTD | Divisão'!$D:$D,'2024 YTD | Divisão'!$A:$A,E$137,'2024 YTD | Divisão'!$B:$B,$B161,'2024 YTD | Divisão'!$C:$C,"GR1")</f>
        <v>36577.02204</v>
      </c>
      <c r="F161" s="29">
        <f>SUMIFS('2024 YTD | Divisão'!$D:$D,'2024 YTD | Divisão'!$A:$A,F$137,'2024 YTD | Divisão'!$B:$B,$B161,'2024 YTD | Divisão'!$C:$C,"GR1")</f>
        <v>0</v>
      </c>
      <c r="G161" s="29">
        <f>SUMIFS('2024 YTD | Divisão'!$D:$D,'2024 YTD | Divisão'!$A:$A,G$137,'2024 YTD | Divisão'!$B:$B,$B161,'2024 YTD | Divisão'!$C:$C,"GR1")</f>
        <v>-16945.94051</v>
      </c>
      <c r="H161" s="29">
        <f>SUMIFS('2024 YTD | Divisão'!$D:$D,'2024 YTD | Divisão'!$A:$A,H$137,'2024 YTD | Divisão'!$B:$B,$B161,'2024 YTD | Divisão'!$C:$C,"GR1")</f>
        <v>-27373.77923</v>
      </c>
      <c r="I161" s="29">
        <f>SUMIFS('2024 YTD | Divisão'!$D:$D,'2024 YTD | Divisão'!$A:$A,I$137,'2024 YTD | Divisão'!$B:$B,$B161,'2024 YTD | Divisão'!$C:$C,"GR1")</f>
        <v>-34743.8321</v>
      </c>
      <c r="J161" s="29">
        <f>SUMIFS('2024 YTD | Divisão'!$D:$D,'2024 YTD | Divisão'!$A:$A,J$137,'2024 YTD | Divisão'!$B:$B,$B161,'2024 YTD | Divisão'!$C:$C,"GR1")</f>
        <v>0</v>
      </c>
      <c r="K161" s="29">
        <f>SUMIFS('2024 YTD | Divisão'!$D:$D,'2024 YTD | Divisão'!$A:$A,K$137,'2024 YTD | Divisão'!$B:$B,$B161,'2024 YTD | Divisão'!$C:$C,"GR1")</f>
        <v>-37954.58715</v>
      </c>
      <c r="L161" s="29">
        <f>SUMIFS('2024 YTD | Divisão'!$D:$D,'2024 YTD | Divisão'!$A:$A,L$137,'2024 YTD | Divisão'!$B:$B,$B161,'2024 YTD | Divisão'!$C:$C,"GR1")</f>
        <v>0</v>
      </c>
      <c r="M161" s="29">
        <f>SUMIFS('2024 YTD | Divisão'!$D:$D,'2024 YTD | Divisão'!$A:$A,M$137,'2024 YTD | Divisão'!$B:$B,$B161,'2024 YTD | Divisão'!$C:$C,"GR1")</f>
        <v>-17521.08707</v>
      </c>
      <c r="N161" s="29">
        <f>SUMIFS('2024 YTD | Divisão'!$D:$D,'2024 YTD | Divisão'!$A:$A,N$137,'2024 YTD | Divisão'!$B:$B,$B161,'2024 YTD | Divisão'!$C:$C,"GR1")</f>
        <v>-18290.88927</v>
      </c>
      <c r="O161" s="29">
        <f>SUMIFS('2024 YTD | Divisão'!$D:$D,'2024 YTD | Divisão'!$A:$A,O$137,'2024 YTD | Divisão'!$B:$B,$B161,'2024 YTD | Divisão'!$C:$C,"GR1")</f>
        <v>-200318.2477</v>
      </c>
      <c r="P161" s="29">
        <f>SUMIFS('2024 YTD | Divisão'!$D:$D,'2024 YTD | Divisão'!$A:$A,P$137,'2024 YTD | Divisão'!$B:$B,$B161,'2024 YTD | Divisão'!$C:$C,"GR1")</f>
        <v>0</v>
      </c>
      <c r="Q161" s="29">
        <f>SUMIFS('2024 YTD | Divisão'!$D:$D,'2024 YTD | Divisão'!$A:$A,Q$137,'2024 YTD | Divisão'!$B:$B,$B161,'2024 YTD | Divisão'!$C:$C,"GR1")</f>
        <v>-37306.61375</v>
      </c>
      <c r="R161" s="29">
        <f>SUMIFS('2024 YTD | Divisão'!$D:$D,'2024 YTD | Divisão'!$A:$A,R$137,'2024 YTD | Divisão'!$B:$B,$B161,'2024 YTD | Divisão'!$C:$C,"GR1")</f>
        <v>0</v>
      </c>
      <c r="S161" s="29">
        <f>SUMIFS('2024 YTD | Divisão'!$D:$D,'2024 YTD | Divisão'!$A:$A,S$137,'2024 YTD | Divisão'!$B:$B,$B161,'2024 YTD | Divisão'!$C:$C,"GR1")</f>
        <v>52854.83788</v>
      </c>
      <c r="T161" s="29">
        <f>SUMIFS('2024 YTD | Divisão'!$D:$D,'2024 YTD | Divisão'!$A:$A,T$137,'2024 YTD | Divisão'!$B:$B,$B161,'2024 YTD | Divisão'!$C:$C,"GR1")</f>
        <v>0</v>
      </c>
      <c r="U161" s="29">
        <f>SUMIFS('2024 YTD | Divisão'!$D:$D,'2024 YTD | Divisão'!$A:$A,U$137,'2024 YTD | Divisão'!$B:$B,$B161,'2024 YTD | Divisão'!$C:$C,"GR1")</f>
        <v>-12132.8103</v>
      </c>
      <c r="V161" s="29">
        <f>SUMIFS('2024 YTD | Divisão'!$D:$D,'2024 YTD | Divisão'!$A:$A,V$137,'2024 YTD | Divisão'!$B:$B,$B161,'2024 YTD | Divisão'!$C:$C,"GR1")</f>
        <v>-87300.15826</v>
      </c>
      <c r="W161" s="29">
        <f>SUMIFS('2024 YTD | Divisão'!$D:$D,'2024 YTD | Divisão'!$A:$A,W$137,'2024 YTD | Divisão'!$B:$B,$B161,'2024 YTD | Divisão'!$C:$C,"GR1")</f>
        <v>0</v>
      </c>
      <c r="X161" s="8"/>
      <c r="Y161" s="9"/>
      <c r="Z161" s="4"/>
      <c r="AA161" s="4"/>
      <c r="AB161" s="4"/>
      <c r="AC161" s="4"/>
      <c r="AD161" s="4"/>
      <c r="AE161" s="4"/>
    </row>
    <row r="162" hidden="1" outlineLevel="1">
      <c r="A162" s="8"/>
      <c r="B162" s="29">
        <v>25.0</v>
      </c>
      <c r="C162" s="29">
        <f>SUMIFS('2024 YTD | Divisão'!$D:$D,'2024 YTD | Divisão'!$A:$A,C$137,'2024 YTD | Divisão'!$B:$B,$B162,'2024 YTD | Divisão'!$C:$C,"GR1")</f>
        <v>-56617.61723</v>
      </c>
      <c r="D162" s="29">
        <f>SUMIFS('2024 YTD | Divisão'!$D:$D,'2024 YTD | Divisão'!$A:$A,D$137,'2024 YTD | Divisão'!$B:$B,$B162,'2024 YTD | Divisão'!$C:$C,"GR1")</f>
        <v>5760.077331</v>
      </c>
      <c r="E162" s="29">
        <f>SUMIFS('2024 YTD | Divisão'!$D:$D,'2024 YTD | Divisão'!$A:$A,E$137,'2024 YTD | Divisão'!$B:$B,$B162,'2024 YTD | Divisão'!$C:$C,"GR1")</f>
        <v>-17529.92365</v>
      </c>
      <c r="F162" s="29">
        <f>SUMIFS('2024 YTD | Divisão'!$D:$D,'2024 YTD | Divisão'!$A:$A,F$137,'2024 YTD | Divisão'!$B:$B,$B162,'2024 YTD | Divisão'!$C:$C,"GR1")</f>
        <v>0</v>
      </c>
      <c r="G162" s="29">
        <f>SUMIFS('2024 YTD | Divisão'!$D:$D,'2024 YTD | Divisão'!$A:$A,G$137,'2024 YTD | Divisão'!$B:$B,$B162,'2024 YTD | Divisão'!$C:$C,"GR1")</f>
        <v>-6553.224555</v>
      </c>
      <c r="H162" s="29">
        <f>SUMIFS('2024 YTD | Divisão'!$D:$D,'2024 YTD | Divisão'!$A:$A,H$137,'2024 YTD | Divisão'!$B:$B,$B162,'2024 YTD | Divisão'!$C:$C,"GR1")</f>
        <v>-8827.863452</v>
      </c>
      <c r="I162" s="29">
        <f>SUMIFS('2024 YTD | Divisão'!$D:$D,'2024 YTD | Divisão'!$A:$A,I$137,'2024 YTD | Divisão'!$B:$B,$B162,'2024 YTD | Divisão'!$C:$C,"GR1")</f>
        <v>9142.288559</v>
      </c>
      <c r="J162" s="29">
        <f>SUMIFS('2024 YTD | Divisão'!$D:$D,'2024 YTD | Divisão'!$A:$A,J$137,'2024 YTD | Divisão'!$B:$B,$B162,'2024 YTD | Divisão'!$C:$C,"GR1")</f>
        <v>0</v>
      </c>
      <c r="K162" s="29">
        <f>SUMIFS('2024 YTD | Divisão'!$D:$D,'2024 YTD | Divisão'!$A:$A,K$137,'2024 YTD | Divisão'!$B:$B,$B162,'2024 YTD | Divisão'!$C:$C,"GR1")</f>
        <v>-13428.64113</v>
      </c>
      <c r="L162" s="29">
        <f>SUMIFS('2024 YTD | Divisão'!$D:$D,'2024 YTD | Divisão'!$A:$A,L$137,'2024 YTD | Divisão'!$B:$B,$B162,'2024 YTD | Divisão'!$C:$C,"GR1")</f>
        <v>0</v>
      </c>
      <c r="M162" s="29">
        <f>SUMIFS('2024 YTD | Divisão'!$D:$D,'2024 YTD | Divisão'!$A:$A,M$137,'2024 YTD | Divisão'!$B:$B,$B162,'2024 YTD | Divisão'!$C:$C,"GR1")</f>
        <v>-69058.64251</v>
      </c>
      <c r="N162" s="29">
        <f>SUMIFS('2024 YTD | Divisão'!$D:$D,'2024 YTD | Divisão'!$A:$A,N$137,'2024 YTD | Divisão'!$B:$B,$B162,'2024 YTD | Divisão'!$C:$C,"GR1")</f>
        <v>-191232.6322</v>
      </c>
      <c r="O162" s="29">
        <f>SUMIFS('2024 YTD | Divisão'!$D:$D,'2024 YTD | Divisão'!$A:$A,O$137,'2024 YTD | Divisão'!$B:$B,$B162,'2024 YTD | Divisão'!$C:$C,"GR1")</f>
        <v>-87031.86165</v>
      </c>
      <c r="P162" s="29">
        <f>SUMIFS('2024 YTD | Divisão'!$D:$D,'2024 YTD | Divisão'!$A:$A,P$137,'2024 YTD | Divisão'!$B:$B,$B162,'2024 YTD | Divisão'!$C:$C,"GR1")</f>
        <v>0</v>
      </c>
      <c r="Q162" s="29">
        <f>SUMIFS('2024 YTD | Divisão'!$D:$D,'2024 YTD | Divisão'!$A:$A,Q$137,'2024 YTD | Divisão'!$B:$B,$B162,'2024 YTD | Divisão'!$C:$C,"GR1")</f>
        <v>-25898.59827</v>
      </c>
      <c r="R162" s="29">
        <f>SUMIFS('2024 YTD | Divisão'!$D:$D,'2024 YTD | Divisão'!$A:$A,R$137,'2024 YTD | Divisão'!$B:$B,$B162,'2024 YTD | Divisão'!$C:$C,"GR1")</f>
        <v>0</v>
      </c>
      <c r="S162" s="29">
        <f>SUMIFS('2024 YTD | Divisão'!$D:$D,'2024 YTD | Divisão'!$A:$A,S$137,'2024 YTD | Divisão'!$B:$B,$B162,'2024 YTD | Divisão'!$C:$C,"GR1")</f>
        <v>5089.858435</v>
      </c>
      <c r="T162" s="29">
        <f>SUMIFS('2024 YTD | Divisão'!$D:$D,'2024 YTD | Divisão'!$A:$A,T$137,'2024 YTD | Divisão'!$B:$B,$B162,'2024 YTD | Divisão'!$C:$C,"GR1")</f>
        <v>0</v>
      </c>
      <c r="U162" s="29">
        <f>SUMIFS('2024 YTD | Divisão'!$D:$D,'2024 YTD | Divisão'!$A:$A,U$137,'2024 YTD | Divisão'!$B:$B,$B162,'2024 YTD | Divisão'!$C:$C,"GR1")</f>
        <v>-6439.716421</v>
      </c>
      <c r="V162" s="29">
        <f>SUMIFS('2024 YTD | Divisão'!$D:$D,'2024 YTD | Divisão'!$A:$A,V$137,'2024 YTD | Divisão'!$B:$B,$B162,'2024 YTD | Divisão'!$C:$C,"GR1")</f>
        <v>-161837.2152</v>
      </c>
      <c r="W162" s="29">
        <f>SUMIFS('2024 YTD | Divisão'!$D:$D,'2024 YTD | Divisão'!$A:$A,W$137,'2024 YTD | Divisão'!$B:$B,$B162,'2024 YTD | Divisão'!$C:$C,"GR1")</f>
        <v>0</v>
      </c>
      <c r="X162" s="8"/>
      <c r="Y162" s="9"/>
      <c r="Z162" s="4"/>
      <c r="AA162" s="4"/>
      <c r="AB162" s="4"/>
      <c r="AC162" s="4"/>
      <c r="AD162" s="4"/>
      <c r="AE162" s="4"/>
    </row>
    <row r="163" hidden="1" outlineLevel="1">
      <c r="A163" s="8"/>
      <c r="B163" s="29">
        <v>26.0</v>
      </c>
      <c r="C163" s="29">
        <f>SUMIFS('2024 YTD | Divisão'!$D:$D,'2024 YTD | Divisão'!$A:$A,C$137,'2024 YTD | Divisão'!$B:$B,$B163,'2024 YTD | Divisão'!$C:$C,"GR1")</f>
        <v>20187.05033</v>
      </c>
      <c r="D163" s="29">
        <f>SUMIFS('2024 YTD | Divisão'!$D:$D,'2024 YTD | Divisão'!$A:$A,D$137,'2024 YTD | Divisão'!$B:$B,$B163,'2024 YTD | Divisão'!$C:$C,"GR1")</f>
        <v>18211.20607</v>
      </c>
      <c r="E163" s="29">
        <f>SUMIFS('2024 YTD | Divisão'!$D:$D,'2024 YTD | Divisão'!$A:$A,E$137,'2024 YTD | Divisão'!$B:$B,$B163,'2024 YTD | Divisão'!$C:$C,"GR1")</f>
        <v>35913.79325</v>
      </c>
      <c r="F163" s="29">
        <f>SUMIFS('2024 YTD | Divisão'!$D:$D,'2024 YTD | Divisão'!$A:$A,F$137,'2024 YTD | Divisão'!$B:$B,$B163,'2024 YTD | Divisão'!$C:$C,"GR1")</f>
        <v>0</v>
      </c>
      <c r="G163" s="29">
        <f>SUMIFS('2024 YTD | Divisão'!$D:$D,'2024 YTD | Divisão'!$A:$A,G$137,'2024 YTD | Divisão'!$B:$B,$B163,'2024 YTD | Divisão'!$C:$C,"GR1")</f>
        <v>-5694.055947</v>
      </c>
      <c r="H163" s="29">
        <f>SUMIFS('2024 YTD | Divisão'!$D:$D,'2024 YTD | Divisão'!$A:$A,H$137,'2024 YTD | Divisão'!$B:$B,$B163,'2024 YTD | Divisão'!$C:$C,"GR1")</f>
        <v>6793.828229</v>
      </c>
      <c r="I163" s="29">
        <f>SUMIFS('2024 YTD | Divisão'!$D:$D,'2024 YTD | Divisão'!$A:$A,I$137,'2024 YTD | Divisão'!$B:$B,$B163,'2024 YTD | Divisão'!$C:$C,"GR1")</f>
        <v>3895.109677</v>
      </c>
      <c r="J163" s="29">
        <f>SUMIFS('2024 YTD | Divisão'!$D:$D,'2024 YTD | Divisão'!$A:$A,J$137,'2024 YTD | Divisão'!$B:$B,$B163,'2024 YTD | Divisão'!$C:$C,"GR1")</f>
        <v>0</v>
      </c>
      <c r="K163" s="29">
        <f>SUMIFS('2024 YTD | Divisão'!$D:$D,'2024 YTD | Divisão'!$A:$A,K$137,'2024 YTD | Divisão'!$B:$B,$B163,'2024 YTD | Divisão'!$C:$C,"GR1")</f>
        <v>-14291.87121</v>
      </c>
      <c r="L163" s="29">
        <f>SUMIFS('2024 YTD | Divisão'!$D:$D,'2024 YTD | Divisão'!$A:$A,L$137,'2024 YTD | Divisão'!$B:$B,$B163,'2024 YTD | Divisão'!$C:$C,"GR1")</f>
        <v>0</v>
      </c>
      <c r="M163" s="29">
        <f>SUMIFS('2024 YTD | Divisão'!$D:$D,'2024 YTD | Divisão'!$A:$A,M$137,'2024 YTD | Divisão'!$B:$B,$B163,'2024 YTD | Divisão'!$C:$C,"GR1")</f>
        <v>-13478.86279</v>
      </c>
      <c r="N163" s="29">
        <f>SUMIFS('2024 YTD | Divisão'!$D:$D,'2024 YTD | Divisão'!$A:$A,N$137,'2024 YTD | Divisão'!$B:$B,$B163,'2024 YTD | Divisão'!$C:$C,"GR1")</f>
        <v>-41678.81256</v>
      </c>
      <c r="O163" s="29">
        <f>SUMIFS('2024 YTD | Divisão'!$D:$D,'2024 YTD | Divisão'!$A:$A,O$137,'2024 YTD | Divisão'!$B:$B,$B163,'2024 YTD | Divisão'!$C:$C,"GR1")</f>
        <v>-34332.74284</v>
      </c>
      <c r="P163" s="29">
        <f>SUMIFS('2024 YTD | Divisão'!$D:$D,'2024 YTD | Divisão'!$A:$A,P$137,'2024 YTD | Divisão'!$B:$B,$B163,'2024 YTD | Divisão'!$C:$C,"GR1")</f>
        <v>0</v>
      </c>
      <c r="Q163" s="29">
        <f>SUMIFS('2024 YTD | Divisão'!$D:$D,'2024 YTD | Divisão'!$A:$A,Q$137,'2024 YTD | Divisão'!$B:$B,$B163,'2024 YTD | Divisão'!$C:$C,"GR1")</f>
        <v>-5369.308899</v>
      </c>
      <c r="R163" s="29">
        <f>SUMIFS('2024 YTD | Divisão'!$D:$D,'2024 YTD | Divisão'!$A:$A,R$137,'2024 YTD | Divisão'!$B:$B,$B163,'2024 YTD | Divisão'!$C:$C,"GR1")</f>
        <v>0</v>
      </c>
      <c r="S163" s="29">
        <f>SUMIFS('2024 YTD | Divisão'!$D:$D,'2024 YTD | Divisão'!$A:$A,S$137,'2024 YTD | Divisão'!$B:$B,$B163,'2024 YTD | Divisão'!$C:$C,"GR1")</f>
        <v>7881.59184</v>
      </c>
      <c r="T163" s="29">
        <f>SUMIFS('2024 YTD | Divisão'!$D:$D,'2024 YTD | Divisão'!$A:$A,T$137,'2024 YTD | Divisão'!$B:$B,$B163,'2024 YTD | Divisão'!$C:$C,"GR1")</f>
        <v>0</v>
      </c>
      <c r="U163" s="29">
        <f>SUMIFS('2024 YTD | Divisão'!$D:$D,'2024 YTD | Divisão'!$A:$A,U$137,'2024 YTD | Divisão'!$B:$B,$B163,'2024 YTD | Divisão'!$C:$C,"GR1")</f>
        <v>23936.34493</v>
      </c>
      <c r="V163" s="29">
        <f>SUMIFS('2024 YTD | Divisão'!$D:$D,'2024 YTD | Divisão'!$A:$A,V$137,'2024 YTD | Divisão'!$B:$B,$B163,'2024 YTD | Divisão'!$C:$C,"GR1")</f>
        <v>-1754.865601</v>
      </c>
      <c r="W163" s="29">
        <f>SUMIFS('2024 YTD | Divisão'!$D:$D,'2024 YTD | Divisão'!$A:$A,W$137,'2024 YTD | Divisão'!$B:$B,$B163,'2024 YTD | Divisão'!$C:$C,"GR1")</f>
        <v>0</v>
      </c>
      <c r="X163" s="8"/>
      <c r="Y163" s="9"/>
      <c r="Z163" s="4"/>
      <c r="AA163" s="4"/>
      <c r="AB163" s="4"/>
      <c r="AC163" s="4"/>
      <c r="AD163" s="4"/>
      <c r="AE163" s="4"/>
    </row>
    <row r="164" hidden="1" outlineLevel="1">
      <c r="A164" s="8"/>
      <c r="B164" s="29">
        <v>27.0</v>
      </c>
      <c r="C164" s="29">
        <f>SUMIFS('2024 YTD | Divisão'!$D:$D,'2024 YTD | Divisão'!$A:$A,C$137,'2024 YTD | Divisão'!$B:$B,$B164,'2024 YTD | Divisão'!$C:$C,"GR1")</f>
        <v>-5777.669533</v>
      </c>
      <c r="D164" s="29">
        <f>SUMIFS('2024 YTD | Divisão'!$D:$D,'2024 YTD | Divisão'!$A:$A,D$137,'2024 YTD | Divisão'!$B:$B,$B164,'2024 YTD | Divisão'!$C:$C,"GR1")</f>
        <v>-7611.748209</v>
      </c>
      <c r="E164" s="29">
        <f>SUMIFS('2024 YTD | Divisão'!$D:$D,'2024 YTD | Divisão'!$A:$A,E$137,'2024 YTD | Divisão'!$B:$B,$B164,'2024 YTD | Divisão'!$C:$C,"GR1")</f>
        <v>-10168.21191</v>
      </c>
      <c r="F164" s="29">
        <f>SUMIFS('2024 YTD | Divisão'!$D:$D,'2024 YTD | Divisão'!$A:$A,F$137,'2024 YTD | Divisão'!$B:$B,$B164,'2024 YTD | Divisão'!$C:$C,"GR1")</f>
        <v>0</v>
      </c>
      <c r="G164" s="29">
        <f>SUMIFS('2024 YTD | Divisão'!$D:$D,'2024 YTD | Divisão'!$A:$A,G$137,'2024 YTD | Divisão'!$B:$B,$B164,'2024 YTD | Divisão'!$C:$C,"GR1")</f>
        <v>1092.885021</v>
      </c>
      <c r="H164" s="29">
        <f>SUMIFS('2024 YTD | Divisão'!$D:$D,'2024 YTD | Divisão'!$A:$A,H$137,'2024 YTD | Divisão'!$B:$B,$B164,'2024 YTD | Divisão'!$C:$C,"GR1")</f>
        <v>4292.510258</v>
      </c>
      <c r="I164" s="29">
        <f>SUMIFS('2024 YTD | Divisão'!$D:$D,'2024 YTD | Divisão'!$A:$A,I$137,'2024 YTD | Divisão'!$B:$B,$B164,'2024 YTD | Divisão'!$C:$C,"GR1")</f>
        <v>-653.9120191</v>
      </c>
      <c r="J164" s="29">
        <f>SUMIFS('2024 YTD | Divisão'!$D:$D,'2024 YTD | Divisão'!$A:$A,J$137,'2024 YTD | Divisão'!$B:$B,$B164,'2024 YTD | Divisão'!$C:$C,"GR1")</f>
        <v>0</v>
      </c>
      <c r="K164" s="29">
        <f>SUMIFS('2024 YTD | Divisão'!$D:$D,'2024 YTD | Divisão'!$A:$A,K$137,'2024 YTD | Divisão'!$B:$B,$B164,'2024 YTD | Divisão'!$C:$C,"GR1")</f>
        <v>5117.027159</v>
      </c>
      <c r="L164" s="29">
        <f>SUMIFS('2024 YTD | Divisão'!$D:$D,'2024 YTD | Divisão'!$A:$A,L$137,'2024 YTD | Divisão'!$B:$B,$B164,'2024 YTD | Divisão'!$C:$C,"GR1")</f>
        <v>0</v>
      </c>
      <c r="M164" s="29">
        <f>SUMIFS('2024 YTD | Divisão'!$D:$D,'2024 YTD | Divisão'!$A:$A,M$137,'2024 YTD | Divisão'!$B:$B,$B164,'2024 YTD | Divisão'!$C:$C,"GR1")</f>
        <v>91571.83396</v>
      </c>
      <c r="N164" s="29">
        <f>SUMIFS('2024 YTD | Divisão'!$D:$D,'2024 YTD | Divisão'!$A:$A,N$137,'2024 YTD | Divisão'!$B:$B,$B164,'2024 YTD | Divisão'!$C:$C,"GR1")</f>
        <v>32173.92535</v>
      </c>
      <c r="O164" s="29">
        <f>SUMIFS('2024 YTD | Divisão'!$D:$D,'2024 YTD | Divisão'!$A:$A,O$137,'2024 YTD | Divisão'!$B:$B,$B164,'2024 YTD | Divisão'!$C:$C,"GR1")</f>
        <v>-59643.93681</v>
      </c>
      <c r="P164" s="29">
        <f>SUMIFS('2024 YTD | Divisão'!$D:$D,'2024 YTD | Divisão'!$A:$A,P$137,'2024 YTD | Divisão'!$B:$B,$B164,'2024 YTD | Divisão'!$C:$C,"GR1")</f>
        <v>0</v>
      </c>
      <c r="Q164" s="29">
        <f>SUMIFS('2024 YTD | Divisão'!$D:$D,'2024 YTD | Divisão'!$A:$A,Q$137,'2024 YTD | Divisão'!$B:$B,$B164,'2024 YTD | Divisão'!$C:$C,"GR1")</f>
        <v>11674.77095</v>
      </c>
      <c r="R164" s="29">
        <f>SUMIFS('2024 YTD | Divisão'!$D:$D,'2024 YTD | Divisão'!$A:$A,R$137,'2024 YTD | Divisão'!$B:$B,$B164,'2024 YTD | Divisão'!$C:$C,"GR1")</f>
        <v>0</v>
      </c>
      <c r="S164" s="29">
        <f>SUMIFS('2024 YTD | Divisão'!$D:$D,'2024 YTD | Divisão'!$A:$A,S$137,'2024 YTD | Divisão'!$B:$B,$B164,'2024 YTD | Divisão'!$C:$C,"GR1")</f>
        <v>12344.26422</v>
      </c>
      <c r="T164" s="29">
        <f>SUMIFS('2024 YTD | Divisão'!$D:$D,'2024 YTD | Divisão'!$A:$A,T$137,'2024 YTD | Divisão'!$B:$B,$B164,'2024 YTD | Divisão'!$C:$C,"GR1")</f>
        <v>0</v>
      </c>
      <c r="U164" s="29">
        <f>SUMIFS('2024 YTD | Divisão'!$D:$D,'2024 YTD | Divisão'!$A:$A,U$137,'2024 YTD | Divisão'!$B:$B,$B164,'2024 YTD | Divisão'!$C:$C,"GR1")</f>
        <v>11201.37755</v>
      </c>
      <c r="V164" s="29">
        <f>SUMIFS('2024 YTD | Divisão'!$D:$D,'2024 YTD | Divisão'!$A:$A,V$137,'2024 YTD | Divisão'!$B:$B,$B164,'2024 YTD | Divisão'!$C:$C,"GR1")</f>
        <v>-18540.86852</v>
      </c>
      <c r="W164" s="29">
        <f>SUMIFS('2024 YTD | Divisão'!$D:$D,'2024 YTD | Divisão'!$A:$A,W$137,'2024 YTD | Divisão'!$B:$B,$B164,'2024 YTD | Divisão'!$C:$C,"GR1")</f>
        <v>0</v>
      </c>
      <c r="X164" s="8"/>
      <c r="Y164" s="9"/>
      <c r="Z164" s="4"/>
      <c r="AA164" s="4"/>
      <c r="AB164" s="4"/>
      <c r="AC164" s="4"/>
      <c r="AD164" s="4"/>
      <c r="AE164" s="4"/>
    </row>
    <row r="165" hidden="1" outlineLevel="1">
      <c r="A165" s="8"/>
      <c r="B165" s="29">
        <v>28.0</v>
      </c>
      <c r="C165" s="29">
        <f>SUMIFS('2024 YTD | Divisão'!$D:$D,'2024 YTD | Divisão'!$A:$A,C$137,'2024 YTD | Divisão'!$B:$B,$B165,'2024 YTD | Divisão'!$C:$C,"GR1")</f>
        <v>4023.629886</v>
      </c>
      <c r="D165" s="29">
        <f>SUMIFS('2024 YTD | Divisão'!$D:$D,'2024 YTD | Divisão'!$A:$A,D$137,'2024 YTD | Divisão'!$B:$B,$B165,'2024 YTD | Divisão'!$C:$C,"GR1")</f>
        <v>351.7561923</v>
      </c>
      <c r="E165" s="29">
        <f>SUMIFS('2024 YTD | Divisão'!$D:$D,'2024 YTD | Divisão'!$A:$A,E$137,'2024 YTD | Divisão'!$B:$B,$B165,'2024 YTD | Divisão'!$C:$C,"GR1")</f>
        <v>-9797.724354</v>
      </c>
      <c r="F165" s="29">
        <f>SUMIFS('2024 YTD | Divisão'!$D:$D,'2024 YTD | Divisão'!$A:$A,F$137,'2024 YTD | Divisão'!$B:$B,$B165,'2024 YTD | Divisão'!$C:$C,"GR1")</f>
        <v>0</v>
      </c>
      <c r="G165" s="29">
        <f>SUMIFS('2024 YTD | Divisão'!$D:$D,'2024 YTD | Divisão'!$A:$A,G$137,'2024 YTD | Divisão'!$B:$B,$B165,'2024 YTD | Divisão'!$C:$C,"GR1")</f>
        <v>3552.687912</v>
      </c>
      <c r="H165" s="29">
        <f>SUMIFS('2024 YTD | Divisão'!$D:$D,'2024 YTD | Divisão'!$A:$A,H$137,'2024 YTD | Divisão'!$B:$B,$B165,'2024 YTD | Divisão'!$C:$C,"GR1")</f>
        <v>1695.837791</v>
      </c>
      <c r="I165" s="29">
        <f>SUMIFS('2024 YTD | Divisão'!$D:$D,'2024 YTD | Divisão'!$A:$A,I$137,'2024 YTD | Divisão'!$B:$B,$B165,'2024 YTD | Divisão'!$C:$C,"GR1")</f>
        <v>-3150.179603</v>
      </c>
      <c r="J165" s="29">
        <f>SUMIFS('2024 YTD | Divisão'!$D:$D,'2024 YTD | Divisão'!$A:$A,J$137,'2024 YTD | Divisão'!$B:$B,$B165,'2024 YTD | Divisão'!$C:$C,"GR1")</f>
        <v>0</v>
      </c>
      <c r="K165" s="29">
        <f>SUMIFS('2024 YTD | Divisão'!$D:$D,'2024 YTD | Divisão'!$A:$A,K$137,'2024 YTD | Divisão'!$B:$B,$B165,'2024 YTD | Divisão'!$C:$C,"GR1")</f>
        <v>-2112.459577</v>
      </c>
      <c r="L165" s="29">
        <f>SUMIFS('2024 YTD | Divisão'!$D:$D,'2024 YTD | Divisão'!$A:$A,L$137,'2024 YTD | Divisão'!$B:$B,$B165,'2024 YTD | Divisão'!$C:$C,"GR1")</f>
        <v>0</v>
      </c>
      <c r="M165" s="29">
        <f>SUMIFS('2024 YTD | Divisão'!$D:$D,'2024 YTD | Divisão'!$A:$A,M$137,'2024 YTD | Divisão'!$B:$B,$B165,'2024 YTD | Divisão'!$C:$C,"GR1")</f>
        <v>109474.12</v>
      </c>
      <c r="N165" s="29">
        <f>SUMIFS('2024 YTD | Divisão'!$D:$D,'2024 YTD | Divisão'!$A:$A,N$137,'2024 YTD | Divisão'!$B:$B,$B165,'2024 YTD | Divisão'!$C:$C,"GR1")</f>
        <v>78096.62846</v>
      </c>
      <c r="O165" s="29">
        <f>SUMIFS('2024 YTD | Divisão'!$D:$D,'2024 YTD | Divisão'!$A:$A,O$137,'2024 YTD | Divisão'!$B:$B,$B165,'2024 YTD | Divisão'!$C:$C,"GR1")</f>
        <v>-18116.42667</v>
      </c>
      <c r="P165" s="29">
        <f>SUMIFS('2024 YTD | Divisão'!$D:$D,'2024 YTD | Divisão'!$A:$A,P$137,'2024 YTD | Divisão'!$B:$B,$B165,'2024 YTD | Divisão'!$C:$C,"GR1")</f>
        <v>0</v>
      </c>
      <c r="Q165" s="29">
        <f>SUMIFS('2024 YTD | Divisão'!$D:$D,'2024 YTD | Divisão'!$A:$A,Q$137,'2024 YTD | Divisão'!$B:$B,$B165,'2024 YTD | Divisão'!$C:$C,"GR1")</f>
        <v>-31086.64626</v>
      </c>
      <c r="R165" s="29">
        <f>SUMIFS('2024 YTD | Divisão'!$D:$D,'2024 YTD | Divisão'!$A:$A,R$137,'2024 YTD | Divisão'!$B:$B,$B165,'2024 YTD | Divisão'!$C:$C,"GR1")</f>
        <v>0</v>
      </c>
      <c r="S165" s="29">
        <f>SUMIFS('2024 YTD | Divisão'!$D:$D,'2024 YTD | Divisão'!$A:$A,S$137,'2024 YTD | Divisão'!$B:$B,$B165,'2024 YTD | Divisão'!$C:$C,"GR1")</f>
        <v>13371.12562</v>
      </c>
      <c r="T165" s="29">
        <f>SUMIFS('2024 YTD | Divisão'!$D:$D,'2024 YTD | Divisão'!$A:$A,T$137,'2024 YTD | Divisão'!$B:$B,$B165,'2024 YTD | Divisão'!$C:$C,"GR1")</f>
        <v>0</v>
      </c>
      <c r="U165" s="29">
        <f>SUMIFS('2024 YTD | Divisão'!$D:$D,'2024 YTD | Divisão'!$A:$A,U$137,'2024 YTD | Divisão'!$B:$B,$B165,'2024 YTD | Divisão'!$C:$C,"GR1")</f>
        <v>16584.19551</v>
      </c>
      <c r="V165" s="29">
        <f>SUMIFS('2024 YTD | Divisão'!$D:$D,'2024 YTD | Divisão'!$A:$A,V$137,'2024 YTD | Divisão'!$B:$B,$B165,'2024 YTD | Divisão'!$C:$C,"GR1")</f>
        <v>-67202.80562</v>
      </c>
      <c r="W165" s="29">
        <f>SUMIFS('2024 YTD | Divisão'!$D:$D,'2024 YTD | Divisão'!$A:$A,W$137,'2024 YTD | Divisão'!$B:$B,$B165,'2024 YTD | Divisão'!$C:$C,"GR1")</f>
        <v>0</v>
      </c>
      <c r="X165" s="8"/>
      <c r="Y165" s="9"/>
      <c r="Z165" s="4"/>
      <c r="AA165" s="4"/>
      <c r="AB165" s="4"/>
      <c r="AC165" s="4"/>
      <c r="AD165" s="4"/>
      <c r="AE165" s="4"/>
    </row>
    <row r="166" hidden="1" outlineLevel="1">
      <c r="A166" s="8"/>
      <c r="B166" s="29">
        <v>29.0</v>
      </c>
      <c r="C166" s="29">
        <f>SUMIFS('2024 YTD | Divisão'!$D:$D,'2024 YTD | Divisão'!$A:$A,C$137,'2024 YTD | Divisão'!$B:$B,$B166,'2024 YTD | Divisão'!$C:$C,"GR1")</f>
        <v>-4818.893882</v>
      </c>
      <c r="D166" s="29">
        <f>SUMIFS('2024 YTD | Divisão'!$D:$D,'2024 YTD | Divisão'!$A:$A,D$137,'2024 YTD | Divisão'!$B:$B,$B166,'2024 YTD | Divisão'!$C:$C,"GR1")</f>
        <v>-7924.521027</v>
      </c>
      <c r="E166" s="29">
        <f>SUMIFS('2024 YTD | Divisão'!$D:$D,'2024 YTD | Divisão'!$A:$A,E$137,'2024 YTD | Divisão'!$B:$B,$B166,'2024 YTD | Divisão'!$C:$C,"GR1")</f>
        <v>31570.40608</v>
      </c>
      <c r="F166" s="29">
        <f>SUMIFS('2024 YTD | Divisão'!$D:$D,'2024 YTD | Divisão'!$A:$A,F$137,'2024 YTD | Divisão'!$B:$B,$B166,'2024 YTD | Divisão'!$C:$C,"GR1")</f>
        <v>0</v>
      </c>
      <c r="G166" s="29">
        <f>SUMIFS('2024 YTD | Divisão'!$D:$D,'2024 YTD | Divisão'!$A:$A,G$137,'2024 YTD | Divisão'!$B:$B,$B166,'2024 YTD | Divisão'!$C:$C,"GR1")</f>
        <v>-4512.270335</v>
      </c>
      <c r="H166" s="29">
        <f>SUMIFS('2024 YTD | Divisão'!$D:$D,'2024 YTD | Divisão'!$A:$A,H$137,'2024 YTD | Divisão'!$B:$B,$B166,'2024 YTD | Divisão'!$C:$C,"GR1")</f>
        <v>-4907.208422</v>
      </c>
      <c r="I166" s="29">
        <f>SUMIFS('2024 YTD | Divisão'!$D:$D,'2024 YTD | Divisão'!$A:$A,I$137,'2024 YTD | Divisão'!$B:$B,$B166,'2024 YTD | Divisão'!$C:$C,"GR1")</f>
        <v>-20066.40267</v>
      </c>
      <c r="J166" s="29">
        <f>SUMIFS('2024 YTD | Divisão'!$D:$D,'2024 YTD | Divisão'!$A:$A,J$137,'2024 YTD | Divisão'!$B:$B,$B166,'2024 YTD | Divisão'!$C:$C,"GR1")</f>
        <v>0</v>
      </c>
      <c r="K166" s="29">
        <f>SUMIFS('2024 YTD | Divisão'!$D:$D,'2024 YTD | Divisão'!$A:$A,K$137,'2024 YTD | Divisão'!$B:$B,$B166,'2024 YTD | Divisão'!$C:$C,"GR1")</f>
        <v>3034.369452</v>
      </c>
      <c r="L166" s="29">
        <f>SUMIFS('2024 YTD | Divisão'!$D:$D,'2024 YTD | Divisão'!$A:$A,L$137,'2024 YTD | Divisão'!$B:$B,$B166,'2024 YTD | Divisão'!$C:$C,"GR1")</f>
        <v>0</v>
      </c>
      <c r="M166" s="29">
        <f>SUMIFS('2024 YTD | Divisão'!$D:$D,'2024 YTD | Divisão'!$A:$A,M$137,'2024 YTD | Divisão'!$B:$B,$B166,'2024 YTD | Divisão'!$C:$C,"GR1")</f>
        <v>12486.55239</v>
      </c>
      <c r="N166" s="29">
        <f>SUMIFS('2024 YTD | Divisão'!$D:$D,'2024 YTD | Divisão'!$A:$A,N$137,'2024 YTD | Divisão'!$B:$B,$B166,'2024 YTD | Divisão'!$C:$C,"GR1")</f>
        <v>-183997.5655</v>
      </c>
      <c r="O166" s="29">
        <f>SUMIFS('2024 YTD | Divisão'!$D:$D,'2024 YTD | Divisão'!$A:$A,O$137,'2024 YTD | Divisão'!$B:$B,$B166,'2024 YTD | Divisão'!$C:$C,"GR1")</f>
        <v>-44158.51335</v>
      </c>
      <c r="P166" s="29">
        <f>SUMIFS('2024 YTD | Divisão'!$D:$D,'2024 YTD | Divisão'!$A:$A,P$137,'2024 YTD | Divisão'!$B:$B,$B166,'2024 YTD | Divisão'!$C:$C,"GR1")</f>
        <v>0</v>
      </c>
      <c r="Q166" s="29">
        <f>SUMIFS('2024 YTD | Divisão'!$D:$D,'2024 YTD | Divisão'!$A:$A,Q$137,'2024 YTD | Divisão'!$B:$B,$B166,'2024 YTD | Divisão'!$C:$C,"GR1")</f>
        <v>-53260.27277</v>
      </c>
      <c r="R166" s="29">
        <f>SUMIFS('2024 YTD | Divisão'!$D:$D,'2024 YTD | Divisão'!$A:$A,R$137,'2024 YTD | Divisão'!$B:$B,$B166,'2024 YTD | Divisão'!$C:$C,"GR1")</f>
        <v>0</v>
      </c>
      <c r="S166" s="29">
        <f>SUMIFS('2024 YTD | Divisão'!$D:$D,'2024 YTD | Divisão'!$A:$A,S$137,'2024 YTD | Divisão'!$B:$B,$B166,'2024 YTD | Divisão'!$C:$C,"GR1")</f>
        <v>12581.85415</v>
      </c>
      <c r="T166" s="29">
        <f>SUMIFS('2024 YTD | Divisão'!$D:$D,'2024 YTD | Divisão'!$A:$A,T$137,'2024 YTD | Divisão'!$B:$B,$B166,'2024 YTD | Divisão'!$C:$C,"GR1")</f>
        <v>0</v>
      </c>
      <c r="U166" s="29">
        <f>SUMIFS('2024 YTD | Divisão'!$D:$D,'2024 YTD | Divisão'!$A:$A,U$137,'2024 YTD | Divisão'!$B:$B,$B166,'2024 YTD | Divisão'!$C:$C,"GR1")</f>
        <v>-663.8616867</v>
      </c>
      <c r="V166" s="29">
        <f>SUMIFS('2024 YTD | Divisão'!$D:$D,'2024 YTD | Divisão'!$A:$A,V$137,'2024 YTD | Divisão'!$B:$B,$B166,'2024 YTD | Divisão'!$C:$C,"GR1")</f>
        <v>-67320.32302</v>
      </c>
      <c r="W166" s="29">
        <f>SUMIFS('2024 YTD | Divisão'!$D:$D,'2024 YTD | Divisão'!$A:$A,W$137,'2024 YTD | Divisão'!$B:$B,$B166,'2024 YTD | Divisão'!$C:$C,"GR1")</f>
        <v>0</v>
      </c>
      <c r="X166" s="8"/>
      <c r="Y166" s="9"/>
      <c r="Z166" s="4"/>
      <c r="AA166" s="4"/>
      <c r="AB166" s="4"/>
      <c r="AC166" s="4"/>
      <c r="AD166" s="4"/>
      <c r="AE166" s="4"/>
    </row>
    <row r="167" hidden="1" outlineLevel="1">
      <c r="A167" s="8"/>
      <c r="B167" s="29">
        <v>30.0</v>
      </c>
      <c r="C167" s="29">
        <f>SUMIFS('2024 YTD | Divisão'!$D:$D,'2024 YTD | Divisão'!$A:$A,C$137,'2024 YTD | Divisão'!$B:$B,$B167,'2024 YTD | Divisão'!$C:$C,"GR1")</f>
        <v>58049.49217</v>
      </c>
      <c r="D167" s="29">
        <f>SUMIFS('2024 YTD | Divisão'!$D:$D,'2024 YTD | Divisão'!$A:$A,D$137,'2024 YTD | Divisão'!$B:$B,$B167,'2024 YTD | Divisão'!$C:$C,"GR1")</f>
        <v>-5885.648812</v>
      </c>
      <c r="E167" s="29">
        <f>SUMIFS('2024 YTD | Divisão'!$D:$D,'2024 YTD | Divisão'!$A:$A,E$137,'2024 YTD | Divisão'!$B:$B,$B167,'2024 YTD | Divisão'!$C:$C,"GR1")</f>
        <v>-38336.4102</v>
      </c>
      <c r="F167" s="29">
        <f>SUMIFS('2024 YTD | Divisão'!$D:$D,'2024 YTD | Divisão'!$A:$A,F$137,'2024 YTD | Divisão'!$B:$B,$B167,'2024 YTD | Divisão'!$C:$C,"GR1")</f>
        <v>0</v>
      </c>
      <c r="G167" s="29">
        <f>SUMIFS('2024 YTD | Divisão'!$D:$D,'2024 YTD | Divisão'!$A:$A,G$137,'2024 YTD | Divisão'!$B:$B,$B167,'2024 YTD | Divisão'!$C:$C,"GR1")</f>
        <v>-8147.760918</v>
      </c>
      <c r="H167" s="29">
        <f>SUMIFS('2024 YTD | Divisão'!$D:$D,'2024 YTD | Divisão'!$A:$A,H$137,'2024 YTD | Divisão'!$B:$B,$B167,'2024 YTD | Divisão'!$C:$C,"GR1")</f>
        <v>-5642.274958</v>
      </c>
      <c r="I167" s="29">
        <f>SUMIFS('2024 YTD | Divisão'!$D:$D,'2024 YTD | Divisão'!$A:$A,I$137,'2024 YTD | Divisão'!$B:$B,$B167,'2024 YTD | Divisão'!$C:$C,"GR1")</f>
        <v>-1664.198853</v>
      </c>
      <c r="J167" s="29">
        <f>SUMIFS('2024 YTD | Divisão'!$D:$D,'2024 YTD | Divisão'!$A:$A,J$137,'2024 YTD | Divisão'!$B:$B,$B167,'2024 YTD | Divisão'!$C:$C,"GR1")</f>
        <v>0</v>
      </c>
      <c r="K167" s="29">
        <f>SUMIFS('2024 YTD | Divisão'!$D:$D,'2024 YTD | Divisão'!$A:$A,K$137,'2024 YTD | Divisão'!$B:$B,$B167,'2024 YTD | Divisão'!$C:$C,"GR1")</f>
        <v>1593.727755</v>
      </c>
      <c r="L167" s="29">
        <f>SUMIFS('2024 YTD | Divisão'!$D:$D,'2024 YTD | Divisão'!$A:$A,L$137,'2024 YTD | Divisão'!$B:$B,$B167,'2024 YTD | Divisão'!$C:$C,"GR1")</f>
        <v>0</v>
      </c>
      <c r="M167" s="29">
        <f>SUMIFS('2024 YTD | Divisão'!$D:$D,'2024 YTD | Divisão'!$A:$A,M$137,'2024 YTD | Divisão'!$B:$B,$B167,'2024 YTD | Divisão'!$C:$C,"GR1")</f>
        <v>-55449.71141</v>
      </c>
      <c r="N167" s="29">
        <f>SUMIFS('2024 YTD | Divisão'!$D:$D,'2024 YTD | Divisão'!$A:$A,N$137,'2024 YTD | Divisão'!$B:$B,$B167,'2024 YTD | Divisão'!$C:$C,"GR1")</f>
        <v>279129.9154</v>
      </c>
      <c r="O167" s="29">
        <f>SUMIFS('2024 YTD | Divisão'!$D:$D,'2024 YTD | Divisão'!$A:$A,O$137,'2024 YTD | Divisão'!$B:$B,$B167,'2024 YTD | Divisão'!$C:$C,"GR1")</f>
        <v>-37420.54616</v>
      </c>
      <c r="P167" s="29">
        <f>SUMIFS('2024 YTD | Divisão'!$D:$D,'2024 YTD | Divisão'!$A:$A,P$137,'2024 YTD | Divisão'!$B:$B,$B167,'2024 YTD | Divisão'!$C:$C,"GR1")</f>
        <v>0</v>
      </c>
      <c r="Q167" s="29">
        <f>SUMIFS('2024 YTD | Divisão'!$D:$D,'2024 YTD | Divisão'!$A:$A,Q$137,'2024 YTD | Divisão'!$B:$B,$B167,'2024 YTD | Divisão'!$C:$C,"GR1")</f>
        <v>-34478.11287</v>
      </c>
      <c r="R167" s="29">
        <f>SUMIFS('2024 YTD | Divisão'!$D:$D,'2024 YTD | Divisão'!$A:$A,R$137,'2024 YTD | Divisão'!$B:$B,$B167,'2024 YTD | Divisão'!$C:$C,"GR1")</f>
        <v>0</v>
      </c>
      <c r="S167" s="29">
        <f>SUMIFS('2024 YTD | Divisão'!$D:$D,'2024 YTD | Divisão'!$A:$A,S$137,'2024 YTD | Divisão'!$B:$B,$B167,'2024 YTD | Divisão'!$C:$C,"GR1")</f>
        <v>193.6858433</v>
      </c>
      <c r="T167" s="29">
        <f>SUMIFS('2024 YTD | Divisão'!$D:$D,'2024 YTD | Divisão'!$A:$A,T$137,'2024 YTD | Divisão'!$B:$B,$B167,'2024 YTD | Divisão'!$C:$C,"GR1")</f>
        <v>0</v>
      </c>
      <c r="U167" s="29">
        <f>SUMIFS('2024 YTD | Divisão'!$D:$D,'2024 YTD | Divisão'!$A:$A,U$137,'2024 YTD | Divisão'!$B:$B,$B167,'2024 YTD | Divisão'!$C:$C,"GR1")</f>
        <v>7309.606104</v>
      </c>
      <c r="V167" s="29">
        <f>SUMIFS('2024 YTD | Divisão'!$D:$D,'2024 YTD | Divisão'!$A:$A,V$137,'2024 YTD | Divisão'!$B:$B,$B167,'2024 YTD | Divisão'!$C:$C,"GR1")</f>
        <v>-73466.23314</v>
      </c>
      <c r="W167" s="29">
        <f>SUMIFS('2024 YTD | Divisão'!$D:$D,'2024 YTD | Divisão'!$A:$A,W$137,'2024 YTD | Divisão'!$B:$B,$B167,'2024 YTD | Divisão'!$C:$C,"GR1")</f>
        <v>0</v>
      </c>
      <c r="X167" s="8"/>
      <c r="Y167" s="9"/>
      <c r="Z167" s="4"/>
      <c r="AA167" s="4"/>
      <c r="AB167" s="4"/>
      <c r="AC167" s="4"/>
      <c r="AD167" s="4"/>
      <c r="AE167" s="4"/>
    </row>
    <row r="168" hidden="1" outlineLevel="1">
      <c r="A168" s="8"/>
      <c r="B168" s="29">
        <v>31.0</v>
      </c>
      <c r="C168" s="29">
        <f>SUMIFS('2024 YTD | Divisão'!$D:$D,'2024 YTD | Divisão'!$A:$A,C$137,'2024 YTD | Divisão'!$B:$B,$B168,'2024 YTD | Divisão'!$C:$C,"GR1")</f>
        <v>-1443.315138</v>
      </c>
      <c r="D168" s="29">
        <f>SUMIFS('2024 YTD | Divisão'!$D:$D,'2024 YTD | Divisão'!$A:$A,D$137,'2024 YTD | Divisão'!$B:$B,$B168,'2024 YTD | Divisão'!$C:$C,"GR1")</f>
        <v>3023.577026</v>
      </c>
      <c r="E168" s="29">
        <f>SUMIFS('2024 YTD | Divisão'!$D:$D,'2024 YTD | Divisão'!$A:$A,E$137,'2024 YTD | Divisão'!$B:$B,$B168,'2024 YTD | Divisão'!$C:$C,"GR1")</f>
        <v>30118.14815</v>
      </c>
      <c r="F168" s="29">
        <f>SUMIFS('2024 YTD | Divisão'!$D:$D,'2024 YTD | Divisão'!$A:$A,F$137,'2024 YTD | Divisão'!$B:$B,$B168,'2024 YTD | Divisão'!$C:$C,"GR1")</f>
        <v>0</v>
      </c>
      <c r="G168" s="29">
        <f>SUMIFS('2024 YTD | Divisão'!$D:$D,'2024 YTD | Divisão'!$A:$A,G$137,'2024 YTD | Divisão'!$B:$B,$B168,'2024 YTD | Divisão'!$C:$C,"GR1")</f>
        <v>-2014.091141</v>
      </c>
      <c r="H168" s="29">
        <f>SUMIFS('2024 YTD | Divisão'!$D:$D,'2024 YTD | Divisão'!$A:$A,H$137,'2024 YTD | Divisão'!$B:$B,$B168,'2024 YTD | Divisão'!$C:$C,"GR1")</f>
        <v>4662.624898</v>
      </c>
      <c r="I168" s="29">
        <f>SUMIFS('2024 YTD | Divisão'!$D:$D,'2024 YTD | Divisão'!$A:$A,I$137,'2024 YTD | Divisão'!$B:$B,$B168,'2024 YTD | Divisão'!$C:$C,"GR1")</f>
        <v>11128.2133</v>
      </c>
      <c r="J168" s="29">
        <f>SUMIFS('2024 YTD | Divisão'!$D:$D,'2024 YTD | Divisão'!$A:$A,J$137,'2024 YTD | Divisão'!$B:$B,$B168,'2024 YTD | Divisão'!$C:$C,"GR1")</f>
        <v>0</v>
      </c>
      <c r="K168" s="29">
        <f>SUMIFS('2024 YTD | Divisão'!$D:$D,'2024 YTD | Divisão'!$A:$A,K$137,'2024 YTD | Divisão'!$B:$B,$B168,'2024 YTD | Divisão'!$C:$C,"GR1")</f>
        <v>3814.59562</v>
      </c>
      <c r="L168" s="29">
        <f>SUMIFS('2024 YTD | Divisão'!$D:$D,'2024 YTD | Divisão'!$A:$A,L$137,'2024 YTD | Divisão'!$B:$B,$B168,'2024 YTD | Divisão'!$C:$C,"GR1")</f>
        <v>0</v>
      </c>
      <c r="M168" s="29">
        <f>SUMIFS('2024 YTD | Divisão'!$D:$D,'2024 YTD | Divisão'!$A:$A,M$137,'2024 YTD | Divisão'!$B:$B,$B168,'2024 YTD | Divisão'!$C:$C,"GR1")</f>
        <v>-7616.378648</v>
      </c>
      <c r="N168" s="29">
        <f>SUMIFS('2024 YTD | Divisão'!$D:$D,'2024 YTD | Divisão'!$A:$A,N$137,'2024 YTD | Divisão'!$B:$B,$B168,'2024 YTD | Divisão'!$C:$C,"GR1")</f>
        <v>78601.02237</v>
      </c>
      <c r="O168" s="29">
        <f>SUMIFS('2024 YTD | Divisão'!$D:$D,'2024 YTD | Divisão'!$A:$A,O$137,'2024 YTD | Divisão'!$B:$B,$B168,'2024 YTD | Divisão'!$C:$C,"GR1")</f>
        <v>3453.896968</v>
      </c>
      <c r="P168" s="29">
        <f>SUMIFS('2024 YTD | Divisão'!$D:$D,'2024 YTD | Divisão'!$A:$A,P$137,'2024 YTD | Divisão'!$B:$B,$B168,'2024 YTD | Divisão'!$C:$C,"GR1")</f>
        <v>0</v>
      </c>
      <c r="Q168" s="29">
        <f>SUMIFS('2024 YTD | Divisão'!$D:$D,'2024 YTD | Divisão'!$A:$A,Q$137,'2024 YTD | Divisão'!$B:$B,$B168,'2024 YTD | Divisão'!$C:$C,"GR1")</f>
        <v>-79611.97993</v>
      </c>
      <c r="R168" s="29">
        <f>SUMIFS('2024 YTD | Divisão'!$D:$D,'2024 YTD | Divisão'!$A:$A,R$137,'2024 YTD | Divisão'!$B:$B,$B168,'2024 YTD | Divisão'!$C:$C,"GR1")</f>
        <v>0</v>
      </c>
      <c r="S168" s="29">
        <f>SUMIFS('2024 YTD | Divisão'!$D:$D,'2024 YTD | Divisão'!$A:$A,S$137,'2024 YTD | Divisão'!$B:$B,$B168,'2024 YTD | Divisão'!$C:$C,"GR1")</f>
        <v>5347.142468</v>
      </c>
      <c r="T168" s="29">
        <f>SUMIFS('2024 YTD | Divisão'!$D:$D,'2024 YTD | Divisão'!$A:$A,T$137,'2024 YTD | Divisão'!$B:$B,$B168,'2024 YTD | Divisão'!$C:$C,"GR1")</f>
        <v>0</v>
      </c>
      <c r="U168" s="29">
        <f>SUMIFS('2024 YTD | Divisão'!$D:$D,'2024 YTD | Divisão'!$A:$A,U$137,'2024 YTD | Divisão'!$B:$B,$B168,'2024 YTD | Divisão'!$C:$C,"GR1")</f>
        <v>26347.94886</v>
      </c>
      <c r="V168" s="29">
        <f>SUMIFS('2024 YTD | Divisão'!$D:$D,'2024 YTD | Divisão'!$A:$A,V$137,'2024 YTD | Divisão'!$B:$B,$B168,'2024 YTD | Divisão'!$C:$C,"GR1")</f>
        <v>-31268.99736</v>
      </c>
      <c r="W168" s="29">
        <f>SUMIFS('2024 YTD | Divisão'!$D:$D,'2024 YTD | Divisão'!$A:$A,W$137,'2024 YTD | Divisão'!$B:$B,$B168,'2024 YTD | Divisão'!$C:$C,"GR1")</f>
        <v>0</v>
      </c>
      <c r="X168" s="8"/>
      <c r="Y168" s="9"/>
      <c r="Z168" s="4"/>
      <c r="AA168" s="4"/>
      <c r="AB168" s="4"/>
      <c r="AC168" s="4"/>
      <c r="AD168" s="4"/>
      <c r="AE168" s="4"/>
    </row>
    <row r="169" hidden="1" outlineLevel="1">
      <c r="A169" s="8"/>
      <c r="B169" s="29">
        <v>32.0</v>
      </c>
      <c r="C169" s="29">
        <f>SUMIFS('2024 YTD | Divisão'!$D:$D,'2024 YTD | Divisão'!$A:$A,C$137,'2024 YTD | Divisão'!$B:$B,$B169,'2024 YTD | Divisão'!$C:$C,"GR1")</f>
        <v>-11317.36938</v>
      </c>
      <c r="D169" s="29">
        <f>SUMIFS('2024 YTD | Divisão'!$D:$D,'2024 YTD | Divisão'!$A:$A,D$137,'2024 YTD | Divisão'!$B:$B,$B169,'2024 YTD | Divisão'!$C:$C,"GR1")</f>
        <v>6356.5726</v>
      </c>
      <c r="E169" s="29">
        <f>SUMIFS('2024 YTD | Divisão'!$D:$D,'2024 YTD | Divisão'!$A:$A,E$137,'2024 YTD | Divisão'!$B:$B,$B169,'2024 YTD | Divisão'!$C:$C,"GR1")</f>
        <v>41175.35331</v>
      </c>
      <c r="F169" s="29">
        <f>SUMIFS('2024 YTD | Divisão'!$D:$D,'2024 YTD | Divisão'!$A:$A,F$137,'2024 YTD | Divisão'!$B:$B,$B169,'2024 YTD | Divisão'!$C:$C,"GR1")</f>
        <v>0</v>
      </c>
      <c r="G169" s="29">
        <f>SUMIFS('2024 YTD | Divisão'!$D:$D,'2024 YTD | Divisão'!$A:$A,G$137,'2024 YTD | Divisão'!$B:$B,$B169,'2024 YTD | Divisão'!$C:$C,"GR1")</f>
        <v>5978.815723</v>
      </c>
      <c r="H169" s="29">
        <f>SUMIFS('2024 YTD | Divisão'!$D:$D,'2024 YTD | Divisão'!$A:$A,H$137,'2024 YTD | Divisão'!$B:$B,$B169,'2024 YTD | Divisão'!$C:$C,"GR1")</f>
        <v>-7994.573704</v>
      </c>
      <c r="I169" s="29">
        <f>SUMIFS('2024 YTD | Divisão'!$D:$D,'2024 YTD | Divisão'!$A:$A,I$137,'2024 YTD | Divisão'!$B:$B,$B169,'2024 YTD | Divisão'!$C:$C,"GR1")</f>
        <v>-17386.20783</v>
      </c>
      <c r="J169" s="29">
        <f>SUMIFS('2024 YTD | Divisão'!$D:$D,'2024 YTD | Divisão'!$A:$A,J$137,'2024 YTD | Divisão'!$B:$B,$B169,'2024 YTD | Divisão'!$C:$C,"GR1")</f>
        <v>0</v>
      </c>
      <c r="K169" s="29">
        <f>SUMIFS('2024 YTD | Divisão'!$D:$D,'2024 YTD | Divisão'!$A:$A,K$137,'2024 YTD | Divisão'!$B:$B,$B169,'2024 YTD | Divisão'!$C:$C,"GR1")</f>
        <v>7531.641942</v>
      </c>
      <c r="L169" s="29">
        <f>SUMIFS('2024 YTD | Divisão'!$D:$D,'2024 YTD | Divisão'!$A:$A,L$137,'2024 YTD | Divisão'!$B:$B,$B169,'2024 YTD | Divisão'!$C:$C,"GR1")</f>
        <v>0</v>
      </c>
      <c r="M169" s="29">
        <f>SUMIFS('2024 YTD | Divisão'!$D:$D,'2024 YTD | Divisão'!$A:$A,M$137,'2024 YTD | Divisão'!$B:$B,$B169,'2024 YTD | Divisão'!$C:$C,"GR1")</f>
        <v>-192524.2037</v>
      </c>
      <c r="N169" s="29">
        <f>SUMIFS('2024 YTD | Divisão'!$D:$D,'2024 YTD | Divisão'!$A:$A,N$137,'2024 YTD | Divisão'!$B:$B,$B169,'2024 YTD | Divisão'!$C:$C,"GR1")</f>
        <v>104290.3681</v>
      </c>
      <c r="O169" s="29">
        <f>SUMIFS('2024 YTD | Divisão'!$D:$D,'2024 YTD | Divisão'!$A:$A,O$137,'2024 YTD | Divisão'!$B:$B,$B169,'2024 YTD | Divisão'!$C:$C,"GR1")</f>
        <v>-131179.3995</v>
      </c>
      <c r="P169" s="29">
        <f>SUMIFS('2024 YTD | Divisão'!$D:$D,'2024 YTD | Divisão'!$A:$A,P$137,'2024 YTD | Divisão'!$B:$B,$B169,'2024 YTD | Divisão'!$C:$C,"GR1")</f>
        <v>0</v>
      </c>
      <c r="Q169" s="29">
        <f>SUMIFS('2024 YTD | Divisão'!$D:$D,'2024 YTD | Divisão'!$A:$A,Q$137,'2024 YTD | Divisão'!$B:$B,$B169,'2024 YTD | Divisão'!$C:$C,"GR1")</f>
        <v>-86465.3932</v>
      </c>
      <c r="R169" s="29">
        <f>SUMIFS('2024 YTD | Divisão'!$D:$D,'2024 YTD | Divisão'!$A:$A,R$137,'2024 YTD | Divisão'!$B:$B,$B169,'2024 YTD | Divisão'!$C:$C,"GR1")</f>
        <v>0</v>
      </c>
      <c r="S169" s="29">
        <f>SUMIFS('2024 YTD | Divisão'!$D:$D,'2024 YTD | Divisão'!$A:$A,S$137,'2024 YTD | Divisão'!$B:$B,$B169,'2024 YTD | Divisão'!$C:$C,"GR1")</f>
        <v>13338.98163</v>
      </c>
      <c r="T169" s="29">
        <f>SUMIFS('2024 YTD | Divisão'!$D:$D,'2024 YTD | Divisão'!$A:$A,T$137,'2024 YTD | Divisão'!$B:$B,$B169,'2024 YTD | Divisão'!$C:$C,"GR1")</f>
        <v>0</v>
      </c>
      <c r="U169" s="29">
        <f>SUMIFS('2024 YTD | Divisão'!$D:$D,'2024 YTD | Divisão'!$A:$A,U$137,'2024 YTD | Divisão'!$B:$B,$B169,'2024 YTD | Divisão'!$C:$C,"GR1")</f>
        <v>7014.017833</v>
      </c>
      <c r="V169" s="29">
        <f>SUMIFS('2024 YTD | Divisão'!$D:$D,'2024 YTD | Divisão'!$A:$A,V$137,'2024 YTD | Divisão'!$B:$B,$B169,'2024 YTD | Divisão'!$C:$C,"GR1")</f>
        <v>-50301.8708</v>
      </c>
      <c r="W169" s="29">
        <f>SUMIFS('2024 YTD | Divisão'!$D:$D,'2024 YTD | Divisão'!$A:$A,W$137,'2024 YTD | Divisão'!$B:$B,$B169,'2024 YTD | Divisão'!$C:$C,"GR1")</f>
        <v>0</v>
      </c>
      <c r="X169" s="8"/>
      <c r="Y169" s="9"/>
      <c r="Z169" s="4"/>
      <c r="AA169" s="4"/>
      <c r="AB169" s="4"/>
      <c r="AC169" s="4"/>
      <c r="AD169" s="4"/>
      <c r="AE169" s="4"/>
    </row>
    <row r="170" hidden="1" outlineLevel="1">
      <c r="A170" s="8"/>
      <c r="B170" s="29">
        <v>33.0</v>
      </c>
      <c r="C170" s="29">
        <f>SUMIFS('2024 YTD | Divisão'!$D:$D,'2024 YTD | Divisão'!$A:$A,C$137,'2024 YTD | Divisão'!$B:$B,$B170,'2024 YTD | Divisão'!$C:$C,"GR1")</f>
        <v>11523.52532</v>
      </c>
      <c r="D170" s="29">
        <f>SUMIFS('2024 YTD | Divisão'!$D:$D,'2024 YTD | Divisão'!$A:$A,D$137,'2024 YTD | Divisão'!$B:$B,$B170,'2024 YTD | Divisão'!$C:$C,"GR1")</f>
        <v>2351.402861</v>
      </c>
      <c r="E170" s="29">
        <f>SUMIFS('2024 YTD | Divisão'!$D:$D,'2024 YTD | Divisão'!$A:$A,E$137,'2024 YTD | Divisão'!$B:$B,$B170,'2024 YTD | Divisão'!$C:$C,"GR1")</f>
        <v>13289.9167</v>
      </c>
      <c r="F170" s="29">
        <f>SUMIFS('2024 YTD | Divisão'!$D:$D,'2024 YTD | Divisão'!$A:$A,F$137,'2024 YTD | Divisão'!$B:$B,$B170,'2024 YTD | Divisão'!$C:$C,"GR1")</f>
        <v>0</v>
      </c>
      <c r="G170" s="29">
        <f>SUMIFS('2024 YTD | Divisão'!$D:$D,'2024 YTD | Divisão'!$A:$A,G$137,'2024 YTD | Divisão'!$B:$B,$B170,'2024 YTD | Divisão'!$C:$C,"GR1")</f>
        <v>-10669.79904</v>
      </c>
      <c r="H170" s="29">
        <f>SUMIFS('2024 YTD | Divisão'!$D:$D,'2024 YTD | Divisão'!$A:$A,H$137,'2024 YTD | Divisão'!$B:$B,$B170,'2024 YTD | Divisão'!$C:$C,"GR1")</f>
        <v>-4070.764285</v>
      </c>
      <c r="I170" s="29">
        <f>SUMIFS('2024 YTD | Divisão'!$D:$D,'2024 YTD | Divisão'!$A:$A,I$137,'2024 YTD | Divisão'!$B:$B,$B170,'2024 YTD | Divisão'!$C:$C,"GR1")</f>
        <v>-3641.637499</v>
      </c>
      <c r="J170" s="29">
        <f>SUMIFS('2024 YTD | Divisão'!$D:$D,'2024 YTD | Divisão'!$A:$A,J$137,'2024 YTD | Divisão'!$B:$B,$B170,'2024 YTD | Divisão'!$C:$C,"GR1")</f>
        <v>0</v>
      </c>
      <c r="K170" s="29">
        <f>SUMIFS('2024 YTD | Divisão'!$D:$D,'2024 YTD | Divisão'!$A:$A,K$137,'2024 YTD | Divisão'!$B:$B,$B170,'2024 YTD | Divisão'!$C:$C,"GR1")</f>
        <v>4803.333494</v>
      </c>
      <c r="L170" s="29">
        <f>SUMIFS('2024 YTD | Divisão'!$D:$D,'2024 YTD | Divisão'!$A:$A,L$137,'2024 YTD | Divisão'!$B:$B,$B170,'2024 YTD | Divisão'!$C:$C,"GR1")</f>
        <v>0</v>
      </c>
      <c r="M170" s="29">
        <f>SUMIFS('2024 YTD | Divisão'!$D:$D,'2024 YTD | Divisão'!$A:$A,M$137,'2024 YTD | Divisão'!$B:$B,$B170,'2024 YTD | Divisão'!$C:$C,"GR1")</f>
        <v>-65110.50399</v>
      </c>
      <c r="N170" s="29">
        <f>SUMIFS('2024 YTD | Divisão'!$D:$D,'2024 YTD | Divisão'!$A:$A,N$137,'2024 YTD | Divisão'!$B:$B,$B170,'2024 YTD | Divisão'!$C:$C,"GR1")</f>
        <v>-32597.99701</v>
      </c>
      <c r="O170" s="29">
        <f>SUMIFS('2024 YTD | Divisão'!$D:$D,'2024 YTD | Divisão'!$A:$A,O$137,'2024 YTD | Divisão'!$B:$B,$B170,'2024 YTD | Divisão'!$C:$C,"GR1")</f>
        <v>-50101.22549</v>
      </c>
      <c r="P170" s="29">
        <f>SUMIFS('2024 YTD | Divisão'!$D:$D,'2024 YTD | Divisão'!$A:$A,P$137,'2024 YTD | Divisão'!$B:$B,$B170,'2024 YTD | Divisão'!$C:$C,"GR1")</f>
        <v>0</v>
      </c>
      <c r="Q170" s="29">
        <f>SUMIFS('2024 YTD | Divisão'!$D:$D,'2024 YTD | Divisão'!$A:$A,Q$137,'2024 YTD | Divisão'!$B:$B,$B170,'2024 YTD | Divisão'!$C:$C,"GR1")</f>
        <v>-15250.65</v>
      </c>
      <c r="R170" s="29">
        <f>SUMIFS('2024 YTD | Divisão'!$D:$D,'2024 YTD | Divisão'!$A:$A,R$137,'2024 YTD | Divisão'!$B:$B,$B170,'2024 YTD | Divisão'!$C:$C,"GR1")</f>
        <v>0</v>
      </c>
      <c r="S170" s="29">
        <f>SUMIFS('2024 YTD | Divisão'!$D:$D,'2024 YTD | Divisão'!$A:$A,S$137,'2024 YTD | Divisão'!$B:$B,$B170,'2024 YTD | Divisão'!$C:$C,"GR1")</f>
        <v>-8672.650738</v>
      </c>
      <c r="T170" s="29">
        <f>SUMIFS('2024 YTD | Divisão'!$D:$D,'2024 YTD | Divisão'!$A:$A,T$137,'2024 YTD | Divisão'!$B:$B,$B170,'2024 YTD | Divisão'!$C:$C,"GR1")</f>
        <v>0</v>
      </c>
      <c r="U170" s="29">
        <f>SUMIFS('2024 YTD | Divisão'!$D:$D,'2024 YTD | Divisão'!$A:$A,U$137,'2024 YTD | Divisão'!$B:$B,$B170,'2024 YTD | Divisão'!$C:$C,"GR1")</f>
        <v>13835.49271</v>
      </c>
      <c r="V170" s="29">
        <f>SUMIFS('2024 YTD | Divisão'!$D:$D,'2024 YTD | Divisão'!$A:$A,V$137,'2024 YTD | Divisão'!$B:$B,$B170,'2024 YTD | Divisão'!$C:$C,"GR1")</f>
        <v>-80571.26455</v>
      </c>
      <c r="W170" s="29">
        <f>SUMIFS('2024 YTD | Divisão'!$D:$D,'2024 YTD | Divisão'!$A:$A,W$137,'2024 YTD | Divisão'!$B:$B,$B170,'2024 YTD | Divisão'!$C:$C,"GR1")</f>
        <v>0</v>
      </c>
      <c r="X170" s="8"/>
      <c r="Y170" s="9"/>
      <c r="Z170" s="4"/>
      <c r="AA170" s="4"/>
      <c r="AB170" s="4"/>
      <c r="AC170" s="4"/>
      <c r="AD170" s="4"/>
      <c r="AE170" s="4"/>
    </row>
    <row r="171" hidden="1" outlineLevel="1">
      <c r="A171" s="8"/>
      <c r="B171" s="29">
        <v>34.0</v>
      </c>
      <c r="C171" s="29">
        <f>SUMIFS('2024 YTD | Divisão'!$D:$D,'2024 YTD | Divisão'!$A:$A,C$137,'2024 YTD | Divisão'!$B:$B,$B171,'2024 YTD | Divisão'!$C:$C,"GR1")</f>
        <v>-24811.16462</v>
      </c>
      <c r="D171" s="29">
        <f>SUMIFS('2024 YTD | Divisão'!$D:$D,'2024 YTD | Divisão'!$A:$A,D$137,'2024 YTD | Divisão'!$B:$B,$B171,'2024 YTD | Divisão'!$C:$C,"GR1")</f>
        <v>-8406.862571</v>
      </c>
      <c r="E171" s="29">
        <f>SUMIFS('2024 YTD | Divisão'!$D:$D,'2024 YTD | Divisão'!$A:$A,E$137,'2024 YTD | Divisão'!$B:$B,$B171,'2024 YTD | Divisão'!$C:$C,"GR1")</f>
        <v>-293.0676231</v>
      </c>
      <c r="F171" s="29">
        <f>SUMIFS('2024 YTD | Divisão'!$D:$D,'2024 YTD | Divisão'!$A:$A,F$137,'2024 YTD | Divisão'!$B:$B,$B171,'2024 YTD | Divisão'!$C:$C,"GR1")</f>
        <v>0</v>
      </c>
      <c r="G171" s="29">
        <f>SUMIFS('2024 YTD | Divisão'!$D:$D,'2024 YTD | Divisão'!$A:$A,G$137,'2024 YTD | Divisão'!$B:$B,$B171,'2024 YTD | Divisão'!$C:$C,"GR1")</f>
        <v>-2924.436193</v>
      </c>
      <c r="H171" s="29">
        <f>SUMIFS('2024 YTD | Divisão'!$D:$D,'2024 YTD | Divisão'!$A:$A,H$137,'2024 YTD | Divisão'!$B:$B,$B171,'2024 YTD | Divisão'!$C:$C,"GR1")</f>
        <v>-26230.17076</v>
      </c>
      <c r="I171" s="29">
        <f>SUMIFS('2024 YTD | Divisão'!$D:$D,'2024 YTD | Divisão'!$A:$A,I$137,'2024 YTD | Divisão'!$B:$B,$B171,'2024 YTD | Divisão'!$C:$C,"GR1")</f>
        <v>-4600.726035</v>
      </c>
      <c r="J171" s="29">
        <f>SUMIFS('2024 YTD | Divisão'!$D:$D,'2024 YTD | Divisão'!$A:$A,J$137,'2024 YTD | Divisão'!$B:$B,$B171,'2024 YTD | Divisão'!$C:$C,"GR1")</f>
        <v>0</v>
      </c>
      <c r="K171" s="29">
        <f>SUMIFS('2024 YTD | Divisão'!$D:$D,'2024 YTD | Divisão'!$A:$A,K$137,'2024 YTD | Divisão'!$B:$B,$B171,'2024 YTD | Divisão'!$C:$C,"GR1")</f>
        <v>-9105.387517</v>
      </c>
      <c r="L171" s="29">
        <f>SUMIFS('2024 YTD | Divisão'!$D:$D,'2024 YTD | Divisão'!$A:$A,L$137,'2024 YTD | Divisão'!$B:$B,$B171,'2024 YTD | Divisão'!$C:$C,"GR1")</f>
        <v>0</v>
      </c>
      <c r="M171" s="29">
        <f>SUMIFS('2024 YTD | Divisão'!$D:$D,'2024 YTD | Divisão'!$A:$A,M$137,'2024 YTD | Divisão'!$B:$B,$B171,'2024 YTD | Divisão'!$C:$C,"GR1")</f>
        <v>-21775.34308</v>
      </c>
      <c r="N171" s="29">
        <f>SUMIFS('2024 YTD | Divisão'!$D:$D,'2024 YTD | Divisão'!$A:$A,N$137,'2024 YTD | Divisão'!$B:$B,$B171,'2024 YTD | Divisão'!$C:$C,"GR1")</f>
        <v>4837.465488</v>
      </c>
      <c r="O171" s="29">
        <f>SUMIFS('2024 YTD | Divisão'!$D:$D,'2024 YTD | Divisão'!$A:$A,O$137,'2024 YTD | Divisão'!$B:$B,$B171,'2024 YTD | Divisão'!$C:$C,"GR1")</f>
        <v>-46046.06863</v>
      </c>
      <c r="P171" s="29">
        <f>SUMIFS('2024 YTD | Divisão'!$D:$D,'2024 YTD | Divisão'!$A:$A,P$137,'2024 YTD | Divisão'!$B:$B,$B171,'2024 YTD | Divisão'!$C:$C,"GR1")</f>
        <v>0</v>
      </c>
      <c r="Q171" s="29">
        <f>SUMIFS('2024 YTD | Divisão'!$D:$D,'2024 YTD | Divisão'!$A:$A,Q$137,'2024 YTD | Divisão'!$B:$B,$B171,'2024 YTD | Divisão'!$C:$C,"GR1")</f>
        <v>-44248.21908</v>
      </c>
      <c r="R171" s="29">
        <f>SUMIFS('2024 YTD | Divisão'!$D:$D,'2024 YTD | Divisão'!$A:$A,R$137,'2024 YTD | Divisão'!$B:$B,$B171,'2024 YTD | Divisão'!$C:$C,"GR1")</f>
        <v>0</v>
      </c>
      <c r="S171" s="29">
        <f>SUMIFS('2024 YTD | Divisão'!$D:$D,'2024 YTD | Divisão'!$A:$A,S$137,'2024 YTD | Divisão'!$B:$B,$B171,'2024 YTD | Divisão'!$C:$C,"GR1")</f>
        <v>-1446.356153</v>
      </c>
      <c r="T171" s="29">
        <f>SUMIFS('2024 YTD | Divisão'!$D:$D,'2024 YTD | Divisão'!$A:$A,T$137,'2024 YTD | Divisão'!$B:$B,$B171,'2024 YTD | Divisão'!$C:$C,"GR1")</f>
        <v>0</v>
      </c>
      <c r="U171" s="29">
        <f>SUMIFS('2024 YTD | Divisão'!$D:$D,'2024 YTD | Divisão'!$A:$A,U$137,'2024 YTD | Divisão'!$B:$B,$B171,'2024 YTD | Divisão'!$C:$C,"GR1")</f>
        <v>-13383.31137</v>
      </c>
      <c r="V171" s="29">
        <f>SUMIFS('2024 YTD | Divisão'!$D:$D,'2024 YTD | Divisão'!$A:$A,V$137,'2024 YTD | Divisão'!$B:$B,$B171,'2024 YTD | Divisão'!$C:$C,"GR1")</f>
        <v>-100973.8459</v>
      </c>
      <c r="W171" s="29">
        <f>SUMIFS('2024 YTD | Divisão'!$D:$D,'2024 YTD | Divisão'!$A:$A,W$137,'2024 YTD | Divisão'!$B:$B,$B171,'2024 YTD | Divisão'!$C:$C,"GR1")</f>
        <v>0</v>
      </c>
      <c r="X171" s="8"/>
      <c r="Y171" s="9"/>
      <c r="Z171" s="4"/>
      <c r="AA171" s="4"/>
      <c r="AB171" s="4"/>
      <c r="AC171" s="4"/>
      <c r="AD171" s="4"/>
      <c r="AE171" s="4"/>
    </row>
    <row r="172" hidden="1" outlineLevel="1">
      <c r="A172" s="8"/>
      <c r="B172" s="29">
        <v>35.0</v>
      </c>
      <c r="C172" s="29">
        <f>SUMIFS('2024 YTD | Divisão'!$D:$D,'2024 YTD | Divisão'!$A:$A,C$137,'2024 YTD | Divisão'!$B:$B,$B172,'2024 YTD | Divisão'!$C:$C,"GR1")</f>
        <v>2087.652906</v>
      </c>
      <c r="D172" s="29">
        <f>SUMIFS('2024 YTD | Divisão'!$D:$D,'2024 YTD | Divisão'!$A:$A,D$137,'2024 YTD | Divisão'!$B:$B,$B172,'2024 YTD | Divisão'!$C:$C,"GR1")</f>
        <v>5992.921302</v>
      </c>
      <c r="E172" s="29">
        <f>SUMIFS('2024 YTD | Divisão'!$D:$D,'2024 YTD | Divisão'!$A:$A,E$137,'2024 YTD | Divisão'!$B:$B,$B172,'2024 YTD | Divisão'!$C:$C,"GR1")</f>
        <v>-13489.65526</v>
      </c>
      <c r="F172" s="29">
        <f>SUMIFS('2024 YTD | Divisão'!$D:$D,'2024 YTD | Divisão'!$A:$A,F$137,'2024 YTD | Divisão'!$B:$B,$B172,'2024 YTD | Divisão'!$C:$C,"GR1")</f>
        <v>0</v>
      </c>
      <c r="G172" s="29">
        <f>SUMIFS('2024 YTD | Divisão'!$D:$D,'2024 YTD | Divisão'!$A:$A,G$137,'2024 YTD | Divisão'!$B:$B,$B172,'2024 YTD | Divisão'!$C:$C,"GR1")</f>
        <v>-922.4248811</v>
      </c>
      <c r="H172" s="29">
        <f>SUMIFS('2024 YTD | Divisão'!$D:$D,'2024 YTD | Divisão'!$A:$A,H$137,'2024 YTD | Divisão'!$B:$B,$B172,'2024 YTD | Divisão'!$C:$C,"GR1")</f>
        <v>-11267.70063</v>
      </c>
      <c r="I172" s="29">
        <f>SUMIFS('2024 YTD | Divisão'!$D:$D,'2024 YTD | Divisão'!$A:$A,I$137,'2024 YTD | Divisão'!$B:$B,$B172,'2024 YTD | Divisão'!$C:$C,"GR1")</f>
        <v>-2063.053788</v>
      </c>
      <c r="J172" s="29">
        <f>SUMIFS('2024 YTD | Divisão'!$D:$D,'2024 YTD | Divisão'!$A:$A,J$137,'2024 YTD | Divisão'!$B:$B,$B172,'2024 YTD | Divisão'!$C:$C,"GR1")</f>
        <v>0</v>
      </c>
      <c r="K172" s="29">
        <f>SUMIFS('2024 YTD | Divisão'!$D:$D,'2024 YTD | Divisão'!$A:$A,K$137,'2024 YTD | Divisão'!$B:$B,$B172,'2024 YTD | Divisão'!$C:$C,"GR1")</f>
        <v>-2515.590227</v>
      </c>
      <c r="L172" s="29">
        <f>SUMIFS('2024 YTD | Divisão'!$D:$D,'2024 YTD | Divisão'!$A:$A,L$137,'2024 YTD | Divisão'!$B:$B,$B172,'2024 YTD | Divisão'!$C:$C,"GR1")</f>
        <v>0</v>
      </c>
      <c r="M172" s="29">
        <f>SUMIFS('2024 YTD | Divisão'!$D:$D,'2024 YTD | Divisão'!$A:$A,M$137,'2024 YTD | Divisão'!$B:$B,$B172,'2024 YTD | Divisão'!$C:$C,"GR1")</f>
        <v>-29161.00663</v>
      </c>
      <c r="N172" s="29">
        <f>SUMIFS('2024 YTD | Divisão'!$D:$D,'2024 YTD | Divisão'!$A:$A,N$137,'2024 YTD | Divisão'!$B:$B,$B172,'2024 YTD | Divisão'!$C:$C,"GR1")</f>
        <v>-5954.949332</v>
      </c>
      <c r="O172" s="29">
        <f>SUMIFS('2024 YTD | Divisão'!$D:$D,'2024 YTD | Divisão'!$A:$A,O$137,'2024 YTD | Divisão'!$B:$B,$B172,'2024 YTD | Divisão'!$C:$C,"GR1")</f>
        <v>-55477.35438</v>
      </c>
      <c r="P172" s="29">
        <f>SUMIFS('2024 YTD | Divisão'!$D:$D,'2024 YTD | Divisão'!$A:$A,P$137,'2024 YTD | Divisão'!$B:$B,$B172,'2024 YTD | Divisão'!$C:$C,"GR1")</f>
        <v>0</v>
      </c>
      <c r="Q172" s="29">
        <f>SUMIFS('2024 YTD | Divisão'!$D:$D,'2024 YTD | Divisão'!$A:$A,Q$137,'2024 YTD | Divisão'!$B:$B,$B172,'2024 YTD | Divisão'!$C:$C,"GR1")</f>
        <v>-31351.67439</v>
      </c>
      <c r="R172" s="29">
        <f>SUMIFS('2024 YTD | Divisão'!$D:$D,'2024 YTD | Divisão'!$A:$A,R$137,'2024 YTD | Divisão'!$B:$B,$B172,'2024 YTD | Divisão'!$C:$C,"GR1")</f>
        <v>0</v>
      </c>
      <c r="S172" s="29">
        <f>SUMIFS('2024 YTD | Divisão'!$D:$D,'2024 YTD | Divisão'!$A:$A,S$137,'2024 YTD | Divisão'!$B:$B,$B172,'2024 YTD | Divisão'!$C:$C,"GR1")</f>
        <v>1883.482469</v>
      </c>
      <c r="T172" s="29">
        <f>SUMIFS('2024 YTD | Divisão'!$D:$D,'2024 YTD | Divisão'!$A:$A,T$137,'2024 YTD | Divisão'!$B:$B,$B172,'2024 YTD | Divisão'!$C:$C,"GR1")</f>
        <v>0</v>
      </c>
      <c r="U172" s="29">
        <f>SUMIFS('2024 YTD | Divisão'!$D:$D,'2024 YTD | Divisão'!$A:$A,U$137,'2024 YTD | Divisão'!$B:$B,$B172,'2024 YTD | Divisão'!$C:$C,"GR1")</f>
        <v>9391.95858</v>
      </c>
      <c r="V172" s="29">
        <f>SUMIFS('2024 YTD | Divisão'!$D:$D,'2024 YTD | Divisão'!$A:$A,V$137,'2024 YTD | Divisão'!$B:$B,$B172,'2024 YTD | Divisão'!$C:$C,"GR1")</f>
        <v>-51723.09458</v>
      </c>
      <c r="W172" s="29">
        <f>SUMIFS('2024 YTD | Divisão'!$D:$D,'2024 YTD | Divisão'!$A:$A,W$137,'2024 YTD | Divisão'!$B:$B,$B172,'2024 YTD | Divisão'!$C:$C,"GR1")</f>
        <v>0</v>
      </c>
      <c r="X172" s="8"/>
      <c r="Y172" s="9"/>
      <c r="Z172" s="4"/>
      <c r="AA172" s="4"/>
      <c r="AB172" s="4"/>
      <c r="AC172" s="4"/>
      <c r="AD172" s="4"/>
      <c r="AE172" s="4"/>
    </row>
    <row r="173" hidden="1" outlineLevel="1">
      <c r="A173" s="8"/>
      <c r="B173" s="29">
        <v>36.0</v>
      </c>
      <c r="C173" s="29">
        <f>SUMIFS('2024 YTD | Divisão'!$D:$D,'2024 YTD | Divisão'!$A:$A,C$137,'2024 YTD | Divisão'!$B:$B,$B173,'2024 YTD | Divisão'!$C:$C,"GR1")</f>
        <v>-38754.87922</v>
      </c>
      <c r="D173" s="29">
        <f>SUMIFS('2024 YTD | Divisão'!$D:$D,'2024 YTD | Divisão'!$A:$A,D$137,'2024 YTD | Divisão'!$B:$B,$B173,'2024 YTD | Divisão'!$C:$C,"GR1")</f>
        <v>9699.120488</v>
      </c>
      <c r="E173" s="29">
        <f>SUMIFS('2024 YTD | Divisão'!$D:$D,'2024 YTD | Divisão'!$A:$A,E$137,'2024 YTD | Divisão'!$B:$B,$B173,'2024 YTD | Divisão'!$C:$C,"GR1")</f>
        <v>-60305.81886</v>
      </c>
      <c r="F173" s="29">
        <f>SUMIFS('2024 YTD | Divisão'!$D:$D,'2024 YTD | Divisão'!$A:$A,F$137,'2024 YTD | Divisão'!$B:$B,$B173,'2024 YTD | Divisão'!$C:$C,"GR1")</f>
        <v>0</v>
      </c>
      <c r="G173" s="29">
        <f>SUMIFS('2024 YTD | Divisão'!$D:$D,'2024 YTD | Divisão'!$A:$A,G$137,'2024 YTD | Divisão'!$B:$B,$B173,'2024 YTD | Divisão'!$C:$C,"GR1")</f>
        <v>3982.857056</v>
      </c>
      <c r="H173" s="29">
        <f>SUMIFS('2024 YTD | Divisão'!$D:$D,'2024 YTD | Divisão'!$A:$A,H$137,'2024 YTD | Divisão'!$B:$B,$B173,'2024 YTD | Divisão'!$C:$C,"GR1")</f>
        <v>-2550.238928</v>
      </c>
      <c r="I173" s="29">
        <f>SUMIFS('2024 YTD | Divisão'!$D:$D,'2024 YTD | Divisão'!$A:$A,I$137,'2024 YTD | Divisão'!$B:$B,$B173,'2024 YTD | Divisão'!$C:$C,"GR1")</f>
        <v>-10060.30256</v>
      </c>
      <c r="J173" s="29">
        <f>SUMIFS('2024 YTD | Divisão'!$D:$D,'2024 YTD | Divisão'!$A:$A,J$137,'2024 YTD | Divisão'!$B:$B,$B173,'2024 YTD | Divisão'!$C:$C,"GR1")</f>
        <v>0</v>
      </c>
      <c r="K173" s="29">
        <f>SUMIFS('2024 YTD | Divisão'!$D:$D,'2024 YTD | Divisão'!$A:$A,K$137,'2024 YTD | Divisão'!$B:$B,$B173,'2024 YTD | Divisão'!$C:$C,"GR1")</f>
        <v>-14553.96185</v>
      </c>
      <c r="L173" s="29">
        <f>SUMIFS('2024 YTD | Divisão'!$D:$D,'2024 YTD | Divisão'!$A:$A,L$137,'2024 YTD | Divisão'!$B:$B,$B173,'2024 YTD | Divisão'!$C:$C,"GR1")</f>
        <v>0</v>
      </c>
      <c r="M173" s="29">
        <f>SUMIFS('2024 YTD | Divisão'!$D:$D,'2024 YTD | Divisão'!$A:$A,M$137,'2024 YTD | Divisão'!$B:$B,$B173,'2024 YTD | Divisão'!$C:$C,"GR1")</f>
        <v>6593.727866</v>
      </c>
      <c r="N173" s="29">
        <f>SUMIFS('2024 YTD | Divisão'!$D:$D,'2024 YTD | Divisão'!$A:$A,N$137,'2024 YTD | Divisão'!$B:$B,$B173,'2024 YTD | Divisão'!$C:$C,"GR1")</f>
        <v>-28483.24096</v>
      </c>
      <c r="O173" s="29">
        <f>SUMIFS('2024 YTD | Divisão'!$D:$D,'2024 YTD | Divisão'!$A:$A,O$137,'2024 YTD | Divisão'!$B:$B,$B173,'2024 YTD | Divisão'!$C:$C,"GR1")</f>
        <v>-97299.50187</v>
      </c>
      <c r="P173" s="29">
        <f>SUMIFS('2024 YTD | Divisão'!$D:$D,'2024 YTD | Divisão'!$A:$A,P$137,'2024 YTD | Divisão'!$B:$B,$B173,'2024 YTD | Divisão'!$C:$C,"GR1")</f>
        <v>0</v>
      </c>
      <c r="Q173" s="29">
        <f>SUMIFS('2024 YTD | Divisão'!$D:$D,'2024 YTD | Divisão'!$A:$A,Q$137,'2024 YTD | Divisão'!$B:$B,$B173,'2024 YTD | Divisão'!$C:$C,"GR1")</f>
        <v>-31229.74045</v>
      </c>
      <c r="R173" s="29">
        <f>SUMIFS('2024 YTD | Divisão'!$D:$D,'2024 YTD | Divisão'!$A:$A,R$137,'2024 YTD | Divisão'!$B:$B,$B173,'2024 YTD | Divisão'!$C:$C,"GR1")</f>
        <v>0</v>
      </c>
      <c r="S173" s="29">
        <f>SUMIFS('2024 YTD | Divisão'!$D:$D,'2024 YTD | Divisão'!$A:$A,S$137,'2024 YTD | Divisão'!$B:$B,$B173,'2024 YTD | Divisão'!$C:$C,"GR1")</f>
        <v>-2850.580152</v>
      </c>
      <c r="T173" s="29">
        <f>SUMIFS('2024 YTD | Divisão'!$D:$D,'2024 YTD | Divisão'!$A:$A,T$137,'2024 YTD | Divisão'!$B:$B,$B173,'2024 YTD | Divisão'!$C:$C,"GR1")</f>
        <v>0</v>
      </c>
      <c r="U173" s="29">
        <f>SUMIFS('2024 YTD | Divisão'!$D:$D,'2024 YTD | Divisão'!$A:$A,U$137,'2024 YTD | Divisão'!$B:$B,$B173,'2024 YTD | Divisão'!$C:$C,"GR1")</f>
        <v>23770.4662</v>
      </c>
      <c r="V173" s="29">
        <f>SUMIFS('2024 YTD | Divisão'!$D:$D,'2024 YTD | Divisão'!$A:$A,V$137,'2024 YTD | Divisão'!$B:$B,$B173,'2024 YTD | Divisão'!$C:$C,"GR1")</f>
        <v>-89925.98883</v>
      </c>
      <c r="W173" s="29">
        <f>SUMIFS('2024 YTD | Divisão'!$D:$D,'2024 YTD | Divisão'!$A:$A,W$137,'2024 YTD | Divisão'!$B:$B,$B173,'2024 YTD | Divisão'!$C:$C,"GR1")</f>
        <v>0</v>
      </c>
      <c r="X173" s="8"/>
      <c r="Y173" s="9"/>
      <c r="Z173" s="4"/>
      <c r="AA173" s="4"/>
      <c r="AB173" s="4"/>
      <c r="AC173" s="4"/>
      <c r="AD173" s="4"/>
      <c r="AE173" s="4"/>
    </row>
    <row r="174" hidden="1" outlineLevel="1">
      <c r="A174" s="8"/>
      <c r="B174" s="29">
        <v>37.0</v>
      </c>
      <c r="C174" s="29">
        <f>SUMIFS('2024 YTD | Divisão'!$D:$D,'2024 YTD | Divisão'!$A:$A,C$137,'2024 YTD | Divisão'!$B:$B,$B174,'2024 YTD | Divisão'!$C:$C,"GR1")</f>
        <v>-44034.21935</v>
      </c>
      <c r="D174" s="29">
        <f>SUMIFS('2024 YTD | Divisão'!$D:$D,'2024 YTD | Divisão'!$A:$A,D$137,'2024 YTD | Divisão'!$B:$B,$B174,'2024 YTD | Divisão'!$C:$C,"GR1")</f>
        <v>11884.16426</v>
      </c>
      <c r="E174" s="29">
        <f>SUMIFS('2024 YTD | Divisão'!$D:$D,'2024 YTD | Divisão'!$A:$A,E$137,'2024 YTD | Divisão'!$B:$B,$B174,'2024 YTD | Divisão'!$C:$C,"GR1")</f>
        <v>46235.85131</v>
      </c>
      <c r="F174" s="29">
        <f>SUMIFS('2024 YTD | Divisão'!$D:$D,'2024 YTD | Divisão'!$A:$A,F$137,'2024 YTD | Divisão'!$B:$B,$B174,'2024 YTD | Divisão'!$C:$C,"GR1")</f>
        <v>0</v>
      </c>
      <c r="G174" s="29">
        <f>SUMIFS('2024 YTD | Divisão'!$D:$D,'2024 YTD | Divisão'!$A:$A,G$137,'2024 YTD | Divisão'!$B:$B,$B174,'2024 YTD | Divisão'!$C:$C,"GR1")</f>
        <v>-1055.632183</v>
      </c>
      <c r="H174" s="29">
        <f>SUMIFS('2024 YTD | Divisão'!$D:$D,'2024 YTD | Divisão'!$A:$A,H$137,'2024 YTD | Divisão'!$B:$B,$B174,'2024 YTD | Divisão'!$C:$C,"GR1")</f>
        <v>-14586.23295</v>
      </c>
      <c r="I174" s="29">
        <f>SUMIFS('2024 YTD | Divisão'!$D:$D,'2024 YTD | Divisão'!$A:$A,I$137,'2024 YTD | Divisão'!$B:$B,$B174,'2024 YTD | Divisão'!$C:$C,"GR1")</f>
        <v>7026.993959</v>
      </c>
      <c r="J174" s="29">
        <f>SUMIFS('2024 YTD | Divisão'!$D:$D,'2024 YTD | Divisão'!$A:$A,J$137,'2024 YTD | Divisão'!$B:$B,$B174,'2024 YTD | Divisão'!$C:$C,"GR1")</f>
        <v>0</v>
      </c>
      <c r="K174" s="29">
        <f>SUMIFS('2024 YTD | Divisão'!$D:$D,'2024 YTD | Divisão'!$A:$A,K$137,'2024 YTD | Divisão'!$B:$B,$B174,'2024 YTD | Divisão'!$C:$C,"GR1")</f>
        <v>-8041.422541</v>
      </c>
      <c r="L174" s="29">
        <f>SUMIFS('2024 YTD | Divisão'!$D:$D,'2024 YTD | Divisão'!$A:$A,L$137,'2024 YTD | Divisão'!$B:$B,$B174,'2024 YTD | Divisão'!$C:$C,"GR1")</f>
        <v>0</v>
      </c>
      <c r="M174" s="29">
        <f>SUMIFS('2024 YTD | Divisão'!$D:$D,'2024 YTD | Divisão'!$A:$A,M$137,'2024 YTD | Divisão'!$B:$B,$B174,'2024 YTD | Divisão'!$C:$C,"GR1")</f>
        <v>-53846.68301</v>
      </c>
      <c r="N174" s="29">
        <f>SUMIFS('2024 YTD | Divisão'!$D:$D,'2024 YTD | Divisão'!$A:$A,N$137,'2024 YTD | Divisão'!$B:$B,$B174,'2024 YTD | Divisão'!$C:$C,"GR1")</f>
        <v>-81029.31743</v>
      </c>
      <c r="O174" s="29">
        <f>SUMIFS('2024 YTD | Divisão'!$D:$D,'2024 YTD | Divisão'!$A:$A,O$137,'2024 YTD | Divisão'!$B:$B,$B174,'2024 YTD | Divisão'!$C:$C,"GR1")</f>
        <v>-64689.88681</v>
      </c>
      <c r="P174" s="29">
        <f>SUMIFS('2024 YTD | Divisão'!$D:$D,'2024 YTD | Divisão'!$A:$A,P$137,'2024 YTD | Divisão'!$B:$B,$B174,'2024 YTD | Divisão'!$C:$C,"GR1")</f>
        <v>0</v>
      </c>
      <c r="Q174" s="29">
        <f>SUMIFS('2024 YTD | Divisão'!$D:$D,'2024 YTD | Divisão'!$A:$A,Q$137,'2024 YTD | Divisão'!$B:$B,$B174,'2024 YTD | Divisão'!$C:$C,"GR1")</f>
        <v>-43268.41953</v>
      </c>
      <c r="R174" s="29">
        <f>SUMIFS('2024 YTD | Divisão'!$D:$D,'2024 YTD | Divisão'!$A:$A,R$137,'2024 YTD | Divisão'!$B:$B,$B174,'2024 YTD | Divisão'!$C:$C,"GR1")</f>
        <v>0</v>
      </c>
      <c r="S174" s="29">
        <f>SUMIFS('2024 YTD | Divisão'!$D:$D,'2024 YTD | Divisão'!$A:$A,S$137,'2024 YTD | Divisão'!$B:$B,$B174,'2024 YTD | Divisão'!$C:$C,"GR1")</f>
        <v>15307.27841</v>
      </c>
      <c r="T174" s="29">
        <f>SUMIFS('2024 YTD | Divisão'!$D:$D,'2024 YTD | Divisão'!$A:$A,T$137,'2024 YTD | Divisão'!$B:$B,$B174,'2024 YTD | Divisão'!$C:$C,"GR1")</f>
        <v>0</v>
      </c>
      <c r="U174" s="29">
        <f>SUMIFS('2024 YTD | Divisão'!$D:$D,'2024 YTD | Divisão'!$A:$A,U$137,'2024 YTD | Divisão'!$B:$B,$B174,'2024 YTD | Divisão'!$C:$C,"GR1")</f>
        <v>11088.62307</v>
      </c>
      <c r="V174" s="29">
        <f>SUMIFS('2024 YTD | Divisão'!$D:$D,'2024 YTD | Divisão'!$A:$A,V$137,'2024 YTD | Divisão'!$B:$B,$B174,'2024 YTD | Divisão'!$C:$C,"GR1")</f>
        <v>-79079.88666</v>
      </c>
      <c r="W174" s="29">
        <f>SUMIFS('2024 YTD | Divisão'!$D:$D,'2024 YTD | Divisão'!$A:$A,W$137,'2024 YTD | Divisão'!$B:$B,$B174,'2024 YTD | Divisão'!$C:$C,"GR1")</f>
        <v>0</v>
      </c>
      <c r="X174" s="8"/>
      <c r="Y174" s="9"/>
      <c r="Z174" s="4"/>
      <c r="AA174" s="4"/>
      <c r="AB174" s="4"/>
      <c r="AC174" s="4"/>
      <c r="AD174" s="4"/>
      <c r="AE174" s="4"/>
    </row>
    <row r="175" hidden="1" outlineLevel="1">
      <c r="A175" s="8"/>
      <c r="B175" s="29">
        <v>38.0</v>
      </c>
      <c r="C175" s="29">
        <f>SUMIFS('2024 YTD | Divisão'!$D:$D,'2024 YTD | Divisão'!$A:$A,C$137,'2024 YTD | Divisão'!$B:$B,$B175,'2024 YTD | Divisão'!$C:$C,"GR1")</f>
        <v>-18941.43241</v>
      </c>
      <c r="D175" s="29">
        <f>SUMIFS('2024 YTD | Divisão'!$D:$D,'2024 YTD | Divisão'!$A:$A,D$137,'2024 YTD | Divisão'!$B:$B,$B175,'2024 YTD | Divisão'!$C:$C,"GR1")</f>
        <v>18346.95564</v>
      </c>
      <c r="E175" s="29">
        <f>SUMIFS('2024 YTD | Divisão'!$D:$D,'2024 YTD | Divisão'!$A:$A,E$137,'2024 YTD | Divisão'!$B:$B,$B175,'2024 YTD | Divisão'!$C:$C,"GR1")</f>
        <v>1620.257975</v>
      </c>
      <c r="F175" s="29">
        <f>SUMIFS('2024 YTD | Divisão'!$D:$D,'2024 YTD | Divisão'!$A:$A,F$137,'2024 YTD | Divisão'!$B:$B,$B175,'2024 YTD | Divisão'!$C:$C,"GR1")</f>
        <v>0</v>
      </c>
      <c r="G175" s="29">
        <f>SUMIFS('2024 YTD | Divisão'!$D:$D,'2024 YTD | Divisão'!$A:$A,G$137,'2024 YTD | Divisão'!$B:$B,$B175,'2024 YTD | Divisão'!$C:$C,"GR1")</f>
        <v>-1744.407537</v>
      </c>
      <c r="H175" s="29">
        <f>SUMIFS('2024 YTD | Divisão'!$D:$D,'2024 YTD | Divisão'!$A:$A,H$137,'2024 YTD | Divisão'!$B:$B,$B175,'2024 YTD | Divisão'!$C:$C,"GR1")</f>
        <v>-6391.76938</v>
      </c>
      <c r="I175" s="29">
        <f>SUMIFS('2024 YTD | Divisão'!$D:$D,'2024 YTD | Divisão'!$A:$A,I$137,'2024 YTD | Divisão'!$B:$B,$B175,'2024 YTD | Divisão'!$C:$C,"GR1")</f>
        <v>1146.930182</v>
      </c>
      <c r="J175" s="29">
        <f>SUMIFS('2024 YTD | Divisão'!$D:$D,'2024 YTD | Divisão'!$A:$A,J$137,'2024 YTD | Divisão'!$B:$B,$B175,'2024 YTD | Divisão'!$C:$C,"GR1")</f>
        <v>0</v>
      </c>
      <c r="K175" s="29">
        <f>SUMIFS('2024 YTD | Divisão'!$D:$D,'2024 YTD | Divisão'!$A:$A,K$137,'2024 YTD | Divisão'!$B:$B,$B175,'2024 YTD | Divisão'!$C:$C,"GR1")</f>
        <v>-5396.89834</v>
      </c>
      <c r="L175" s="29">
        <f>SUMIFS('2024 YTD | Divisão'!$D:$D,'2024 YTD | Divisão'!$A:$A,L$137,'2024 YTD | Divisão'!$B:$B,$B175,'2024 YTD | Divisão'!$C:$C,"GR1")</f>
        <v>0</v>
      </c>
      <c r="M175" s="29">
        <f>SUMIFS('2024 YTD | Divisão'!$D:$D,'2024 YTD | Divisão'!$A:$A,M$137,'2024 YTD | Divisão'!$B:$B,$B175,'2024 YTD | Divisão'!$C:$C,"GR1")</f>
        <v>44373.24971</v>
      </c>
      <c r="N175" s="29">
        <f>SUMIFS('2024 YTD | Divisão'!$D:$D,'2024 YTD | Divisão'!$A:$A,N$137,'2024 YTD | Divisão'!$B:$B,$B175,'2024 YTD | Divisão'!$C:$C,"GR1")</f>
        <v>-36979.91322</v>
      </c>
      <c r="O175" s="29">
        <f>SUMIFS('2024 YTD | Divisão'!$D:$D,'2024 YTD | Divisão'!$A:$A,O$137,'2024 YTD | Divisão'!$B:$B,$B175,'2024 YTD | Divisão'!$C:$C,"GR1")</f>
        <v>-84688.23269</v>
      </c>
      <c r="P175" s="29">
        <f>SUMIFS('2024 YTD | Divisão'!$D:$D,'2024 YTD | Divisão'!$A:$A,P$137,'2024 YTD | Divisão'!$B:$B,$B175,'2024 YTD | Divisão'!$C:$C,"GR1")</f>
        <v>0</v>
      </c>
      <c r="Q175" s="29">
        <f>SUMIFS('2024 YTD | Divisão'!$D:$D,'2024 YTD | Divisão'!$A:$A,Q$137,'2024 YTD | Divisão'!$B:$B,$B175,'2024 YTD | Divisão'!$C:$C,"GR1")</f>
        <v>-37637.50839</v>
      </c>
      <c r="R175" s="29">
        <f>SUMIFS('2024 YTD | Divisão'!$D:$D,'2024 YTD | Divisão'!$A:$A,R$137,'2024 YTD | Divisão'!$B:$B,$B175,'2024 YTD | Divisão'!$C:$C,"GR1")</f>
        <v>0</v>
      </c>
      <c r="S175" s="29">
        <f>SUMIFS('2024 YTD | Divisão'!$D:$D,'2024 YTD | Divisão'!$A:$A,S$137,'2024 YTD | Divisão'!$B:$B,$B175,'2024 YTD | Divisão'!$C:$C,"GR1")</f>
        <v>4202.035545</v>
      </c>
      <c r="T175" s="29">
        <f>SUMIFS('2024 YTD | Divisão'!$D:$D,'2024 YTD | Divisão'!$A:$A,T$137,'2024 YTD | Divisão'!$B:$B,$B175,'2024 YTD | Divisão'!$C:$C,"GR1")</f>
        <v>0</v>
      </c>
      <c r="U175" s="29">
        <f>SUMIFS('2024 YTD | Divisão'!$D:$D,'2024 YTD | Divisão'!$A:$A,U$137,'2024 YTD | Divisão'!$B:$B,$B175,'2024 YTD | Divisão'!$C:$C,"GR1")</f>
        <v>-363.7228175</v>
      </c>
      <c r="V175" s="29">
        <f>SUMIFS('2024 YTD | Divisão'!$D:$D,'2024 YTD | Divisão'!$A:$A,V$137,'2024 YTD | Divisão'!$B:$B,$B175,'2024 YTD | Divisão'!$C:$C,"GR1")</f>
        <v>-26953.20599</v>
      </c>
      <c r="W175" s="29">
        <f>SUMIFS('2024 YTD | Divisão'!$D:$D,'2024 YTD | Divisão'!$A:$A,W$137,'2024 YTD | Divisão'!$B:$B,$B175,'2024 YTD | Divisão'!$C:$C,"GR1")</f>
        <v>0</v>
      </c>
      <c r="X175" s="8"/>
      <c r="Y175" s="9"/>
      <c r="Z175" s="4"/>
      <c r="AA175" s="4"/>
      <c r="AB175" s="4"/>
      <c r="AC175" s="4"/>
      <c r="AD175" s="4"/>
      <c r="AE175" s="4"/>
    </row>
    <row r="176" hidden="1" outlineLevel="1">
      <c r="A176" s="8"/>
      <c r="B176" s="29">
        <v>39.0</v>
      </c>
      <c r="C176" s="29">
        <f>SUMIFS('2024 YTD | Divisão'!$D:$D,'2024 YTD | Divisão'!$A:$A,C$137,'2024 YTD | Divisão'!$B:$B,$B176,'2024 YTD | Divisão'!$C:$C,"GR1")</f>
        <v>-60405.11117</v>
      </c>
      <c r="D176" s="29">
        <f>SUMIFS('2024 YTD | Divisão'!$D:$D,'2024 YTD | Divisão'!$A:$A,D$137,'2024 YTD | Divisão'!$B:$B,$B176,'2024 YTD | Divisão'!$C:$C,"GR1")</f>
        <v>15964.85045</v>
      </c>
      <c r="E176" s="29">
        <f>SUMIFS('2024 YTD | Divisão'!$D:$D,'2024 YTD | Divisão'!$A:$A,E$137,'2024 YTD | Divisão'!$B:$B,$B176,'2024 YTD | Divisão'!$C:$C,"GR1")</f>
        <v>-30111.86912</v>
      </c>
      <c r="F176" s="29">
        <f>SUMIFS('2024 YTD | Divisão'!$D:$D,'2024 YTD | Divisão'!$A:$A,F$137,'2024 YTD | Divisão'!$B:$B,$B176,'2024 YTD | Divisão'!$C:$C,"GR1")</f>
        <v>0</v>
      </c>
      <c r="G176" s="29">
        <f>SUMIFS('2024 YTD | Divisão'!$D:$D,'2024 YTD | Divisão'!$A:$A,G$137,'2024 YTD | Divisão'!$B:$B,$B176,'2024 YTD | Divisão'!$C:$C,"GR1")</f>
        <v>-8099.175146</v>
      </c>
      <c r="H176" s="29">
        <f>SUMIFS('2024 YTD | Divisão'!$D:$D,'2024 YTD | Divisão'!$A:$A,H$137,'2024 YTD | Divisão'!$B:$B,$B176,'2024 YTD | Divisão'!$C:$C,"GR1")</f>
        <v>-15307.79044</v>
      </c>
      <c r="I176" s="29">
        <f>SUMIFS('2024 YTD | Divisão'!$D:$D,'2024 YTD | Divisão'!$A:$A,I$137,'2024 YTD | Divisão'!$B:$B,$B176,'2024 YTD | Divisão'!$C:$C,"GR1")</f>
        <v>-9503.718995</v>
      </c>
      <c r="J176" s="29">
        <f>SUMIFS('2024 YTD | Divisão'!$D:$D,'2024 YTD | Divisão'!$A:$A,J$137,'2024 YTD | Divisão'!$B:$B,$B176,'2024 YTD | Divisão'!$C:$C,"GR1")</f>
        <v>0</v>
      </c>
      <c r="K176" s="29">
        <f>SUMIFS('2024 YTD | Divisão'!$D:$D,'2024 YTD | Divisão'!$A:$A,K$137,'2024 YTD | Divisão'!$B:$B,$B176,'2024 YTD | Divisão'!$C:$C,"GR1")</f>
        <v>9314.909984</v>
      </c>
      <c r="L176" s="29">
        <f>SUMIFS('2024 YTD | Divisão'!$D:$D,'2024 YTD | Divisão'!$A:$A,L$137,'2024 YTD | Divisão'!$B:$B,$B176,'2024 YTD | Divisão'!$C:$C,"GR1")</f>
        <v>0</v>
      </c>
      <c r="M176" s="29">
        <f>SUMIFS('2024 YTD | Divisão'!$D:$D,'2024 YTD | Divisão'!$A:$A,M$137,'2024 YTD | Divisão'!$B:$B,$B176,'2024 YTD | Divisão'!$C:$C,"GR1")</f>
        <v>-42651.83235</v>
      </c>
      <c r="N176" s="29">
        <f>SUMIFS('2024 YTD | Divisão'!$D:$D,'2024 YTD | Divisão'!$A:$A,N$137,'2024 YTD | Divisão'!$B:$B,$B176,'2024 YTD | Divisão'!$C:$C,"GR1")</f>
        <v>31780.88598</v>
      </c>
      <c r="O176" s="29">
        <f>SUMIFS('2024 YTD | Divisão'!$D:$D,'2024 YTD | Divisão'!$A:$A,O$137,'2024 YTD | Divisão'!$B:$B,$B176,'2024 YTD | Divisão'!$C:$C,"GR1")</f>
        <v>6217.155615</v>
      </c>
      <c r="P176" s="29">
        <f>SUMIFS('2024 YTD | Divisão'!$D:$D,'2024 YTD | Divisão'!$A:$A,P$137,'2024 YTD | Divisão'!$B:$B,$B176,'2024 YTD | Divisão'!$C:$C,"GR1")</f>
        <v>0</v>
      </c>
      <c r="Q176" s="29">
        <f>SUMIFS('2024 YTD | Divisão'!$D:$D,'2024 YTD | Divisão'!$A:$A,Q$137,'2024 YTD | Divisão'!$B:$B,$B176,'2024 YTD | Divisão'!$C:$C,"GR1")</f>
        <v>-33241.01452</v>
      </c>
      <c r="R176" s="29">
        <f>SUMIFS('2024 YTD | Divisão'!$D:$D,'2024 YTD | Divisão'!$A:$A,R$137,'2024 YTD | Divisão'!$B:$B,$B176,'2024 YTD | Divisão'!$C:$C,"GR1")</f>
        <v>0</v>
      </c>
      <c r="S176" s="29">
        <f>SUMIFS('2024 YTD | Divisão'!$D:$D,'2024 YTD | Divisão'!$A:$A,S$137,'2024 YTD | Divisão'!$B:$B,$B176,'2024 YTD | Divisão'!$C:$C,"GR1")</f>
        <v>12292.14193</v>
      </c>
      <c r="T176" s="29">
        <f>SUMIFS('2024 YTD | Divisão'!$D:$D,'2024 YTD | Divisão'!$A:$A,T$137,'2024 YTD | Divisão'!$B:$B,$B176,'2024 YTD | Divisão'!$C:$C,"GR1")</f>
        <v>0</v>
      </c>
      <c r="U176" s="29">
        <f>SUMIFS('2024 YTD | Divisão'!$D:$D,'2024 YTD | Divisão'!$A:$A,U$137,'2024 YTD | Divisão'!$B:$B,$B176,'2024 YTD | Divisão'!$C:$C,"GR1")</f>
        <v>-3276.091613</v>
      </c>
      <c r="V176" s="29">
        <f>SUMIFS('2024 YTD | Divisão'!$D:$D,'2024 YTD | Divisão'!$A:$A,V$137,'2024 YTD | Divisão'!$B:$B,$B176,'2024 YTD | Divisão'!$C:$C,"GR1")</f>
        <v>-47228.07784</v>
      </c>
      <c r="W176" s="29">
        <f>SUMIFS('2024 YTD | Divisão'!$D:$D,'2024 YTD | Divisão'!$A:$A,W$137,'2024 YTD | Divisão'!$B:$B,$B176,'2024 YTD | Divisão'!$C:$C,"GR1")</f>
        <v>0</v>
      </c>
      <c r="X176" s="8"/>
      <c r="Y176" s="9"/>
      <c r="Z176" s="4"/>
      <c r="AA176" s="4"/>
      <c r="AB176" s="4"/>
      <c r="AC176" s="4"/>
      <c r="AD176" s="4"/>
      <c r="AE176" s="4"/>
    </row>
    <row r="177" hidden="1" outlineLevel="1">
      <c r="A177" s="8"/>
      <c r="B177" s="29">
        <v>40.0</v>
      </c>
      <c r="C177" s="29">
        <f>SUMIFS('2024 YTD | Divisão'!$D:$D,'2024 YTD | Divisão'!$A:$A,C$137,'2024 YTD | Divisão'!$B:$B,$B177,'2024 YTD | Divisão'!$C:$C,"GR1")</f>
        <v>-20913.19628</v>
      </c>
      <c r="D177" s="29">
        <f>SUMIFS('2024 YTD | Divisão'!$D:$D,'2024 YTD | Divisão'!$A:$A,D$137,'2024 YTD | Divisão'!$B:$B,$B177,'2024 YTD | Divisão'!$C:$C,"GR1")</f>
        <v>8405.556715</v>
      </c>
      <c r="E177" s="29">
        <f>SUMIFS('2024 YTD | Divisão'!$D:$D,'2024 YTD | Divisão'!$A:$A,E$137,'2024 YTD | Divisão'!$B:$B,$B177,'2024 YTD | Divisão'!$C:$C,"GR1")</f>
        <v>-1210.381664</v>
      </c>
      <c r="F177" s="29">
        <f>SUMIFS('2024 YTD | Divisão'!$D:$D,'2024 YTD | Divisão'!$A:$A,F$137,'2024 YTD | Divisão'!$B:$B,$B177,'2024 YTD | Divisão'!$C:$C,"GR1")</f>
        <v>0</v>
      </c>
      <c r="G177" s="29">
        <f>SUMIFS('2024 YTD | Divisão'!$D:$D,'2024 YTD | Divisão'!$A:$A,G$137,'2024 YTD | Divisão'!$B:$B,$B177,'2024 YTD | Divisão'!$C:$C,"GR1")</f>
        <v>-8152.651194</v>
      </c>
      <c r="H177" s="29">
        <f>SUMIFS('2024 YTD | Divisão'!$D:$D,'2024 YTD | Divisão'!$A:$A,H$137,'2024 YTD | Divisão'!$B:$B,$B177,'2024 YTD | Divisão'!$C:$C,"GR1")</f>
        <v>8062.599871</v>
      </c>
      <c r="I177" s="29">
        <f>SUMIFS('2024 YTD | Divisão'!$D:$D,'2024 YTD | Divisão'!$A:$A,I$137,'2024 YTD | Divisão'!$B:$B,$B177,'2024 YTD | Divisão'!$C:$C,"GR1")</f>
        <v>-4278.64801</v>
      </c>
      <c r="J177" s="29">
        <f>SUMIFS('2024 YTD | Divisão'!$D:$D,'2024 YTD | Divisão'!$A:$A,J$137,'2024 YTD | Divisão'!$B:$B,$B177,'2024 YTD | Divisão'!$C:$C,"GR1")</f>
        <v>0</v>
      </c>
      <c r="K177" s="29">
        <f>SUMIFS('2024 YTD | Divisão'!$D:$D,'2024 YTD | Divisão'!$A:$A,K$137,'2024 YTD | Divisão'!$B:$B,$B177,'2024 YTD | Divisão'!$C:$C,"GR1")</f>
        <v>3432.250824</v>
      </c>
      <c r="L177" s="29">
        <f>SUMIFS('2024 YTD | Divisão'!$D:$D,'2024 YTD | Divisão'!$A:$A,L$137,'2024 YTD | Divisão'!$B:$B,$B177,'2024 YTD | Divisão'!$C:$C,"GR1")</f>
        <v>0</v>
      </c>
      <c r="M177" s="29">
        <f>SUMIFS('2024 YTD | Divisão'!$D:$D,'2024 YTD | Divisão'!$A:$A,M$137,'2024 YTD | Divisão'!$B:$B,$B177,'2024 YTD | Divisão'!$C:$C,"GR1")</f>
        <v>54868.46608</v>
      </c>
      <c r="N177" s="29">
        <f>SUMIFS('2024 YTD | Divisão'!$D:$D,'2024 YTD | Divisão'!$A:$A,N$137,'2024 YTD | Divisão'!$B:$B,$B177,'2024 YTD | Divisão'!$C:$C,"GR1")</f>
        <v>36533.81073</v>
      </c>
      <c r="O177" s="29">
        <f>SUMIFS('2024 YTD | Divisão'!$D:$D,'2024 YTD | Divisão'!$A:$A,O$137,'2024 YTD | Divisão'!$B:$B,$B177,'2024 YTD | Divisão'!$C:$C,"GR1")</f>
        <v>-11278.60246</v>
      </c>
      <c r="P177" s="29">
        <f>SUMIFS('2024 YTD | Divisão'!$D:$D,'2024 YTD | Divisão'!$A:$A,P$137,'2024 YTD | Divisão'!$B:$B,$B177,'2024 YTD | Divisão'!$C:$C,"GR1")</f>
        <v>0</v>
      </c>
      <c r="Q177" s="29">
        <f>SUMIFS('2024 YTD | Divisão'!$D:$D,'2024 YTD | Divisão'!$A:$A,Q$137,'2024 YTD | Divisão'!$B:$B,$B177,'2024 YTD | Divisão'!$C:$C,"GR1")</f>
        <v>30205.26119</v>
      </c>
      <c r="R177" s="29">
        <f>SUMIFS('2024 YTD | Divisão'!$D:$D,'2024 YTD | Divisão'!$A:$A,R$137,'2024 YTD | Divisão'!$B:$B,$B177,'2024 YTD | Divisão'!$C:$C,"GR1")</f>
        <v>0</v>
      </c>
      <c r="S177" s="29">
        <f>SUMIFS('2024 YTD | Divisão'!$D:$D,'2024 YTD | Divisão'!$A:$A,S$137,'2024 YTD | Divisão'!$B:$B,$B177,'2024 YTD | Divisão'!$C:$C,"GR1")</f>
        <v>905.4235443</v>
      </c>
      <c r="T177" s="29">
        <f>SUMIFS('2024 YTD | Divisão'!$D:$D,'2024 YTD | Divisão'!$A:$A,T$137,'2024 YTD | Divisão'!$B:$B,$B177,'2024 YTD | Divisão'!$C:$C,"GR1")</f>
        <v>0</v>
      </c>
      <c r="U177" s="29">
        <f>SUMIFS('2024 YTD | Divisão'!$D:$D,'2024 YTD | Divisão'!$A:$A,U$137,'2024 YTD | Divisão'!$B:$B,$B177,'2024 YTD | Divisão'!$C:$C,"GR1")</f>
        <v>10713.7916</v>
      </c>
      <c r="V177" s="29">
        <f>SUMIFS('2024 YTD | Divisão'!$D:$D,'2024 YTD | Divisão'!$A:$A,V$137,'2024 YTD | Divisão'!$B:$B,$B177,'2024 YTD | Divisão'!$C:$C,"GR1")</f>
        <v>-60628.29928</v>
      </c>
      <c r="W177" s="29">
        <f>SUMIFS('2024 YTD | Divisão'!$D:$D,'2024 YTD | Divisão'!$A:$A,W$137,'2024 YTD | Divisão'!$B:$B,$B177,'2024 YTD | Divisão'!$C:$C,"GR1")</f>
        <v>0</v>
      </c>
      <c r="X177" s="8"/>
      <c r="Y177" s="9"/>
      <c r="Z177" s="4"/>
      <c r="AA177" s="4"/>
      <c r="AB177" s="4"/>
      <c r="AC177" s="4"/>
      <c r="AD177" s="4"/>
      <c r="AE177" s="4"/>
    </row>
    <row r="178" hidden="1" outlineLevel="1">
      <c r="A178" s="8"/>
      <c r="B178" s="29">
        <v>41.0</v>
      </c>
      <c r="C178" s="29">
        <f>SUMIFS('2024 YTD | Divisão'!$D:$D,'2024 YTD | Divisão'!$A:$A,C$137,'2024 YTD | Divisão'!$B:$B,$B178,'2024 YTD | Divisão'!$C:$C,"GR1")</f>
        <v>36459.72022</v>
      </c>
      <c r="D178" s="29">
        <f>SUMIFS('2024 YTD | Divisão'!$D:$D,'2024 YTD | Divisão'!$A:$A,D$137,'2024 YTD | Divisão'!$B:$B,$B178,'2024 YTD | Divisão'!$C:$C,"GR1")</f>
        <v>1837.076477</v>
      </c>
      <c r="E178" s="29">
        <f>SUMIFS('2024 YTD | Divisão'!$D:$D,'2024 YTD | Divisão'!$A:$A,E$137,'2024 YTD | Divisão'!$B:$B,$B178,'2024 YTD | Divisão'!$C:$C,"GR1")</f>
        <v>35299.033</v>
      </c>
      <c r="F178" s="29">
        <f>SUMIFS('2024 YTD | Divisão'!$D:$D,'2024 YTD | Divisão'!$A:$A,F$137,'2024 YTD | Divisão'!$B:$B,$B178,'2024 YTD | Divisão'!$C:$C,"GR1")</f>
        <v>0</v>
      </c>
      <c r="G178" s="29">
        <f>SUMIFS('2024 YTD | Divisão'!$D:$D,'2024 YTD | Divisão'!$A:$A,G$137,'2024 YTD | Divisão'!$B:$B,$B178,'2024 YTD | Divisão'!$C:$C,"GR1")</f>
        <v>-2927.676457</v>
      </c>
      <c r="H178" s="29">
        <f>SUMIFS('2024 YTD | Divisão'!$D:$D,'2024 YTD | Divisão'!$A:$A,H$137,'2024 YTD | Divisão'!$B:$B,$B178,'2024 YTD | Divisão'!$C:$C,"GR1")</f>
        <v>10552.64721</v>
      </c>
      <c r="I178" s="29">
        <f>SUMIFS('2024 YTD | Divisão'!$D:$D,'2024 YTD | Divisão'!$A:$A,I$137,'2024 YTD | Divisão'!$B:$B,$B178,'2024 YTD | Divisão'!$C:$C,"GR1")</f>
        <v>12178.14725</v>
      </c>
      <c r="J178" s="29">
        <f>SUMIFS('2024 YTD | Divisão'!$D:$D,'2024 YTD | Divisão'!$A:$A,J$137,'2024 YTD | Divisão'!$B:$B,$B178,'2024 YTD | Divisão'!$C:$C,"GR1")</f>
        <v>0</v>
      </c>
      <c r="K178" s="29">
        <f>SUMIFS('2024 YTD | Divisão'!$D:$D,'2024 YTD | Divisão'!$A:$A,K$137,'2024 YTD | Divisão'!$B:$B,$B178,'2024 YTD | Divisão'!$C:$C,"GR1")</f>
        <v>3277.696015</v>
      </c>
      <c r="L178" s="29">
        <f>SUMIFS('2024 YTD | Divisão'!$D:$D,'2024 YTD | Divisão'!$A:$A,L$137,'2024 YTD | Divisão'!$B:$B,$B178,'2024 YTD | Divisão'!$C:$C,"GR1")</f>
        <v>0</v>
      </c>
      <c r="M178" s="29">
        <f>SUMIFS('2024 YTD | Divisão'!$D:$D,'2024 YTD | Divisão'!$A:$A,M$137,'2024 YTD | Divisão'!$B:$B,$B178,'2024 YTD | Divisão'!$C:$C,"GR1")</f>
        <v>51068.67403</v>
      </c>
      <c r="N178" s="29">
        <f>SUMIFS('2024 YTD | Divisão'!$D:$D,'2024 YTD | Divisão'!$A:$A,N$137,'2024 YTD | Divisão'!$B:$B,$B178,'2024 YTD | Divisão'!$C:$C,"GR1")</f>
        <v>31168.75849</v>
      </c>
      <c r="O178" s="29">
        <f>SUMIFS('2024 YTD | Divisão'!$D:$D,'2024 YTD | Divisão'!$A:$A,O$137,'2024 YTD | Divisão'!$B:$B,$B178,'2024 YTD | Divisão'!$C:$C,"GR1")</f>
        <v>41890.03489</v>
      </c>
      <c r="P178" s="29">
        <f>SUMIFS('2024 YTD | Divisão'!$D:$D,'2024 YTD | Divisão'!$A:$A,P$137,'2024 YTD | Divisão'!$B:$B,$B178,'2024 YTD | Divisão'!$C:$C,"GR1")</f>
        <v>0</v>
      </c>
      <c r="Q178" s="29">
        <f>SUMIFS('2024 YTD | Divisão'!$D:$D,'2024 YTD | Divisão'!$A:$A,Q$137,'2024 YTD | Divisão'!$B:$B,$B178,'2024 YTD | Divisão'!$C:$C,"GR1")</f>
        <v>28646.49635</v>
      </c>
      <c r="R178" s="29">
        <f>SUMIFS('2024 YTD | Divisão'!$D:$D,'2024 YTD | Divisão'!$A:$A,R$137,'2024 YTD | Divisão'!$B:$B,$B178,'2024 YTD | Divisão'!$C:$C,"GR1")</f>
        <v>0</v>
      </c>
      <c r="S178" s="29">
        <f>SUMIFS('2024 YTD | Divisão'!$D:$D,'2024 YTD | Divisão'!$A:$A,S$137,'2024 YTD | Divisão'!$B:$B,$B178,'2024 YTD | Divisão'!$C:$C,"GR1")</f>
        <v>16733.01515</v>
      </c>
      <c r="T178" s="29">
        <f>SUMIFS('2024 YTD | Divisão'!$D:$D,'2024 YTD | Divisão'!$A:$A,T$137,'2024 YTD | Divisão'!$B:$B,$B178,'2024 YTD | Divisão'!$C:$C,"GR1")</f>
        <v>0</v>
      </c>
      <c r="U178" s="29">
        <f>SUMIFS('2024 YTD | Divisão'!$D:$D,'2024 YTD | Divisão'!$A:$A,U$137,'2024 YTD | Divisão'!$B:$B,$B178,'2024 YTD | Divisão'!$C:$C,"GR1")</f>
        <v>22938.69905</v>
      </c>
      <c r="V178" s="29">
        <f>SUMIFS('2024 YTD | Divisão'!$D:$D,'2024 YTD | Divisão'!$A:$A,V$137,'2024 YTD | Divisão'!$B:$B,$B178,'2024 YTD | Divisão'!$C:$C,"GR1")</f>
        <v>119903.0952</v>
      </c>
      <c r="W178" s="29">
        <f>SUMIFS('2024 YTD | Divisão'!$D:$D,'2024 YTD | Divisão'!$A:$A,W$137,'2024 YTD | Divisão'!$B:$B,$B178,'2024 YTD | Divisão'!$C:$C,"GR1")</f>
        <v>0</v>
      </c>
      <c r="X178" s="8"/>
      <c r="Y178" s="9"/>
      <c r="Z178" s="4"/>
      <c r="AA178" s="4"/>
      <c r="AB178" s="4"/>
      <c r="AC178" s="4"/>
      <c r="AD178" s="4"/>
      <c r="AE178" s="4"/>
    </row>
    <row r="179" hidden="1" outlineLevel="1">
      <c r="A179" s="8"/>
      <c r="B179" s="29">
        <v>42.0</v>
      </c>
      <c r="C179" s="29">
        <f>SUMIFS('2024 YTD | Divisão'!$D:$D,'2024 YTD | Divisão'!$A:$A,C$137,'2024 YTD | Divisão'!$B:$B,$B179,'2024 YTD | Divisão'!$C:$C,"GR1")</f>
        <v>-22356.8688</v>
      </c>
      <c r="D179" s="29">
        <f>SUMIFS('2024 YTD | Divisão'!$D:$D,'2024 YTD | Divisão'!$A:$A,D$137,'2024 YTD | Divisão'!$B:$B,$B179,'2024 YTD | Divisão'!$C:$C,"GR1")</f>
        <v>0</v>
      </c>
      <c r="E179" s="29">
        <f>SUMIFS('2024 YTD | Divisão'!$D:$D,'2024 YTD | Divisão'!$A:$A,E$137,'2024 YTD | Divisão'!$B:$B,$B179,'2024 YTD | Divisão'!$C:$C,"GR1")</f>
        <v>-12984.26195</v>
      </c>
      <c r="F179" s="29">
        <f>SUMIFS('2024 YTD | Divisão'!$D:$D,'2024 YTD | Divisão'!$A:$A,F$137,'2024 YTD | Divisão'!$B:$B,$B179,'2024 YTD | Divisão'!$C:$C,"GR1")</f>
        <v>0</v>
      </c>
      <c r="G179" s="29">
        <f>SUMIFS('2024 YTD | Divisão'!$D:$D,'2024 YTD | Divisão'!$A:$A,G$137,'2024 YTD | Divisão'!$B:$B,$B179,'2024 YTD | Divisão'!$C:$C,"GR1")</f>
        <v>-5388.45632</v>
      </c>
      <c r="H179" s="29">
        <f>SUMIFS('2024 YTD | Divisão'!$D:$D,'2024 YTD | Divisão'!$A:$A,H$137,'2024 YTD | Divisão'!$B:$B,$B179,'2024 YTD | Divisão'!$C:$C,"GR1")</f>
        <v>-16807.93143</v>
      </c>
      <c r="I179" s="29">
        <f>SUMIFS('2024 YTD | Divisão'!$D:$D,'2024 YTD | Divisão'!$A:$A,I$137,'2024 YTD | Divisão'!$B:$B,$B179,'2024 YTD | Divisão'!$C:$C,"GR1")</f>
        <v>2726.268453</v>
      </c>
      <c r="J179" s="29">
        <f>SUMIFS('2024 YTD | Divisão'!$D:$D,'2024 YTD | Divisão'!$A:$A,J$137,'2024 YTD | Divisão'!$B:$B,$B179,'2024 YTD | Divisão'!$C:$C,"GR1")</f>
        <v>0</v>
      </c>
      <c r="K179" s="29">
        <f>SUMIFS('2024 YTD | Divisão'!$D:$D,'2024 YTD | Divisão'!$A:$A,K$137,'2024 YTD | Divisão'!$B:$B,$B179,'2024 YTD | Divisão'!$C:$C,"GR1")</f>
        <v>3353.072631</v>
      </c>
      <c r="L179" s="29">
        <f>SUMIFS('2024 YTD | Divisão'!$D:$D,'2024 YTD | Divisão'!$A:$A,L$137,'2024 YTD | Divisão'!$B:$B,$B179,'2024 YTD | Divisão'!$C:$C,"GR1")</f>
        <v>0</v>
      </c>
      <c r="M179" s="29">
        <f>SUMIFS('2024 YTD | Divisão'!$D:$D,'2024 YTD | Divisão'!$A:$A,M$137,'2024 YTD | Divisão'!$B:$B,$B179,'2024 YTD | Divisão'!$C:$C,"GR1")</f>
        <v>-24177.42952</v>
      </c>
      <c r="N179" s="29">
        <f>SUMIFS('2024 YTD | Divisão'!$D:$D,'2024 YTD | Divisão'!$A:$A,N$137,'2024 YTD | Divisão'!$B:$B,$B179,'2024 YTD | Divisão'!$C:$C,"GR1")</f>
        <v>86420.23946</v>
      </c>
      <c r="O179" s="29">
        <f>SUMIFS('2024 YTD | Divisão'!$D:$D,'2024 YTD | Divisão'!$A:$A,O$137,'2024 YTD | Divisão'!$B:$B,$B179,'2024 YTD | Divisão'!$C:$C,"GR1")</f>
        <v>-27195.73907</v>
      </c>
      <c r="P179" s="29">
        <f>SUMIFS('2024 YTD | Divisão'!$D:$D,'2024 YTD | Divisão'!$A:$A,P$137,'2024 YTD | Divisão'!$B:$B,$B179,'2024 YTD | Divisão'!$C:$C,"GR1")</f>
        <v>0</v>
      </c>
      <c r="Q179" s="29">
        <f>SUMIFS('2024 YTD | Divisão'!$D:$D,'2024 YTD | Divisão'!$A:$A,Q$137,'2024 YTD | Divisão'!$B:$B,$B179,'2024 YTD | Divisão'!$C:$C,"GR1")</f>
        <v>-21621.49002</v>
      </c>
      <c r="R179" s="29">
        <f>SUMIFS('2024 YTD | Divisão'!$D:$D,'2024 YTD | Divisão'!$A:$A,R$137,'2024 YTD | Divisão'!$B:$B,$B179,'2024 YTD | Divisão'!$C:$C,"GR1")</f>
        <v>0</v>
      </c>
      <c r="S179" s="29">
        <f>SUMIFS('2024 YTD | Divisão'!$D:$D,'2024 YTD | Divisão'!$A:$A,S$137,'2024 YTD | Divisão'!$B:$B,$B179,'2024 YTD | Divisão'!$C:$C,"GR1")</f>
        <v>1919.974196</v>
      </c>
      <c r="T179" s="29">
        <f>SUMIFS('2024 YTD | Divisão'!$D:$D,'2024 YTD | Divisão'!$A:$A,T$137,'2024 YTD | Divisão'!$B:$B,$B179,'2024 YTD | Divisão'!$C:$C,"GR1")</f>
        <v>0</v>
      </c>
      <c r="U179" s="29">
        <f>SUMIFS('2024 YTD | Divisão'!$D:$D,'2024 YTD | Divisão'!$A:$A,U$137,'2024 YTD | Divisão'!$B:$B,$B179,'2024 YTD | Divisão'!$C:$C,"GR1")</f>
        <v>5152.357896</v>
      </c>
      <c r="V179" s="29">
        <f>SUMIFS('2024 YTD | Divisão'!$D:$D,'2024 YTD | Divisão'!$A:$A,V$137,'2024 YTD | Divisão'!$B:$B,$B179,'2024 YTD | Divisão'!$C:$C,"GR1")</f>
        <v>-35445.45669</v>
      </c>
      <c r="W179" s="29">
        <f>SUMIFS('2024 YTD | Divisão'!$D:$D,'2024 YTD | Divisão'!$A:$A,W$137,'2024 YTD | Divisão'!$B:$B,$B179,'2024 YTD | Divisão'!$C:$C,"GR1")</f>
        <v>0</v>
      </c>
      <c r="X179" s="8"/>
      <c r="Y179" s="9"/>
      <c r="Z179" s="4"/>
      <c r="AA179" s="4"/>
      <c r="AB179" s="4"/>
      <c r="AC179" s="4"/>
      <c r="AD179" s="4"/>
      <c r="AE179" s="4"/>
    </row>
    <row r="180" hidden="1" outlineLevel="1">
      <c r="A180" s="8"/>
      <c r="B180" s="29">
        <v>43.0</v>
      </c>
      <c r="C180" s="29">
        <f>SUMIFS('2024 YTD | Divisão'!$D:$D,'2024 YTD | Divisão'!$A:$A,C$137,'2024 YTD | Divisão'!$B:$B,$B180,'2024 YTD | Divisão'!$C:$C,"GR1")</f>
        <v>-5161.753239</v>
      </c>
      <c r="D180" s="29">
        <f>SUMIFS('2024 YTD | Divisão'!$D:$D,'2024 YTD | Divisão'!$A:$A,D$137,'2024 YTD | Divisão'!$B:$B,$B180,'2024 YTD | Divisão'!$C:$C,"GR1")</f>
        <v>0</v>
      </c>
      <c r="E180" s="29">
        <f>SUMIFS('2024 YTD | Divisão'!$D:$D,'2024 YTD | Divisão'!$A:$A,E$137,'2024 YTD | Divisão'!$B:$B,$B180,'2024 YTD | Divisão'!$C:$C,"GR1")</f>
        <v>-341.7864554</v>
      </c>
      <c r="F180" s="29">
        <f>SUMIFS('2024 YTD | Divisão'!$D:$D,'2024 YTD | Divisão'!$A:$A,F$137,'2024 YTD | Divisão'!$B:$B,$B180,'2024 YTD | Divisão'!$C:$C,"GR1")</f>
        <v>0</v>
      </c>
      <c r="G180" s="29">
        <f>SUMIFS('2024 YTD | Divisão'!$D:$D,'2024 YTD | Divisão'!$A:$A,G$137,'2024 YTD | Divisão'!$B:$B,$B180,'2024 YTD | Divisão'!$C:$C,"GR1")</f>
        <v>-13075.87307</v>
      </c>
      <c r="H180" s="29">
        <f>SUMIFS('2024 YTD | Divisão'!$D:$D,'2024 YTD | Divisão'!$A:$A,H$137,'2024 YTD | Divisão'!$B:$B,$B180,'2024 YTD | Divisão'!$C:$C,"GR1")</f>
        <v>2282.699953</v>
      </c>
      <c r="I180" s="29">
        <f>SUMIFS('2024 YTD | Divisão'!$D:$D,'2024 YTD | Divisão'!$A:$A,I$137,'2024 YTD | Divisão'!$B:$B,$B180,'2024 YTD | Divisão'!$C:$C,"GR1")</f>
        <v>-11401.26805</v>
      </c>
      <c r="J180" s="29">
        <f>SUMIFS('2024 YTD | Divisão'!$D:$D,'2024 YTD | Divisão'!$A:$A,J$137,'2024 YTD | Divisão'!$B:$B,$B180,'2024 YTD | Divisão'!$C:$C,"GR1")</f>
        <v>0</v>
      </c>
      <c r="K180" s="29">
        <f>SUMIFS('2024 YTD | Divisão'!$D:$D,'2024 YTD | Divisão'!$A:$A,K$137,'2024 YTD | Divisão'!$B:$B,$B180,'2024 YTD | Divisão'!$C:$C,"GR1")</f>
        <v>2551.489975</v>
      </c>
      <c r="L180" s="29">
        <f>SUMIFS('2024 YTD | Divisão'!$D:$D,'2024 YTD | Divisão'!$A:$A,L$137,'2024 YTD | Divisão'!$B:$B,$B180,'2024 YTD | Divisão'!$C:$C,"GR1")</f>
        <v>0</v>
      </c>
      <c r="M180" s="29">
        <f>SUMIFS('2024 YTD | Divisão'!$D:$D,'2024 YTD | Divisão'!$A:$A,M$137,'2024 YTD | Divisão'!$B:$B,$B180,'2024 YTD | Divisão'!$C:$C,"GR1")</f>
        <v>8976.003354</v>
      </c>
      <c r="N180" s="29">
        <f>SUMIFS('2024 YTD | Divisão'!$D:$D,'2024 YTD | Divisão'!$A:$A,N$137,'2024 YTD | Divisão'!$B:$B,$B180,'2024 YTD | Divisão'!$C:$C,"GR1")</f>
        <v>7602.697264</v>
      </c>
      <c r="O180" s="29">
        <f>SUMIFS('2024 YTD | Divisão'!$D:$D,'2024 YTD | Divisão'!$A:$A,O$137,'2024 YTD | Divisão'!$B:$B,$B180,'2024 YTD | Divisão'!$C:$C,"GR1")</f>
        <v>1120.534196</v>
      </c>
      <c r="P180" s="29">
        <f>SUMIFS('2024 YTD | Divisão'!$D:$D,'2024 YTD | Divisão'!$A:$A,P$137,'2024 YTD | Divisão'!$B:$B,$B180,'2024 YTD | Divisão'!$C:$C,"GR1")</f>
        <v>0</v>
      </c>
      <c r="Q180" s="29">
        <f>SUMIFS('2024 YTD | Divisão'!$D:$D,'2024 YTD | Divisão'!$A:$A,Q$137,'2024 YTD | Divisão'!$B:$B,$B180,'2024 YTD | Divisão'!$C:$C,"GR1")</f>
        <v>38612.3797</v>
      </c>
      <c r="R180" s="29">
        <f>SUMIFS('2024 YTD | Divisão'!$D:$D,'2024 YTD | Divisão'!$A:$A,R$137,'2024 YTD | Divisão'!$B:$B,$B180,'2024 YTD | Divisão'!$C:$C,"GR1")</f>
        <v>0</v>
      </c>
      <c r="S180" s="29">
        <f>SUMIFS('2024 YTD | Divisão'!$D:$D,'2024 YTD | Divisão'!$A:$A,S$137,'2024 YTD | Divisão'!$B:$B,$B180,'2024 YTD | Divisão'!$C:$C,"GR1")</f>
        <v>-16961.30463</v>
      </c>
      <c r="T180" s="29">
        <f>SUMIFS('2024 YTD | Divisão'!$D:$D,'2024 YTD | Divisão'!$A:$A,T$137,'2024 YTD | Divisão'!$B:$B,$B180,'2024 YTD | Divisão'!$C:$C,"GR1")</f>
        <v>0</v>
      </c>
      <c r="U180" s="29">
        <f>SUMIFS('2024 YTD | Divisão'!$D:$D,'2024 YTD | Divisão'!$A:$A,U$137,'2024 YTD | Divisão'!$B:$B,$B180,'2024 YTD | Divisão'!$C:$C,"GR1")</f>
        <v>-3645.159899</v>
      </c>
      <c r="V180" s="29">
        <f>SUMIFS('2024 YTD | Divisão'!$D:$D,'2024 YTD | Divisão'!$A:$A,V$137,'2024 YTD | Divisão'!$B:$B,$B180,'2024 YTD | Divisão'!$C:$C,"GR1")</f>
        <v>-50860.55606</v>
      </c>
      <c r="W180" s="29">
        <f>SUMIFS('2024 YTD | Divisão'!$D:$D,'2024 YTD | Divisão'!$A:$A,W$137,'2024 YTD | Divisão'!$B:$B,$B180,'2024 YTD | Divisão'!$C:$C,"GR1")</f>
        <v>0</v>
      </c>
      <c r="X180" s="8"/>
      <c r="Y180" s="9"/>
      <c r="Z180" s="4"/>
      <c r="AA180" s="4"/>
      <c r="AB180" s="4"/>
      <c r="AC180" s="4"/>
      <c r="AD180" s="4"/>
      <c r="AE180" s="4"/>
    </row>
    <row r="181" hidden="1" outlineLevel="1">
      <c r="A181" s="8"/>
      <c r="B181" s="29">
        <v>44.0</v>
      </c>
      <c r="C181" s="29">
        <f>SUMIFS('2024 YTD | Divisão'!$D:$D,'2024 YTD | Divisão'!$A:$A,C$137,'2024 YTD | Divisão'!$B:$B,$B181,'2024 YTD | Divisão'!$C:$C,"GR1")</f>
        <v>-8248.654693</v>
      </c>
      <c r="D181" s="29">
        <f>SUMIFS('2024 YTD | Divisão'!$D:$D,'2024 YTD | Divisão'!$A:$A,D$137,'2024 YTD | Divisão'!$B:$B,$B181,'2024 YTD | Divisão'!$C:$C,"GR1")</f>
        <v>0</v>
      </c>
      <c r="E181" s="29">
        <f>SUMIFS('2024 YTD | Divisão'!$D:$D,'2024 YTD | Divisão'!$A:$A,E$137,'2024 YTD | Divisão'!$B:$B,$B181,'2024 YTD | Divisão'!$C:$C,"GR1")</f>
        <v>-36039.43798</v>
      </c>
      <c r="F181" s="29">
        <f>SUMIFS('2024 YTD | Divisão'!$D:$D,'2024 YTD | Divisão'!$A:$A,F$137,'2024 YTD | Divisão'!$B:$B,$B181,'2024 YTD | Divisão'!$C:$C,"GR1")</f>
        <v>0</v>
      </c>
      <c r="G181" s="29">
        <f>SUMIFS('2024 YTD | Divisão'!$D:$D,'2024 YTD | Divisão'!$A:$A,G$137,'2024 YTD | Divisão'!$B:$B,$B181,'2024 YTD | Divisão'!$C:$C,"GR1")</f>
        <v>-10538.95534</v>
      </c>
      <c r="H181" s="29">
        <f>SUMIFS('2024 YTD | Divisão'!$D:$D,'2024 YTD | Divisão'!$A:$A,H$137,'2024 YTD | Divisão'!$B:$B,$B181,'2024 YTD | Divisão'!$C:$C,"GR1")</f>
        <v>-5960.95787</v>
      </c>
      <c r="I181" s="29">
        <f>SUMIFS('2024 YTD | Divisão'!$D:$D,'2024 YTD | Divisão'!$A:$A,I$137,'2024 YTD | Divisão'!$B:$B,$B181,'2024 YTD | Divisão'!$C:$C,"GR1")</f>
        <v>-3312.364958</v>
      </c>
      <c r="J181" s="29">
        <f>SUMIFS('2024 YTD | Divisão'!$D:$D,'2024 YTD | Divisão'!$A:$A,J$137,'2024 YTD | Divisão'!$B:$B,$B181,'2024 YTD | Divisão'!$C:$C,"GR1")</f>
        <v>0</v>
      </c>
      <c r="K181" s="29">
        <f>SUMIFS('2024 YTD | Divisão'!$D:$D,'2024 YTD | Divisão'!$A:$A,K$137,'2024 YTD | Divisão'!$B:$B,$B181,'2024 YTD | Divisão'!$C:$C,"GR1")</f>
        <v>-5782.819233</v>
      </c>
      <c r="L181" s="29">
        <f>SUMIFS('2024 YTD | Divisão'!$D:$D,'2024 YTD | Divisão'!$A:$A,L$137,'2024 YTD | Divisão'!$B:$B,$B181,'2024 YTD | Divisão'!$C:$C,"GR1")</f>
        <v>0</v>
      </c>
      <c r="M181" s="29">
        <f>SUMIFS('2024 YTD | Divisão'!$D:$D,'2024 YTD | Divisão'!$A:$A,M$137,'2024 YTD | Divisão'!$B:$B,$B181,'2024 YTD | Divisão'!$C:$C,"GR1")</f>
        <v>-58080.69617</v>
      </c>
      <c r="N181" s="29">
        <f>SUMIFS('2024 YTD | Divisão'!$D:$D,'2024 YTD | Divisão'!$A:$A,N$137,'2024 YTD | Divisão'!$B:$B,$B181,'2024 YTD | Divisão'!$C:$C,"GR1")</f>
        <v>-64179.37492</v>
      </c>
      <c r="O181" s="29">
        <f>SUMIFS('2024 YTD | Divisão'!$D:$D,'2024 YTD | Divisão'!$A:$A,O$137,'2024 YTD | Divisão'!$B:$B,$B181,'2024 YTD | Divisão'!$C:$C,"GR1")</f>
        <v>-13303.84834</v>
      </c>
      <c r="P181" s="29">
        <f>SUMIFS('2024 YTD | Divisão'!$D:$D,'2024 YTD | Divisão'!$A:$A,P$137,'2024 YTD | Divisão'!$B:$B,$B181,'2024 YTD | Divisão'!$C:$C,"GR1")</f>
        <v>0</v>
      </c>
      <c r="Q181" s="29">
        <f>SUMIFS('2024 YTD | Divisão'!$D:$D,'2024 YTD | Divisão'!$A:$A,Q$137,'2024 YTD | Divisão'!$B:$B,$B181,'2024 YTD | Divisão'!$C:$C,"GR1")</f>
        <v>30956.7974</v>
      </c>
      <c r="R181" s="29">
        <f>SUMIFS('2024 YTD | Divisão'!$D:$D,'2024 YTD | Divisão'!$A:$A,R$137,'2024 YTD | Divisão'!$B:$B,$B181,'2024 YTD | Divisão'!$C:$C,"GR1")</f>
        <v>0</v>
      </c>
      <c r="S181" s="29">
        <f>SUMIFS('2024 YTD | Divisão'!$D:$D,'2024 YTD | Divisão'!$A:$A,S$137,'2024 YTD | Divisão'!$B:$B,$B181,'2024 YTD | Divisão'!$C:$C,"GR1")</f>
        <v>3128.871621</v>
      </c>
      <c r="T181" s="29">
        <f>SUMIFS('2024 YTD | Divisão'!$D:$D,'2024 YTD | Divisão'!$A:$A,T$137,'2024 YTD | Divisão'!$B:$B,$B181,'2024 YTD | Divisão'!$C:$C,"GR1")</f>
        <v>0</v>
      </c>
      <c r="U181" s="29">
        <f>SUMIFS('2024 YTD | Divisão'!$D:$D,'2024 YTD | Divisão'!$A:$A,U$137,'2024 YTD | Divisão'!$B:$B,$B181,'2024 YTD | Divisão'!$C:$C,"GR1")</f>
        <v>4785.07249</v>
      </c>
      <c r="V181" s="29">
        <f>SUMIFS('2024 YTD | Divisão'!$D:$D,'2024 YTD | Divisão'!$A:$A,V$137,'2024 YTD | Divisão'!$B:$B,$B181,'2024 YTD | Divisão'!$C:$C,"GR1")</f>
        <v>-16399.78859</v>
      </c>
      <c r="W181" s="29">
        <f>SUMIFS('2024 YTD | Divisão'!$D:$D,'2024 YTD | Divisão'!$A:$A,W$137,'2024 YTD | Divisão'!$B:$B,$B181,'2024 YTD | Divisão'!$C:$C,"GR1")</f>
        <v>0</v>
      </c>
      <c r="X181" s="8"/>
      <c r="Y181" s="9"/>
      <c r="Z181" s="4"/>
      <c r="AA181" s="4"/>
      <c r="AB181" s="4"/>
      <c r="AC181" s="4"/>
      <c r="AD181" s="4"/>
      <c r="AE181" s="4"/>
    </row>
    <row r="182" hidden="1" outlineLevel="1">
      <c r="A182" s="8"/>
      <c r="B182" s="29">
        <v>45.0</v>
      </c>
      <c r="C182" s="29">
        <f>SUMIFS('2024 YTD | Divisão'!$D:$D,'2024 YTD | Divisão'!$A:$A,C$137,'2024 YTD | Divisão'!$B:$B,$B182,'2024 YTD | Divisão'!$C:$C,"GR1")</f>
        <v>34265.2856</v>
      </c>
      <c r="D182" s="29">
        <f>SUMIFS('2024 YTD | Divisão'!$D:$D,'2024 YTD | Divisão'!$A:$A,D$137,'2024 YTD | Divisão'!$B:$B,$B182,'2024 YTD | Divisão'!$C:$C,"GR1")</f>
        <v>43168.05105</v>
      </c>
      <c r="E182" s="29">
        <f>SUMIFS('2024 YTD | Divisão'!$D:$D,'2024 YTD | Divisão'!$A:$A,E$137,'2024 YTD | Divisão'!$B:$B,$B182,'2024 YTD | Divisão'!$C:$C,"GR1")</f>
        <v>50789.89437</v>
      </c>
      <c r="F182" s="29">
        <f>SUMIFS('2024 YTD | Divisão'!$D:$D,'2024 YTD | Divisão'!$A:$A,F$137,'2024 YTD | Divisão'!$B:$B,$B182,'2024 YTD | Divisão'!$C:$C,"GR1")</f>
        <v>0</v>
      </c>
      <c r="G182" s="29">
        <f>SUMIFS('2024 YTD | Divisão'!$D:$D,'2024 YTD | Divisão'!$A:$A,G$137,'2024 YTD | Divisão'!$B:$B,$B182,'2024 YTD | Divisão'!$C:$C,"GR1")</f>
        <v>-8100.418578</v>
      </c>
      <c r="H182" s="29">
        <f>SUMIFS('2024 YTD | Divisão'!$D:$D,'2024 YTD | Divisão'!$A:$A,H$137,'2024 YTD | Divisão'!$B:$B,$B182,'2024 YTD | Divisão'!$C:$C,"GR1")</f>
        <v>6297.640387</v>
      </c>
      <c r="I182" s="29">
        <f>SUMIFS('2024 YTD | Divisão'!$D:$D,'2024 YTD | Divisão'!$A:$A,I$137,'2024 YTD | Divisão'!$B:$B,$B182,'2024 YTD | Divisão'!$C:$C,"GR1")</f>
        <v>1115.518888</v>
      </c>
      <c r="J182" s="29">
        <f>SUMIFS('2024 YTD | Divisão'!$D:$D,'2024 YTD | Divisão'!$A:$A,J$137,'2024 YTD | Divisão'!$B:$B,$B182,'2024 YTD | Divisão'!$C:$C,"GR1")</f>
        <v>0</v>
      </c>
      <c r="K182" s="29">
        <f>SUMIFS('2024 YTD | Divisão'!$D:$D,'2024 YTD | Divisão'!$A:$A,K$137,'2024 YTD | Divisão'!$B:$B,$B182,'2024 YTD | Divisão'!$C:$C,"GR1")</f>
        <v>6719.057264</v>
      </c>
      <c r="L182" s="29">
        <f>SUMIFS('2024 YTD | Divisão'!$D:$D,'2024 YTD | Divisão'!$A:$A,L$137,'2024 YTD | Divisão'!$B:$B,$B182,'2024 YTD | Divisão'!$C:$C,"GR1")</f>
        <v>0</v>
      </c>
      <c r="M182" s="29">
        <f>SUMIFS('2024 YTD | Divisão'!$D:$D,'2024 YTD | Divisão'!$A:$A,M$137,'2024 YTD | Divisão'!$B:$B,$B182,'2024 YTD | Divisão'!$C:$C,"GR1")</f>
        <v>-20398.08309</v>
      </c>
      <c r="N182" s="29">
        <f>SUMIFS('2024 YTD | Divisão'!$D:$D,'2024 YTD | Divisão'!$A:$A,N$137,'2024 YTD | Divisão'!$B:$B,$B182,'2024 YTD | Divisão'!$C:$C,"GR1")</f>
        <v>-48497.75691</v>
      </c>
      <c r="O182" s="29">
        <f>SUMIFS('2024 YTD | Divisão'!$D:$D,'2024 YTD | Divisão'!$A:$A,O$137,'2024 YTD | Divisão'!$B:$B,$B182,'2024 YTD | Divisão'!$C:$C,"GR1")</f>
        <v>-32531.909</v>
      </c>
      <c r="P182" s="29">
        <f>SUMIFS('2024 YTD | Divisão'!$D:$D,'2024 YTD | Divisão'!$A:$A,P$137,'2024 YTD | Divisão'!$B:$B,$B182,'2024 YTD | Divisão'!$C:$C,"GR1")</f>
        <v>0</v>
      </c>
      <c r="Q182" s="29">
        <f>SUMIFS('2024 YTD | Divisão'!$D:$D,'2024 YTD | Divisão'!$A:$A,Q$137,'2024 YTD | Divisão'!$B:$B,$B182,'2024 YTD | Divisão'!$C:$C,"GR1")</f>
        <v>-69543.45189</v>
      </c>
      <c r="R182" s="29">
        <f>SUMIFS('2024 YTD | Divisão'!$D:$D,'2024 YTD | Divisão'!$A:$A,R$137,'2024 YTD | Divisão'!$B:$B,$B182,'2024 YTD | Divisão'!$C:$C,"GR1")</f>
        <v>0</v>
      </c>
      <c r="S182" s="29">
        <f>SUMIFS('2024 YTD | Divisão'!$D:$D,'2024 YTD | Divisão'!$A:$A,S$137,'2024 YTD | Divisão'!$B:$B,$B182,'2024 YTD | Divisão'!$C:$C,"GR1")</f>
        <v>17210.05935</v>
      </c>
      <c r="T182" s="29">
        <f>SUMIFS('2024 YTD | Divisão'!$D:$D,'2024 YTD | Divisão'!$A:$A,T$137,'2024 YTD | Divisão'!$B:$B,$B182,'2024 YTD | Divisão'!$C:$C,"GR1")</f>
        <v>0</v>
      </c>
      <c r="U182" s="29">
        <f>SUMIFS('2024 YTD | Divisão'!$D:$D,'2024 YTD | Divisão'!$A:$A,U$137,'2024 YTD | Divisão'!$B:$B,$B182,'2024 YTD | Divisão'!$C:$C,"GR1")</f>
        <v>15918.67704</v>
      </c>
      <c r="V182" s="29">
        <f>SUMIFS('2024 YTD | Divisão'!$D:$D,'2024 YTD | Divisão'!$A:$A,V$137,'2024 YTD | Divisão'!$B:$B,$B182,'2024 YTD | Divisão'!$C:$C,"GR1")</f>
        <v>-22796.75571</v>
      </c>
      <c r="W182" s="29">
        <f>SUMIFS('2024 YTD | Divisão'!$D:$D,'2024 YTD | Divisão'!$A:$A,W$137,'2024 YTD | Divisão'!$B:$B,$B182,'2024 YTD | Divisão'!$C:$C,"GR1")</f>
        <v>0</v>
      </c>
      <c r="X182" s="8"/>
      <c r="Y182" s="9"/>
      <c r="Z182" s="4"/>
      <c r="AA182" s="4"/>
      <c r="AB182" s="4"/>
      <c r="AC182" s="4"/>
      <c r="AD182" s="4"/>
      <c r="AE182" s="4"/>
    </row>
    <row r="183" hidden="1" outlineLevel="1">
      <c r="A183" s="8"/>
      <c r="B183" s="29">
        <v>46.0</v>
      </c>
      <c r="C183" s="29">
        <f>SUMIFS('2024 YTD | Divisão'!$D:$D,'2024 YTD | Divisão'!$A:$A,C$137,'2024 YTD | Divisão'!$B:$B,$B183,'2024 YTD | Divisão'!$C:$C,"GR1")</f>
        <v>-46519.67217</v>
      </c>
      <c r="D183" s="29">
        <f>SUMIFS('2024 YTD | Divisão'!$D:$D,'2024 YTD | Divisão'!$A:$A,D$137,'2024 YTD | Divisão'!$B:$B,$B183,'2024 YTD | Divisão'!$C:$C,"GR1")</f>
        <v>-11652.08308</v>
      </c>
      <c r="E183" s="29">
        <f>SUMIFS('2024 YTD | Divisão'!$D:$D,'2024 YTD | Divisão'!$A:$A,E$137,'2024 YTD | Divisão'!$B:$B,$B183,'2024 YTD | Divisão'!$C:$C,"GR1")</f>
        <v>-29341.56833</v>
      </c>
      <c r="F183" s="29">
        <f>SUMIFS('2024 YTD | Divisão'!$D:$D,'2024 YTD | Divisão'!$A:$A,F$137,'2024 YTD | Divisão'!$B:$B,$B183,'2024 YTD | Divisão'!$C:$C,"GR1")</f>
        <v>0</v>
      </c>
      <c r="G183" s="29">
        <f>SUMIFS('2024 YTD | Divisão'!$D:$D,'2024 YTD | Divisão'!$A:$A,G$137,'2024 YTD | Divisão'!$B:$B,$B183,'2024 YTD | Divisão'!$C:$C,"GR1")</f>
        <v>-4813.25719</v>
      </c>
      <c r="H183" s="29">
        <f>SUMIFS('2024 YTD | Divisão'!$D:$D,'2024 YTD | Divisão'!$A:$A,H$137,'2024 YTD | Divisão'!$B:$B,$B183,'2024 YTD | Divisão'!$C:$C,"GR1")</f>
        <v>-24047.3584</v>
      </c>
      <c r="I183" s="29">
        <f>SUMIFS('2024 YTD | Divisão'!$D:$D,'2024 YTD | Divisão'!$A:$A,I$137,'2024 YTD | Divisão'!$B:$B,$B183,'2024 YTD | Divisão'!$C:$C,"GR1")</f>
        <v>-47868.71227</v>
      </c>
      <c r="J183" s="29">
        <f>SUMIFS('2024 YTD | Divisão'!$D:$D,'2024 YTD | Divisão'!$A:$A,J$137,'2024 YTD | Divisão'!$B:$B,$B183,'2024 YTD | Divisão'!$C:$C,"GR1")</f>
        <v>0</v>
      </c>
      <c r="K183" s="29">
        <f>SUMIFS('2024 YTD | Divisão'!$D:$D,'2024 YTD | Divisão'!$A:$A,K$137,'2024 YTD | Divisão'!$B:$B,$B183,'2024 YTD | Divisão'!$C:$C,"GR1")</f>
        <v>-14536.19015</v>
      </c>
      <c r="L183" s="29">
        <f>SUMIFS('2024 YTD | Divisão'!$D:$D,'2024 YTD | Divisão'!$A:$A,L$137,'2024 YTD | Divisão'!$B:$B,$B183,'2024 YTD | Divisão'!$C:$C,"GR1")</f>
        <v>0</v>
      </c>
      <c r="M183" s="29">
        <f>SUMIFS('2024 YTD | Divisão'!$D:$D,'2024 YTD | Divisão'!$A:$A,M$137,'2024 YTD | Divisão'!$B:$B,$B183,'2024 YTD | Divisão'!$C:$C,"GR1")</f>
        <v>-76106.88272</v>
      </c>
      <c r="N183" s="29">
        <f>SUMIFS('2024 YTD | Divisão'!$D:$D,'2024 YTD | Divisão'!$A:$A,N$137,'2024 YTD | Divisão'!$B:$B,$B183,'2024 YTD | Divisão'!$C:$C,"GR1")</f>
        <v>-237286.0452</v>
      </c>
      <c r="O183" s="29">
        <f>SUMIFS('2024 YTD | Divisão'!$D:$D,'2024 YTD | Divisão'!$A:$A,O$137,'2024 YTD | Divisão'!$B:$B,$B183,'2024 YTD | Divisão'!$C:$C,"GR1")</f>
        <v>-183109.9542</v>
      </c>
      <c r="P183" s="29">
        <f>SUMIFS('2024 YTD | Divisão'!$D:$D,'2024 YTD | Divisão'!$A:$A,P$137,'2024 YTD | Divisão'!$B:$B,$B183,'2024 YTD | Divisão'!$C:$C,"GR1")</f>
        <v>0</v>
      </c>
      <c r="Q183" s="29">
        <f>SUMIFS('2024 YTD | Divisão'!$D:$D,'2024 YTD | Divisão'!$A:$A,Q$137,'2024 YTD | Divisão'!$B:$B,$B183,'2024 YTD | Divisão'!$C:$C,"GR1")</f>
        <v>-70274.84034</v>
      </c>
      <c r="R183" s="29">
        <f>SUMIFS('2024 YTD | Divisão'!$D:$D,'2024 YTD | Divisão'!$A:$A,R$137,'2024 YTD | Divisão'!$B:$B,$B183,'2024 YTD | Divisão'!$C:$C,"GR1")</f>
        <v>0</v>
      </c>
      <c r="S183" s="29">
        <f>SUMIFS('2024 YTD | Divisão'!$D:$D,'2024 YTD | Divisão'!$A:$A,S$137,'2024 YTD | Divisão'!$B:$B,$B183,'2024 YTD | Divisão'!$C:$C,"GR1")</f>
        <v>6537.107664</v>
      </c>
      <c r="T183" s="29">
        <f>SUMIFS('2024 YTD | Divisão'!$D:$D,'2024 YTD | Divisão'!$A:$A,T$137,'2024 YTD | Divisão'!$B:$B,$B183,'2024 YTD | Divisão'!$C:$C,"GR1")</f>
        <v>0</v>
      </c>
      <c r="U183" s="29">
        <f>SUMIFS('2024 YTD | Divisão'!$D:$D,'2024 YTD | Divisão'!$A:$A,U$137,'2024 YTD | Divisão'!$B:$B,$B183,'2024 YTD | Divisão'!$C:$C,"GR1")</f>
        <v>-9302.411614</v>
      </c>
      <c r="V183" s="29">
        <f>SUMIFS('2024 YTD | Divisão'!$D:$D,'2024 YTD | Divisão'!$A:$A,V$137,'2024 YTD | Divisão'!$B:$B,$B183,'2024 YTD | Divisão'!$C:$C,"GR1")</f>
        <v>-159407.1538</v>
      </c>
      <c r="W183" s="29">
        <f>SUMIFS('2024 YTD | Divisão'!$D:$D,'2024 YTD | Divisão'!$A:$A,W$137,'2024 YTD | Divisão'!$B:$B,$B183,'2024 YTD | Divisão'!$C:$C,"GR1")</f>
        <v>0</v>
      </c>
      <c r="X183" s="8"/>
      <c r="Y183" s="9"/>
      <c r="Z183" s="4"/>
      <c r="AA183" s="4"/>
      <c r="AB183" s="4"/>
      <c r="AC183" s="4"/>
      <c r="AD183" s="4"/>
      <c r="AE183" s="4"/>
    </row>
    <row r="184" hidden="1" outlineLevel="1">
      <c r="A184" s="8"/>
      <c r="B184" s="29">
        <v>47.0</v>
      </c>
      <c r="C184" s="29">
        <f>SUMIFS('2024 YTD | Divisão'!$D:$D,'2024 YTD | Divisão'!$A:$A,C$137,'2024 YTD | Divisão'!$B:$B,$B184,'2024 YTD | Divisão'!$C:$C,"GR1")</f>
        <v>37019.6031</v>
      </c>
      <c r="D184" s="29">
        <f>SUMIFS('2024 YTD | Divisão'!$D:$D,'2024 YTD | Divisão'!$A:$A,D$137,'2024 YTD | Divisão'!$B:$B,$B184,'2024 YTD | Divisão'!$C:$C,"GR1")</f>
        <v>-22778.74149</v>
      </c>
      <c r="E184" s="29">
        <f>SUMIFS('2024 YTD | Divisão'!$D:$D,'2024 YTD | Divisão'!$A:$A,E$137,'2024 YTD | Divisão'!$B:$B,$B184,'2024 YTD | Divisão'!$C:$C,"GR1")</f>
        <v>-17282.26911</v>
      </c>
      <c r="F184" s="29">
        <f>SUMIFS('2024 YTD | Divisão'!$D:$D,'2024 YTD | Divisão'!$A:$A,F$137,'2024 YTD | Divisão'!$B:$B,$B184,'2024 YTD | Divisão'!$C:$C,"GR1")</f>
        <v>0</v>
      </c>
      <c r="G184" s="29">
        <f>SUMIFS('2024 YTD | Divisão'!$D:$D,'2024 YTD | Divisão'!$A:$A,G$137,'2024 YTD | Divisão'!$B:$B,$B184,'2024 YTD | Divisão'!$C:$C,"GR1")</f>
        <v>-8156.783808</v>
      </c>
      <c r="H184" s="29">
        <f>SUMIFS('2024 YTD | Divisão'!$D:$D,'2024 YTD | Divisão'!$A:$A,H$137,'2024 YTD | Divisão'!$B:$B,$B184,'2024 YTD | Divisão'!$C:$C,"GR1")</f>
        <v>-35935.75965</v>
      </c>
      <c r="I184" s="29">
        <f>SUMIFS('2024 YTD | Divisão'!$D:$D,'2024 YTD | Divisão'!$A:$A,I$137,'2024 YTD | Divisão'!$B:$B,$B184,'2024 YTD | Divisão'!$C:$C,"GR1")</f>
        <v>10027.66594</v>
      </c>
      <c r="J184" s="29">
        <f>SUMIFS('2024 YTD | Divisão'!$D:$D,'2024 YTD | Divisão'!$A:$A,J$137,'2024 YTD | Divisão'!$B:$B,$B184,'2024 YTD | Divisão'!$C:$C,"GR1")</f>
        <v>0</v>
      </c>
      <c r="K184" s="29">
        <f>SUMIFS('2024 YTD | Divisão'!$D:$D,'2024 YTD | Divisão'!$A:$A,K$137,'2024 YTD | Divisão'!$B:$B,$B184,'2024 YTD | Divisão'!$C:$C,"GR1")</f>
        <v>5358.17369</v>
      </c>
      <c r="L184" s="29">
        <f>SUMIFS('2024 YTD | Divisão'!$D:$D,'2024 YTD | Divisão'!$A:$A,L$137,'2024 YTD | Divisão'!$B:$B,$B184,'2024 YTD | Divisão'!$C:$C,"GR1")</f>
        <v>0</v>
      </c>
      <c r="M184" s="29">
        <f>SUMIFS('2024 YTD | Divisão'!$D:$D,'2024 YTD | Divisão'!$A:$A,M$137,'2024 YTD | Divisão'!$B:$B,$B184,'2024 YTD | Divisão'!$C:$C,"GR1")</f>
        <v>-24812.53088</v>
      </c>
      <c r="N184" s="29">
        <f>SUMIFS('2024 YTD | Divisão'!$D:$D,'2024 YTD | Divisão'!$A:$A,N$137,'2024 YTD | Divisão'!$B:$B,$B184,'2024 YTD | Divisão'!$C:$C,"GR1")</f>
        <v>-6593.634006</v>
      </c>
      <c r="O184" s="29">
        <f>SUMIFS('2024 YTD | Divisão'!$D:$D,'2024 YTD | Divisão'!$A:$A,O$137,'2024 YTD | Divisão'!$B:$B,$B184,'2024 YTD | Divisão'!$C:$C,"GR1")</f>
        <v>-46158.68406</v>
      </c>
      <c r="P184" s="29">
        <f>SUMIFS('2024 YTD | Divisão'!$D:$D,'2024 YTD | Divisão'!$A:$A,P$137,'2024 YTD | Divisão'!$B:$B,$B184,'2024 YTD | Divisão'!$C:$C,"GR1")</f>
        <v>0</v>
      </c>
      <c r="Q184" s="29">
        <f>SUMIFS('2024 YTD | Divisão'!$D:$D,'2024 YTD | Divisão'!$A:$A,Q$137,'2024 YTD | Divisão'!$B:$B,$B184,'2024 YTD | Divisão'!$C:$C,"GR1")</f>
        <v>-63924.28273</v>
      </c>
      <c r="R184" s="29">
        <f>SUMIFS('2024 YTD | Divisão'!$D:$D,'2024 YTD | Divisão'!$A:$A,R$137,'2024 YTD | Divisão'!$B:$B,$B184,'2024 YTD | Divisão'!$C:$C,"GR1")</f>
        <v>0</v>
      </c>
      <c r="S184" s="29">
        <f>SUMIFS('2024 YTD | Divisão'!$D:$D,'2024 YTD | Divisão'!$A:$A,S$137,'2024 YTD | Divisão'!$B:$B,$B184,'2024 YTD | Divisão'!$C:$C,"GR1")</f>
        <v>29945.72574</v>
      </c>
      <c r="T184" s="29">
        <f>SUMIFS('2024 YTD | Divisão'!$D:$D,'2024 YTD | Divisão'!$A:$A,T$137,'2024 YTD | Divisão'!$B:$B,$B184,'2024 YTD | Divisão'!$C:$C,"GR1")</f>
        <v>0</v>
      </c>
      <c r="U184" s="29">
        <f>SUMIFS('2024 YTD | Divisão'!$D:$D,'2024 YTD | Divisão'!$A:$A,U$137,'2024 YTD | Divisão'!$B:$B,$B184,'2024 YTD | Divisão'!$C:$C,"GR1")</f>
        <v>-22705.82323</v>
      </c>
      <c r="V184" s="29">
        <f>SUMIFS('2024 YTD | Divisão'!$D:$D,'2024 YTD | Divisão'!$A:$A,V$137,'2024 YTD | Divisão'!$B:$B,$B184,'2024 YTD | Divisão'!$C:$C,"GR1")</f>
        <v>-38362.15326</v>
      </c>
      <c r="W184" s="29">
        <f>SUMIFS('2024 YTD | Divisão'!$D:$D,'2024 YTD | Divisão'!$A:$A,W$137,'2024 YTD | Divisão'!$B:$B,$B184,'2024 YTD | Divisão'!$C:$C,"GR1")</f>
        <v>0</v>
      </c>
      <c r="X184" s="8"/>
      <c r="Y184" s="9"/>
      <c r="Z184" s="4"/>
      <c r="AA184" s="4"/>
      <c r="AB184" s="4"/>
      <c r="AC184" s="4"/>
      <c r="AD184" s="4"/>
      <c r="AE184" s="4"/>
    </row>
    <row r="185" hidden="1" outlineLevel="1">
      <c r="A185" s="8"/>
      <c r="B185" s="29">
        <v>48.0</v>
      </c>
      <c r="C185" s="29">
        <f>SUMIFS('2024 YTD | Divisão'!$D:$D,'2024 YTD | Divisão'!$A:$A,C$137,'2024 YTD | Divisão'!$B:$B,$B185,'2024 YTD | Divisão'!$C:$C,"GR1")</f>
        <v>19371.72574</v>
      </c>
      <c r="D185" s="29">
        <f>SUMIFS('2024 YTD | Divisão'!$D:$D,'2024 YTD | Divisão'!$A:$A,D$137,'2024 YTD | Divisão'!$B:$B,$B185,'2024 YTD | Divisão'!$C:$C,"GR1")</f>
        <v>22163.55751</v>
      </c>
      <c r="E185" s="29">
        <f>SUMIFS('2024 YTD | Divisão'!$D:$D,'2024 YTD | Divisão'!$A:$A,E$137,'2024 YTD | Divisão'!$B:$B,$B185,'2024 YTD | Divisão'!$C:$C,"GR1")</f>
        <v>2287.516853</v>
      </c>
      <c r="F185" s="29">
        <f>SUMIFS('2024 YTD | Divisão'!$D:$D,'2024 YTD | Divisão'!$A:$A,F$137,'2024 YTD | Divisão'!$B:$B,$B185,'2024 YTD | Divisão'!$C:$C,"GR1")</f>
        <v>0</v>
      </c>
      <c r="G185" s="29">
        <f>SUMIFS('2024 YTD | Divisão'!$D:$D,'2024 YTD | Divisão'!$A:$A,G$137,'2024 YTD | Divisão'!$B:$B,$B185,'2024 YTD | Divisão'!$C:$C,"GR1")</f>
        <v>-2174.303415</v>
      </c>
      <c r="H185" s="29">
        <f>SUMIFS('2024 YTD | Divisão'!$D:$D,'2024 YTD | Divisão'!$A:$A,H$137,'2024 YTD | Divisão'!$B:$B,$B185,'2024 YTD | Divisão'!$C:$C,"GR1")</f>
        <v>-2975.855109</v>
      </c>
      <c r="I185" s="29">
        <f>SUMIFS('2024 YTD | Divisão'!$D:$D,'2024 YTD | Divisão'!$A:$A,I$137,'2024 YTD | Divisão'!$B:$B,$B185,'2024 YTD | Divisão'!$C:$C,"GR1")</f>
        <v>-19764.4185</v>
      </c>
      <c r="J185" s="29">
        <f>SUMIFS('2024 YTD | Divisão'!$D:$D,'2024 YTD | Divisão'!$A:$A,J$137,'2024 YTD | Divisão'!$B:$B,$B185,'2024 YTD | Divisão'!$C:$C,"GR1")</f>
        <v>0</v>
      </c>
      <c r="K185" s="29">
        <f>SUMIFS('2024 YTD | Divisão'!$D:$D,'2024 YTD | Divisão'!$A:$A,K$137,'2024 YTD | Divisão'!$B:$B,$B185,'2024 YTD | Divisão'!$C:$C,"GR1")</f>
        <v>7329.465338</v>
      </c>
      <c r="L185" s="29">
        <f>SUMIFS('2024 YTD | Divisão'!$D:$D,'2024 YTD | Divisão'!$A:$A,L$137,'2024 YTD | Divisão'!$B:$B,$B185,'2024 YTD | Divisão'!$C:$C,"GR1")</f>
        <v>0</v>
      </c>
      <c r="M185" s="29">
        <f>SUMIFS('2024 YTD | Divisão'!$D:$D,'2024 YTD | Divisão'!$A:$A,M$137,'2024 YTD | Divisão'!$B:$B,$B185,'2024 YTD | Divisão'!$C:$C,"GR1")</f>
        <v>2760.982716</v>
      </c>
      <c r="N185" s="29">
        <f>SUMIFS('2024 YTD | Divisão'!$D:$D,'2024 YTD | Divisão'!$A:$A,N$137,'2024 YTD | Divisão'!$B:$B,$B185,'2024 YTD | Divisão'!$C:$C,"GR1")</f>
        <v>114158.8669</v>
      </c>
      <c r="O185" s="29">
        <f>SUMIFS('2024 YTD | Divisão'!$D:$D,'2024 YTD | Divisão'!$A:$A,O$137,'2024 YTD | Divisão'!$B:$B,$B185,'2024 YTD | Divisão'!$C:$C,"GR1")</f>
        <v>115929.3125</v>
      </c>
      <c r="P185" s="29">
        <f>SUMIFS('2024 YTD | Divisão'!$D:$D,'2024 YTD | Divisão'!$A:$A,P$137,'2024 YTD | Divisão'!$B:$B,$B185,'2024 YTD | Divisão'!$C:$C,"GR1")</f>
        <v>0</v>
      </c>
      <c r="Q185" s="29">
        <f>SUMIFS('2024 YTD | Divisão'!$D:$D,'2024 YTD | Divisão'!$A:$A,Q$137,'2024 YTD | Divisão'!$B:$B,$B185,'2024 YTD | Divisão'!$C:$C,"GR1")</f>
        <v>82275.80948</v>
      </c>
      <c r="R185" s="29">
        <f>SUMIFS('2024 YTD | Divisão'!$D:$D,'2024 YTD | Divisão'!$A:$A,R$137,'2024 YTD | Divisão'!$B:$B,$B185,'2024 YTD | Divisão'!$C:$C,"GR1")</f>
        <v>0</v>
      </c>
      <c r="S185" s="29">
        <f>SUMIFS('2024 YTD | Divisão'!$D:$D,'2024 YTD | Divisão'!$A:$A,S$137,'2024 YTD | Divisão'!$B:$B,$B185,'2024 YTD | Divisão'!$C:$C,"GR1")</f>
        <v>3641.177249</v>
      </c>
      <c r="T185" s="29">
        <f>SUMIFS('2024 YTD | Divisão'!$D:$D,'2024 YTD | Divisão'!$A:$A,T$137,'2024 YTD | Divisão'!$B:$B,$B185,'2024 YTD | Divisão'!$C:$C,"GR1")</f>
        <v>0</v>
      </c>
      <c r="U185" s="29">
        <f>SUMIFS('2024 YTD | Divisão'!$D:$D,'2024 YTD | Divisão'!$A:$A,U$137,'2024 YTD | Divisão'!$B:$B,$B185,'2024 YTD | Divisão'!$C:$C,"GR1")</f>
        <v>7903.71569</v>
      </c>
      <c r="V185" s="29">
        <f>SUMIFS('2024 YTD | Divisão'!$D:$D,'2024 YTD | Divisão'!$A:$A,V$137,'2024 YTD | Divisão'!$B:$B,$B185,'2024 YTD | Divisão'!$C:$C,"GR1")</f>
        <v>45252.07043</v>
      </c>
      <c r="W185" s="29">
        <f>SUMIFS('2024 YTD | Divisão'!$D:$D,'2024 YTD | Divisão'!$A:$A,W$137,'2024 YTD | Divisão'!$B:$B,$B185,'2024 YTD | Divisão'!$C:$C,"GR1")</f>
        <v>0</v>
      </c>
      <c r="X185" s="8"/>
      <c r="Y185" s="9"/>
      <c r="Z185" s="4"/>
      <c r="AA185" s="4"/>
      <c r="AB185" s="4"/>
      <c r="AC185" s="4"/>
      <c r="AD185" s="4"/>
      <c r="AE185" s="4"/>
    </row>
    <row r="186" hidden="1" outlineLevel="1">
      <c r="A186" s="8"/>
      <c r="B186" s="29">
        <v>49.0</v>
      </c>
      <c r="C186" s="29">
        <f>SUMIFS('2024 YTD | Divisão'!$D:$D,'2024 YTD | Divisão'!$A:$A,C$137,'2024 YTD | Divisão'!$B:$B,$B186,'2024 YTD | Divisão'!$C:$C,"GR1")</f>
        <v>21190.67702</v>
      </c>
      <c r="D186" s="29">
        <f>SUMIFS('2024 YTD | Divisão'!$D:$D,'2024 YTD | Divisão'!$A:$A,D$137,'2024 YTD | Divisão'!$B:$B,$B186,'2024 YTD | Divisão'!$C:$C,"GR1")</f>
        <v>-1950.3764</v>
      </c>
      <c r="E186" s="29">
        <f>SUMIFS('2024 YTD | Divisão'!$D:$D,'2024 YTD | Divisão'!$A:$A,E$137,'2024 YTD | Divisão'!$B:$B,$B186,'2024 YTD | Divisão'!$C:$C,"GR1")</f>
        <v>-17559.5828</v>
      </c>
      <c r="F186" s="29">
        <f>SUMIFS('2024 YTD | Divisão'!$D:$D,'2024 YTD | Divisão'!$A:$A,F$137,'2024 YTD | Divisão'!$B:$B,$B186,'2024 YTD | Divisão'!$C:$C,"GR1")</f>
        <v>0</v>
      </c>
      <c r="G186" s="29">
        <f>SUMIFS('2024 YTD | Divisão'!$D:$D,'2024 YTD | Divisão'!$A:$A,G$137,'2024 YTD | Divisão'!$B:$B,$B186,'2024 YTD | Divisão'!$C:$C,"GR1")</f>
        <v>11057.07915</v>
      </c>
      <c r="H186" s="29">
        <f>SUMIFS('2024 YTD | Divisão'!$D:$D,'2024 YTD | Divisão'!$A:$A,H$137,'2024 YTD | Divisão'!$B:$B,$B186,'2024 YTD | Divisão'!$C:$C,"GR1")</f>
        <v>801.9616263</v>
      </c>
      <c r="I186" s="29">
        <f>SUMIFS('2024 YTD | Divisão'!$D:$D,'2024 YTD | Divisão'!$A:$A,I$137,'2024 YTD | Divisão'!$B:$B,$B186,'2024 YTD | Divisão'!$C:$C,"GR1")</f>
        <v>6761.861419</v>
      </c>
      <c r="J186" s="29">
        <f>SUMIFS('2024 YTD | Divisão'!$D:$D,'2024 YTD | Divisão'!$A:$A,J$137,'2024 YTD | Divisão'!$B:$B,$B186,'2024 YTD | Divisão'!$C:$C,"GR1")</f>
        <v>0</v>
      </c>
      <c r="K186" s="29">
        <f>SUMIFS('2024 YTD | Divisão'!$D:$D,'2024 YTD | Divisão'!$A:$A,K$137,'2024 YTD | Divisão'!$B:$B,$B186,'2024 YTD | Divisão'!$C:$C,"GR1")</f>
        <v>9892.406315</v>
      </c>
      <c r="L186" s="29">
        <f>SUMIFS('2024 YTD | Divisão'!$D:$D,'2024 YTD | Divisão'!$A:$A,L$137,'2024 YTD | Divisão'!$B:$B,$B186,'2024 YTD | Divisão'!$C:$C,"GR1")</f>
        <v>0</v>
      </c>
      <c r="M186" s="29">
        <f>SUMIFS('2024 YTD | Divisão'!$D:$D,'2024 YTD | Divisão'!$A:$A,M$137,'2024 YTD | Divisão'!$B:$B,$B186,'2024 YTD | Divisão'!$C:$C,"GR1")</f>
        <v>-33999.79806</v>
      </c>
      <c r="N186" s="29">
        <f>SUMIFS('2024 YTD | Divisão'!$D:$D,'2024 YTD | Divisão'!$A:$A,N$137,'2024 YTD | Divisão'!$B:$B,$B186,'2024 YTD | Divisão'!$C:$C,"GR1")</f>
        <v>7302.516527</v>
      </c>
      <c r="O186" s="29">
        <f>SUMIFS('2024 YTD | Divisão'!$D:$D,'2024 YTD | Divisão'!$A:$A,O$137,'2024 YTD | Divisão'!$B:$B,$B186,'2024 YTD | Divisão'!$C:$C,"GR1")</f>
        <v>651.8858406</v>
      </c>
      <c r="P186" s="29">
        <f>SUMIFS('2024 YTD | Divisão'!$D:$D,'2024 YTD | Divisão'!$A:$A,P$137,'2024 YTD | Divisão'!$B:$B,$B186,'2024 YTD | Divisão'!$C:$C,"GR1")</f>
        <v>0</v>
      </c>
      <c r="Q186" s="29">
        <f>SUMIFS('2024 YTD | Divisão'!$D:$D,'2024 YTD | Divisão'!$A:$A,Q$137,'2024 YTD | Divisão'!$B:$B,$B186,'2024 YTD | Divisão'!$C:$C,"GR1")</f>
        <v>-15646.40874</v>
      </c>
      <c r="R186" s="29">
        <f>SUMIFS('2024 YTD | Divisão'!$D:$D,'2024 YTD | Divisão'!$A:$A,R$137,'2024 YTD | Divisão'!$B:$B,$B186,'2024 YTD | Divisão'!$C:$C,"GR1")</f>
        <v>0</v>
      </c>
      <c r="S186" s="29">
        <f>SUMIFS('2024 YTD | Divisão'!$D:$D,'2024 YTD | Divisão'!$A:$A,S$137,'2024 YTD | Divisão'!$B:$B,$B186,'2024 YTD | Divisão'!$C:$C,"GR1")</f>
        <v>7006.08662</v>
      </c>
      <c r="T186" s="29">
        <f>SUMIFS('2024 YTD | Divisão'!$D:$D,'2024 YTD | Divisão'!$A:$A,T$137,'2024 YTD | Divisão'!$B:$B,$B186,'2024 YTD | Divisão'!$C:$C,"GR1")</f>
        <v>0</v>
      </c>
      <c r="U186" s="29">
        <f>SUMIFS('2024 YTD | Divisão'!$D:$D,'2024 YTD | Divisão'!$A:$A,U$137,'2024 YTD | Divisão'!$B:$B,$B186,'2024 YTD | Divisão'!$C:$C,"GR1")</f>
        <v>-8353.888698</v>
      </c>
      <c r="V186" s="29">
        <f>SUMIFS('2024 YTD | Divisão'!$D:$D,'2024 YTD | Divisão'!$A:$A,V$137,'2024 YTD | Divisão'!$B:$B,$B186,'2024 YTD | Divisão'!$C:$C,"GR1")</f>
        <v>-60857.82544</v>
      </c>
      <c r="W186" s="29">
        <f>SUMIFS('2024 YTD | Divisão'!$D:$D,'2024 YTD | Divisão'!$A:$A,W$137,'2024 YTD | Divisão'!$B:$B,$B186,'2024 YTD | Divisão'!$C:$C,"GR1")</f>
        <v>0</v>
      </c>
      <c r="X186" s="8"/>
      <c r="Y186" s="9"/>
      <c r="Z186" s="4"/>
      <c r="AA186" s="4"/>
      <c r="AB186" s="4"/>
      <c r="AC186" s="4"/>
      <c r="AD186" s="4"/>
      <c r="AE186" s="4"/>
    </row>
    <row r="187" hidden="1" outlineLevel="1">
      <c r="A187" s="8"/>
      <c r="B187" s="29">
        <v>50.0</v>
      </c>
      <c r="C187" s="29">
        <f>SUMIFS('2024 YTD | Divisão'!$D:$D,'2024 YTD | Divisão'!$A:$A,C$137,'2024 YTD | Divisão'!$B:$B,$B187,'2024 YTD | Divisão'!$C:$C,"GR1")</f>
        <v>61580.11241</v>
      </c>
      <c r="D187" s="29">
        <f>SUMIFS('2024 YTD | Divisão'!$D:$D,'2024 YTD | Divisão'!$A:$A,D$137,'2024 YTD | Divisão'!$B:$B,$B187,'2024 YTD | Divisão'!$C:$C,"GR1")</f>
        <v>1387.242739</v>
      </c>
      <c r="E187" s="29">
        <f>SUMIFS('2024 YTD | Divisão'!$D:$D,'2024 YTD | Divisão'!$A:$A,E$137,'2024 YTD | Divisão'!$B:$B,$B187,'2024 YTD | Divisão'!$C:$C,"GR1")</f>
        <v>11214.01417</v>
      </c>
      <c r="F187" s="29">
        <f>SUMIFS('2024 YTD | Divisão'!$D:$D,'2024 YTD | Divisão'!$A:$A,F$137,'2024 YTD | Divisão'!$B:$B,$B187,'2024 YTD | Divisão'!$C:$C,"GR1")</f>
        <v>0</v>
      </c>
      <c r="G187" s="29">
        <f>SUMIFS('2024 YTD | Divisão'!$D:$D,'2024 YTD | Divisão'!$A:$A,G$137,'2024 YTD | Divisão'!$B:$B,$B187,'2024 YTD | Divisão'!$C:$C,"GR1")</f>
        <v>4449.570048</v>
      </c>
      <c r="H187" s="29">
        <f>SUMIFS('2024 YTD | Divisão'!$D:$D,'2024 YTD | Divisão'!$A:$A,H$137,'2024 YTD | Divisão'!$B:$B,$B187,'2024 YTD | Divisão'!$C:$C,"GR1")</f>
        <v>-6192.887791</v>
      </c>
      <c r="I187" s="29">
        <f>SUMIFS('2024 YTD | Divisão'!$D:$D,'2024 YTD | Divisão'!$A:$A,I$137,'2024 YTD | Divisão'!$B:$B,$B187,'2024 YTD | Divisão'!$C:$C,"GR1")</f>
        <v>10556.16382</v>
      </c>
      <c r="J187" s="29">
        <f>SUMIFS('2024 YTD | Divisão'!$D:$D,'2024 YTD | Divisão'!$A:$A,J$137,'2024 YTD | Divisão'!$B:$B,$B187,'2024 YTD | Divisão'!$C:$C,"GR1")</f>
        <v>0</v>
      </c>
      <c r="K187" s="29">
        <f>SUMIFS('2024 YTD | Divisão'!$D:$D,'2024 YTD | Divisão'!$A:$A,K$137,'2024 YTD | Divisão'!$B:$B,$B187,'2024 YTD | Divisão'!$C:$C,"GR1")</f>
        <v>5722.749387</v>
      </c>
      <c r="L187" s="29">
        <f>SUMIFS('2024 YTD | Divisão'!$D:$D,'2024 YTD | Divisão'!$A:$A,L$137,'2024 YTD | Divisão'!$B:$B,$B187,'2024 YTD | Divisão'!$C:$C,"GR1")</f>
        <v>0</v>
      </c>
      <c r="M187" s="29">
        <f>SUMIFS('2024 YTD | Divisão'!$D:$D,'2024 YTD | Divisão'!$A:$A,M$137,'2024 YTD | Divisão'!$B:$B,$B187,'2024 YTD | Divisão'!$C:$C,"GR1")</f>
        <v>29774.63125</v>
      </c>
      <c r="N187" s="29">
        <f>SUMIFS('2024 YTD | Divisão'!$D:$D,'2024 YTD | Divisão'!$A:$A,N$137,'2024 YTD | Divisão'!$B:$B,$B187,'2024 YTD | Divisão'!$C:$C,"GR1")</f>
        <v>-75500.15891</v>
      </c>
      <c r="O187" s="29">
        <f>SUMIFS('2024 YTD | Divisão'!$D:$D,'2024 YTD | Divisão'!$A:$A,O$137,'2024 YTD | Divisão'!$B:$B,$B187,'2024 YTD | Divisão'!$C:$C,"GR1")</f>
        <v>-13699.90739</v>
      </c>
      <c r="P187" s="29">
        <f>SUMIFS('2024 YTD | Divisão'!$D:$D,'2024 YTD | Divisão'!$A:$A,P$137,'2024 YTD | Divisão'!$B:$B,$B187,'2024 YTD | Divisão'!$C:$C,"GR1")</f>
        <v>0</v>
      </c>
      <c r="Q187" s="29">
        <f>SUMIFS('2024 YTD | Divisão'!$D:$D,'2024 YTD | Divisão'!$A:$A,Q$137,'2024 YTD | Divisão'!$B:$B,$B187,'2024 YTD | Divisão'!$C:$C,"GR1")</f>
        <v>-56079.71899</v>
      </c>
      <c r="R187" s="29">
        <f>SUMIFS('2024 YTD | Divisão'!$D:$D,'2024 YTD | Divisão'!$A:$A,R$137,'2024 YTD | Divisão'!$B:$B,$B187,'2024 YTD | Divisão'!$C:$C,"GR1")</f>
        <v>0</v>
      </c>
      <c r="S187" s="29">
        <f>SUMIFS('2024 YTD | Divisão'!$D:$D,'2024 YTD | Divisão'!$A:$A,S$137,'2024 YTD | Divisão'!$B:$B,$B187,'2024 YTD | Divisão'!$C:$C,"GR1")</f>
        <v>14854.33293</v>
      </c>
      <c r="T187" s="29">
        <f>SUMIFS('2024 YTD | Divisão'!$D:$D,'2024 YTD | Divisão'!$A:$A,T$137,'2024 YTD | Divisão'!$B:$B,$B187,'2024 YTD | Divisão'!$C:$C,"GR1")</f>
        <v>0</v>
      </c>
      <c r="U187" s="29">
        <f>SUMIFS('2024 YTD | Divisão'!$D:$D,'2024 YTD | Divisão'!$A:$A,U$137,'2024 YTD | Divisão'!$B:$B,$B187,'2024 YTD | Divisão'!$C:$C,"GR1")</f>
        <v>19271.87211</v>
      </c>
      <c r="V187" s="29">
        <f>SUMIFS('2024 YTD | Divisão'!$D:$D,'2024 YTD | Divisão'!$A:$A,V$137,'2024 YTD | Divisão'!$B:$B,$B187,'2024 YTD | Divisão'!$C:$C,"GR1")</f>
        <v>-75803.72766</v>
      </c>
      <c r="W187" s="29">
        <f>SUMIFS('2024 YTD | Divisão'!$D:$D,'2024 YTD | Divisão'!$A:$A,W$137,'2024 YTD | Divisão'!$B:$B,$B187,'2024 YTD | Divisão'!$C:$C,"GR1")</f>
        <v>0</v>
      </c>
      <c r="X187" s="8"/>
      <c r="Y187" s="9"/>
      <c r="Z187" s="4"/>
      <c r="AA187" s="4"/>
      <c r="AB187" s="4"/>
      <c r="AC187" s="4"/>
      <c r="AD187" s="4"/>
      <c r="AE187" s="4"/>
    </row>
    <row r="188" hidden="1" outlineLevel="1">
      <c r="A188" s="8"/>
      <c r="B188" s="29">
        <v>51.0</v>
      </c>
      <c r="C188" s="29">
        <f>SUMIFS('2024 YTD | Divisão'!$D:$D,'2024 YTD | Divisão'!$A:$A,C$137,'2024 YTD | Divisão'!$B:$B,$B188,'2024 YTD | Divisão'!$C:$C,"GR1")</f>
        <v>59657.35788</v>
      </c>
      <c r="D188" s="29">
        <f>SUMIFS('2024 YTD | Divisão'!$D:$D,'2024 YTD | Divisão'!$A:$A,D$137,'2024 YTD | Divisão'!$B:$B,$B188,'2024 YTD | Divisão'!$C:$C,"GR1")</f>
        <v>4404.046758</v>
      </c>
      <c r="E188" s="29">
        <f>SUMIFS('2024 YTD | Divisão'!$D:$D,'2024 YTD | Divisão'!$A:$A,E$137,'2024 YTD | Divisão'!$B:$B,$B188,'2024 YTD | Divisão'!$C:$C,"GR1")</f>
        <v>8701.54693</v>
      </c>
      <c r="F188" s="29">
        <f>SUMIFS('2024 YTD | Divisão'!$D:$D,'2024 YTD | Divisão'!$A:$A,F$137,'2024 YTD | Divisão'!$B:$B,$B188,'2024 YTD | Divisão'!$C:$C,"GR1")</f>
        <v>0</v>
      </c>
      <c r="G188" s="29">
        <f>SUMIFS('2024 YTD | Divisão'!$D:$D,'2024 YTD | Divisão'!$A:$A,G$137,'2024 YTD | Divisão'!$B:$B,$B188,'2024 YTD | Divisão'!$C:$C,"GR1")</f>
        <v>-29797.23461</v>
      </c>
      <c r="H188" s="29">
        <f>SUMIFS('2024 YTD | Divisão'!$D:$D,'2024 YTD | Divisão'!$A:$A,H$137,'2024 YTD | Divisão'!$B:$B,$B188,'2024 YTD | Divisão'!$C:$C,"GR1")</f>
        <v>846.2247591</v>
      </c>
      <c r="I188" s="29">
        <f>SUMIFS('2024 YTD | Divisão'!$D:$D,'2024 YTD | Divisão'!$A:$A,I$137,'2024 YTD | Divisão'!$B:$B,$B188,'2024 YTD | Divisão'!$C:$C,"GR1")</f>
        <v>-62061.48945</v>
      </c>
      <c r="J188" s="29">
        <f>SUMIFS('2024 YTD | Divisão'!$D:$D,'2024 YTD | Divisão'!$A:$A,J$137,'2024 YTD | Divisão'!$B:$B,$B188,'2024 YTD | Divisão'!$C:$C,"GR1")</f>
        <v>0</v>
      </c>
      <c r="K188" s="29">
        <f>SUMIFS('2024 YTD | Divisão'!$D:$D,'2024 YTD | Divisão'!$A:$A,K$137,'2024 YTD | Divisão'!$B:$B,$B188,'2024 YTD | Divisão'!$C:$C,"GR1")</f>
        <v>-22137.38466</v>
      </c>
      <c r="L188" s="29">
        <f>SUMIFS('2024 YTD | Divisão'!$D:$D,'2024 YTD | Divisão'!$A:$A,L$137,'2024 YTD | Divisão'!$B:$B,$B188,'2024 YTD | Divisão'!$C:$C,"GR1")</f>
        <v>0</v>
      </c>
      <c r="M188" s="29">
        <f>SUMIFS('2024 YTD | Divisão'!$D:$D,'2024 YTD | Divisão'!$A:$A,M$137,'2024 YTD | Divisão'!$B:$B,$B188,'2024 YTD | Divisão'!$C:$C,"GR1")</f>
        <v>-71522.19176</v>
      </c>
      <c r="N188" s="29">
        <f>SUMIFS('2024 YTD | Divisão'!$D:$D,'2024 YTD | Divisão'!$A:$A,N$137,'2024 YTD | Divisão'!$B:$B,$B188,'2024 YTD | Divisão'!$C:$C,"GR1")</f>
        <v>42417.68683</v>
      </c>
      <c r="O188" s="29">
        <f>SUMIFS('2024 YTD | Divisão'!$D:$D,'2024 YTD | Divisão'!$A:$A,O$137,'2024 YTD | Divisão'!$B:$B,$B188,'2024 YTD | Divisão'!$C:$C,"GR1")</f>
        <v>84299.69196</v>
      </c>
      <c r="P188" s="29">
        <f>SUMIFS('2024 YTD | Divisão'!$D:$D,'2024 YTD | Divisão'!$A:$A,P$137,'2024 YTD | Divisão'!$B:$B,$B188,'2024 YTD | Divisão'!$C:$C,"GR1")</f>
        <v>0</v>
      </c>
      <c r="Q188" s="29">
        <f>SUMIFS('2024 YTD | Divisão'!$D:$D,'2024 YTD | Divisão'!$A:$A,Q$137,'2024 YTD | Divisão'!$B:$B,$B188,'2024 YTD | Divisão'!$C:$C,"GR1")</f>
        <v>-84433.98414</v>
      </c>
      <c r="R188" s="29">
        <f>SUMIFS('2024 YTD | Divisão'!$D:$D,'2024 YTD | Divisão'!$A:$A,R$137,'2024 YTD | Divisão'!$B:$B,$B188,'2024 YTD | Divisão'!$C:$C,"GR1")</f>
        <v>0</v>
      </c>
      <c r="S188" s="29">
        <f>SUMIFS('2024 YTD | Divisão'!$D:$D,'2024 YTD | Divisão'!$A:$A,S$137,'2024 YTD | Divisão'!$B:$B,$B188,'2024 YTD | Divisão'!$C:$C,"GR1")</f>
        <v>11222.29188</v>
      </c>
      <c r="T188" s="29">
        <f>SUMIFS('2024 YTD | Divisão'!$D:$D,'2024 YTD | Divisão'!$A:$A,T$137,'2024 YTD | Divisão'!$B:$B,$B188,'2024 YTD | Divisão'!$C:$C,"GR1")</f>
        <v>0</v>
      </c>
      <c r="U188" s="29">
        <f>SUMIFS('2024 YTD | Divisão'!$D:$D,'2024 YTD | Divisão'!$A:$A,U$137,'2024 YTD | Divisão'!$B:$B,$B188,'2024 YTD | Divisão'!$C:$C,"GR1")</f>
        <v>-9740.330266</v>
      </c>
      <c r="V188" s="29">
        <f>SUMIFS('2024 YTD | Divisão'!$D:$D,'2024 YTD | Divisão'!$A:$A,V$137,'2024 YTD | Divisão'!$B:$B,$B188,'2024 YTD | Divisão'!$C:$C,"GR1")</f>
        <v>-128440.9077</v>
      </c>
      <c r="W188" s="29">
        <f>SUMIFS('2024 YTD | Divisão'!$D:$D,'2024 YTD | Divisão'!$A:$A,W$137,'2024 YTD | Divisão'!$B:$B,$B188,'2024 YTD | Divisão'!$C:$C,"GR1")</f>
        <v>0</v>
      </c>
      <c r="X188" s="8"/>
      <c r="Y188" s="9"/>
      <c r="Z188" s="4"/>
      <c r="AA188" s="4"/>
      <c r="AB188" s="4"/>
      <c r="AC188" s="4"/>
      <c r="AD188" s="4"/>
      <c r="AE188" s="4"/>
    </row>
    <row r="189" hidden="1" outlineLevel="1">
      <c r="A189" s="8"/>
      <c r="B189" s="29">
        <v>52.0</v>
      </c>
      <c r="C189" s="29">
        <f>SUMIFS('2024 YTD | Divisão'!$D:$D,'2024 YTD | Divisão'!$A:$A,C$137,'2024 YTD | Divisão'!$B:$B,$B189,'2024 YTD | Divisão'!$C:$C,"GR1")</f>
        <v>-170829.7159</v>
      </c>
      <c r="D189" s="29">
        <f>SUMIFS('2024 YTD | Divisão'!$D:$D,'2024 YTD | Divisão'!$A:$A,D$137,'2024 YTD | Divisão'!$B:$B,$B189,'2024 YTD | Divisão'!$C:$C,"GR1")</f>
        <v>-43703.09806</v>
      </c>
      <c r="E189" s="29">
        <f>SUMIFS('2024 YTD | Divisão'!$D:$D,'2024 YTD | Divisão'!$A:$A,E$137,'2024 YTD | Divisão'!$B:$B,$B189,'2024 YTD | Divisão'!$C:$C,"GR1")</f>
        <v>-43876.84427</v>
      </c>
      <c r="F189" s="29">
        <f>SUMIFS('2024 YTD | Divisão'!$D:$D,'2024 YTD | Divisão'!$A:$A,F$137,'2024 YTD | Divisão'!$B:$B,$B189,'2024 YTD | Divisão'!$C:$C,"GR1")</f>
        <v>0</v>
      </c>
      <c r="G189" s="29">
        <f>SUMIFS('2024 YTD | Divisão'!$D:$D,'2024 YTD | Divisão'!$A:$A,G$137,'2024 YTD | Divisão'!$B:$B,$B189,'2024 YTD | Divisão'!$C:$C,"GR1")</f>
        <v>39450.89815</v>
      </c>
      <c r="H189" s="29">
        <f>SUMIFS('2024 YTD | Divisão'!$D:$D,'2024 YTD | Divisão'!$A:$A,H$137,'2024 YTD | Divisão'!$B:$B,$B189,'2024 YTD | Divisão'!$C:$C,"GR1")</f>
        <v>-34574.32563</v>
      </c>
      <c r="I189" s="29">
        <f>SUMIFS('2024 YTD | Divisão'!$D:$D,'2024 YTD | Divisão'!$A:$A,I$137,'2024 YTD | Divisão'!$B:$B,$B189,'2024 YTD | Divisão'!$C:$C,"GR1")</f>
        <v>-53997.74151</v>
      </c>
      <c r="J189" s="29">
        <f>SUMIFS('2024 YTD | Divisão'!$D:$D,'2024 YTD | Divisão'!$A:$A,J$137,'2024 YTD | Divisão'!$B:$B,$B189,'2024 YTD | Divisão'!$C:$C,"GR1")</f>
        <v>0</v>
      </c>
      <c r="K189" s="29">
        <f>SUMIFS('2024 YTD | Divisão'!$D:$D,'2024 YTD | Divisão'!$A:$A,K$137,'2024 YTD | Divisão'!$B:$B,$B189,'2024 YTD | Divisão'!$C:$C,"GR1")</f>
        <v>-40664.66356</v>
      </c>
      <c r="L189" s="29">
        <f>SUMIFS('2024 YTD | Divisão'!$D:$D,'2024 YTD | Divisão'!$A:$A,L$137,'2024 YTD | Divisão'!$B:$B,$B189,'2024 YTD | Divisão'!$C:$C,"GR1")</f>
        <v>0</v>
      </c>
      <c r="M189" s="29">
        <f>SUMIFS('2024 YTD | Divisão'!$D:$D,'2024 YTD | Divisão'!$A:$A,M$137,'2024 YTD | Divisão'!$B:$B,$B189,'2024 YTD | Divisão'!$C:$C,"GR1")</f>
        <v>-477211.6417</v>
      </c>
      <c r="N189" s="29">
        <f>SUMIFS('2024 YTD | Divisão'!$D:$D,'2024 YTD | Divisão'!$A:$A,N$137,'2024 YTD | Divisão'!$B:$B,$B189,'2024 YTD | Divisão'!$C:$C,"GR1")</f>
        <v>-347099.9552</v>
      </c>
      <c r="O189" s="29">
        <f>SUMIFS('2024 YTD | Divisão'!$D:$D,'2024 YTD | Divisão'!$A:$A,O$137,'2024 YTD | Divisão'!$B:$B,$B189,'2024 YTD | Divisão'!$C:$C,"GR1")</f>
        <v>-425796.0125</v>
      </c>
      <c r="P189" s="29">
        <f>SUMIFS('2024 YTD | Divisão'!$D:$D,'2024 YTD | Divisão'!$A:$A,P$137,'2024 YTD | Divisão'!$B:$B,$B189,'2024 YTD | Divisão'!$C:$C,"GR1")</f>
        <v>0</v>
      </c>
      <c r="Q189" s="29">
        <f>SUMIFS('2024 YTD | Divisão'!$D:$D,'2024 YTD | Divisão'!$A:$A,Q$137,'2024 YTD | Divisão'!$B:$B,$B189,'2024 YTD | Divisão'!$C:$C,"GR1")</f>
        <v>-405863.6238</v>
      </c>
      <c r="R189" s="29">
        <f>SUMIFS('2024 YTD | Divisão'!$D:$D,'2024 YTD | Divisão'!$A:$A,R$137,'2024 YTD | Divisão'!$B:$B,$B189,'2024 YTD | Divisão'!$C:$C,"GR1")</f>
        <v>0</v>
      </c>
      <c r="S189" s="29">
        <f>SUMIFS('2024 YTD | Divisão'!$D:$D,'2024 YTD | Divisão'!$A:$A,S$137,'2024 YTD | Divisão'!$B:$B,$B189,'2024 YTD | Divisão'!$C:$C,"GR1")</f>
        <v>-784.9840497</v>
      </c>
      <c r="T189" s="29">
        <f>SUMIFS('2024 YTD | Divisão'!$D:$D,'2024 YTD | Divisão'!$A:$A,T$137,'2024 YTD | Divisão'!$B:$B,$B189,'2024 YTD | Divisão'!$C:$C,"GR1")</f>
        <v>0</v>
      </c>
      <c r="U189" s="29">
        <f>SUMIFS('2024 YTD | Divisão'!$D:$D,'2024 YTD | Divisão'!$A:$A,U$137,'2024 YTD | Divisão'!$B:$B,$B189,'2024 YTD | Divisão'!$C:$C,"GR1")</f>
        <v>-8152.639293</v>
      </c>
      <c r="V189" s="29">
        <f>SUMIFS('2024 YTD | Divisão'!$D:$D,'2024 YTD | Divisão'!$A:$A,V$137,'2024 YTD | Divisão'!$B:$B,$B189,'2024 YTD | Divisão'!$C:$C,"GR1")</f>
        <v>-208605.1553</v>
      </c>
      <c r="W189" s="29">
        <f>SUMIFS('2024 YTD | Divisão'!$D:$D,'2024 YTD | Divisão'!$A:$A,W$137,'2024 YTD | Divisão'!$B:$B,$B189,'2024 YTD | Divisão'!$C:$C,"GR1")</f>
        <v>0</v>
      </c>
      <c r="X189" s="8"/>
      <c r="Y189" s="9"/>
      <c r="Z189" s="4"/>
      <c r="AA189" s="4"/>
      <c r="AB189" s="4"/>
      <c r="AC189" s="4"/>
      <c r="AD189" s="4"/>
      <c r="AE189" s="4"/>
    </row>
    <row r="190">
      <c r="A190" s="8"/>
      <c r="B190" s="29" t="s">
        <v>55</v>
      </c>
      <c r="C190" s="29">
        <f t="shared" ref="C190:W190" si="4">SUM(C138:C189)</f>
        <v>-599666.4048</v>
      </c>
      <c r="D190" s="29">
        <f t="shared" si="4"/>
        <v>153955.5782</v>
      </c>
      <c r="E190" s="29">
        <f t="shared" si="4"/>
        <v>3447.08183</v>
      </c>
      <c r="F190" s="29">
        <f t="shared" si="4"/>
        <v>0</v>
      </c>
      <c r="G190" s="29">
        <f t="shared" si="4"/>
        <v>-115428.7191</v>
      </c>
      <c r="H190" s="29">
        <f t="shared" si="4"/>
        <v>-176958.3522</v>
      </c>
      <c r="I190" s="29">
        <f t="shared" si="4"/>
        <v>-252303.101</v>
      </c>
      <c r="J190" s="29">
        <f t="shared" si="4"/>
        <v>0</v>
      </c>
      <c r="K190" s="29">
        <f t="shared" si="4"/>
        <v>-241973.3701</v>
      </c>
      <c r="L190" s="29">
        <f t="shared" si="4"/>
        <v>0</v>
      </c>
      <c r="M190" s="29">
        <f t="shared" si="4"/>
        <v>-864591.4682</v>
      </c>
      <c r="N190" s="29">
        <f t="shared" si="4"/>
        <v>344833.1603</v>
      </c>
      <c r="O190" s="29">
        <f t="shared" si="4"/>
        <v>-1877941.668</v>
      </c>
      <c r="P190" s="29">
        <f t="shared" si="4"/>
        <v>0</v>
      </c>
      <c r="Q190" s="29">
        <f t="shared" si="4"/>
        <v>-2013108.195</v>
      </c>
      <c r="R190" s="29">
        <f t="shared" si="4"/>
        <v>0</v>
      </c>
      <c r="S190" s="29">
        <f t="shared" si="4"/>
        <v>263506.879</v>
      </c>
      <c r="T190" s="29">
        <f t="shared" si="4"/>
        <v>0</v>
      </c>
      <c r="U190" s="29">
        <f t="shared" si="4"/>
        <v>425296.6728</v>
      </c>
      <c r="V190" s="29">
        <f t="shared" si="4"/>
        <v>-1787308.84</v>
      </c>
      <c r="W190" s="29">
        <f t="shared" si="4"/>
        <v>0</v>
      </c>
      <c r="X190" s="8"/>
      <c r="Y190" s="9"/>
      <c r="Z190" s="4"/>
      <c r="AA190" s="4"/>
      <c r="AB190" s="4"/>
      <c r="AC190" s="4"/>
      <c r="AD190" s="4"/>
      <c r="AE190" s="4"/>
    </row>
    <row r="191">
      <c r="A191" s="8"/>
      <c r="B191" s="41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9"/>
      <c r="Z191" s="4"/>
      <c r="AA191" s="4"/>
      <c r="AB191" s="4"/>
      <c r="AC191" s="4"/>
      <c r="AD191" s="4"/>
      <c r="AE191" s="4"/>
    </row>
    <row r="192" collapsed="1">
      <c r="A192" s="8"/>
      <c r="B192" s="26" t="s">
        <v>103</v>
      </c>
      <c r="C192" s="26" t="s">
        <v>78</v>
      </c>
      <c r="D192" s="26" t="s">
        <v>79</v>
      </c>
      <c r="E192" s="26" t="s">
        <v>80</v>
      </c>
      <c r="F192" s="26" t="s">
        <v>81</v>
      </c>
      <c r="G192" s="26" t="s">
        <v>82</v>
      </c>
      <c r="H192" s="26" t="s">
        <v>83</v>
      </c>
      <c r="I192" s="26" t="s">
        <v>84</v>
      </c>
      <c r="J192" s="26" t="s">
        <v>85</v>
      </c>
      <c r="K192" s="26" t="s">
        <v>86</v>
      </c>
      <c r="L192" s="26" t="s">
        <v>87</v>
      </c>
      <c r="M192" s="26" t="s">
        <v>88</v>
      </c>
      <c r="N192" s="26" t="s">
        <v>89</v>
      </c>
      <c r="O192" s="26" t="s">
        <v>90</v>
      </c>
      <c r="P192" s="26" t="s">
        <v>91</v>
      </c>
      <c r="Q192" s="26" t="s">
        <v>92</v>
      </c>
      <c r="R192" s="26" t="s">
        <v>93</v>
      </c>
      <c r="S192" s="26" t="s">
        <v>94</v>
      </c>
      <c r="T192" s="26" t="s">
        <v>95</v>
      </c>
      <c r="U192" s="26" t="s">
        <v>96</v>
      </c>
      <c r="V192" s="26" t="s">
        <v>97</v>
      </c>
      <c r="W192" s="26" t="s">
        <v>98</v>
      </c>
      <c r="X192" s="8"/>
      <c r="Y192" s="9"/>
      <c r="Z192" s="4"/>
      <c r="AA192" s="4"/>
      <c r="AB192" s="4"/>
      <c r="AC192" s="4"/>
      <c r="AD192" s="4"/>
      <c r="AE192" s="4"/>
    </row>
    <row r="193" hidden="1" outlineLevel="1">
      <c r="A193" s="8"/>
      <c r="B193" s="98">
        <v>1.0</v>
      </c>
      <c r="C193" s="29">
        <f>SUMIFS('2024 YTD | Divisão'!$D:$D,'2024 YTD | Divisão'!$A:$A,C$137,'2024 YTD | Divisão'!$B:$B,$B138,'2024 YTD | Divisão'!$C:$C,"Outras GRs")</f>
        <v>53848.16043</v>
      </c>
      <c r="D193" s="29">
        <f>SUMIFS('2024 YTD | Divisão'!$D:$D,'2024 YTD | Divisão'!$A:$A,D$137,'2024 YTD | Divisão'!$B:$B,$B138,'2024 YTD | Divisão'!$C:$C,"Outras GRs")</f>
        <v>28213.39084</v>
      </c>
      <c r="E193" s="29">
        <f>SUMIFS('2024 YTD | Divisão'!$D:$D,'2024 YTD | Divisão'!$A:$A,E$137,'2024 YTD | Divisão'!$B:$B,$B138,'2024 YTD | Divisão'!$C:$C,"Outras GRs")</f>
        <v>2855.450956</v>
      </c>
      <c r="F193" s="29">
        <f>SUMIFS('2024 YTD | Divisão'!$D:$D,'2024 YTD | Divisão'!$A:$A,F$137,'2024 YTD | Divisão'!$B:$B,$B138,'2024 YTD | Divisão'!$C:$C,"Outras GRs")</f>
        <v>26883.73376</v>
      </c>
      <c r="G193" s="29">
        <f>SUMIFS('2024 YTD | Divisão'!$D:$D,'2024 YTD | Divisão'!$A:$A,G$137,'2024 YTD | Divisão'!$B:$B,$B138,'2024 YTD | Divisão'!$C:$C,"Outras GRs")</f>
        <v>66350.74311</v>
      </c>
      <c r="H193" s="29">
        <f>SUMIFS('2024 YTD | Divisão'!$D:$D,'2024 YTD | Divisão'!$A:$A,H$137,'2024 YTD | Divisão'!$B:$B,$B138,'2024 YTD | Divisão'!$C:$C,"Outras GRs")</f>
        <v>44217.34606</v>
      </c>
      <c r="I193" s="29">
        <f>SUMIFS('2024 YTD | Divisão'!$D:$D,'2024 YTD | Divisão'!$A:$A,I$137,'2024 YTD | Divisão'!$B:$B,$B138,'2024 YTD | Divisão'!$C:$C,"Outras GRs")</f>
        <v>46352.13666</v>
      </c>
      <c r="J193" s="29">
        <f>SUMIFS('2024 YTD | Divisão'!$D:$D,'2024 YTD | Divisão'!$A:$A,J$137,'2024 YTD | Divisão'!$B:$B,$B138,'2024 YTD | Divisão'!$C:$C,"Outras GRs")</f>
        <v>41839.5508</v>
      </c>
      <c r="K193" s="29">
        <f>SUMIFS('2024 YTD | Divisão'!$D:$D,'2024 YTD | Divisão'!$A:$A,K$137,'2024 YTD | Divisão'!$B:$B,$B138,'2024 YTD | Divisão'!$C:$C,"Outras GRs")</f>
        <v>33479.86636</v>
      </c>
      <c r="L193" s="29">
        <f>SUMIFS('2024 YTD | Divisão'!$D:$D,'2024 YTD | Divisão'!$A:$A,L$137,'2024 YTD | Divisão'!$B:$B,$B138,'2024 YTD | Divisão'!$C:$C,"Outras GRs")</f>
        <v>239491.204</v>
      </c>
      <c r="M193" s="29">
        <f>SUMIFS('2024 YTD | Divisão'!$D:$D,'2024 YTD | Divisão'!$A:$A,M$137,'2024 YTD | Divisão'!$B:$B,$B138,'2024 YTD | Divisão'!$C:$C,"Outras GRs")</f>
        <v>68039.33646</v>
      </c>
      <c r="N193" s="29">
        <f>SUMIFS('2024 YTD | Divisão'!$D:$D,'2024 YTD | Divisão'!$A:$A,N$137,'2024 YTD | Divisão'!$B:$B,$B138,'2024 YTD | Divisão'!$C:$C,"Outras GRs")</f>
        <v>82590.16499</v>
      </c>
      <c r="O193" s="29">
        <f>SUMIFS('2024 YTD | Divisão'!$D:$D,'2024 YTD | Divisão'!$A:$A,O$137,'2024 YTD | Divisão'!$B:$B,$B138,'2024 YTD | Divisão'!$C:$C,"Outras GRs")</f>
        <v>74572.02223</v>
      </c>
      <c r="P193" s="29">
        <f>SUMIFS('2024 YTD | Divisão'!$D:$D,'2024 YTD | Divisão'!$A:$A,P$137,'2024 YTD | Divisão'!$B:$B,$B138,'2024 YTD | Divisão'!$C:$C,"Outras GRs")</f>
        <v>138622.2353</v>
      </c>
      <c r="Q193" s="29">
        <f>SUMIFS('2024 YTD | Divisão'!$D:$D,'2024 YTD | Divisão'!$A:$A,Q$137,'2024 YTD | Divisão'!$B:$B,$B138,'2024 YTD | Divisão'!$C:$C,"Outras GRs")</f>
        <v>68862.73597</v>
      </c>
      <c r="R193" s="29">
        <f>SUMIFS('2024 YTD | Divisão'!$D:$D,'2024 YTD | Divisão'!$A:$A,R$137,'2024 YTD | Divisão'!$B:$B,$B138,'2024 YTD | Divisão'!$C:$C,"Outras GRs")</f>
        <v>45406.8503</v>
      </c>
      <c r="S193" s="29">
        <f>SUMIFS('2024 YTD | Divisão'!$D:$D,'2024 YTD | Divisão'!$A:$A,S$137,'2024 YTD | Divisão'!$B:$B,$B138,'2024 YTD | Divisão'!$C:$C,"Outras GRs")</f>
        <v>9464.01253</v>
      </c>
      <c r="T193" s="29">
        <f>SUMIFS('2024 YTD | Divisão'!$D:$D,'2024 YTD | Divisão'!$A:$A,T$137,'2024 YTD | Divisão'!$B:$B,$B138,'2024 YTD | Divisão'!$C:$C,"Outras GRs")</f>
        <v>8711.594527</v>
      </c>
      <c r="U193" s="29">
        <f>SUMIFS('2024 YTD | Divisão'!$D:$D,'2024 YTD | Divisão'!$A:$A,U$137,'2024 YTD | Divisão'!$B:$B,$B138,'2024 YTD | Divisão'!$C:$C,"Outras GRs")</f>
        <v>31918.08949</v>
      </c>
      <c r="V193" s="29">
        <f>SUMIFS('2024 YTD | Divisão'!$D:$D,'2024 YTD | Divisão'!$A:$A,V$137,'2024 YTD | Divisão'!$B:$B,$B138,'2024 YTD | Divisão'!$C:$C,"Outras GRs")</f>
        <v>7716.369222</v>
      </c>
      <c r="W193" s="29">
        <f>SUMIFS('2024 YTD | Divisão'!$D:$D,'2024 YTD | Divisão'!$A:$A,W$137,'2024 YTD | Divisão'!$B:$B,$B138,'2024 YTD | Divisão'!$C:$C,"Outras GRs")</f>
        <v>95795.35888</v>
      </c>
      <c r="X193" s="8"/>
      <c r="Y193" s="9"/>
      <c r="Z193" s="4"/>
      <c r="AA193" s="4"/>
      <c r="AB193" s="4"/>
      <c r="AC193" s="4"/>
      <c r="AD193" s="4"/>
      <c r="AE193" s="4"/>
    </row>
    <row r="194" hidden="1" outlineLevel="1">
      <c r="A194" s="8"/>
      <c r="B194" s="98">
        <v>2.0</v>
      </c>
      <c r="C194" s="29">
        <f>SUMIFS('2024 YTD | Divisão'!$D:$D,'2024 YTD | Divisão'!$A:$A,C$137,'2024 YTD | Divisão'!$B:$B,$B139,'2024 YTD | Divisão'!$C:$C,"Outras GRs")</f>
        <v>9002.238286</v>
      </c>
      <c r="D194" s="29">
        <f>SUMIFS('2024 YTD | Divisão'!$D:$D,'2024 YTD | Divisão'!$A:$A,D$137,'2024 YTD | Divisão'!$B:$B,$B139,'2024 YTD | Divisão'!$C:$C,"Outras GRs")</f>
        <v>23195.65496</v>
      </c>
      <c r="E194" s="29">
        <f>SUMIFS('2024 YTD | Divisão'!$D:$D,'2024 YTD | Divisão'!$A:$A,E$137,'2024 YTD | Divisão'!$B:$B,$B139,'2024 YTD | Divisão'!$C:$C,"Outras GRs")</f>
        <v>8611.894354</v>
      </c>
      <c r="F194" s="29">
        <f>SUMIFS('2024 YTD | Divisão'!$D:$D,'2024 YTD | Divisão'!$A:$A,F$137,'2024 YTD | Divisão'!$B:$B,$B139,'2024 YTD | Divisão'!$C:$C,"Outras GRs")</f>
        <v>-6196.29119</v>
      </c>
      <c r="G194" s="29">
        <f>SUMIFS('2024 YTD | Divisão'!$D:$D,'2024 YTD | Divisão'!$A:$A,G$137,'2024 YTD | Divisão'!$B:$B,$B139,'2024 YTD | Divisão'!$C:$C,"Outras GRs")</f>
        <v>-10908.06046</v>
      </c>
      <c r="H194" s="29">
        <f>SUMIFS('2024 YTD | Divisão'!$D:$D,'2024 YTD | Divisão'!$A:$A,H$137,'2024 YTD | Divisão'!$B:$B,$B139,'2024 YTD | Divisão'!$C:$C,"Outras GRs")</f>
        <v>-4145.387112</v>
      </c>
      <c r="I194" s="29">
        <f>SUMIFS('2024 YTD | Divisão'!$D:$D,'2024 YTD | Divisão'!$A:$A,I$137,'2024 YTD | Divisão'!$B:$B,$B139,'2024 YTD | Divisão'!$C:$C,"Outras GRs")</f>
        <v>-39877.49985</v>
      </c>
      <c r="J194" s="29">
        <f>SUMIFS('2024 YTD | Divisão'!$D:$D,'2024 YTD | Divisão'!$A:$A,J$137,'2024 YTD | Divisão'!$B:$B,$B139,'2024 YTD | Divisão'!$C:$C,"Outras GRs")</f>
        <v>2628.901184</v>
      </c>
      <c r="K194" s="29">
        <f>SUMIFS('2024 YTD | Divisão'!$D:$D,'2024 YTD | Divisão'!$A:$A,K$137,'2024 YTD | Divisão'!$B:$B,$B139,'2024 YTD | Divisão'!$C:$C,"Outras GRs")</f>
        <v>-8487.878314</v>
      </c>
      <c r="L194" s="29">
        <f>SUMIFS('2024 YTD | Divisão'!$D:$D,'2024 YTD | Divisão'!$A:$A,L$137,'2024 YTD | Divisão'!$B:$B,$B139,'2024 YTD | Divisão'!$C:$C,"Outras GRs")</f>
        <v>-44251.25341</v>
      </c>
      <c r="M194" s="29">
        <f>SUMIFS('2024 YTD | Divisão'!$D:$D,'2024 YTD | Divisão'!$A:$A,M$137,'2024 YTD | Divisão'!$B:$B,$B139,'2024 YTD | Divisão'!$C:$C,"Outras GRs")</f>
        <v>-47060.64816</v>
      </c>
      <c r="N194" s="29">
        <f>SUMIFS('2024 YTD | Divisão'!$D:$D,'2024 YTD | Divisão'!$A:$A,N$137,'2024 YTD | Divisão'!$B:$B,$B139,'2024 YTD | Divisão'!$C:$C,"Outras GRs")</f>
        <v>-164.973542</v>
      </c>
      <c r="O194" s="29">
        <f>SUMIFS('2024 YTD | Divisão'!$D:$D,'2024 YTD | Divisão'!$A:$A,O$137,'2024 YTD | Divisão'!$B:$B,$B139,'2024 YTD | Divisão'!$C:$C,"Outras GRs")</f>
        <v>17133.93182</v>
      </c>
      <c r="P194" s="29">
        <f>SUMIFS('2024 YTD | Divisão'!$D:$D,'2024 YTD | Divisão'!$A:$A,P$137,'2024 YTD | Divisão'!$B:$B,$B139,'2024 YTD | Divisão'!$C:$C,"Outras GRs")</f>
        <v>27237.2236</v>
      </c>
      <c r="Q194" s="29">
        <f>SUMIFS('2024 YTD | Divisão'!$D:$D,'2024 YTD | Divisão'!$A:$A,Q$137,'2024 YTD | Divisão'!$B:$B,$B139,'2024 YTD | Divisão'!$C:$C,"Outras GRs")</f>
        <v>56765.22668</v>
      </c>
      <c r="R194" s="29">
        <f>SUMIFS('2024 YTD | Divisão'!$D:$D,'2024 YTD | Divisão'!$A:$A,R$137,'2024 YTD | Divisão'!$B:$B,$B139,'2024 YTD | Divisão'!$C:$C,"Outras GRs")</f>
        <v>-1761.131493</v>
      </c>
      <c r="S194" s="29">
        <f>SUMIFS('2024 YTD | Divisão'!$D:$D,'2024 YTD | Divisão'!$A:$A,S$137,'2024 YTD | Divisão'!$B:$B,$B139,'2024 YTD | Divisão'!$C:$C,"Outras GRs")</f>
        <v>-9620.662418</v>
      </c>
      <c r="T194" s="29">
        <f>SUMIFS('2024 YTD | Divisão'!$D:$D,'2024 YTD | Divisão'!$A:$A,T$137,'2024 YTD | Divisão'!$B:$B,$B139,'2024 YTD | Divisão'!$C:$C,"Outras GRs")</f>
        <v>14878.58251</v>
      </c>
      <c r="U194" s="29">
        <f>SUMIFS('2024 YTD | Divisão'!$D:$D,'2024 YTD | Divisão'!$A:$A,U$137,'2024 YTD | Divisão'!$B:$B,$B139,'2024 YTD | Divisão'!$C:$C,"Outras GRs")</f>
        <v>-25559.79806</v>
      </c>
      <c r="V194" s="29">
        <f>SUMIFS('2024 YTD | Divisão'!$D:$D,'2024 YTD | Divisão'!$A:$A,V$137,'2024 YTD | Divisão'!$B:$B,$B139,'2024 YTD | Divisão'!$C:$C,"Outras GRs")</f>
        <v>1764.044402</v>
      </c>
      <c r="W194" s="29">
        <f>SUMIFS('2024 YTD | Divisão'!$D:$D,'2024 YTD | Divisão'!$A:$A,W$137,'2024 YTD | Divisão'!$B:$B,$B139,'2024 YTD | Divisão'!$C:$C,"Outras GRs")</f>
        <v>16725.11003</v>
      </c>
      <c r="X194" s="8"/>
      <c r="Y194" s="9"/>
      <c r="Z194" s="4"/>
      <c r="AA194" s="4"/>
      <c r="AB194" s="4"/>
      <c r="AC194" s="4"/>
      <c r="AD194" s="4"/>
      <c r="AE194" s="4"/>
    </row>
    <row r="195" hidden="1" outlineLevel="1">
      <c r="A195" s="8"/>
      <c r="B195" s="98">
        <v>3.0</v>
      </c>
      <c r="C195" s="29">
        <f>SUMIFS('2024 YTD | Divisão'!$D:$D,'2024 YTD | Divisão'!$A:$A,C$137,'2024 YTD | Divisão'!$B:$B,$B140,'2024 YTD | Divisão'!$C:$C,"Outras GRs")</f>
        <v>-1617.047638</v>
      </c>
      <c r="D195" s="29">
        <f>SUMIFS('2024 YTD | Divisão'!$D:$D,'2024 YTD | Divisão'!$A:$A,D$137,'2024 YTD | Divisão'!$B:$B,$B140,'2024 YTD | Divisão'!$C:$C,"Outras GRs")</f>
        <v>-13458.04547</v>
      </c>
      <c r="E195" s="29">
        <f>SUMIFS('2024 YTD | Divisão'!$D:$D,'2024 YTD | Divisão'!$A:$A,E$137,'2024 YTD | Divisão'!$B:$B,$B140,'2024 YTD | Divisão'!$C:$C,"Outras GRs")</f>
        <v>4027.756408</v>
      </c>
      <c r="F195" s="29">
        <f>SUMIFS('2024 YTD | Divisão'!$D:$D,'2024 YTD | Divisão'!$A:$A,F$137,'2024 YTD | Divisão'!$B:$B,$B140,'2024 YTD | Divisão'!$C:$C,"Outras GRs")</f>
        <v>-6776.677765</v>
      </c>
      <c r="G195" s="29">
        <f>SUMIFS('2024 YTD | Divisão'!$D:$D,'2024 YTD | Divisão'!$A:$A,G$137,'2024 YTD | Divisão'!$B:$B,$B140,'2024 YTD | Divisão'!$C:$C,"Outras GRs")</f>
        <v>-15170.89215</v>
      </c>
      <c r="H195" s="29">
        <f>SUMIFS('2024 YTD | Divisão'!$D:$D,'2024 YTD | Divisão'!$A:$A,H$137,'2024 YTD | Divisão'!$B:$B,$B140,'2024 YTD | Divisão'!$C:$C,"Outras GRs")</f>
        <v>-1166.344997</v>
      </c>
      <c r="I195" s="29">
        <f>SUMIFS('2024 YTD | Divisão'!$D:$D,'2024 YTD | Divisão'!$A:$A,I$137,'2024 YTD | Divisão'!$B:$B,$B140,'2024 YTD | Divisão'!$C:$C,"Outras GRs")</f>
        <v>-20212.08288</v>
      </c>
      <c r="J195" s="29">
        <f>SUMIFS('2024 YTD | Divisão'!$D:$D,'2024 YTD | Divisão'!$A:$A,J$137,'2024 YTD | Divisão'!$B:$B,$B140,'2024 YTD | Divisão'!$C:$C,"Outras GRs")</f>
        <v>8688.700996</v>
      </c>
      <c r="K195" s="29">
        <f>SUMIFS('2024 YTD | Divisão'!$D:$D,'2024 YTD | Divisão'!$A:$A,K$137,'2024 YTD | Divisão'!$B:$B,$B140,'2024 YTD | Divisão'!$C:$C,"Outras GRs")</f>
        <v>20260.18526</v>
      </c>
      <c r="L195" s="29">
        <f>SUMIFS('2024 YTD | Divisão'!$D:$D,'2024 YTD | Divisão'!$A:$A,L$137,'2024 YTD | Divisão'!$B:$B,$B140,'2024 YTD | Divisão'!$C:$C,"Outras GRs")</f>
        <v>-148192.0008</v>
      </c>
      <c r="M195" s="29">
        <f>SUMIFS('2024 YTD | Divisão'!$D:$D,'2024 YTD | Divisão'!$A:$A,M$137,'2024 YTD | Divisão'!$B:$B,$B140,'2024 YTD | Divisão'!$C:$C,"Outras GRs")</f>
        <v>-19735.00999</v>
      </c>
      <c r="N195" s="29">
        <f>SUMIFS('2024 YTD | Divisão'!$D:$D,'2024 YTD | Divisão'!$A:$A,N$137,'2024 YTD | Divisão'!$B:$B,$B140,'2024 YTD | Divisão'!$C:$C,"Outras GRs")</f>
        <v>-50.97571561</v>
      </c>
      <c r="O195" s="29">
        <f>SUMIFS('2024 YTD | Divisão'!$D:$D,'2024 YTD | Divisão'!$A:$A,O$137,'2024 YTD | Divisão'!$B:$B,$B140,'2024 YTD | Divisão'!$C:$C,"Outras GRs")</f>
        <v>-4712.550721</v>
      </c>
      <c r="P195" s="29">
        <f>SUMIFS('2024 YTD | Divisão'!$D:$D,'2024 YTD | Divisão'!$A:$A,P$137,'2024 YTD | Divisão'!$B:$B,$B140,'2024 YTD | Divisão'!$C:$C,"Outras GRs")</f>
        <v>78893.53616</v>
      </c>
      <c r="Q195" s="29">
        <f>SUMIFS('2024 YTD | Divisão'!$D:$D,'2024 YTD | Divisão'!$A:$A,Q$137,'2024 YTD | Divisão'!$B:$B,$B140,'2024 YTD | Divisão'!$C:$C,"Outras GRs")</f>
        <v>64819.07541</v>
      </c>
      <c r="R195" s="29">
        <f>SUMIFS('2024 YTD | Divisão'!$D:$D,'2024 YTD | Divisão'!$A:$A,R$137,'2024 YTD | Divisão'!$B:$B,$B140,'2024 YTD | Divisão'!$C:$C,"Outras GRs")</f>
        <v>6001.717029</v>
      </c>
      <c r="S195" s="29">
        <f>SUMIFS('2024 YTD | Divisão'!$D:$D,'2024 YTD | Divisão'!$A:$A,S$137,'2024 YTD | Divisão'!$B:$B,$B140,'2024 YTD | Divisão'!$C:$C,"Outras GRs")</f>
        <v>-15400.4928</v>
      </c>
      <c r="T195" s="29">
        <f>SUMIFS('2024 YTD | Divisão'!$D:$D,'2024 YTD | Divisão'!$A:$A,T$137,'2024 YTD | Divisão'!$B:$B,$B140,'2024 YTD | Divisão'!$C:$C,"Outras GRs")</f>
        <v>-1821.10351</v>
      </c>
      <c r="U195" s="29">
        <f>SUMIFS('2024 YTD | Divisão'!$D:$D,'2024 YTD | Divisão'!$A:$A,U$137,'2024 YTD | Divisão'!$B:$B,$B140,'2024 YTD | Divisão'!$C:$C,"Outras GRs")</f>
        <v>-14463.31543</v>
      </c>
      <c r="V195" s="29">
        <f>SUMIFS('2024 YTD | Divisão'!$D:$D,'2024 YTD | Divisão'!$A:$A,V$137,'2024 YTD | Divisão'!$B:$B,$B140,'2024 YTD | Divisão'!$C:$C,"Outras GRs")</f>
        <v>-43529.66936</v>
      </c>
      <c r="W195" s="29">
        <f>SUMIFS('2024 YTD | Divisão'!$D:$D,'2024 YTD | Divisão'!$A:$A,W$137,'2024 YTD | Divisão'!$B:$B,$B140,'2024 YTD | Divisão'!$C:$C,"Outras GRs")</f>
        <v>-21358.99768</v>
      </c>
      <c r="X195" s="8"/>
      <c r="Y195" s="9"/>
      <c r="Z195" s="4"/>
      <c r="AA195" s="4"/>
      <c r="AB195" s="4"/>
      <c r="AC195" s="4"/>
      <c r="AD195" s="4"/>
      <c r="AE195" s="4"/>
    </row>
    <row r="196" hidden="1" outlineLevel="1">
      <c r="A196" s="8"/>
      <c r="B196" s="98">
        <v>4.0</v>
      </c>
      <c r="C196" s="29">
        <f>SUMIFS('2024 YTD | Divisão'!$D:$D,'2024 YTD | Divisão'!$A:$A,C$137,'2024 YTD | Divisão'!$B:$B,$B141,'2024 YTD | Divisão'!$C:$C,"Outras GRs")</f>
        <v>-20227.32522</v>
      </c>
      <c r="D196" s="29">
        <f>SUMIFS('2024 YTD | Divisão'!$D:$D,'2024 YTD | Divisão'!$A:$A,D$137,'2024 YTD | Divisão'!$B:$B,$B141,'2024 YTD | Divisão'!$C:$C,"Outras GRs")</f>
        <v>15125.44075</v>
      </c>
      <c r="E196" s="29">
        <f>SUMIFS('2024 YTD | Divisão'!$D:$D,'2024 YTD | Divisão'!$A:$A,E$137,'2024 YTD | Divisão'!$B:$B,$B141,'2024 YTD | Divisão'!$C:$C,"Outras GRs")</f>
        <v>11069.95613</v>
      </c>
      <c r="F196" s="29">
        <f>SUMIFS('2024 YTD | Divisão'!$D:$D,'2024 YTD | Divisão'!$A:$A,F$137,'2024 YTD | Divisão'!$B:$B,$B141,'2024 YTD | Divisão'!$C:$C,"Outras GRs")</f>
        <v>9501.617729</v>
      </c>
      <c r="G196" s="29">
        <f>SUMIFS('2024 YTD | Divisão'!$D:$D,'2024 YTD | Divisão'!$A:$A,G$137,'2024 YTD | Divisão'!$B:$B,$B141,'2024 YTD | Divisão'!$C:$C,"Outras GRs")</f>
        <v>33848.563</v>
      </c>
      <c r="H196" s="29">
        <f>SUMIFS('2024 YTD | Divisão'!$D:$D,'2024 YTD | Divisão'!$A:$A,H$137,'2024 YTD | Divisão'!$B:$B,$B141,'2024 YTD | Divisão'!$C:$C,"Outras GRs")</f>
        <v>1135.110537</v>
      </c>
      <c r="I196" s="29">
        <f>SUMIFS('2024 YTD | Divisão'!$D:$D,'2024 YTD | Divisão'!$A:$A,I$137,'2024 YTD | Divisão'!$B:$B,$B141,'2024 YTD | Divisão'!$C:$C,"Outras GRs")</f>
        <v>13205.83514</v>
      </c>
      <c r="J196" s="29">
        <f>SUMIFS('2024 YTD | Divisão'!$D:$D,'2024 YTD | Divisão'!$A:$A,J$137,'2024 YTD | Divisão'!$B:$B,$B141,'2024 YTD | Divisão'!$C:$C,"Outras GRs")</f>
        <v>-33897.26897</v>
      </c>
      <c r="K196" s="29">
        <f>SUMIFS('2024 YTD | Divisão'!$D:$D,'2024 YTD | Divisão'!$A:$A,K$137,'2024 YTD | Divisão'!$B:$B,$B141,'2024 YTD | Divisão'!$C:$C,"Outras GRs")</f>
        <v>-2857.273709</v>
      </c>
      <c r="L196" s="29">
        <f>SUMIFS('2024 YTD | Divisão'!$D:$D,'2024 YTD | Divisão'!$A:$A,L$137,'2024 YTD | Divisão'!$B:$B,$B141,'2024 YTD | Divisão'!$C:$C,"Outras GRs")</f>
        <v>-70286.52628</v>
      </c>
      <c r="M196" s="29">
        <f>SUMIFS('2024 YTD | Divisão'!$D:$D,'2024 YTD | Divisão'!$A:$A,M$137,'2024 YTD | Divisão'!$B:$B,$B141,'2024 YTD | Divisão'!$C:$C,"Outras GRs")</f>
        <v>-43478.08805</v>
      </c>
      <c r="N196" s="29">
        <f>SUMIFS('2024 YTD | Divisão'!$D:$D,'2024 YTD | Divisão'!$A:$A,N$137,'2024 YTD | Divisão'!$B:$B,$B141,'2024 YTD | Divisão'!$C:$C,"Outras GRs")</f>
        <v>12577.22216</v>
      </c>
      <c r="O196" s="29">
        <f>SUMIFS('2024 YTD | Divisão'!$D:$D,'2024 YTD | Divisão'!$A:$A,O$137,'2024 YTD | Divisão'!$B:$B,$B141,'2024 YTD | Divisão'!$C:$C,"Outras GRs")</f>
        <v>-38359.61103</v>
      </c>
      <c r="P196" s="29">
        <f>SUMIFS('2024 YTD | Divisão'!$D:$D,'2024 YTD | Divisão'!$A:$A,P$137,'2024 YTD | Divisão'!$B:$B,$B141,'2024 YTD | Divisão'!$C:$C,"Outras GRs")</f>
        <v>-28810.67798</v>
      </c>
      <c r="Q196" s="29">
        <f>SUMIFS('2024 YTD | Divisão'!$D:$D,'2024 YTD | Divisão'!$A:$A,Q$137,'2024 YTD | Divisão'!$B:$B,$B141,'2024 YTD | Divisão'!$C:$C,"Outras GRs")</f>
        <v>49305.34693</v>
      </c>
      <c r="R196" s="29">
        <f>SUMIFS('2024 YTD | Divisão'!$D:$D,'2024 YTD | Divisão'!$A:$A,R$137,'2024 YTD | Divisão'!$B:$B,$B141,'2024 YTD | Divisão'!$C:$C,"Outras GRs")</f>
        <v>9922.473846</v>
      </c>
      <c r="S196" s="29">
        <f>SUMIFS('2024 YTD | Divisão'!$D:$D,'2024 YTD | Divisão'!$A:$A,S$137,'2024 YTD | Divisão'!$B:$B,$B141,'2024 YTD | Divisão'!$C:$C,"Outras GRs")</f>
        <v>354.327465</v>
      </c>
      <c r="T196" s="29">
        <f>SUMIFS('2024 YTD | Divisão'!$D:$D,'2024 YTD | Divisão'!$A:$A,T$137,'2024 YTD | Divisão'!$B:$B,$B141,'2024 YTD | Divisão'!$C:$C,"Outras GRs")</f>
        <v>-4481.365807</v>
      </c>
      <c r="U196" s="29">
        <f>SUMIFS('2024 YTD | Divisão'!$D:$D,'2024 YTD | Divisão'!$A:$A,U$137,'2024 YTD | Divisão'!$B:$B,$B141,'2024 YTD | Divisão'!$C:$C,"Outras GRs")</f>
        <v>-16847.69624</v>
      </c>
      <c r="V196" s="29">
        <f>SUMIFS('2024 YTD | Divisão'!$D:$D,'2024 YTD | Divisão'!$A:$A,V$137,'2024 YTD | Divisão'!$B:$B,$B141,'2024 YTD | Divisão'!$C:$C,"Outras GRs")</f>
        <v>2110.720896</v>
      </c>
      <c r="W196" s="29">
        <f>SUMIFS('2024 YTD | Divisão'!$D:$D,'2024 YTD | Divisão'!$A:$A,W$137,'2024 YTD | Divisão'!$B:$B,$B141,'2024 YTD | Divisão'!$C:$C,"Outras GRs")</f>
        <v>5978.252296</v>
      </c>
      <c r="X196" s="8"/>
      <c r="Y196" s="9"/>
      <c r="Z196" s="4"/>
      <c r="AA196" s="4"/>
      <c r="AB196" s="4"/>
      <c r="AC196" s="4"/>
      <c r="AD196" s="4"/>
      <c r="AE196" s="4"/>
    </row>
    <row r="197" hidden="1" outlineLevel="1">
      <c r="A197" s="8"/>
      <c r="B197" s="98">
        <v>5.0</v>
      </c>
      <c r="C197" s="29">
        <f>SUMIFS('2024 YTD | Divisão'!$D:$D,'2024 YTD | Divisão'!$A:$A,C$137,'2024 YTD | Divisão'!$B:$B,$B142,'2024 YTD | Divisão'!$C:$C,"Outras GRs")</f>
        <v>-3310.035674</v>
      </c>
      <c r="D197" s="29">
        <f>SUMIFS('2024 YTD | Divisão'!$D:$D,'2024 YTD | Divisão'!$A:$A,D$137,'2024 YTD | Divisão'!$B:$B,$B142,'2024 YTD | Divisão'!$C:$C,"Outras GRs")</f>
        <v>2169.107115</v>
      </c>
      <c r="E197" s="29">
        <f>SUMIFS('2024 YTD | Divisão'!$D:$D,'2024 YTD | Divisão'!$A:$A,E$137,'2024 YTD | Divisão'!$B:$B,$B142,'2024 YTD | Divisão'!$C:$C,"Outras GRs")</f>
        <v>7582.992418</v>
      </c>
      <c r="F197" s="29">
        <f>SUMIFS('2024 YTD | Divisão'!$D:$D,'2024 YTD | Divisão'!$A:$A,F$137,'2024 YTD | Divisão'!$B:$B,$B142,'2024 YTD | Divisão'!$C:$C,"Outras GRs")</f>
        <v>-7896.051385</v>
      </c>
      <c r="G197" s="29">
        <f>SUMIFS('2024 YTD | Divisão'!$D:$D,'2024 YTD | Divisão'!$A:$A,G$137,'2024 YTD | Divisão'!$B:$B,$B142,'2024 YTD | Divisão'!$C:$C,"Outras GRs")</f>
        <v>16248.10434</v>
      </c>
      <c r="H197" s="29">
        <f>SUMIFS('2024 YTD | Divisão'!$D:$D,'2024 YTD | Divisão'!$A:$A,H$137,'2024 YTD | Divisão'!$B:$B,$B142,'2024 YTD | Divisão'!$C:$C,"Outras GRs")</f>
        <v>7163.728924</v>
      </c>
      <c r="I197" s="29">
        <f>SUMIFS('2024 YTD | Divisão'!$D:$D,'2024 YTD | Divisão'!$A:$A,I$137,'2024 YTD | Divisão'!$B:$B,$B142,'2024 YTD | Divisão'!$C:$C,"Outras GRs")</f>
        <v>-37066.0503</v>
      </c>
      <c r="J197" s="29">
        <f>SUMIFS('2024 YTD | Divisão'!$D:$D,'2024 YTD | Divisão'!$A:$A,J$137,'2024 YTD | Divisão'!$B:$B,$B142,'2024 YTD | Divisão'!$C:$C,"Outras GRs")</f>
        <v>39755.49006</v>
      </c>
      <c r="K197" s="29">
        <f>SUMIFS('2024 YTD | Divisão'!$D:$D,'2024 YTD | Divisão'!$A:$A,K$137,'2024 YTD | Divisão'!$B:$B,$B142,'2024 YTD | Divisão'!$C:$C,"Outras GRs")</f>
        <v>-25836.57007</v>
      </c>
      <c r="L197" s="29">
        <f>SUMIFS('2024 YTD | Divisão'!$D:$D,'2024 YTD | Divisão'!$A:$A,L$137,'2024 YTD | Divisão'!$B:$B,$B142,'2024 YTD | Divisão'!$C:$C,"Outras GRs")</f>
        <v>3454.055434</v>
      </c>
      <c r="M197" s="29">
        <f>SUMIFS('2024 YTD | Divisão'!$D:$D,'2024 YTD | Divisão'!$A:$A,M$137,'2024 YTD | Divisão'!$B:$B,$B142,'2024 YTD | Divisão'!$C:$C,"Outras GRs")</f>
        <v>-35289.88789</v>
      </c>
      <c r="N197" s="29">
        <f>SUMIFS('2024 YTD | Divisão'!$D:$D,'2024 YTD | Divisão'!$A:$A,N$137,'2024 YTD | Divisão'!$B:$B,$B142,'2024 YTD | Divisão'!$C:$C,"Outras GRs")</f>
        <v>-14126.6878</v>
      </c>
      <c r="O197" s="29">
        <f>SUMIFS('2024 YTD | Divisão'!$D:$D,'2024 YTD | Divisão'!$A:$A,O$137,'2024 YTD | Divisão'!$B:$B,$B142,'2024 YTD | Divisão'!$C:$C,"Outras GRs")</f>
        <v>-46251.77157</v>
      </c>
      <c r="P197" s="29">
        <f>SUMIFS('2024 YTD | Divisão'!$D:$D,'2024 YTD | Divisão'!$A:$A,P$137,'2024 YTD | Divisão'!$B:$B,$B142,'2024 YTD | Divisão'!$C:$C,"Outras GRs")</f>
        <v>52162.21552</v>
      </c>
      <c r="Q197" s="29">
        <f>SUMIFS('2024 YTD | Divisão'!$D:$D,'2024 YTD | Divisão'!$A:$A,Q$137,'2024 YTD | Divisão'!$B:$B,$B142,'2024 YTD | Divisão'!$C:$C,"Outras GRs")</f>
        <v>51976.98673</v>
      </c>
      <c r="R197" s="29">
        <f>SUMIFS('2024 YTD | Divisão'!$D:$D,'2024 YTD | Divisão'!$A:$A,R$137,'2024 YTD | Divisão'!$B:$B,$B142,'2024 YTD | Divisão'!$C:$C,"Outras GRs")</f>
        <v>-24621.34041</v>
      </c>
      <c r="S197" s="29">
        <f>SUMIFS('2024 YTD | Divisão'!$D:$D,'2024 YTD | Divisão'!$A:$A,S$137,'2024 YTD | Divisão'!$B:$B,$B142,'2024 YTD | Divisão'!$C:$C,"Outras GRs")</f>
        <v>2610.388935</v>
      </c>
      <c r="T197" s="29">
        <f>SUMIFS('2024 YTD | Divisão'!$D:$D,'2024 YTD | Divisão'!$A:$A,T$137,'2024 YTD | Divisão'!$B:$B,$B142,'2024 YTD | Divisão'!$C:$C,"Outras GRs")</f>
        <v>7287.761666</v>
      </c>
      <c r="U197" s="29">
        <f>SUMIFS('2024 YTD | Divisão'!$D:$D,'2024 YTD | Divisão'!$A:$A,U$137,'2024 YTD | Divisão'!$B:$B,$B142,'2024 YTD | Divisão'!$C:$C,"Outras GRs")</f>
        <v>-31761.45894</v>
      </c>
      <c r="V197" s="29">
        <f>SUMIFS('2024 YTD | Divisão'!$D:$D,'2024 YTD | Divisão'!$A:$A,V$137,'2024 YTD | Divisão'!$B:$B,$B142,'2024 YTD | Divisão'!$C:$C,"Outras GRs")</f>
        <v>-3844.606348</v>
      </c>
      <c r="W197" s="29">
        <f>SUMIFS('2024 YTD | Divisão'!$D:$D,'2024 YTD | Divisão'!$A:$A,W$137,'2024 YTD | Divisão'!$B:$B,$B142,'2024 YTD | Divisão'!$C:$C,"Outras GRs")</f>
        <v>-46449.51912</v>
      </c>
      <c r="X197" s="8"/>
      <c r="Y197" s="9"/>
      <c r="Z197" s="4"/>
      <c r="AA197" s="4"/>
      <c r="AB197" s="4"/>
      <c r="AC197" s="4"/>
      <c r="AD197" s="4"/>
      <c r="AE197" s="4"/>
    </row>
    <row r="198" hidden="1" outlineLevel="1">
      <c r="A198" s="8"/>
      <c r="B198" s="98">
        <v>6.0</v>
      </c>
      <c r="C198" s="29">
        <f>SUMIFS('2024 YTD | Divisão'!$D:$D,'2024 YTD | Divisão'!$A:$A,C$137,'2024 YTD | Divisão'!$B:$B,$B143,'2024 YTD | Divisão'!$C:$C,"Outras GRs")</f>
        <v>4608.551256</v>
      </c>
      <c r="D198" s="29">
        <f>SUMIFS('2024 YTD | Divisão'!$D:$D,'2024 YTD | Divisão'!$A:$A,D$137,'2024 YTD | Divisão'!$B:$B,$B143,'2024 YTD | Divisão'!$C:$C,"Outras GRs")</f>
        <v>25146.06539</v>
      </c>
      <c r="E198" s="29">
        <f>SUMIFS('2024 YTD | Divisão'!$D:$D,'2024 YTD | Divisão'!$A:$A,E$137,'2024 YTD | Divisão'!$B:$B,$B143,'2024 YTD | Divisão'!$C:$C,"Outras GRs")</f>
        <v>10289.14516</v>
      </c>
      <c r="F198" s="29">
        <f>SUMIFS('2024 YTD | Divisão'!$D:$D,'2024 YTD | Divisão'!$A:$A,F$137,'2024 YTD | Divisão'!$B:$B,$B143,'2024 YTD | Divisão'!$C:$C,"Outras GRs")</f>
        <v>36781.03479</v>
      </c>
      <c r="G198" s="29">
        <f>SUMIFS('2024 YTD | Divisão'!$D:$D,'2024 YTD | Divisão'!$A:$A,G$137,'2024 YTD | Divisão'!$B:$B,$B143,'2024 YTD | Divisão'!$C:$C,"Outras GRs")</f>
        <v>-4831.540312</v>
      </c>
      <c r="H198" s="29">
        <f>SUMIFS('2024 YTD | Divisão'!$D:$D,'2024 YTD | Divisão'!$A:$A,H$137,'2024 YTD | Divisão'!$B:$B,$B143,'2024 YTD | Divisão'!$C:$C,"Outras GRs")</f>
        <v>-18835.03899</v>
      </c>
      <c r="I198" s="29">
        <f>SUMIFS('2024 YTD | Divisão'!$D:$D,'2024 YTD | Divisão'!$A:$A,I$137,'2024 YTD | Divisão'!$B:$B,$B143,'2024 YTD | Divisão'!$C:$C,"Outras GRs")</f>
        <v>16387.60913</v>
      </c>
      <c r="J198" s="29">
        <f>SUMIFS('2024 YTD | Divisão'!$D:$D,'2024 YTD | Divisão'!$A:$A,J$137,'2024 YTD | Divisão'!$B:$B,$B143,'2024 YTD | Divisão'!$C:$C,"Outras GRs")</f>
        <v>15385.21393</v>
      </c>
      <c r="K198" s="29">
        <f>SUMIFS('2024 YTD | Divisão'!$D:$D,'2024 YTD | Divisão'!$A:$A,K$137,'2024 YTD | Divisão'!$B:$B,$B143,'2024 YTD | Divisão'!$C:$C,"Outras GRs")</f>
        <v>-11118.0789</v>
      </c>
      <c r="L198" s="29">
        <f>SUMIFS('2024 YTD | Divisão'!$D:$D,'2024 YTD | Divisão'!$A:$A,L$137,'2024 YTD | Divisão'!$B:$B,$B143,'2024 YTD | Divisão'!$C:$C,"Outras GRs")</f>
        <v>-65587.42795</v>
      </c>
      <c r="M198" s="29">
        <f>SUMIFS('2024 YTD | Divisão'!$D:$D,'2024 YTD | Divisão'!$A:$A,M$137,'2024 YTD | Divisão'!$B:$B,$B143,'2024 YTD | Divisão'!$C:$C,"Outras GRs")</f>
        <v>-19695.50544</v>
      </c>
      <c r="N198" s="29">
        <f>SUMIFS('2024 YTD | Divisão'!$D:$D,'2024 YTD | Divisão'!$A:$A,N$137,'2024 YTD | Divisão'!$B:$B,$B143,'2024 YTD | Divisão'!$C:$C,"Outras GRs")</f>
        <v>-50385.49757</v>
      </c>
      <c r="O198" s="29">
        <f>SUMIFS('2024 YTD | Divisão'!$D:$D,'2024 YTD | Divisão'!$A:$A,O$137,'2024 YTD | Divisão'!$B:$B,$B143,'2024 YTD | Divisão'!$C:$C,"Outras GRs")</f>
        <v>42400.9902</v>
      </c>
      <c r="P198" s="29">
        <f>SUMIFS('2024 YTD | Divisão'!$D:$D,'2024 YTD | Divisão'!$A:$A,P$137,'2024 YTD | Divisão'!$B:$B,$B143,'2024 YTD | Divisão'!$C:$C,"Outras GRs")</f>
        <v>-14854.33644</v>
      </c>
      <c r="Q198" s="29">
        <f>SUMIFS('2024 YTD | Divisão'!$D:$D,'2024 YTD | Divisão'!$A:$A,Q$137,'2024 YTD | Divisão'!$B:$B,$B143,'2024 YTD | Divisão'!$C:$C,"Outras GRs")</f>
        <v>34197.27371</v>
      </c>
      <c r="R198" s="29">
        <f>SUMIFS('2024 YTD | Divisão'!$D:$D,'2024 YTD | Divisão'!$A:$A,R$137,'2024 YTD | Divisão'!$B:$B,$B143,'2024 YTD | Divisão'!$C:$C,"Outras GRs")</f>
        <v>8014.780334</v>
      </c>
      <c r="S198" s="29">
        <f>SUMIFS('2024 YTD | Divisão'!$D:$D,'2024 YTD | Divisão'!$A:$A,S$137,'2024 YTD | Divisão'!$B:$B,$B143,'2024 YTD | Divisão'!$C:$C,"Outras GRs")</f>
        <v>-5518.599669</v>
      </c>
      <c r="T198" s="29">
        <f>SUMIFS('2024 YTD | Divisão'!$D:$D,'2024 YTD | Divisão'!$A:$A,T$137,'2024 YTD | Divisão'!$B:$B,$B143,'2024 YTD | Divisão'!$C:$C,"Outras GRs")</f>
        <v>535.8673417</v>
      </c>
      <c r="U198" s="29">
        <f>SUMIFS('2024 YTD | Divisão'!$D:$D,'2024 YTD | Divisão'!$A:$A,U$137,'2024 YTD | Divisão'!$B:$B,$B143,'2024 YTD | Divisão'!$C:$C,"Outras GRs")</f>
        <v>-16336.51804</v>
      </c>
      <c r="V198" s="29">
        <f>SUMIFS('2024 YTD | Divisão'!$D:$D,'2024 YTD | Divisão'!$A:$A,V$137,'2024 YTD | Divisão'!$B:$B,$B143,'2024 YTD | Divisão'!$C:$C,"Outras GRs")</f>
        <v>-9291.314446</v>
      </c>
      <c r="W198" s="29">
        <f>SUMIFS('2024 YTD | Divisão'!$D:$D,'2024 YTD | Divisão'!$A:$A,W$137,'2024 YTD | Divisão'!$B:$B,$B143,'2024 YTD | Divisão'!$C:$C,"Outras GRs")</f>
        <v>7726.916577</v>
      </c>
      <c r="X198" s="8"/>
      <c r="Y198" s="9"/>
      <c r="Z198" s="4"/>
      <c r="AA198" s="4"/>
      <c r="AB198" s="4"/>
      <c r="AC198" s="4"/>
      <c r="AD198" s="4"/>
      <c r="AE198" s="4"/>
    </row>
    <row r="199" hidden="1" outlineLevel="1">
      <c r="A199" s="8"/>
      <c r="B199" s="98">
        <v>7.0</v>
      </c>
      <c r="C199" s="29">
        <f>SUMIFS('2024 YTD | Divisão'!$D:$D,'2024 YTD | Divisão'!$A:$A,C$137,'2024 YTD | Divisão'!$B:$B,$B144,'2024 YTD | Divisão'!$C:$C,"Outras GRs")</f>
        <v>41730.96284</v>
      </c>
      <c r="D199" s="29">
        <f>SUMIFS('2024 YTD | Divisão'!$D:$D,'2024 YTD | Divisão'!$A:$A,D$137,'2024 YTD | Divisão'!$B:$B,$B144,'2024 YTD | Divisão'!$C:$C,"Outras GRs")</f>
        <v>70943.44547</v>
      </c>
      <c r="E199" s="29">
        <f>SUMIFS('2024 YTD | Divisão'!$D:$D,'2024 YTD | Divisão'!$A:$A,E$137,'2024 YTD | Divisão'!$B:$B,$B144,'2024 YTD | Divisão'!$C:$C,"Outras GRs")</f>
        <v>6020.409691</v>
      </c>
      <c r="F199" s="29">
        <f>SUMIFS('2024 YTD | Divisão'!$D:$D,'2024 YTD | Divisão'!$A:$A,F$137,'2024 YTD | Divisão'!$B:$B,$B144,'2024 YTD | Divisão'!$C:$C,"Outras GRs")</f>
        <v>27969.25125</v>
      </c>
      <c r="G199" s="29">
        <f>SUMIFS('2024 YTD | Divisão'!$D:$D,'2024 YTD | Divisão'!$A:$A,G$137,'2024 YTD | Divisão'!$B:$B,$B144,'2024 YTD | Divisão'!$C:$C,"Outras GRs")</f>
        <v>165325.1497</v>
      </c>
      <c r="H199" s="29">
        <f>SUMIFS('2024 YTD | Divisão'!$D:$D,'2024 YTD | Divisão'!$A:$A,H$137,'2024 YTD | Divisão'!$B:$B,$B144,'2024 YTD | Divisão'!$C:$C,"Outras GRs")</f>
        <v>67623.94925</v>
      </c>
      <c r="I199" s="29">
        <f>SUMIFS('2024 YTD | Divisão'!$D:$D,'2024 YTD | Divisão'!$A:$A,I$137,'2024 YTD | Divisão'!$B:$B,$B144,'2024 YTD | Divisão'!$C:$C,"Outras GRs")</f>
        <v>51748.21683</v>
      </c>
      <c r="J199" s="29">
        <f>SUMIFS('2024 YTD | Divisão'!$D:$D,'2024 YTD | Divisão'!$A:$A,J$137,'2024 YTD | Divisão'!$B:$B,$B144,'2024 YTD | Divisão'!$C:$C,"Outras GRs")</f>
        <v>35729.36624</v>
      </c>
      <c r="K199" s="29">
        <f>SUMIFS('2024 YTD | Divisão'!$D:$D,'2024 YTD | Divisão'!$A:$A,K$137,'2024 YTD | Divisão'!$B:$B,$B144,'2024 YTD | Divisão'!$C:$C,"Outras GRs")</f>
        <v>63663.95945</v>
      </c>
      <c r="L199" s="29">
        <f>SUMIFS('2024 YTD | Divisão'!$D:$D,'2024 YTD | Divisão'!$A:$A,L$137,'2024 YTD | Divisão'!$B:$B,$B144,'2024 YTD | Divisão'!$C:$C,"Outras GRs")</f>
        <v>199888.8234</v>
      </c>
      <c r="M199" s="29">
        <f>SUMIFS('2024 YTD | Divisão'!$D:$D,'2024 YTD | Divisão'!$A:$A,M$137,'2024 YTD | Divisão'!$B:$B,$B144,'2024 YTD | Divisão'!$C:$C,"Outras GRs")</f>
        <v>35233.41041</v>
      </c>
      <c r="N199" s="29">
        <f>SUMIFS('2024 YTD | Divisão'!$D:$D,'2024 YTD | Divisão'!$A:$A,N$137,'2024 YTD | Divisão'!$B:$B,$B144,'2024 YTD | Divisão'!$C:$C,"Outras GRs")</f>
        <v>-36758.55368</v>
      </c>
      <c r="O199" s="29">
        <f>SUMIFS('2024 YTD | Divisão'!$D:$D,'2024 YTD | Divisão'!$A:$A,O$137,'2024 YTD | Divisão'!$B:$B,$B144,'2024 YTD | Divisão'!$C:$C,"Outras GRs")</f>
        <v>70826.02273</v>
      </c>
      <c r="P199" s="29">
        <f>SUMIFS('2024 YTD | Divisão'!$D:$D,'2024 YTD | Divisão'!$A:$A,P$137,'2024 YTD | Divisão'!$B:$B,$B144,'2024 YTD | Divisão'!$C:$C,"Outras GRs")</f>
        <v>41127.08942</v>
      </c>
      <c r="Q199" s="29">
        <f>SUMIFS('2024 YTD | Divisão'!$D:$D,'2024 YTD | Divisão'!$A:$A,Q$137,'2024 YTD | Divisão'!$B:$B,$B144,'2024 YTD | Divisão'!$C:$C,"Outras GRs")</f>
        <v>42722.73754</v>
      </c>
      <c r="R199" s="29">
        <f>SUMIFS('2024 YTD | Divisão'!$D:$D,'2024 YTD | Divisão'!$A:$A,R$137,'2024 YTD | Divisão'!$B:$B,$B144,'2024 YTD | Divisão'!$C:$C,"Outras GRs")</f>
        <v>-3095.799812</v>
      </c>
      <c r="S199" s="29">
        <f>SUMIFS('2024 YTD | Divisão'!$D:$D,'2024 YTD | Divisão'!$A:$A,S$137,'2024 YTD | Divisão'!$B:$B,$B144,'2024 YTD | Divisão'!$C:$C,"Outras GRs")</f>
        <v>-1298.33427</v>
      </c>
      <c r="T199" s="29">
        <f>SUMIFS('2024 YTD | Divisão'!$D:$D,'2024 YTD | Divisão'!$A:$A,T$137,'2024 YTD | Divisão'!$B:$B,$B144,'2024 YTD | Divisão'!$C:$C,"Outras GRs")</f>
        <v>18147.18307</v>
      </c>
      <c r="U199" s="29">
        <f>SUMIFS('2024 YTD | Divisão'!$D:$D,'2024 YTD | Divisão'!$A:$A,U$137,'2024 YTD | Divisão'!$B:$B,$B144,'2024 YTD | Divisão'!$C:$C,"Outras GRs")</f>
        <v>14906.10142</v>
      </c>
      <c r="V199" s="29">
        <f>SUMIFS('2024 YTD | Divisão'!$D:$D,'2024 YTD | Divisão'!$A:$A,V$137,'2024 YTD | Divisão'!$B:$B,$B144,'2024 YTD | Divisão'!$C:$C,"Outras GRs")</f>
        <v>18646.45796</v>
      </c>
      <c r="W199" s="29">
        <f>SUMIFS('2024 YTD | Divisão'!$D:$D,'2024 YTD | Divisão'!$A:$A,W$137,'2024 YTD | Divisão'!$B:$B,$B144,'2024 YTD | Divisão'!$C:$C,"Outras GRs")</f>
        <v>73100.79522</v>
      </c>
      <c r="X199" s="8"/>
      <c r="Y199" s="9"/>
      <c r="Z199" s="4"/>
      <c r="AA199" s="4"/>
      <c r="AB199" s="4"/>
      <c r="AC199" s="4"/>
      <c r="AD199" s="4"/>
      <c r="AE199" s="4"/>
    </row>
    <row r="200" hidden="1" outlineLevel="1">
      <c r="A200" s="8"/>
      <c r="B200" s="98">
        <v>8.0</v>
      </c>
      <c r="C200" s="29">
        <f>SUMIFS('2024 YTD | Divisão'!$D:$D,'2024 YTD | Divisão'!$A:$A,C$137,'2024 YTD | Divisão'!$B:$B,$B145,'2024 YTD | Divisão'!$C:$C,"Outras GRs")</f>
        <v>-145257.8308</v>
      </c>
      <c r="D200" s="29">
        <f>SUMIFS('2024 YTD | Divisão'!$D:$D,'2024 YTD | Divisão'!$A:$A,D$137,'2024 YTD | Divisão'!$B:$B,$B145,'2024 YTD | Divisão'!$C:$C,"Outras GRs")</f>
        <v>-87343.4194</v>
      </c>
      <c r="E200" s="29">
        <f>SUMIFS('2024 YTD | Divisão'!$D:$D,'2024 YTD | Divisão'!$A:$A,E$137,'2024 YTD | Divisão'!$B:$B,$B145,'2024 YTD | Divisão'!$C:$C,"Outras GRs")</f>
        <v>-16414.39588</v>
      </c>
      <c r="F200" s="29">
        <f>SUMIFS('2024 YTD | Divisão'!$D:$D,'2024 YTD | Divisão'!$A:$A,F$137,'2024 YTD | Divisão'!$B:$B,$B145,'2024 YTD | Divisão'!$C:$C,"Outras GRs")</f>
        <v>-50833.04551</v>
      </c>
      <c r="G200" s="29">
        <f>SUMIFS('2024 YTD | Divisão'!$D:$D,'2024 YTD | Divisão'!$A:$A,G$137,'2024 YTD | Divisão'!$B:$B,$B145,'2024 YTD | Divisão'!$C:$C,"Outras GRs")</f>
        <v>-197150.1727</v>
      </c>
      <c r="H200" s="29">
        <f>SUMIFS('2024 YTD | Divisão'!$D:$D,'2024 YTD | Divisão'!$A:$A,H$137,'2024 YTD | Divisão'!$B:$B,$B145,'2024 YTD | Divisão'!$C:$C,"Outras GRs")</f>
        <v>-150346.2743</v>
      </c>
      <c r="I200" s="29">
        <f>SUMIFS('2024 YTD | Divisão'!$D:$D,'2024 YTD | Divisão'!$A:$A,I$137,'2024 YTD | Divisão'!$B:$B,$B145,'2024 YTD | Divisão'!$C:$C,"Outras GRs")</f>
        <v>-86797.65552</v>
      </c>
      <c r="J200" s="29">
        <f>SUMIFS('2024 YTD | Divisão'!$D:$D,'2024 YTD | Divisão'!$A:$A,J$137,'2024 YTD | Divisão'!$B:$B,$B145,'2024 YTD | Divisão'!$C:$C,"Outras GRs")</f>
        <v>-100454.6162</v>
      </c>
      <c r="K200" s="29">
        <f>SUMIFS('2024 YTD | Divisão'!$D:$D,'2024 YTD | Divisão'!$A:$A,K$137,'2024 YTD | Divisão'!$B:$B,$B145,'2024 YTD | Divisão'!$C:$C,"Outras GRs")</f>
        <v>-82908.38334</v>
      </c>
      <c r="L200" s="29">
        <f>SUMIFS('2024 YTD | Divisão'!$D:$D,'2024 YTD | Divisão'!$A:$A,L$137,'2024 YTD | Divisão'!$B:$B,$B145,'2024 YTD | Divisão'!$C:$C,"Outras GRs")</f>
        <v>-317779.7749</v>
      </c>
      <c r="M200" s="29">
        <f>SUMIFS('2024 YTD | Divisão'!$D:$D,'2024 YTD | Divisão'!$A:$A,M$137,'2024 YTD | Divisão'!$B:$B,$B145,'2024 YTD | Divisão'!$C:$C,"Outras GRs")</f>
        <v>-89031.75766</v>
      </c>
      <c r="N200" s="29">
        <f>SUMIFS('2024 YTD | Divisão'!$D:$D,'2024 YTD | Divisão'!$A:$A,N$137,'2024 YTD | Divisão'!$B:$B,$B145,'2024 YTD | Divisão'!$C:$C,"Outras GRs")</f>
        <v>-120347.4781</v>
      </c>
      <c r="O200" s="29">
        <f>SUMIFS('2024 YTD | Divisão'!$D:$D,'2024 YTD | Divisão'!$A:$A,O$137,'2024 YTD | Divisão'!$B:$B,$B145,'2024 YTD | Divisão'!$C:$C,"Outras GRs")</f>
        <v>-229989.3162</v>
      </c>
      <c r="P200" s="29">
        <f>SUMIFS('2024 YTD | Divisão'!$D:$D,'2024 YTD | Divisão'!$A:$A,P$137,'2024 YTD | Divisão'!$B:$B,$B145,'2024 YTD | Divisão'!$C:$C,"Outras GRs")</f>
        <v>-90201.78655</v>
      </c>
      <c r="Q200" s="29">
        <f>SUMIFS('2024 YTD | Divisão'!$D:$D,'2024 YTD | Divisão'!$A:$A,Q$137,'2024 YTD | Divisão'!$B:$B,$B145,'2024 YTD | Divisão'!$C:$C,"Outras GRs")</f>
        <v>-8265.830516</v>
      </c>
      <c r="R200" s="29">
        <f>SUMIFS('2024 YTD | Divisão'!$D:$D,'2024 YTD | Divisão'!$A:$A,R$137,'2024 YTD | Divisão'!$B:$B,$B145,'2024 YTD | Divisão'!$C:$C,"Outras GRs")</f>
        <v>-32686.98986</v>
      </c>
      <c r="S200" s="29">
        <f>SUMIFS('2024 YTD | Divisão'!$D:$D,'2024 YTD | Divisão'!$A:$A,S$137,'2024 YTD | Divisão'!$B:$B,$B145,'2024 YTD | Divisão'!$C:$C,"Outras GRs")</f>
        <v>5672.263264</v>
      </c>
      <c r="T200" s="29">
        <f>SUMIFS('2024 YTD | Divisão'!$D:$D,'2024 YTD | Divisão'!$A:$A,T$137,'2024 YTD | Divisão'!$B:$B,$B145,'2024 YTD | Divisão'!$C:$C,"Outras GRs")</f>
        <v>-3358.883034</v>
      </c>
      <c r="U200" s="29">
        <f>SUMIFS('2024 YTD | Divisão'!$D:$D,'2024 YTD | Divisão'!$A:$A,U$137,'2024 YTD | Divisão'!$B:$B,$B145,'2024 YTD | Divisão'!$C:$C,"Outras GRs")</f>
        <v>-61102.75853</v>
      </c>
      <c r="V200" s="29">
        <f>SUMIFS('2024 YTD | Divisão'!$D:$D,'2024 YTD | Divisão'!$A:$A,V$137,'2024 YTD | Divisão'!$B:$B,$B145,'2024 YTD | Divisão'!$C:$C,"Outras GRs")</f>
        <v>-84338.68198</v>
      </c>
      <c r="W200" s="29">
        <f>SUMIFS('2024 YTD | Divisão'!$D:$D,'2024 YTD | Divisão'!$A:$A,W$137,'2024 YTD | Divisão'!$B:$B,$B145,'2024 YTD | Divisão'!$C:$C,"Outras GRs")</f>
        <v>-10995.61076</v>
      </c>
      <c r="X200" s="8"/>
      <c r="Y200" s="9"/>
      <c r="Z200" s="4"/>
      <c r="AA200" s="4"/>
      <c r="AB200" s="4"/>
      <c r="AC200" s="4"/>
      <c r="AD200" s="4"/>
      <c r="AE200" s="4"/>
    </row>
    <row r="201" hidden="1" outlineLevel="1">
      <c r="A201" s="8"/>
      <c r="B201" s="98">
        <v>9.0</v>
      </c>
      <c r="C201" s="29">
        <f>SUMIFS('2024 YTD | Divisão'!$D:$D,'2024 YTD | Divisão'!$A:$A,C$137,'2024 YTD | Divisão'!$B:$B,$B146,'2024 YTD | Divisão'!$C:$C,"Outras GRs")</f>
        <v>16526.18328</v>
      </c>
      <c r="D201" s="29">
        <f>SUMIFS('2024 YTD | Divisão'!$D:$D,'2024 YTD | Divisão'!$A:$A,D$137,'2024 YTD | Divisão'!$B:$B,$B146,'2024 YTD | Divisão'!$C:$C,"Outras GRs")</f>
        <v>-1410.80497</v>
      </c>
      <c r="E201" s="29">
        <f>SUMIFS('2024 YTD | Divisão'!$D:$D,'2024 YTD | Divisão'!$A:$A,E$137,'2024 YTD | Divisão'!$B:$B,$B146,'2024 YTD | Divisão'!$C:$C,"Outras GRs")</f>
        <v>-5442.076486</v>
      </c>
      <c r="F201" s="29">
        <f>SUMIFS('2024 YTD | Divisão'!$D:$D,'2024 YTD | Divisão'!$A:$A,F$137,'2024 YTD | Divisão'!$B:$B,$B146,'2024 YTD | Divisão'!$C:$C,"Outras GRs")</f>
        <v>3465.197999</v>
      </c>
      <c r="G201" s="29">
        <f>SUMIFS('2024 YTD | Divisão'!$D:$D,'2024 YTD | Divisão'!$A:$A,G$137,'2024 YTD | Divisão'!$B:$B,$B146,'2024 YTD | Divisão'!$C:$C,"Outras GRs")</f>
        <v>-29215.79936</v>
      </c>
      <c r="H201" s="29">
        <f>SUMIFS('2024 YTD | Divisão'!$D:$D,'2024 YTD | Divisão'!$A:$A,H$137,'2024 YTD | Divisão'!$B:$B,$B146,'2024 YTD | Divisão'!$C:$C,"Outras GRs")</f>
        <v>-17069.30828</v>
      </c>
      <c r="I201" s="29">
        <f>SUMIFS('2024 YTD | Divisão'!$D:$D,'2024 YTD | Divisão'!$A:$A,I$137,'2024 YTD | Divisão'!$B:$B,$B146,'2024 YTD | Divisão'!$C:$C,"Outras GRs")</f>
        <v>-22529.24672</v>
      </c>
      <c r="J201" s="29">
        <f>SUMIFS('2024 YTD | Divisão'!$D:$D,'2024 YTD | Divisão'!$A:$A,J$137,'2024 YTD | Divisão'!$B:$B,$B146,'2024 YTD | Divisão'!$C:$C,"Outras GRs")</f>
        <v>-2363.035171</v>
      </c>
      <c r="K201" s="29">
        <f>SUMIFS('2024 YTD | Divisão'!$D:$D,'2024 YTD | Divisão'!$A:$A,K$137,'2024 YTD | Divisão'!$B:$B,$B146,'2024 YTD | Divisão'!$C:$C,"Outras GRs")</f>
        <v>-14802.29359</v>
      </c>
      <c r="L201" s="29">
        <f>SUMIFS('2024 YTD | Divisão'!$D:$D,'2024 YTD | Divisão'!$A:$A,L$137,'2024 YTD | Divisão'!$B:$B,$B146,'2024 YTD | Divisão'!$C:$C,"Outras GRs")</f>
        <v>13144.65562</v>
      </c>
      <c r="M201" s="29">
        <f>SUMIFS('2024 YTD | Divisão'!$D:$D,'2024 YTD | Divisão'!$A:$A,M$137,'2024 YTD | Divisão'!$B:$B,$B146,'2024 YTD | Divisão'!$C:$C,"Outras GRs")</f>
        <v>15879.3372</v>
      </c>
      <c r="N201" s="29">
        <f>SUMIFS('2024 YTD | Divisão'!$D:$D,'2024 YTD | Divisão'!$A:$A,N$137,'2024 YTD | Divisão'!$B:$B,$B146,'2024 YTD | Divisão'!$C:$C,"Outras GRs")</f>
        <v>17264.41949</v>
      </c>
      <c r="O201" s="29">
        <f>SUMIFS('2024 YTD | Divisão'!$D:$D,'2024 YTD | Divisão'!$A:$A,O$137,'2024 YTD | Divisão'!$B:$B,$B146,'2024 YTD | Divisão'!$C:$C,"Outras GRs")</f>
        <v>-23429.50759</v>
      </c>
      <c r="P201" s="29">
        <f>SUMIFS('2024 YTD | Divisão'!$D:$D,'2024 YTD | Divisão'!$A:$A,P$137,'2024 YTD | Divisão'!$B:$B,$B146,'2024 YTD | Divisão'!$C:$C,"Outras GRs")</f>
        <v>-41545.8836</v>
      </c>
      <c r="Q201" s="29">
        <f>SUMIFS('2024 YTD | Divisão'!$D:$D,'2024 YTD | Divisão'!$A:$A,Q$137,'2024 YTD | Divisão'!$B:$B,$B146,'2024 YTD | Divisão'!$C:$C,"Outras GRs")</f>
        <v>37478.91638</v>
      </c>
      <c r="R201" s="29">
        <f>SUMIFS('2024 YTD | Divisão'!$D:$D,'2024 YTD | Divisão'!$A:$A,R$137,'2024 YTD | Divisão'!$B:$B,$B146,'2024 YTD | Divisão'!$C:$C,"Outras GRs")</f>
        <v>8861.206603</v>
      </c>
      <c r="S201" s="29">
        <f>SUMIFS('2024 YTD | Divisão'!$D:$D,'2024 YTD | Divisão'!$A:$A,S$137,'2024 YTD | Divisão'!$B:$B,$B146,'2024 YTD | Divisão'!$C:$C,"Outras GRs")</f>
        <v>-161.5589682</v>
      </c>
      <c r="T201" s="29">
        <f>SUMIFS('2024 YTD | Divisão'!$D:$D,'2024 YTD | Divisão'!$A:$A,T$137,'2024 YTD | Divisão'!$B:$B,$B146,'2024 YTD | Divisão'!$C:$C,"Outras GRs")</f>
        <v>19.87190683</v>
      </c>
      <c r="U201" s="29">
        <f>SUMIFS('2024 YTD | Divisão'!$D:$D,'2024 YTD | Divisão'!$A:$A,U$137,'2024 YTD | Divisão'!$B:$B,$B146,'2024 YTD | Divisão'!$C:$C,"Outras GRs")</f>
        <v>-14831.7917</v>
      </c>
      <c r="V201" s="29">
        <f>SUMIFS('2024 YTD | Divisão'!$D:$D,'2024 YTD | Divisão'!$A:$A,V$137,'2024 YTD | Divisão'!$B:$B,$B146,'2024 YTD | Divisão'!$C:$C,"Outras GRs")</f>
        <v>-53235.02725</v>
      </c>
      <c r="W201" s="29">
        <f>SUMIFS('2024 YTD | Divisão'!$D:$D,'2024 YTD | Divisão'!$A:$A,W$137,'2024 YTD | Divisão'!$B:$B,$B146,'2024 YTD | Divisão'!$C:$C,"Outras GRs")</f>
        <v>-36774.00387</v>
      </c>
      <c r="X201" s="8"/>
      <c r="Y201" s="9"/>
      <c r="Z201" s="4"/>
      <c r="AA201" s="4"/>
      <c r="AB201" s="4"/>
      <c r="AC201" s="4"/>
      <c r="AD201" s="4"/>
      <c r="AE201" s="4"/>
    </row>
    <row r="202" hidden="1" outlineLevel="1">
      <c r="A202" s="8"/>
      <c r="B202" s="98">
        <v>10.0</v>
      </c>
      <c r="C202" s="29">
        <f>SUMIFS('2024 YTD | Divisão'!$D:$D,'2024 YTD | Divisão'!$A:$A,C$137,'2024 YTD | Divisão'!$B:$B,$B147,'2024 YTD | Divisão'!$C:$C,"Outras GRs")</f>
        <v>-25787.0288</v>
      </c>
      <c r="D202" s="29">
        <f>SUMIFS('2024 YTD | Divisão'!$D:$D,'2024 YTD | Divisão'!$A:$A,D$137,'2024 YTD | Divisão'!$B:$B,$B147,'2024 YTD | Divisão'!$C:$C,"Outras GRs")</f>
        <v>43967.8404</v>
      </c>
      <c r="E202" s="29">
        <f>SUMIFS('2024 YTD | Divisão'!$D:$D,'2024 YTD | Divisão'!$A:$A,E$137,'2024 YTD | Divisão'!$B:$B,$B147,'2024 YTD | Divisão'!$C:$C,"Outras GRs")</f>
        <v>11616.41561</v>
      </c>
      <c r="F202" s="29">
        <f>SUMIFS('2024 YTD | Divisão'!$D:$D,'2024 YTD | Divisão'!$A:$A,F$137,'2024 YTD | Divisão'!$B:$B,$B147,'2024 YTD | Divisão'!$C:$C,"Outras GRs")</f>
        <v>-2588.081081</v>
      </c>
      <c r="G202" s="29">
        <f>SUMIFS('2024 YTD | Divisão'!$D:$D,'2024 YTD | Divisão'!$A:$A,G$137,'2024 YTD | Divisão'!$B:$B,$B147,'2024 YTD | Divisão'!$C:$C,"Outras GRs")</f>
        <v>-17684.37298</v>
      </c>
      <c r="H202" s="29">
        <f>SUMIFS('2024 YTD | Divisão'!$D:$D,'2024 YTD | Divisão'!$A:$A,H$137,'2024 YTD | Divisão'!$B:$B,$B147,'2024 YTD | Divisão'!$C:$C,"Outras GRs")</f>
        <v>16610.64627</v>
      </c>
      <c r="I202" s="29">
        <f>SUMIFS('2024 YTD | Divisão'!$D:$D,'2024 YTD | Divisão'!$A:$A,I$137,'2024 YTD | Divisão'!$B:$B,$B147,'2024 YTD | Divisão'!$C:$C,"Outras GRs")</f>
        <v>9160.095851</v>
      </c>
      <c r="J202" s="29">
        <f>SUMIFS('2024 YTD | Divisão'!$D:$D,'2024 YTD | Divisão'!$A:$A,J$137,'2024 YTD | Divisão'!$B:$B,$B147,'2024 YTD | Divisão'!$C:$C,"Outras GRs")</f>
        <v>7428.644099</v>
      </c>
      <c r="K202" s="29">
        <f>SUMIFS('2024 YTD | Divisão'!$D:$D,'2024 YTD | Divisão'!$A:$A,K$137,'2024 YTD | Divisão'!$B:$B,$B147,'2024 YTD | Divisão'!$C:$C,"Outras GRs")</f>
        <v>-5945.133888</v>
      </c>
      <c r="L202" s="29">
        <f>SUMIFS('2024 YTD | Divisão'!$D:$D,'2024 YTD | Divisão'!$A:$A,L$137,'2024 YTD | Divisão'!$B:$B,$B147,'2024 YTD | Divisão'!$C:$C,"Outras GRs")</f>
        <v>31704.59769</v>
      </c>
      <c r="M202" s="29">
        <f>SUMIFS('2024 YTD | Divisão'!$D:$D,'2024 YTD | Divisão'!$A:$A,M$137,'2024 YTD | Divisão'!$B:$B,$B147,'2024 YTD | Divisão'!$C:$C,"Outras GRs")</f>
        <v>89546.43158</v>
      </c>
      <c r="N202" s="29">
        <f>SUMIFS('2024 YTD | Divisão'!$D:$D,'2024 YTD | Divisão'!$A:$A,N$137,'2024 YTD | Divisão'!$B:$B,$B147,'2024 YTD | Divisão'!$C:$C,"Outras GRs")</f>
        <v>-44847.08516</v>
      </c>
      <c r="O202" s="29">
        <f>SUMIFS('2024 YTD | Divisão'!$D:$D,'2024 YTD | Divisão'!$A:$A,O$137,'2024 YTD | Divisão'!$B:$B,$B147,'2024 YTD | Divisão'!$C:$C,"Outras GRs")</f>
        <v>50580.88821</v>
      </c>
      <c r="P202" s="29">
        <f>SUMIFS('2024 YTD | Divisão'!$D:$D,'2024 YTD | Divisão'!$A:$A,P$137,'2024 YTD | Divisão'!$B:$B,$B147,'2024 YTD | Divisão'!$C:$C,"Outras GRs")</f>
        <v>48293.10942</v>
      </c>
      <c r="Q202" s="29">
        <f>SUMIFS('2024 YTD | Divisão'!$D:$D,'2024 YTD | Divisão'!$A:$A,Q$137,'2024 YTD | Divisão'!$B:$B,$B147,'2024 YTD | Divisão'!$C:$C,"Outras GRs")</f>
        <v>33111.14171</v>
      </c>
      <c r="R202" s="29">
        <f>SUMIFS('2024 YTD | Divisão'!$D:$D,'2024 YTD | Divisão'!$A:$A,R$137,'2024 YTD | Divisão'!$B:$B,$B147,'2024 YTD | Divisão'!$C:$C,"Outras GRs")</f>
        <v>9067.90842</v>
      </c>
      <c r="S202" s="29">
        <f>SUMIFS('2024 YTD | Divisão'!$D:$D,'2024 YTD | Divisão'!$A:$A,S$137,'2024 YTD | Divisão'!$B:$B,$B147,'2024 YTD | Divisão'!$C:$C,"Outras GRs")</f>
        <v>877.6117129</v>
      </c>
      <c r="T202" s="29">
        <f>SUMIFS('2024 YTD | Divisão'!$D:$D,'2024 YTD | Divisão'!$A:$A,T$137,'2024 YTD | Divisão'!$B:$B,$B147,'2024 YTD | Divisão'!$C:$C,"Outras GRs")</f>
        <v>8927.489655</v>
      </c>
      <c r="U202" s="29">
        <f>SUMIFS('2024 YTD | Divisão'!$D:$D,'2024 YTD | Divisão'!$A:$A,U$137,'2024 YTD | Divisão'!$B:$B,$B147,'2024 YTD | Divisão'!$C:$C,"Outras GRs")</f>
        <v>16395.68659</v>
      </c>
      <c r="V202" s="29">
        <f>SUMIFS('2024 YTD | Divisão'!$D:$D,'2024 YTD | Divisão'!$A:$A,V$137,'2024 YTD | Divisão'!$B:$B,$B147,'2024 YTD | Divisão'!$C:$C,"Outras GRs")</f>
        <v>-12219.98414</v>
      </c>
      <c r="W202" s="29">
        <f>SUMIFS('2024 YTD | Divisão'!$D:$D,'2024 YTD | Divisão'!$A:$A,W$137,'2024 YTD | Divisão'!$B:$B,$B147,'2024 YTD | Divisão'!$C:$C,"Outras GRs")</f>
        <v>11590.81819</v>
      </c>
      <c r="X202" s="8"/>
      <c r="Y202" s="9"/>
      <c r="Z202" s="4"/>
      <c r="AA202" s="4"/>
      <c r="AB202" s="4"/>
      <c r="AC202" s="4"/>
      <c r="AD202" s="4"/>
      <c r="AE202" s="4"/>
    </row>
    <row r="203" hidden="1" outlineLevel="1">
      <c r="A203" s="8"/>
      <c r="B203" s="98">
        <v>11.0</v>
      </c>
      <c r="C203" s="29">
        <f>SUMIFS('2024 YTD | Divisão'!$D:$D,'2024 YTD | Divisão'!$A:$A,C$137,'2024 YTD | Divisão'!$B:$B,$B148,'2024 YTD | Divisão'!$C:$C,"Outras GRs")</f>
        <v>-23811.08321</v>
      </c>
      <c r="D203" s="29">
        <f>SUMIFS('2024 YTD | Divisão'!$D:$D,'2024 YTD | Divisão'!$A:$A,D$137,'2024 YTD | Divisão'!$B:$B,$B148,'2024 YTD | Divisão'!$C:$C,"Outras GRs")</f>
        <v>-20469.29064</v>
      </c>
      <c r="E203" s="29">
        <f>SUMIFS('2024 YTD | Divisão'!$D:$D,'2024 YTD | Divisão'!$A:$A,E$137,'2024 YTD | Divisão'!$B:$B,$B148,'2024 YTD | Divisão'!$C:$C,"Outras GRs")</f>
        <v>-202.1881744</v>
      </c>
      <c r="F203" s="29">
        <f>SUMIFS('2024 YTD | Divisão'!$D:$D,'2024 YTD | Divisão'!$A:$A,F$137,'2024 YTD | Divisão'!$B:$B,$B148,'2024 YTD | Divisão'!$C:$C,"Outras GRs")</f>
        <v>-15489.05314</v>
      </c>
      <c r="G203" s="29">
        <f>SUMIFS('2024 YTD | Divisão'!$D:$D,'2024 YTD | Divisão'!$A:$A,G$137,'2024 YTD | Divisão'!$B:$B,$B148,'2024 YTD | Divisão'!$C:$C,"Outras GRs")</f>
        <v>-9949.444033</v>
      </c>
      <c r="H203" s="29">
        <f>SUMIFS('2024 YTD | Divisão'!$D:$D,'2024 YTD | Divisão'!$A:$A,H$137,'2024 YTD | Divisão'!$B:$B,$B148,'2024 YTD | Divisão'!$C:$C,"Outras GRs")</f>
        <v>-40738.01845</v>
      </c>
      <c r="I203" s="29">
        <f>SUMIFS('2024 YTD | Divisão'!$D:$D,'2024 YTD | Divisão'!$A:$A,I$137,'2024 YTD | Divisão'!$B:$B,$B148,'2024 YTD | Divisão'!$C:$C,"Outras GRs")</f>
        <v>4099.872846</v>
      </c>
      <c r="J203" s="29">
        <f>SUMIFS('2024 YTD | Divisão'!$D:$D,'2024 YTD | Divisão'!$A:$A,J$137,'2024 YTD | Divisão'!$B:$B,$B148,'2024 YTD | Divisão'!$C:$C,"Outras GRs")</f>
        <v>-9248.596732</v>
      </c>
      <c r="K203" s="29">
        <f>SUMIFS('2024 YTD | Divisão'!$D:$D,'2024 YTD | Divisão'!$A:$A,K$137,'2024 YTD | Divisão'!$B:$B,$B148,'2024 YTD | Divisão'!$C:$C,"Outras GRs")</f>
        <v>-14499.91042</v>
      </c>
      <c r="L203" s="29">
        <f>SUMIFS('2024 YTD | Divisão'!$D:$D,'2024 YTD | Divisão'!$A:$A,L$137,'2024 YTD | Divisão'!$B:$B,$B148,'2024 YTD | Divisão'!$C:$C,"Outras GRs")</f>
        <v>-101726.0614</v>
      </c>
      <c r="M203" s="29">
        <f>SUMIFS('2024 YTD | Divisão'!$D:$D,'2024 YTD | Divisão'!$A:$A,M$137,'2024 YTD | Divisão'!$B:$B,$B148,'2024 YTD | Divisão'!$C:$C,"Outras GRs")</f>
        <v>-33822.78962</v>
      </c>
      <c r="N203" s="29">
        <f>SUMIFS('2024 YTD | Divisão'!$D:$D,'2024 YTD | Divisão'!$A:$A,N$137,'2024 YTD | Divisão'!$B:$B,$B148,'2024 YTD | Divisão'!$C:$C,"Outras GRs")</f>
        <v>-40840.4775</v>
      </c>
      <c r="O203" s="29">
        <f>SUMIFS('2024 YTD | Divisão'!$D:$D,'2024 YTD | Divisão'!$A:$A,O$137,'2024 YTD | Divisão'!$B:$B,$B148,'2024 YTD | Divisão'!$C:$C,"Outras GRs")</f>
        <v>-40675.54184</v>
      </c>
      <c r="P203" s="29">
        <f>SUMIFS('2024 YTD | Divisão'!$D:$D,'2024 YTD | Divisão'!$A:$A,P$137,'2024 YTD | Divisão'!$B:$B,$B148,'2024 YTD | Divisão'!$C:$C,"Outras GRs")</f>
        <v>334.5511309</v>
      </c>
      <c r="Q203" s="29">
        <f>SUMIFS('2024 YTD | Divisão'!$D:$D,'2024 YTD | Divisão'!$A:$A,Q$137,'2024 YTD | Divisão'!$B:$B,$B148,'2024 YTD | Divisão'!$C:$C,"Outras GRs")</f>
        <v>16371.90033</v>
      </c>
      <c r="R203" s="29">
        <f>SUMIFS('2024 YTD | Divisão'!$D:$D,'2024 YTD | Divisão'!$A:$A,R$137,'2024 YTD | Divisão'!$B:$B,$B148,'2024 YTD | Divisão'!$C:$C,"Outras GRs")</f>
        <v>-17334.63234</v>
      </c>
      <c r="S203" s="29">
        <f>SUMIFS('2024 YTD | Divisão'!$D:$D,'2024 YTD | Divisão'!$A:$A,S$137,'2024 YTD | Divisão'!$B:$B,$B148,'2024 YTD | Divisão'!$C:$C,"Outras GRs")</f>
        <v>-2958.839398</v>
      </c>
      <c r="T203" s="29">
        <f>SUMIFS('2024 YTD | Divisão'!$D:$D,'2024 YTD | Divisão'!$A:$A,T$137,'2024 YTD | Divisão'!$B:$B,$B148,'2024 YTD | Divisão'!$C:$C,"Outras GRs")</f>
        <v>7448.582992</v>
      </c>
      <c r="U203" s="29">
        <f>SUMIFS('2024 YTD | Divisão'!$D:$D,'2024 YTD | Divisão'!$A:$A,U$137,'2024 YTD | Divisão'!$B:$B,$B148,'2024 YTD | Divisão'!$C:$C,"Outras GRs")</f>
        <v>-68091.11712</v>
      </c>
      <c r="V203" s="29">
        <f>SUMIFS('2024 YTD | Divisão'!$D:$D,'2024 YTD | Divisão'!$A:$A,V$137,'2024 YTD | Divisão'!$B:$B,$B148,'2024 YTD | Divisão'!$C:$C,"Outras GRs")</f>
        <v>-29315.36066</v>
      </c>
      <c r="W203" s="29">
        <f>SUMIFS('2024 YTD | Divisão'!$D:$D,'2024 YTD | Divisão'!$A:$A,W$137,'2024 YTD | Divisão'!$B:$B,$B148,'2024 YTD | Divisão'!$C:$C,"Outras GRs")</f>
        <v>63082.17732</v>
      </c>
      <c r="X203" s="8"/>
      <c r="Y203" s="9"/>
      <c r="Z203" s="4"/>
      <c r="AA203" s="4"/>
      <c r="AB203" s="4"/>
      <c r="AC203" s="4"/>
      <c r="AD203" s="4"/>
      <c r="AE203" s="4"/>
    </row>
    <row r="204" hidden="1" outlineLevel="1">
      <c r="A204" s="8"/>
      <c r="B204" s="98">
        <v>12.0</v>
      </c>
      <c r="C204" s="29">
        <f>SUMIFS('2024 YTD | Divisão'!$D:$D,'2024 YTD | Divisão'!$A:$A,C$137,'2024 YTD | Divisão'!$B:$B,$B149,'2024 YTD | Divisão'!$C:$C,"Outras GRs")</f>
        <v>-41450.31176</v>
      </c>
      <c r="D204" s="29">
        <f>SUMIFS('2024 YTD | Divisão'!$D:$D,'2024 YTD | Divisão'!$A:$A,D$137,'2024 YTD | Divisão'!$B:$B,$B149,'2024 YTD | Divisão'!$C:$C,"Outras GRs")</f>
        <v>-23027.67203</v>
      </c>
      <c r="E204" s="29">
        <f>SUMIFS('2024 YTD | Divisão'!$D:$D,'2024 YTD | Divisão'!$A:$A,E$137,'2024 YTD | Divisão'!$B:$B,$B149,'2024 YTD | Divisão'!$C:$C,"Outras GRs")</f>
        <v>-3234.267298</v>
      </c>
      <c r="F204" s="29">
        <f>SUMIFS('2024 YTD | Divisão'!$D:$D,'2024 YTD | Divisão'!$A:$A,F$137,'2024 YTD | Divisão'!$B:$B,$B149,'2024 YTD | Divisão'!$C:$C,"Outras GRs")</f>
        <v>4067.835027</v>
      </c>
      <c r="G204" s="29">
        <f>SUMIFS('2024 YTD | Divisão'!$D:$D,'2024 YTD | Divisão'!$A:$A,G$137,'2024 YTD | Divisão'!$B:$B,$B149,'2024 YTD | Divisão'!$C:$C,"Outras GRs")</f>
        <v>-12486.92908</v>
      </c>
      <c r="H204" s="29">
        <f>SUMIFS('2024 YTD | Divisão'!$D:$D,'2024 YTD | Divisão'!$A:$A,H$137,'2024 YTD | Divisão'!$B:$B,$B149,'2024 YTD | Divisão'!$C:$C,"Outras GRs")</f>
        <v>5522.469994</v>
      </c>
      <c r="I204" s="29">
        <f>SUMIFS('2024 YTD | Divisão'!$D:$D,'2024 YTD | Divisão'!$A:$A,I$137,'2024 YTD | Divisão'!$B:$B,$B149,'2024 YTD | Divisão'!$C:$C,"Outras GRs")</f>
        <v>-81285.64676</v>
      </c>
      <c r="J204" s="29">
        <f>SUMIFS('2024 YTD | Divisão'!$D:$D,'2024 YTD | Divisão'!$A:$A,J$137,'2024 YTD | Divisão'!$B:$B,$B149,'2024 YTD | Divisão'!$C:$C,"Outras GRs")</f>
        <v>19063.54652</v>
      </c>
      <c r="K204" s="29">
        <f>SUMIFS('2024 YTD | Divisão'!$D:$D,'2024 YTD | Divisão'!$A:$A,K$137,'2024 YTD | Divisão'!$B:$B,$B149,'2024 YTD | Divisão'!$C:$C,"Outras GRs")</f>
        <v>-33368.07931</v>
      </c>
      <c r="L204" s="29">
        <f>SUMIFS('2024 YTD | Divisão'!$D:$D,'2024 YTD | Divisão'!$A:$A,L$137,'2024 YTD | Divisão'!$B:$B,$B149,'2024 YTD | Divisão'!$C:$C,"Outras GRs")</f>
        <v>-18654.24884</v>
      </c>
      <c r="M204" s="29">
        <f>SUMIFS('2024 YTD | Divisão'!$D:$D,'2024 YTD | Divisão'!$A:$A,M$137,'2024 YTD | Divisão'!$B:$B,$B149,'2024 YTD | Divisão'!$C:$C,"Outras GRs")</f>
        <v>10125.49352</v>
      </c>
      <c r="N204" s="29">
        <f>SUMIFS('2024 YTD | Divisão'!$D:$D,'2024 YTD | Divisão'!$A:$A,N$137,'2024 YTD | Divisão'!$B:$B,$B149,'2024 YTD | Divisão'!$C:$C,"Outras GRs")</f>
        <v>-33306.62142</v>
      </c>
      <c r="O204" s="29">
        <f>SUMIFS('2024 YTD | Divisão'!$D:$D,'2024 YTD | Divisão'!$A:$A,O$137,'2024 YTD | Divisão'!$B:$B,$B149,'2024 YTD | Divisão'!$C:$C,"Outras GRs")</f>
        <v>-5448.568223</v>
      </c>
      <c r="P204" s="29">
        <f>SUMIFS('2024 YTD | Divisão'!$D:$D,'2024 YTD | Divisão'!$A:$A,P$137,'2024 YTD | Divisão'!$B:$B,$B149,'2024 YTD | Divisão'!$C:$C,"Outras GRs")</f>
        <v>14380.60592</v>
      </c>
      <c r="Q204" s="29">
        <f>SUMIFS('2024 YTD | Divisão'!$D:$D,'2024 YTD | Divisão'!$A:$A,Q$137,'2024 YTD | Divisão'!$B:$B,$B149,'2024 YTD | Divisão'!$C:$C,"Outras GRs")</f>
        <v>15461.83329</v>
      </c>
      <c r="R204" s="29">
        <f>SUMIFS('2024 YTD | Divisão'!$D:$D,'2024 YTD | Divisão'!$A:$A,R$137,'2024 YTD | Divisão'!$B:$B,$B149,'2024 YTD | Divisão'!$C:$C,"Outras GRs")</f>
        <v>-8261.633804</v>
      </c>
      <c r="S204" s="29">
        <f>SUMIFS('2024 YTD | Divisão'!$D:$D,'2024 YTD | Divisão'!$A:$A,S$137,'2024 YTD | Divisão'!$B:$B,$B149,'2024 YTD | Divisão'!$C:$C,"Outras GRs")</f>
        <v>-3247.158974</v>
      </c>
      <c r="T204" s="29">
        <f>SUMIFS('2024 YTD | Divisão'!$D:$D,'2024 YTD | Divisão'!$A:$A,T$137,'2024 YTD | Divisão'!$B:$B,$B149,'2024 YTD | Divisão'!$C:$C,"Outras GRs")</f>
        <v>15564.4437</v>
      </c>
      <c r="U204" s="29">
        <f>SUMIFS('2024 YTD | Divisão'!$D:$D,'2024 YTD | Divisão'!$A:$A,U$137,'2024 YTD | Divisão'!$B:$B,$B149,'2024 YTD | Divisão'!$C:$C,"Outras GRs")</f>
        <v>-20350.097</v>
      </c>
      <c r="V204" s="29">
        <f>SUMIFS('2024 YTD | Divisão'!$D:$D,'2024 YTD | Divisão'!$A:$A,V$137,'2024 YTD | Divisão'!$B:$B,$B149,'2024 YTD | Divisão'!$C:$C,"Outras GRs")</f>
        <v>-16680.29242</v>
      </c>
      <c r="W204" s="29">
        <f>SUMIFS('2024 YTD | Divisão'!$D:$D,'2024 YTD | Divisão'!$A:$A,W$137,'2024 YTD | Divisão'!$B:$B,$B149,'2024 YTD | Divisão'!$C:$C,"Outras GRs")</f>
        <v>-8064.76755</v>
      </c>
      <c r="X204" s="8"/>
      <c r="Y204" s="9"/>
      <c r="Z204" s="4"/>
      <c r="AA204" s="4"/>
      <c r="AB204" s="4"/>
      <c r="AC204" s="4"/>
      <c r="AD204" s="4"/>
      <c r="AE204" s="4"/>
    </row>
    <row r="205" hidden="1" outlineLevel="1">
      <c r="A205" s="8"/>
      <c r="B205" s="98">
        <v>13.0</v>
      </c>
      <c r="C205" s="29">
        <f>SUMIFS('2024 YTD | Divisão'!$D:$D,'2024 YTD | Divisão'!$A:$A,C$137,'2024 YTD | Divisão'!$B:$B,$B150,'2024 YTD | Divisão'!$C:$C,"Outras GRs")</f>
        <v>37526.1929</v>
      </c>
      <c r="D205" s="29">
        <f>SUMIFS('2024 YTD | Divisão'!$D:$D,'2024 YTD | Divisão'!$A:$A,D$137,'2024 YTD | Divisão'!$B:$B,$B150,'2024 YTD | Divisão'!$C:$C,"Outras GRs")</f>
        <v>57114.74055</v>
      </c>
      <c r="E205" s="29">
        <f>SUMIFS('2024 YTD | Divisão'!$D:$D,'2024 YTD | Divisão'!$A:$A,E$137,'2024 YTD | Divisão'!$B:$B,$B150,'2024 YTD | Divisão'!$C:$C,"Outras GRs")</f>
        <v>13846.06681</v>
      </c>
      <c r="F205" s="29">
        <f>SUMIFS('2024 YTD | Divisão'!$D:$D,'2024 YTD | Divisão'!$A:$A,F$137,'2024 YTD | Divisão'!$B:$B,$B150,'2024 YTD | Divisão'!$C:$C,"Outras GRs")</f>
        <v>44635.54062</v>
      </c>
      <c r="G205" s="29">
        <f>SUMIFS('2024 YTD | Divisão'!$D:$D,'2024 YTD | Divisão'!$A:$A,G$137,'2024 YTD | Divisão'!$B:$B,$B150,'2024 YTD | Divisão'!$C:$C,"Outras GRs")</f>
        <v>163253.3229</v>
      </c>
      <c r="H205" s="29">
        <f>SUMIFS('2024 YTD | Divisão'!$D:$D,'2024 YTD | Divisão'!$A:$A,H$137,'2024 YTD | Divisão'!$B:$B,$B150,'2024 YTD | Divisão'!$C:$C,"Outras GRs")</f>
        <v>42227.88403</v>
      </c>
      <c r="I205" s="29">
        <f>SUMIFS('2024 YTD | Divisão'!$D:$D,'2024 YTD | Divisão'!$A:$A,I$137,'2024 YTD | Divisão'!$B:$B,$B150,'2024 YTD | Divisão'!$C:$C,"Outras GRs")</f>
        <v>63042.03784</v>
      </c>
      <c r="J205" s="29">
        <f>SUMIFS('2024 YTD | Divisão'!$D:$D,'2024 YTD | Divisão'!$A:$A,J$137,'2024 YTD | Divisão'!$B:$B,$B150,'2024 YTD | Divisão'!$C:$C,"Outras GRs")</f>
        <v>29795.04849</v>
      </c>
      <c r="K205" s="29">
        <f>SUMIFS('2024 YTD | Divisão'!$D:$D,'2024 YTD | Divisão'!$A:$A,K$137,'2024 YTD | Divisão'!$B:$B,$B150,'2024 YTD | Divisão'!$C:$C,"Outras GRs")</f>
        <v>55403.22839</v>
      </c>
      <c r="L205" s="29">
        <f>SUMIFS('2024 YTD | Divisão'!$D:$D,'2024 YTD | Divisão'!$A:$A,L$137,'2024 YTD | Divisão'!$B:$B,$B150,'2024 YTD | Divisão'!$C:$C,"Outras GRs")</f>
        <v>29399.12158</v>
      </c>
      <c r="M205" s="29">
        <f>SUMIFS('2024 YTD | Divisão'!$D:$D,'2024 YTD | Divisão'!$A:$A,M$137,'2024 YTD | Divisão'!$B:$B,$B150,'2024 YTD | Divisão'!$C:$C,"Outras GRs")</f>
        <v>64717.06064</v>
      </c>
      <c r="N205" s="29">
        <f>SUMIFS('2024 YTD | Divisão'!$D:$D,'2024 YTD | Divisão'!$A:$A,N$137,'2024 YTD | Divisão'!$B:$B,$B150,'2024 YTD | Divisão'!$C:$C,"Outras GRs")</f>
        <v>74705.10674</v>
      </c>
      <c r="O205" s="29">
        <f>SUMIFS('2024 YTD | Divisão'!$D:$D,'2024 YTD | Divisão'!$A:$A,O$137,'2024 YTD | Divisão'!$B:$B,$B150,'2024 YTD | Divisão'!$C:$C,"Outras GRs")</f>
        <v>96717.14269</v>
      </c>
      <c r="P205" s="29">
        <f>SUMIFS('2024 YTD | Divisão'!$D:$D,'2024 YTD | Divisão'!$A:$A,P$137,'2024 YTD | Divisão'!$B:$B,$B150,'2024 YTD | Divisão'!$C:$C,"Outras GRs")</f>
        <v>13823.1235</v>
      </c>
      <c r="Q205" s="29">
        <f>SUMIFS('2024 YTD | Divisão'!$D:$D,'2024 YTD | Divisão'!$A:$A,Q$137,'2024 YTD | Divisão'!$B:$B,$B150,'2024 YTD | Divisão'!$C:$C,"Outras GRs")</f>
        <v>36506.69964</v>
      </c>
      <c r="R205" s="29">
        <f>SUMIFS('2024 YTD | Divisão'!$D:$D,'2024 YTD | Divisão'!$A:$A,R$137,'2024 YTD | Divisão'!$B:$B,$B150,'2024 YTD | Divisão'!$C:$C,"Outras GRs")</f>
        <v>15641.87986</v>
      </c>
      <c r="S205" s="29">
        <f>SUMIFS('2024 YTD | Divisão'!$D:$D,'2024 YTD | Divisão'!$A:$A,S$137,'2024 YTD | Divisão'!$B:$B,$B150,'2024 YTD | Divisão'!$C:$C,"Outras GRs")</f>
        <v>-3783.845218</v>
      </c>
      <c r="T205" s="29">
        <f>SUMIFS('2024 YTD | Divisão'!$D:$D,'2024 YTD | Divisão'!$A:$A,T$137,'2024 YTD | Divisão'!$B:$B,$B150,'2024 YTD | Divisão'!$C:$C,"Outras GRs")</f>
        <v>15798.02165</v>
      </c>
      <c r="U205" s="29">
        <f>SUMIFS('2024 YTD | Divisão'!$D:$D,'2024 YTD | Divisão'!$A:$A,U$137,'2024 YTD | Divisão'!$B:$B,$B150,'2024 YTD | Divisão'!$C:$C,"Outras GRs")</f>
        <v>5700.125734</v>
      </c>
      <c r="V205" s="29">
        <f>SUMIFS('2024 YTD | Divisão'!$D:$D,'2024 YTD | Divisão'!$A:$A,V$137,'2024 YTD | Divisão'!$B:$B,$B150,'2024 YTD | Divisão'!$C:$C,"Outras GRs")</f>
        <v>59900.4832</v>
      </c>
      <c r="W205" s="29">
        <f>SUMIFS('2024 YTD | Divisão'!$D:$D,'2024 YTD | Divisão'!$A:$A,W$137,'2024 YTD | Divisão'!$B:$B,$B150,'2024 YTD | Divisão'!$C:$C,"Outras GRs")</f>
        <v>115878.6934</v>
      </c>
      <c r="X205" s="8"/>
      <c r="Y205" s="9"/>
      <c r="Z205" s="4"/>
      <c r="AA205" s="4"/>
      <c r="AB205" s="4"/>
      <c r="AC205" s="4"/>
      <c r="AD205" s="4"/>
      <c r="AE205" s="4"/>
    </row>
    <row r="206" hidden="1" outlineLevel="1">
      <c r="A206" s="8"/>
      <c r="B206" s="98">
        <v>14.0</v>
      </c>
      <c r="C206" s="29">
        <f>SUMIFS('2024 YTD | Divisão'!$D:$D,'2024 YTD | Divisão'!$A:$A,C$137,'2024 YTD | Divisão'!$B:$B,$B151,'2024 YTD | Divisão'!$C:$C,"Outras GRs")</f>
        <v>-90635.14118</v>
      </c>
      <c r="D206" s="29">
        <f>SUMIFS('2024 YTD | Divisão'!$D:$D,'2024 YTD | Divisão'!$A:$A,D$137,'2024 YTD | Divisão'!$B:$B,$B151,'2024 YTD | Divisão'!$C:$C,"Outras GRs")</f>
        <v>-128475.9103</v>
      </c>
      <c r="E206" s="29">
        <f>SUMIFS('2024 YTD | Divisão'!$D:$D,'2024 YTD | Divisão'!$A:$A,E$137,'2024 YTD | Divisão'!$B:$B,$B151,'2024 YTD | Divisão'!$C:$C,"Outras GRs")</f>
        <v>-15048.8119</v>
      </c>
      <c r="F206" s="29">
        <f>SUMIFS('2024 YTD | Divisão'!$D:$D,'2024 YTD | Divisão'!$A:$A,F$137,'2024 YTD | Divisão'!$B:$B,$B151,'2024 YTD | Divisão'!$C:$C,"Outras GRs")</f>
        <v>-71336.44726</v>
      </c>
      <c r="G206" s="29">
        <f>SUMIFS('2024 YTD | Divisão'!$D:$D,'2024 YTD | Divisão'!$A:$A,G$137,'2024 YTD | Divisão'!$B:$B,$B151,'2024 YTD | Divisão'!$C:$C,"Outras GRs")</f>
        <v>-225540.4822</v>
      </c>
      <c r="H206" s="29">
        <f>SUMIFS('2024 YTD | Divisão'!$D:$D,'2024 YTD | Divisão'!$A:$A,H$137,'2024 YTD | Divisão'!$B:$B,$B151,'2024 YTD | Divisão'!$C:$C,"Outras GRs")</f>
        <v>-97722.20992</v>
      </c>
      <c r="I206" s="29">
        <f>SUMIFS('2024 YTD | Divisão'!$D:$D,'2024 YTD | Divisão'!$A:$A,I$137,'2024 YTD | Divisão'!$B:$B,$B151,'2024 YTD | Divisão'!$C:$C,"Outras GRs")</f>
        <v>-103690.0486</v>
      </c>
      <c r="J206" s="29">
        <f>SUMIFS('2024 YTD | Divisão'!$D:$D,'2024 YTD | Divisão'!$A:$A,J$137,'2024 YTD | Divisão'!$B:$B,$B151,'2024 YTD | Divisão'!$C:$C,"Outras GRs")</f>
        <v>-108073.8519</v>
      </c>
      <c r="K206" s="29">
        <f>SUMIFS('2024 YTD | Divisão'!$D:$D,'2024 YTD | Divisão'!$A:$A,K$137,'2024 YTD | Divisão'!$B:$B,$B151,'2024 YTD | Divisão'!$C:$C,"Outras GRs")</f>
        <v>-113684.3113</v>
      </c>
      <c r="L206" s="29">
        <f>SUMIFS('2024 YTD | Divisão'!$D:$D,'2024 YTD | Divisão'!$A:$A,L$137,'2024 YTD | Divisão'!$B:$B,$B151,'2024 YTD | Divisão'!$C:$C,"Outras GRs")</f>
        <v>-187045.6953</v>
      </c>
      <c r="M206" s="29">
        <f>SUMIFS('2024 YTD | Divisão'!$D:$D,'2024 YTD | Divisão'!$A:$A,M$137,'2024 YTD | Divisão'!$B:$B,$B151,'2024 YTD | Divisão'!$C:$C,"Outras GRs")</f>
        <v>-164159.3084</v>
      </c>
      <c r="N206" s="29">
        <f>SUMIFS('2024 YTD | Divisão'!$D:$D,'2024 YTD | Divisão'!$A:$A,N$137,'2024 YTD | Divisão'!$B:$B,$B151,'2024 YTD | Divisão'!$C:$C,"Outras GRs")</f>
        <v>-128202.2594</v>
      </c>
      <c r="O206" s="29">
        <f>SUMIFS('2024 YTD | Divisão'!$D:$D,'2024 YTD | Divisão'!$A:$A,O$137,'2024 YTD | Divisão'!$B:$B,$B151,'2024 YTD | Divisão'!$C:$C,"Outras GRs")</f>
        <v>-140578.0752</v>
      </c>
      <c r="P206" s="29">
        <f>SUMIFS('2024 YTD | Divisão'!$D:$D,'2024 YTD | Divisão'!$A:$A,P$137,'2024 YTD | Divisão'!$B:$B,$B151,'2024 YTD | Divisão'!$C:$C,"Outras GRs")</f>
        <v>-5104.018895</v>
      </c>
      <c r="Q206" s="29">
        <f>SUMIFS('2024 YTD | Divisão'!$D:$D,'2024 YTD | Divisão'!$A:$A,Q$137,'2024 YTD | Divisão'!$B:$B,$B151,'2024 YTD | Divisão'!$C:$C,"Outras GRs")</f>
        <v>16351.32148</v>
      </c>
      <c r="R206" s="29">
        <f>SUMIFS('2024 YTD | Divisão'!$D:$D,'2024 YTD | Divisão'!$A:$A,R$137,'2024 YTD | Divisão'!$B:$B,$B151,'2024 YTD | Divisão'!$C:$C,"Outras GRs")</f>
        <v>-27041.14206</v>
      </c>
      <c r="S206" s="29">
        <f>SUMIFS('2024 YTD | Divisão'!$D:$D,'2024 YTD | Divisão'!$A:$A,S$137,'2024 YTD | Divisão'!$B:$B,$B151,'2024 YTD | Divisão'!$C:$C,"Outras GRs")</f>
        <v>-12940.04209</v>
      </c>
      <c r="T206" s="29">
        <f>SUMIFS('2024 YTD | Divisão'!$D:$D,'2024 YTD | Divisão'!$A:$A,T$137,'2024 YTD | Divisão'!$B:$B,$B151,'2024 YTD | Divisão'!$C:$C,"Outras GRs")</f>
        <v>-16739.14821</v>
      </c>
      <c r="U206" s="29">
        <f>SUMIFS('2024 YTD | Divisão'!$D:$D,'2024 YTD | Divisão'!$A:$A,U$137,'2024 YTD | Divisão'!$B:$B,$B151,'2024 YTD | Divisão'!$C:$C,"Outras GRs")</f>
        <v>-125818.8552</v>
      </c>
      <c r="V206" s="29">
        <f>SUMIFS('2024 YTD | Divisão'!$D:$D,'2024 YTD | Divisão'!$A:$A,V$137,'2024 YTD | Divisão'!$B:$B,$B151,'2024 YTD | Divisão'!$C:$C,"Outras GRs")</f>
        <v>-122122.5163</v>
      </c>
      <c r="W206" s="29">
        <f>SUMIFS('2024 YTD | Divisão'!$D:$D,'2024 YTD | Divisão'!$A:$A,W$137,'2024 YTD | Divisão'!$B:$B,$B151,'2024 YTD | Divisão'!$C:$C,"Outras GRs")</f>
        <v>-62623.8925</v>
      </c>
      <c r="X206" s="8"/>
      <c r="Y206" s="9"/>
      <c r="Z206" s="4"/>
      <c r="AA206" s="4"/>
      <c r="AB206" s="4"/>
      <c r="AC206" s="4"/>
      <c r="AD206" s="4"/>
      <c r="AE206" s="4"/>
    </row>
    <row r="207" hidden="1" outlineLevel="1">
      <c r="A207" s="8"/>
      <c r="B207" s="98">
        <v>15.0</v>
      </c>
      <c r="C207" s="29">
        <f>SUMIFS('2024 YTD | Divisão'!$D:$D,'2024 YTD | Divisão'!$A:$A,C$137,'2024 YTD | Divisão'!$B:$B,$B152,'2024 YTD | Divisão'!$C:$C,"Outras GRs")</f>
        <v>6275.800586</v>
      </c>
      <c r="D207" s="29">
        <f>SUMIFS('2024 YTD | Divisão'!$D:$D,'2024 YTD | Divisão'!$A:$A,D$137,'2024 YTD | Divisão'!$B:$B,$B152,'2024 YTD | Divisão'!$C:$C,"Outras GRs")</f>
        <v>-41349.27942</v>
      </c>
      <c r="E207" s="29">
        <f>SUMIFS('2024 YTD | Divisão'!$D:$D,'2024 YTD | Divisão'!$A:$A,E$137,'2024 YTD | Divisão'!$B:$B,$B152,'2024 YTD | Divisão'!$C:$C,"Outras GRs")</f>
        <v>4216.590626</v>
      </c>
      <c r="F207" s="29">
        <f>SUMIFS('2024 YTD | Divisão'!$D:$D,'2024 YTD | Divisão'!$A:$A,F$137,'2024 YTD | Divisão'!$B:$B,$B152,'2024 YTD | Divisão'!$C:$C,"Outras GRs")</f>
        <v>-44170.92266</v>
      </c>
      <c r="G207" s="29">
        <f>SUMIFS('2024 YTD | Divisão'!$D:$D,'2024 YTD | Divisão'!$A:$A,G$137,'2024 YTD | Divisão'!$B:$B,$B152,'2024 YTD | Divisão'!$C:$C,"Outras GRs")</f>
        <v>30962.17664</v>
      </c>
      <c r="H207" s="29">
        <f>SUMIFS('2024 YTD | Divisão'!$D:$D,'2024 YTD | Divisão'!$A:$A,H$137,'2024 YTD | Divisão'!$B:$B,$B152,'2024 YTD | Divisão'!$C:$C,"Outras GRs")</f>
        <v>-4980.490466</v>
      </c>
      <c r="I207" s="29">
        <f>SUMIFS('2024 YTD | Divisão'!$D:$D,'2024 YTD | Divisão'!$A:$A,I$137,'2024 YTD | Divisão'!$B:$B,$B152,'2024 YTD | Divisão'!$C:$C,"Outras GRs")</f>
        <v>8684.88548</v>
      </c>
      <c r="J207" s="29">
        <f>SUMIFS('2024 YTD | Divisão'!$D:$D,'2024 YTD | Divisão'!$A:$A,J$137,'2024 YTD | Divisão'!$B:$B,$B152,'2024 YTD | Divisão'!$C:$C,"Outras GRs")</f>
        <v>20640.93638</v>
      </c>
      <c r="K207" s="29">
        <f>SUMIFS('2024 YTD | Divisão'!$D:$D,'2024 YTD | Divisão'!$A:$A,K$137,'2024 YTD | Divisão'!$B:$B,$B152,'2024 YTD | Divisão'!$C:$C,"Outras GRs")</f>
        <v>26852.73873</v>
      </c>
      <c r="L207" s="29">
        <f>SUMIFS('2024 YTD | Divisão'!$D:$D,'2024 YTD | Divisão'!$A:$A,L$137,'2024 YTD | Divisão'!$B:$B,$B152,'2024 YTD | Divisão'!$C:$C,"Outras GRs")</f>
        <v>76668.74696</v>
      </c>
      <c r="M207" s="29">
        <f>SUMIFS('2024 YTD | Divisão'!$D:$D,'2024 YTD | Divisão'!$A:$A,M$137,'2024 YTD | Divisão'!$B:$B,$B152,'2024 YTD | Divisão'!$C:$C,"Outras GRs")</f>
        <v>-13291.51677</v>
      </c>
      <c r="N207" s="29">
        <f>SUMIFS('2024 YTD | Divisão'!$D:$D,'2024 YTD | Divisão'!$A:$A,N$137,'2024 YTD | Divisão'!$B:$B,$B152,'2024 YTD | Divisão'!$C:$C,"Outras GRs")</f>
        <v>-31000.60129</v>
      </c>
      <c r="O207" s="29">
        <f>SUMIFS('2024 YTD | Divisão'!$D:$D,'2024 YTD | Divisão'!$A:$A,O$137,'2024 YTD | Divisão'!$B:$B,$B152,'2024 YTD | Divisão'!$C:$C,"Outras GRs")</f>
        <v>-40877.21742</v>
      </c>
      <c r="P207" s="29">
        <f>SUMIFS('2024 YTD | Divisão'!$D:$D,'2024 YTD | Divisão'!$A:$A,P$137,'2024 YTD | Divisão'!$B:$B,$B152,'2024 YTD | Divisão'!$C:$C,"Outras GRs")</f>
        <v>4539.683407</v>
      </c>
      <c r="Q207" s="29">
        <f>SUMIFS('2024 YTD | Divisão'!$D:$D,'2024 YTD | Divisão'!$A:$A,Q$137,'2024 YTD | Divisão'!$B:$B,$B152,'2024 YTD | Divisão'!$C:$C,"Outras GRs")</f>
        <v>18910.94534</v>
      </c>
      <c r="R207" s="29">
        <f>SUMIFS('2024 YTD | Divisão'!$D:$D,'2024 YTD | Divisão'!$A:$A,R$137,'2024 YTD | Divisão'!$B:$B,$B152,'2024 YTD | Divisão'!$C:$C,"Outras GRs")</f>
        <v>9454.003367</v>
      </c>
      <c r="S207" s="29">
        <f>SUMIFS('2024 YTD | Divisão'!$D:$D,'2024 YTD | Divisão'!$A:$A,S$137,'2024 YTD | Divisão'!$B:$B,$B152,'2024 YTD | Divisão'!$C:$C,"Outras GRs")</f>
        <v>-1149.491707</v>
      </c>
      <c r="T207" s="29">
        <f>SUMIFS('2024 YTD | Divisão'!$D:$D,'2024 YTD | Divisão'!$A:$A,T$137,'2024 YTD | Divisão'!$B:$B,$B152,'2024 YTD | Divisão'!$C:$C,"Outras GRs")</f>
        <v>-3890.736035</v>
      </c>
      <c r="U207" s="29">
        <f>SUMIFS('2024 YTD | Divisão'!$D:$D,'2024 YTD | Divisão'!$A:$A,U$137,'2024 YTD | Divisão'!$B:$B,$B152,'2024 YTD | Divisão'!$C:$C,"Outras GRs")</f>
        <v>-13708.42686</v>
      </c>
      <c r="V207" s="29">
        <f>SUMIFS('2024 YTD | Divisão'!$D:$D,'2024 YTD | Divisão'!$A:$A,V$137,'2024 YTD | Divisão'!$B:$B,$B152,'2024 YTD | Divisão'!$C:$C,"Outras GRs")</f>
        <v>1257.980544</v>
      </c>
      <c r="W207" s="29">
        <f>SUMIFS('2024 YTD | Divisão'!$D:$D,'2024 YTD | Divisão'!$A:$A,W$137,'2024 YTD | Divisão'!$B:$B,$B152,'2024 YTD | Divisão'!$C:$C,"Outras GRs")</f>
        <v>51154.93699</v>
      </c>
      <c r="X207" s="8"/>
      <c r="Y207" s="9"/>
      <c r="Z207" s="4"/>
      <c r="AA207" s="4"/>
      <c r="AB207" s="4"/>
      <c r="AC207" s="4"/>
      <c r="AD207" s="4"/>
      <c r="AE207" s="4"/>
    </row>
    <row r="208" hidden="1" outlineLevel="1">
      <c r="A208" s="8"/>
      <c r="B208" s="98">
        <v>16.0</v>
      </c>
      <c r="C208" s="29">
        <f>SUMIFS('2024 YTD | Divisão'!$D:$D,'2024 YTD | Divisão'!$A:$A,C$137,'2024 YTD | Divisão'!$B:$B,$B153,'2024 YTD | Divisão'!$C:$C,"Outras GRs")</f>
        <v>2206.0032</v>
      </c>
      <c r="D208" s="29">
        <f>SUMIFS('2024 YTD | Divisão'!$D:$D,'2024 YTD | Divisão'!$A:$A,D$137,'2024 YTD | Divisão'!$B:$B,$B153,'2024 YTD | Divisão'!$C:$C,"Outras GRs")</f>
        <v>-124185.9519</v>
      </c>
      <c r="E208" s="29">
        <f>SUMIFS('2024 YTD | Divisão'!$D:$D,'2024 YTD | Divisão'!$A:$A,E$137,'2024 YTD | Divisão'!$B:$B,$B153,'2024 YTD | Divisão'!$C:$C,"Outras GRs")</f>
        <v>-33.172063</v>
      </c>
      <c r="F208" s="29">
        <f>SUMIFS('2024 YTD | Divisão'!$D:$D,'2024 YTD | Divisão'!$A:$A,F$137,'2024 YTD | Divisão'!$B:$B,$B153,'2024 YTD | Divisão'!$C:$C,"Outras GRs")</f>
        <v>-57227.54418</v>
      </c>
      <c r="G208" s="29">
        <f>SUMIFS('2024 YTD | Divisão'!$D:$D,'2024 YTD | Divisão'!$A:$A,G$137,'2024 YTD | Divisão'!$B:$B,$B153,'2024 YTD | Divisão'!$C:$C,"Outras GRs")</f>
        <v>-191229.7209</v>
      </c>
      <c r="H208" s="29">
        <f>SUMIFS('2024 YTD | Divisão'!$D:$D,'2024 YTD | Divisão'!$A:$A,H$137,'2024 YTD | Divisão'!$B:$B,$B153,'2024 YTD | Divisão'!$C:$C,"Outras GRs")</f>
        <v>-110395.6842</v>
      </c>
      <c r="I208" s="29">
        <f>SUMIFS('2024 YTD | Divisão'!$D:$D,'2024 YTD | Divisão'!$A:$A,I$137,'2024 YTD | Divisão'!$B:$B,$B153,'2024 YTD | Divisão'!$C:$C,"Outras GRs")</f>
        <v>-91894.47812</v>
      </c>
      <c r="J208" s="29">
        <f>SUMIFS('2024 YTD | Divisão'!$D:$D,'2024 YTD | Divisão'!$A:$A,J$137,'2024 YTD | Divisão'!$B:$B,$B153,'2024 YTD | Divisão'!$C:$C,"Outras GRs")</f>
        <v>-47576.75024</v>
      </c>
      <c r="K208" s="29">
        <f>SUMIFS('2024 YTD | Divisão'!$D:$D,'2024 YTD | Divisão'!$A:$A,K$137,'2024 YTD | Divisão'!$B:$B,$B153,'2024 YTD | Divisão'!$C:$C,"Outras GRs")</f>
        <v>-17661.65177</v>
      </c>
      <c r="L208" s="29">
        <f>SUMIFS('2024 YTD | Divisão'!$D:$D,'2024 YTD | Divisão'!$A:$A,L$137,'2024 YTD | Divisão'!$B:$B,$B153,'2024 YTD | Divisão'!$C:$C,"Outras GRs")</f>
        <v>-20513.51775</v>
      </c>
      <c r="M208" s="29">
        <f>SUMIFS('2024 YTD | Divisão'!$D:$D,'2024 YTD | Divisão'!$A:$A,M$137,'2024 YTD | Divisão'!$B:$B,$B153,'2024 YTD | Divisão'!$C:$C,"Outras GRs")</f>
        <v>-23219.48702</v>
      </c>
      <c r="N208" s="29">
        <f>SUMIFS('2024 YTD | Divisão'!$D:$D,'2024 YTD | Divisão'!$A:$A,N$137,'2024 YTD | Divisão'!$B:$B,$B153,'2024 YTD | Divisão'!$C:$C,"Outras GRs")</f>
        <v>-37088.0553</v>
      </c>
      <c r="O208" s="29">
        <f>SUMIFS('2024 YTD | Divisão'!$D:$D,'2024 YTD | Divisão'!$A:$A,O$137,'2024 YTD | Divisão'!$B:$B,$B153,'2024 YTD | Divisão'!$C:$C,"Outras GRs")</f>
        <v>-73069.53445</v>
      </c>
      <c r="P208" s="29">
        <f>SUMIFS('2024 YTD | Divisão'!$D:$D,'2024 YTD | Divisão'!$A:$A,P$137,'2024 YTD | Divisão'!$B:$B,$B153,'2024 YTD | Divisão'!$C:$C,"Outras GRs")</f>
        <v>-542.0413594</v>
      </c>
      <c r="Q208" s="29">
        <f>SUMIFS('2024 YTD | Divisão'!$D:$D,'2024 YTD | Divisão'!$A:$A,Q$137,'2024 YTD | Divisão'!$B:$B,$B153,'2024 YTD | Divisão'!$C:$C,"Outras GRs")</f>
        <v>37230.60442</v>
      </c>
      <c r="R208" s="29">
        <f>SUMIFS('2024 YTD | Divisão'!$D:$D,'2024 YTD | Divisão'!$A:$A,R$137,'2024 YTD | Divisão'!$B:$B,$B153,'2024 YTD | Divisão'!$C:$C,"Outras GRs")</f>
        <v>3406.734506</v>
      </c>
      <c r="S208" s="29">
        <f>SUMIFS('2024 YTD | Divisão'!$D:$D,'2024 YTD | Divisão'!$A:$A,S$137,'2024 YTD | Divisão'!$B:$B,$B153,'2024 YTD | Divisão'!$C:$C,"Outras GRs")</f>
        <v>-845.241857</v>
      </c>
      <c r="T208" s="29">
        <f>SUMIFS('2024 YTD | Divisão'!$D:$D,'2024 YTD | Divisão'!$A:$A,T$137,'2024 YTD | Divisão'!$B:$B,$B153,'2024 YTD | Divisão'!$C:$C,"Outras GRs")</f>
        <v>7225.873832</v>
      </c>
      <c r="U208" s="29">
        <f>SUMIFS('2024 YTD | Divisão'!$D:$D,'2024 YTD | Divisão'!$A:$A,U$137,'2024 YTD | Divisão'!$B:$B,$B153,'2024 YTD | Divisão'!$C:$C,"Outras GRs")</f>
        <v>-26648.16459</v>
      </c>
      <c r="V208" s="29">
        <f>SUMIFS('2024 YTD | Divisão'!$D:$D,'2024 YTD | Divisão'!$A:$A,V$137,'2024 YTD | Divisão'!$B:$B,$B153,'2024 YTD | Divisão'!$C:$C,"Outras GRs")</f>
        <v>-39761.95842</v>
      </c>
      <c r="W208" s="29">
        <f>SUMIFS('2024 YTD | Divisão'!$D:$D,'2024 YTD | Divisão'!$A:$A,W$137,'2024 YTD | Divisão'!$B:$B,$B153,'2024 YTD | Divisão'!$C:$C,"Outras GRs")</f>
        <v>-6775.207232</v>
      </c>
      <c r="X208" s="8"/>
      <c r="Y208" s="9"/>
      <c r="Z208" s="4"/>
      <c r="AA208" s="4"/>
      <c r="AB208" s="4"/>
      <c r="AC208" s="4"/>
      <c r="AD208" s="4"/>
      <c r="AE208" s="4"/>
    </row>
    <row r="209" hidden="1" outlineLevel="1">
      <c r="A209" s="8"/>
      <c r="B209" s="98">
        <v>17.0</v>
      </c>
      <c r="C209" s="29">
        <f>SUMIFS('2024 YTD | Divisão'!$D:$D,'2024 YTD | Divisão'!$A:$A,C$137,'2024 YTD | Divisão'!$B:$B,$B154,'2024 YTD | Divisão'!$C:$C,"Outras GRs")</f>
        <v>44431.84432</v>
      </c>
      <c r="D209" s="29">
        <f>SUMIFS('2024 YTD | Divisão'!$D:$D,'2024 YTD | Divisão'!$A:$A,D$137,'2024 YTD | Divisão'!$B:$B,$B154,'2024 YTD | Divisão'!$C:$C,"Outras GRs")</f>
        <v>-2524.234216</v>
      </c>
      <c r="E209" s="29">
        <f>SUMIFS('2024 YTD | Divisão'!$D:$D,'2024 YTD | Divisão'!$A:$A,E$137,'2024 YTD | Divisão'!$B:$B,$B154,'2024 YTD | Divisão'!$C:$C,"Outras GRs")</f>
        <v>11517.45731</v>
      </c>
      <c r="F209" s="29">
        <f>SUMIFS('2024 YTD | Divisão'!$D:$D,'2024 YTD | Divisão'!$A:$A,F$137,'2024 YTD | Divisão'!$B:$B,$B154,'2024 YTD | Divisão'!$C:$C,"Outras GRs")</f>
        <v>-691.1577848</v>
      </c>
      <c r="G209" s="29">
        <f>SUMIFS('2024 YTD | Divisão'!$D:$D,'2024 YTD | Divisão'!$A:$A,G$137,'2024 YTD | Divisão'!$B:$B,$B154,'2024 YTD | Divisão'!$C:$C,"Outras GRs")</f>
        <v>27964.49037</v>
      </c>
      <c r="H209" s="29">
        <f>SUMIFS('2024 YTD | Divisão'!$D:$D,'2024 YTD | Divisão'!$A:$A,H$137,'2024 YTD | Divisão'!$B:$B,$B154,'2024 YTD | Divisão'!$C:$C,"Outras GRs")</f>
        <v>-5419.043616</v>
      </c>
      <c r="I209" s="29">
        <f>SUMIFS('2024 YTD | Divisão'!$D:$D,'2024 YTD | Divisão'!$A:$A,I$137,'2024 YTD | Divisão'!$B:$B,$B154,'2024 YTD | Divisão'!$C:$C,"Outras GRs")</f>
        <v>29572.76476</v>
      </c>
      <c r="J209" s="29">
        <f>SUMIFS('2024 YTD | Divisão'!$D:$D,'2024 YTD | Divisão'!$A:$A,J$137,'2024 YTD | Divisão'!$B:$B,$B154,'2024 YTD | Divisão'!$C:$C,"Outras GRs")</f>
        <v>40528.401</v>
      </c>
      <c r="K209" s="29">
        <f>SUMIFS('2024 YTD | Divisão'!$D:$D,'2024 YTD | Divisão'!$A:$A,K$137,'2024 YTD | Divisão'!$B:$B,$B154,'2024 YTD | Divisão'!$C:$C,"Outras GRs")</f>
        <v>-268.892161</v>
      </c>
      <c r="L209" s="29">
        <f>SUMIFS('2024 YTD | Divisão'!$D:$D,'2024 YTD | Divisão'!$A:$A,L$137,'2024 YTD | Divisão'!$B:$B,$B154,'2024 YTD | Divisão'!$C:$C,"Outras GRs")</f>
        <v>35440.40814</v>
      </c>
      <c r="M209" s="29">
        <f>SUMIFS('2024 YTD | Divisão'!$D:$D,'2024 YTD | Divisão'!$A:$A,M$137,'2024 YTD | Divisão'!$B:$B,$B154,'2024 YTD | Divisão'!$C:$C,"Outras GRs")</f>
        <v>-50365.52295</v>
      </c>
      <c r="N209" s="29">
        <f>SUMIFS('2024 YTD | Divisão'!$D:$D,'2024 YTD | Divisão'!$A:$A,N$137,'2024 YTD | Divisão'!$B:$B,$B154,'2024 YTD | Divisão'!$C:$C,"Outras GRs")</f>
        <v>-60717.95925</v>
      </c>
      <c r="O209" s="29">
        <f>SUMIFS('2024 YTD | Divisão'!$D:$D,'2024 YTD | Divisão'!$A:$A,O$137,'2024 YTD | Divisão'!$B:$B,$B154,'2024 YTD | Divisão'!$C:$C,"Outras GRs")</f>
        <v>-15958.46539</v>
      </c>
      <c r="P209" s="29">
        <f>SUMIFS('2024 YTD | Divisão'!$D:$D,'2024 YTD | Divisão'!$A:$A,P$137,'2024 YTD | Divisão'!$B:$B,$B154,'2024 YTD | Divisão'!$C:$C,"Outras GRs")</f>
        <v>-18036.25404</v>
      </c>
      <c r="Q209" s="29">
        <f>SUMIFS('2024 YTD | Divisão'!$D:$D,'2024 YTD | Divisão'!$A:$A,Q$137,'2024 YTD | Divisão'!$B:$B,$B154,'2024 YTD | Divisão'!$C:$C,"Outras GRs")</f>
        <v>5589.445354</v>
      </c>
      <c r="R209" s="29">
        <f>SUMIFS('2024 YTD | Divisão'!$D:$D,'2024 YTD | Divisão'!$A:$A,R$137,'2024 YTD | Divisão'!$B:$B,$B154,'2024 YTD | Divisão'!$C:$C,"Outras GRs")</f>
        <v>7744.57599</v>
      </c>
      <c r="S209" s="29">
        <f>SUMIFS('2024 YTD | Divisão'!$D:$D,'2024 YTD | Divisão'!$A:$A,S$137,'2024 YTD | Divisão'!$B:$B,$B154,'2024 YTD | Divisão'!$C:$C,"Outras GRs")</f>
        <v>-216.2556008</v>
      </c>
      <c r="T209" s="29">
        <f>SUMIFS('2024 YTD | Divisão'!$D:$D,'2024 YTD | Divisão'!$A:$A,T$137,'2024 YTD | Divisão'!$B:$B,$B154,'2024 YTD | Divisão'!$C:$C,"Outras GRs")</f>
        <v>5045.272337</v>
      </c>
      <c r="U209" s="29">
        <f>SUMIFS('2024 YTD | Divisão'!$D:$D,'2024 YTD | Divisão'!$A:$A,U$137,'2024 YTD | Divisão'!$B:$B,$B154,'2024 YTD | Divisão'!$C:$C,"Outras GRs")</f>
        <v>-2042.769735</v>
      </c>
      <c r="V209" s="29">
        <f>SUMIFS('2024 YTD | Divisão'!$D:$D,'2024 YTD | Divisão'!$A:$A,V$137,'2024 YTD | Divisão'!$B:$B,$B154,'2024 YTD | Divisão'!$C:$C,"Outras GRs")</f>
        <v>12682.39862</v>
      </c>
      <c r="W209" s="29">
        <f>SUMIFS('2024 YTD | Divisão'!$D:$D,'2024 YTD | Divisão'!$A:$A,W$137,'2024 YTD | Divisão'!$B:$B,$B154,'2024 YTD | Divisão'!$C:$C,"Outras GRs")</f>
        <v>88004.99183</v>
      </c>
      <c r="X209" s="8"/>
      <c r="Y209" s="9"/>
      <c r="Z209" s="4"/>
      <c r="AA209" s="4"/>
      <c r="AB209" s="4"/>
      <c r="AC209" s="4"/>
      <c r="AD209" s="4"/>
      <c r="AE209" s="4"/>
    </row>
    <row r="210" hidden="1" outlineLevel="1">
      <c r="A210" s="8"/>
      <c r="B210" s="98">
        <v>18.0</v>
      </c>
      <c r="C210" s="29">
        <f>SUMIFS('2024 YTD | Divisão'!$D:$D,'2024 YTD | Divisão'!$A:$A,C$137,'2024 YTD | Divisão'!$B:$B,$B155,'2024 YTD | Divisão'!$C:$C,"Outras GRs")</f>
        <v>8629.679887</v>
      </c>
      <c r="D210" s="29">
        <f>SUMIFS('2024 YTD | Divisão'!$D:$D,'2024 YTD | Divisão'!$A:$A,D$137,'2024 YTD | Divisão'!$B:$B,$B155,'2024 YTD | Divisão'!$C:$C,"Outras GRs")</f>
        <v>-2262.910018</v>
      </c>
      <c r="E210" s="29">
        <f>SUMIFS('2024 YTD | Divisão'!$D:$D,'2024 YTD | Divisão'!$A:$A,E$137,'2024 YTD | Divisão'!$B:$B,$B155,'2024 YTD | Divisão'!$C:$C,"Outras GRs")</f>
        <v>5303.240224</v>
      </c>
      <c r="F210" s="29">
        <f>SUMIFS('2024 YTD | Divisão'!$D:$D,'2024 YTD | Divisão'!$A:$A,F$137,'2024 YTD | Divisão'!$B:$B,$B155,'2024 YTD | Divisão'!$C:$C,"Outras GRs")</f>
        <v>-47746.19031</v>
      </c>
      <c r="G210" s="29">
        <f>SUMIFS('2024 YTD | Divisão'!$D:$D,'2024 YTD | Divisão'!$A:$A,G$137,'2024 YTD | Divisão'!$B:$B,$B155,'2024 YTD | Divisão'!$C:$C,"Outras GRs")</f>
        <v>-6884.764954</v>
      </c>
      <c r="H210" s="29">
        <f>SUMIFS('2024 YTD | Divisão'!$D:$D,'2024 YTD | Divisão'!$A:$A,H$137,'2024 YTD | Divisão'!$B:$B,$B155,'2024 YTD | Divisão'!$C:$C,"Outras GRs")</f>
        <v>-7659.549043</v>
      </c>
      <c r="I210" s="29">
        <f>SUMIFS('2024 YTD | Divisão'!$D:$D,'2024 YTD | Divisão'!$A:$A,I$137,'2024 YTD | Divisão'!$B:$B,$B155,'2024 YTD | Divisão'!$C:$C,"Outras GRs")</f>
        <v>-739.3961569</v>
      </c>
      <c r="J210" s="29">
        <f>SUMIFS('2024 YTD | Divisão'!$D:$D,'2024 YTD | Divisão'!$A:$A,J$137,'2024 YTD | Divisão'!$B:$B,$B155,'2024 YTD | Divisão'!$C:$C,"Outras GRs")</f>
        <v>-12931.77689</v>
      </c>
      <c r="K210" s="29">
        <f>SUMIFS('2024 YTD | Divisão'!$D:$D,'2024 YTD | Divisão'!$A:$A,K$137,'2024 YTD | Divisão'!$B:$B,$B155,'2024 YTD | Divisão'!$C:$C,"Outras GRs")</f>
        <v>-78278.44923</v>
      </c>
      <c r="L210" s="29">
        <f>SUMIFS('2024 YTD | Divisão'!$D:$D,'2024 YTD | Divisão'!$A:$A,L$137,'2024 YTD | Divisão'!$B:$B,$B155,'2024 YTD | Divisão'!$C:$C,"Outras GRs")</f>
        <v>-186613.2879</v>
      </c>
      <c r="M210" s="29">
        <f>SUMIFS('2024 YTD | Divisão'!$D:$D,'2024 YTD | Divisão'!$A:$A,M$137,'2024 YTD | Divisão'!$B:$B,$B155,'2024 YTD | Divisão'!$C:$C,"Outras GRs")</f>
        <v>11587.74438</v>
      </c>
      <c r="N210" s="29">
        <f>SUMIFS('2024 YTD | Divisão'!$D:$D,'2024 YTD | Divisão'!$A:$A,N$137,'2024 YTD | Divisão'!$B:$B,$B155,'2024 YTD | Divisão'!$C:$C,"Outras GRs")</f>
        <v>-64693.76425</v>
      </c>
      <c r="O210" s="29">
        <f>SUMIFS('2024 YTD | Divisão'!$D:$D,'2024 YTD | Divisão'!$A:$A,O$137,'2024 YTD | Divisão'!$B:$B,$B155,'2024 YTD | Divisão'!$C:$C,"Outras GRs")</f>
        <v>-86285.13905</v>
      </c>
      <c r="P210" s="29">
        <f>SUMIFS('2024 YTD | Divisão'!$D:$D,'2024 YTD | Divisão'!$A:$A,P$137,'2024 YTD | Divisão'!$B:$B,$B155,'2024 YTD | Divisão'!$C:$C,"Outras GRs")</f>
        <v>-167935.0038</v>
      </c>
      <c r="Q210" s="29">
        <f>SUMIFS('2024 YTD | Divisão'!$D:$D,'2024 YTD | Divisão'!$A:$A,Q$137,'2024 YTD | Divisão'!$B:$B,$B155,'2024 YTD | Divisão'!$C:$C,"Outras GRs")</f>
        <v>21778.42499</v>
      </c>
      <c r="R210" s="29">
        <f>SUMIFS('2024 YTD | Divisão'!$D:$D,'2024 YTD | Divisão'!$A:$A,R$137,'2024 YTD | Divisão'!$B:$B,$B155,'2024 YTD | Divisão'!$C:$C,"Outras GRs")</f>
        <v>-14094.36331</v>
      </c>
      <c r="S210" s="29">
        <f>SUMIFS('2024 YTD | Divisão'!$D:$D,'2024 YTD | Divisão'!$A:$A,S$137,'2024 YTD | Divisão'!$B:$B,$B155,'2024 YTD | Divisão'!$C:$C,"Outras GRs")</f>
        <v>-774.5814354</v>
      </c>
      <c r="T210" s="29">
        <f>SUMIFS('2024 YTD | Divisão'!$D:$D,'2024 YTD | Divisão'!$A:$A,T$137,'2024 YTD | Divisão'!$B:$B,$B155,'2024 YTD | Divisão'!$C:$C,"Outras GRs")</f>
        <v>-2631.486907</v>
      </c>
      <c r="U210" s="29">
        <f>SUMIFS('2024 YTD | Divisão'!$D:$D,'2024 YTD | Divisão'!$A:$A,U$137,'2024 YTD | Divisão'!$B:$B,$B155,'2024 YTD | Divisão'!$C:$C,"Outras GRs")</f>
        <v>-53450.8574</v>
      </c>
      <c r="V210" s="29">
        <f>SUMIFS('2024 YTD | Divisão'!$D:$D,'2024 YTD | Divisão'!$A:$A,V$137,'2024 YTD | Divisão'!$B:$B,$B155,'2024 YTD | Divisão'!$C:$C,"Outras GRs")</f>
        <v>-17174.66992</v>
      </c>
      <c r="W210" s="29">
        <f>SUMIFS('2024 YTD | Divisão'!$D:$D,'2024 YTD | Divisão'!$A:$A,W$137,'2024 YTD | Divisão'!$B:$B,$B155,'2024 YTD | Divisão'!$C:$C,"Outras GRs")</f>
        <v>33081.64741</v>
      </c>
      <c r="X210" s="8"/>
      <c r="Y210" s="9"/>
      <c r="Z210" s="4"/>
      <c r="AA210" s="4"/>
      <c r="AB210" s="4"/>
      <c r="AC210" s="4"/>
      <c r="AD210" s="4"/>
      <c r="AE210" s="4"/>
    </row>
    <row r="211" hidden="1" outlineLevel="1">
      <c r="A211" s="8"/>
      <c r="B211" s="98">
        <v>19.0</v>
      </c>
      <c r="C211" s="29">
        <f>SUMIFS('2024 YTD | Divisão'!$D:$D,'2024 YTD | Divisão'!$A:$A,C$137,'2024 YTD | Divisão'!$B:$B,$B156,'2024 YTD | Divisão'!$C:$C,"Outras GRs")</f>
        <v>8255.910164</v>
      </c>
      <c r="D211" s="29">
        <f>SUMIFS('2024 YTD | Divisão'!$D:$D,'2024 YTD | Divisão'!$A:$A,D$137,'2024 YTD | Divisão'!$B:$B,$B156,'2024 YTD | Divisão'!$C:$C,"Outras GRs")</f>
        <v>-119096.1081</v>
      </c>
      <c r="E211" s="29">
        <f>SUMIFS('2024 YTD | Divisão'!$D:$D,'2024 YTD | Divisão'!$A:$A,E$137,'2024 YTD | Divisão'!$B:$B,$B156,'2024 YTD | Divisão'!$C:$C,"Outras GRs")</f>
        <v>32556.37909</v>
      </c>
      <c r="F211" s="29">
        <f>SUMIFS('2024 YTD | Divisão'!$D:$D,'2024 YTD | Divisão'!$A:$A,F$137,'2024 YTD | Divisão'!$B:$B,$B156,'2024 YTD | Divisão'!$C:$C,"Outras GRs")</f>
        <v>-37469.21874</v>
      </c>
      <c r="G211" s="29">
        <f>SUMIFS('2024 YTD | Divisão'!$D:$D,'2024 YTD | Divisão'!$A:$A,G$137,'2024 YTD | Divisão'!$B:$B,$B156,'2024 YTD | Divisão'!$C:$C,"Outras GRs")</f>
        <v>77903.95396</v>
      </c>
      <c r="H211" s="29">
        <f>SUMIFS('2024 YTD | Divisão'!$D:$D,'2024 YTD | Divisão'!$A:$A,H$137,'2024 YTD | Divisão'!$B:$B,$B156,'2024 YTD | Divisão'!$C:$C,"Outras GRs")</f>
        <v>-3024.4659</v>
      </c>
      <c r="I211" s="29">
        <f>SUMIFS('2024 YTD | Divisão'!$D:$D,'2024 YTD | Divisão'!$A:$A,I$137,'2024 YTD | Divisão'!$B:$B,$B156,'2024 YTD | Divisão'!$C:$C,"Outras GRs")</f>
        <v>38628.76029</v>
      </c>
      <c r="J211" s="29">
        <f>SUMIFS('2024 YTD | Divisão'!$D:$D,'2024 YTD | Divisão'!$A:$A,J$137,'2024 YTD | Divisão'!$B:$B,$B156,'2024 YTD | Divisão'!$C:$C,"Outras GRs")</f>
        <v>220.9858714</v>
      </c>
      <c r="K211" s="29">
        <f>SUMIFS('2024 YTD | Divisão'!$D:$D,'2024 YTD | Divisão'!$A:$A,K$137,'2024 YTD | Divisão'!$B:$B,$B156,'2024 YTD | Divisão'!$C:$C,"Outras GRs")</f>
        <v>-15260.45966</v>
      </c>
      <c r="L211" s="29">
        <f>SUMIFS('2024 YTD | Divisão'!$D:$D,'2024 YTD | Divisão'!$A:$A,L$137,'2024 YTD | Divisão'!$B:$B,$B156,'2024 YTD | Divisão'!$C:$C,"Outras GRs")</f>
        <v>-25875.67335</v>
      </c>
      <c r="M211" s="29">
        <f>SUMIFS('2024 YTD | Divisão'!$D:$D,'2024 YTD | Divisão'!$A:$A,M$137,'2024 YTD | Divisão'!$B:$B,$B156,'2024 YTD | Divisão'!$C:$C,"Outras GRs")</f>
        <v>9849.904842</v>
      </c>
      <c r="N211" s="29">
        <f>SUMIFS('2024 YTD | Divisão'!$D:$D,'2024 YTD | Divisão'!$A:$A,N$137,'2024 YTD | Divisão'!$B:$B,$B156,'2024 YTD | Divisão'!$C:$C,"Outras GRs")</f>
        <v>13001.17353</v>
      </c>
      <c r="O211" s="29">
        <f>SUMIFS('2024 YTD | Divisão'!$D:$D,'2024 YTD | Divisão'!$A:$A,O$137,'2024 YTD | Divisão'!$B:$B,$B156,'2024 YTD | Divisão'!$C:$C,"Outras GRs")</f>
        <v>-148763.4086</v>
      </c>
      <c r="P211" s="29">
        <f>SUMIFS('2024 YTD | Divisão'!$D:$D,'2024 YTD | Divisão'!$A:$A,P$137,'2024 YTD | Divisão'!$B:$B,$B156,'2024 YTD | Divisão'!$C:$C,"Outras GRs")</f>
        <v>-209815.9</v>
      </c>
      <c r="Q211" s="29">
        <f>SUMIFS('2024 YTD | Divisão'!$D:$D,'2024 YTD | Divisão'!$A:$A,Q$137,'2024 YTD | Divisão'!$B:$B,$B156,'2024 YTD | Divisão'!$C:$C,"Outras GRs")</f>
        <v>120310.2597</v>
      </c>
      <c r="R211" s="29">
        <f>SUMIFS('2024 YTD | Divisão'!$D:$D,'2024 YTD | Divisão'!$A:$A,R$137,'2024 YTD | Divisão'!$B:$B,$B156,'2024 YTD | Divisão'!$C:$C,"Outras GRs")</f>
        <v>-31425.63134</v>
      </c>
      <c r="S211" s="29">
        <f>SUMIFS('2024 YTD | Divisão'!$D:$D,'2024 YTD | Divisão'!$A:$A,S$137,'2024 YTD | Divisão'!$B:$B,$B156,'2024 YTD | Divisão'!$C:$C,"Outras GRs")</f>
        <v>-3145.7686</v>
      </c>
      <c r="T211" s="29">
        <f>SUMIFS('2024 YTD | Divisão'!$D:$D,'2024 YTD | Divisão'!$A:$A,T$137,'2024 YTD | Divisão'!$B:$B,$B156,'2024 YTD | Divisão'!$C:$C,"Outras GRs")</f>
        <v>-8163.361174</v>
      </c>
      <c r="U211" s="29">
        <f>SUMIFS('2024 YTD | Divisão'!$D:$D,'2024 YTD | Divisão'!$A:$A,U$137,'2024 YTD | Divisão'!$B:$B,$B156,'2024 YTD | Divisão'!$C:$C,"Outras GRs")</f>
        <v>-128549.0319</v>
      </c>
      <c r="V211" s="29">
        <f>SUMIFS('2024 YTD | Divisão'!$D:$D,'2024 YTD | Divisão'!$A:$A,V$137,'2024 YTD | Divisão'!$B:$B,$B156,'2024 YTD | Divisão'!$C:$C,"Outras GRs")</f>
        <v>-10276.84187</v>
      </c>
      <c r="W211" s="29">
        <f>SUMIFS('2024 YTD | Divisão'!$D:$D,'2024 YTD | Divisão'!$A:$A,W$137,'2024 YTD | Divisão'!$B:$B,$B156,'2024 YTD | Divisão'!$C:$C,"Outras GRs")</f>
        <v>-73178.04137</v>
      </c>
      <c r="X211" s="8"/>
      <c r="Y211" s="9"/>
      <c r="Z211" s="4"/>
      <c r="AA211" s="4"/>
      <c r="AB211" s="4"/>
      <c r="AC211" s="4"/>
      <c r="AD211" s="4"/>
      <c r="AE211" s="4"/>
    </row>
    <row r="212" hidden="1" outlineLevel="1">
      <c r="A212" s="8"/>
      <c r="B212" s="98">
        <v>20.0</v>
      </c>
      <c r="C212" s="29">
        <f>SUMIFS('2024 YTD | Divisão'!$D:$D,'2024 YTD | Divisão'!$A:$A,C$137,'2024 YTD | Divisão'!$B:$B,$B157,'2024 YTD | Divisão'!$C:$C,"Outras GRs")</f>
        <v>-33709.22559</v>
      </c>
      <c r="D212" s="29">
        <f>SUMIFS('2024 YTD | Divisão'!$D:$D,'2024 YTD | Divisão'!$A:$A,D$137,'2024 YTD | Divisão'!$B:$B,$B157,'2024 YTD | Divisão'!$C:$C,"Outras GRs")</f>
        <v>-37912.41569</v>
      </c>
      <c r="E212" s="29">
        <f>SUMIFS('2024 YTD | Divisão'!$D:$D,'2024 YTD | Divisão'!$A:$A,E$137,'2024 YTD | Divisão'!$B:$B,$B157,'2024 YTD | Divisão'!$C:$C,"Outras GRs")</f>
        <v>-2507.561633</v>
      </c>
      <c r="F212" s="29">
        <f>SUMIFS('2024 YTD | Divisão'!$D:$D,'2024 YTD | Divisão'!$A:$A,F$137,'2024 YTD | Divisão'!$B:$B,$B157,'2024 YTD | Divisão'!$C:$C,"Outras GRs")</f>
        <v>-11549.24594</v>
      </c>
      <c r="G212" s="29">
        <f>SUMIFS('2024 YTD | Divisão'!$D:$D,'2024 YTD | Divisão'!$A:$A,G$137,'2024 YTD | Divisão'!$B:$B,$B157,'2024 YTD | Divisão'!$C:$C,"Outras GRs")</f>
        <v>-7112.933742</v>
      </c>
      <c r="H212" s="29">
        <f>SUMIFS('2024 YTD | Divisão'!$D:$D,'2024 YTD | Divisão'!$A:$A,H$137,'2024 YTD | Divisão'!$B:$B,$B157,'2024 YTD | Divisão'!$C:$C,"Outras GRs")</f>
        <v>6056.317809</v>
      </c>
      <c r="I212" s="29">
        <f>SUMIFS('2024 YTD | Divisão'!$D:$D,'2024 YTD | Divisão'!$A:$A,I$137,'2024 YTD | Divisão'!$B:$B,$B157,'2024 YTD | Divisão'!$C:$C,"Outras GRs")</f>
        <v>-41275.00099</v>
      </c>
      <c r="J212" s="29">
        <f>SUMIFS('2024 YTD | Divisão'!$D:$D,'2024 YTD | Divisão'!$A:$A,J$137,'2024 YTD | Divisão'!$B:$B,$B157,'2024 YTD | Divisão'!$C:$C,"Outras GRs")</f>
        <v>-18694.68197</v>
      </c>
      <c r="K212" s="29">
        <f>SUMIFS('2024 YTD | Divisão'!$D:$D,'2024 YTD | Divisão'!$A:$A,K$137,'2024 YTD | Divisão'!$B:$B,$B157,'2024 YTD | Divisão'!$C:$C,"Outras GRs")</f>
        <v>4170.378218</v>
      </c>
      <c r="L212" s="29">
        <f>SUMIFS('2024 YTD | Divisão'!$D:$D,'2024 YTD | Divisão'!$A:$A,L$137,'2024 YTD | Divisão'!$B:$B,$B157,'2024 YTD | Divisão'!$C:$C,"Outras GRs")</f>
        <v>-56424.44028</v>
      </c>
      <c r="M212" s="29">
        <f>SUMIFS('2024 YTD | Divisão'!$D:$D,'2024 YTD | Divisão'!$A:$A,M$137,'2024 YTD | Divisão'!$B:$B,$B157,'2024 YTD | Divisão'!$C:$C,"Outras GRs")</f>
        <v>16207.70777</v>
      </c>
      <c r="N212" s="29">
        <f>SUMIFS('2024 YTD | Divisão'!$D:$D,'2024 YTD | Divisão'!$A:$A,N$137,'2024 YTD | Divisão'!$B:$B,$B157,'2024 YTD | Divisão'!$C:$C,"Outras GRs")</f>
        <v>-28861.05116</v>
      </c>
      <c r="O212" s="29">
        <f>SUMIFS('2024 YTD | Divisão'!$D:$D,'2024 YTD | Divisão'!$A:$A,O$137,'2024 YTD | Divisão'!$B:$B,$B157,'2024 YTD | Divisão'!$C:$C,"Outras GRs")</f>
        <v>5686.127182</v>
      </c>
      <c r="P212" s="29">
        <f>SUMIFS('2024 YTD | Divisão'!$D:$D,'2024 YTD | Divisão'!$A:$A,P$137,'2024 YTD | Divisão'!$B:$B,$B157,'2024 YTD | Divisão'!$C:$C,"Outras GRs")</f>
        <v>-39561.69195</v>
      </c>
      <c r="Q212" s="29">
        <f>SUMIFS('2024 YTD | Divisão'!$D:$D,'2024 YTD | Divisão'!$A:$A,Q$137,'2024 YTD | Divisão'!$B:$B,$B157,'2024 YTD | Divisão'!$C:$C,"Outras GRs")</f>
        <v>19042.72072</v>
      </c>
      <c r="R212" s="29">
        <f>SUMIFS('2024 YTD | Divisão'!$D:$D,'2024 YTD | Divisão'!$A:$A,R$137,'2024 YTD | Divisão'!$B:$B,$B157,'2024 YTD | Divisão'!$C:$C,"Outras GRs")</f>
        <v>-23898.87432</v>
      </c>
      <c r="S212" s="29">
        <f>SUMIFS('2024 YTD | Divisão'!$D:$D,'2024 YTD | Divisão'!$A:$A,S$137,'2024 YTD | Divisão'!$B:$B,$B157,'2024 YTD | Divisão'!$C:$C,"Outras GRs")</f>
        <v>-2609.334467</v>
      </c>
      <c r="T212" s="29">
        <f>SUMIFS('2024 YTD | Divisão'!$D:$D,'2024 YTD | Divisão'!$A:$A,T$137,'2024 YTD | Divisão'!$B:$B,$B157,'2024 YTD | Divisão'!$C:$C,"Outras GRs")</f>
        <v>9112.230592</v>
      </c>
      <c r="U212" s="29">
        <f>SUMIFS('2024 YTD | Divisão'!$D:$D,'2024 YTD | Divisão'!$A:$A,U$137,'2024 YTD | Divisão'!$B:$B,$B157,'2024 YTD | Divisão'!$C:$C,"Outras GRs")</f>
        <v>-29865.3151</v>
      </c>
      <c r="V212" s="29">
        <f>SUMIFS('2024 YTD | Divisão'!$D:$D,'2024 YTD | Divisão'!$A:$A,V$137,'2024 YTD | Divisão'!$B:$B,$B157,'2024 YTD | Divisão'!$C:$C,"Outras GRs")</f>
        <v>-20697.65604</v>
      </c>
      <c r="W212" s="29">
        <f>SUMIFS('2024 YTD | Divisão'!$D:$D,'2024 YTD | Divisão'!$A:$A,W$137,'2024 YTD | Divisão'!$B:$B,$B157,'2024 YTD | Divisão'!$C:$C,"Outras GRs")</f>
        <v>21997.36403</v>
      </c>
      <c r="X212" s="8"/>
      <c r="Y212" s="9"/>
      <c r="Z212" s="4"/>
      <c r="AA212" s="4"/>
      <c r="AB212" s="4"/>
      <c r="AC212" s="4"/>
      <c r="AD212" s="4"/>
      <c r="AE212" s="4"/>
    </row>
    <row r="213" hidden="1" outlineLevel="1">
      <c r="A213" s="8"/>
      <c r="B213" s="98">
        <v>21.0</v>
      </c>
      <c r="C213" s="29">
        <f>SUMIFS('2024 YTD | Divisão'!$D:$D,'2024 YTD | Divisão'!$A:$A,C$137,'2024 YTD | Divisão'!$B:$B,$B158,'2024 YTD | Divisão'!$C:$C,"Outras GRs")</f>
        <v>-6245.800944</v>
      </c>
      <c r="D213" s="29">
        <f>SUMIFS('2024 YTD | Divisão'!$D:$D,'2024 YTD | Divisão'!$A:$A,D$137,'2024 YTD | Divisão'!$B:$B,$B158,'2024 YTD | Divisão'!$C:$C,"Outras GRs")</f>
        <v>9694.659716</v>
      </c>
      <c r="E213" s="29">
        <f>SUMIFS('2024 YTD | Divisão'!$D:$D,'2024 YTD | Divisão'!$A:$A,E$137,'2024 YTD | Divisão'!$B:$B,$B158,'2024 YTD | Divisão'!$C:$C,"Outras GRs")</f>
        <v>4161.204015</v>
      </c>
      <c r="F213" s="29">
        <f>SUMIFS('2024 YTD | Divisão'!$D:$D,'2024 YTD | Divisão'!$A:$A,F$137,'2024 YTD | Divisão'!$B:$B,$B158,'2024 YTD | Divisão'!$C:$C,"Outras GRs")</f>
        <v>-3302.172078</v>
      </c>
      <c r="G213" s="29">
        <f>SUMIFS('2024 YTD | Divisão'!$D:$D,'2024 YTD | Divisão'!$A:$A,G$137,'2024 YTD | Divisão'!$B:$B,$B158,'2024 YTD | Divisão'!$C:$C,"Outras GRs")</f>
        <v>-44575.33536</v>
      </c>
      <c r="H213" s="29">
        <f>SUMIFS('2024 YTD | Divisão'!$D:$D,'2024 YTD | Divisão'!$A:$A,H$137,'2024 YTD | Divisão'!$B:$B,$B158,'2024 YTD | Divisão'!$C:$C,"Outras GRs")</f>
        <v>-5685.866712</v>
      </c>
      <c r="I213" s="29">
        <f>SUMIFS('2024 YTD | Divisão'!$D:$D,'2024 YTD | Divisão'!$A:$A,I$137,'2024 YTD | Divisão'!$B:$B,$B158,'2024 YTD | Divisão'!$C:$C,"Outras GRs")</f>
        <v>253.9190869</v>
      </c>
      <c r="J213" s="29">
        <f>SUMIFS('2024 YTD | Divisão'!$D:$D,'2024 YTD | Divisão'!$A:$A,J$137,'2024 YTD | Divisão'!$B:$B,$B158,'2024 YTD | Divisão'!$C:$C,"Outras GRs")</f>
        <v>7719.664288</v>
      </c>
      <c r="K213" s="29">
        <f>SUMIFS('2024 YTD | Divisão'!$D:$D,'2024 YTD | Divisão'!$A:$A,K$137,'2024 YTD | Divisão'!$B:$B,$B158,'2024 YTD | Divisão'!$C:$C,"Outras GRs")</f>
        <v>-48356.13585</v>
      </c>
      <c r="L213" s="29">
        <f>SUMIFS('2024 YTD | Divisão'!$D:$D,'2024 YTD | Divisão'!$A:$A,L$137,'2024 YTD | Divisão'!$B:$B,$B158,'2024 YTD | Divisão'!$C:$C,"Outras GRs")</f>
        <v>-12100.18601</v>
      </c>
      <c r="M213" s="29">
        <f>SUMIFS('2024 YTD | Divisão'!$D:$D,'2024 YTD | Divisão'!$A:$A,M$137,'2024 YTD | Divisão'!$B:$B,$B158,'2024 YTD | Divisão'!$C:$C,"Outras GRs")</f>
        <v>-23090.11277</v>
      </c>
      <c r="N213" s="29">
        <f>SUMIFS('2024 YTD | Divisão'!$D:$D,'2024 YTD | Divisão'!$A:$A,N$137,'2024 YTD | Divisão'!$B:$B,$B158,'2024 YTD | Divisão'!$C:$C,"Outras GRs")</f>
        <v>-10935.05358</v>
      </c>
      <c r="O213" s="29">
        <f>SUMIFS('2024 YTD | Divisão'!$D:$D,'2024 YTD | Divisão'!$A:$A,O$137,'2024 YTD | Divisão'!$B:$B,$B158,'2024 YTD | Divisão'!$C:$C,"Outras GRs")</f>
        <v>147249.1898</v>
      </c>
      <c r="P213" s="29">
        <f>SUMIFS('2024 YTD | Divisão'!$D:$D,'2024 YTD | Divisão'!$A:$A,P$137,'2024 YTD | Divisão'!$B:$B,$B158,'2024 YTD | Divisão'!$C:$C,"Outras GRs")</f>
        <v>-69550.29152</v>
      </c>
      <c r="Q213" s="29">
        <f>SUMIFS('2024 YTD | Divisão'!$D:$D,'2024 YTD | Divisão'!$A:$A,Q$137,'2024 YTD | Divisão'!$B:$B,$B158,'2024 YTD | Divisão'!$C:$C,"Outras GRs")</f>
        <v>38498.56647</v>
      </c>
      <c r="R213" s="29">
        <f>SUMIFS('2024 YTD | Divisão'!$D:$D,'2024 YTD | Divisão'!$A:$A,R$137,'2024 YTD | Divisão'!$B:$B,$B158,'2024 YTD | Divisão'!$C:$C,"Outras GRs")</f>
        <v>3928.206543</v>
      </c>
      <c r="S213" s="29">
        <f>SUMIFS('2024 YTD | Divisão'!$D:$D,'2024 YTD | Divisão'!$A:$A,S$137,'2024 YTD | Divisão'!$B:$B,$B158,'2024 YTD | Divisão'!$C:$C,"Outras GRs")</f>
        <v>-6916.421853</v>
      </c>
      <c r="T213" s="29">
        <f>SUMIFS('2024 YTD | Divisão'!$D:$D,'2024 YTD | Divisão'!$A:$A,T$137,'2024 YTD | Divisão'!$B:$B,$B158,'2024 YTD | Divisão'!$C:$C,"Outras GRs")</f>
        <v>-16613.6961</v>
      </c>
      <c r="U213" s="29">
        <f>SUMIFS('2024 YTD | Divisão'!$D:$D,'2024 YTD | Divisão'!$A:$A,U$137,'2024 YTD | Divisão'!$B:$B,$B158,'2024 YTD | Divisão'!$C:$C,"Outras GRs")</f>
        <v>-2278.199682</v>
      </c>
      <c r="V213" s="29">
        <f>SUMIFS('2024 YTD | Divisão'!$D:$D,'2024 YTD | Divisão'!$A:$A,V$137,'2024 YTD | Divisão'!$B:$B,$B158,'2024 YTD | Divisão'!$C:$C,"Outras GRs")</f>
        <v>-4046.722716</v>
      </c>
      <c r="W213" s="29">
        <f>SUMIFS('2024 YTD | Divisão'!$D:$D,'2024 YTD | Divisão'!$A:$A,W$137,'2024 YTD | Divisão'!$B:$B,$B158,'2024 YTD | Divisão'!$C:$C,"Outras GRs")</f>
        <v>6329.082171</v>
      </c>
      <c r="X213" s="8"/>
      <c r="Y213" s="9"/>
      <c r="Z213" s="4"/>
      <c r="AA213" s="4"/>
      <c r="AB213" s="4"/>
      <c r="AC213" s="4"/>
      <c r="AD213" s="4"/>
      <c r="AE213" s="4"/>
    </row>
    <row r="214" hidden="1" outlineLevel="1">
      <c r="A214" s="8"/>
      <c r="B214" s="98">
        <v>22.0</v>
      </c>
      <c r="C214" s="29">
        <f>SUMIFS('2024 YTD | Divisão'!$D:$D,'2024 YTD | Divisão'!$A:$A,C$137,'2024 YTD | Divisão'!$B:$B,$B159,'2024 YTD | Divisão'!$C:$C,"Outras GRs")</f>
        <v>24324.03621</v>
      </c>
      <c r="D214" s="29">
        <f>SUMIFS('2024 YTD | Divisão'!$D:$D,'2024 YTD | Divisão'!$A:$A,D$137,'2024 YTD | Divisão'!$B:$B,$B159,'2024 YTD | Divisão'!$C:$C,"Outras GRs")</f>
        <v>17489.06543</v>
      </c>
      <c r="E214" s="29">
        <f>SUMIFS('2024 YTD | Divisão'!$D:$D,'2024 YTD | Divisão'!$A:$A,E$137,'2024 YTD | Divisão'!$B:$B,$B159,'2024 YTD | Divisão'!$C:$C,"Outras GRs")</f>
        <v>3367.296723</v>
      </c>
      <c r="F214" s="29">
        <f>SUMIFS('2024 YTD | Divisão'!$D:$D,'2024 YTD | Divisão'!$A:$A,F$137,'2024 YTD | Divisão'!$B:$B,$B159,'2024 YTD | Divisão'!$C:$C,"Outras GRs")</f>
        <v>18602.63238</v>
      </c>
      <c r="G214" s="29">
        <f>SUMIFS('2024 YTD | Divisão'!$D:$D,'2024 YTD | Divisão'!$A:$A,G$137,'2024 YTD | Divisão'!$B:$B,$B159,'2024 YTD | Divisão'!$C:$C,"Outras GRs")</f>
        <v>94365.17149</v>
      </c>
      <c r="H214" s="29">
        <f>SUMIFS('2024 YTD | Divisão'!$D:$D,'2024 YTD | Divisão'!$A:$A,H$137,'2024 YTD | Divisão'!$B:$B,$B159,'2024 YTD | Divisão'!$C:$C,"Outras GRs")</f>
        <v>61279.56261</v>
      </c>
      <c r="I214" s="29">
        <f>SUMIFS('2024 YTD | Divisão'!$D:$D,'2024 YTD | Divisão'!$A:$A,I$137,'2024 YTD | Divisão'!$B:$B,$B159,'2024 YTD | Divisão'!$C:$C,"Outras GRs")</f>
        <v>70560.93316</v>
      </c>
      <c r="J214" s="29">
        <f>SUMIFS('2024 YTD | Divisão'!$D:$D,'2024 YTD | Divisão'!$A:$A,J$137,'2024 YTD | Divisão'!$B:$B,$B159,'2024 YTD | Divisão'!$C:$C,"Outras GRs")</f>
        <v>7610.647082</v>
      </c>
      <c r="K214" s="29">
        <f>SUMIFS('2024 YTD | Divisão'!$D:$D,'2024 YTD | Divisão'!$A:$A,K$137,'2024 YTD | Divisão'!$B:$B,$B159,'2024 YTD | Divisão'!$C:$C,"Outras GRs")</f>
        <v>22557.34485</v>
      </c>
      <c r="L214" s="29">
        <f>SUMIFS('2024 YTD | Divisão'!$D:$D,'2024 YTD | Divisão'!$A:$A,L$137,'2024 YTD | Divisão'!$B:$B,$B159,'2024 YTD | Divisão'!$C:$C,"Outras GRs")</f>
        <v>12045.49812</v>
      </c>
      <c r="M214" s="29">
        <f>SUMIFS('2024 YTD | Divisão'!$D:$D,'2024 YTD | Divisão'!$A:$A,M$137,'2024 YTD | Divisão'!$B:$B,$B159,'2024 YTD | Divisão'!$C:$C,"Outras GRs")</f>
        <v>22905.5075</v>
      </c>
      <c r="N214" s="29">
        <f>SUMIFS('2024 YTD | Divisão'!$D:$D,'2024 YTD | Divisão'!$A:$A,N$137,'2024 YTD | Divisão'!$B:$B,$B159,'2024 YTD | Divisão'!$C:$C,"Outras GRs")</f>
        <v>214.6081024</v>
      </c>
      <c r="O214" s="29">
        <f>SUMIFS('2024 YTD | Divisão'!$D:$D,'2024 YTD | Divisão'!$A:$A,O$137,'2024 YTD | Divisão'!$B:$B,$B159,'2024 YTD | Divisão'!$C:$C,"Outras GRs")</f>
        <v>-23478.19686</v>
      </c>
      <c r="P214" s="29">
        <f>SUMIFS('2024 YTD | Divisão'!$D:$D,'2024 YTD | Divisão'!$A:$A,P$137,'2024 YTD | Divisão'!$B:$B,$B159,'2024 YTD | Divisão'!$C:$C,"Outras GRs")</f>
        <v>-2245.890403</v>
      </c>
      <c r="Q214" s="29">
        <f>SUMIFS('2024 YTD | Divisão'!$D:$D,'2024 YTD | Divisão'!$A:$A,Q$137,'2024 YTD | Divisão'!$B:$B,$B159,'2024 YTD | Divisão'!$C:$C,"Outras GRs")</f>
        <v>50765.28623</v>
      </c>
      <c r="R214" s="29">
        <f>SUMIFS('2024 YTD | Divisão'!$D:$D,'2024 YTD | Divisão'!$A:$A,R$137,'2024 YTD | Divisão'!$B:$B,$B159,'2024 YTD | Divisão'!$C:$C,"Outras GRs")</f>
        <v>12598.32844</v>
      </c>
      <c r="S214" s="29">
        <f>SUMIFS('2024 YTD | Divisão'!$D:$D,'2024 YTD | Divisão'!$A:$A,S$137,'2024 YTD | Divisão'!$B:$B,$B159,'2024 YTD | Divisão'!$C:$C,"Outras GRs")</f>
        <v>-1462.852388</v>
      </c>
      <c r="T214" s="29">
        <f>SUMIFS('2024 YTD | Divisão'!$D:$D,'2024 YTD | Divisão'!$A:$A,T$137,'2024 YTD | Divisão'!$B:$B,$B159,'2024 YTD | Divisão'!$C:$C,"Outras GRs")</f>
        <v>-259.7018454</v>
      </c>
      <c r="U214" s="29">
        <f>SUMIFS('2024 YTD | Divisão'!$D:$D,'2024 YTD | Divisão'!$A:$A,U$137,'2024 YTD | Divisão'!$B:$B,$B159,'2024 YTD | Divisão'!$C:$C,"Outras GRs")</f>
        <v>22449.59909</v>
      </c>
      <c r="V214" s="29">
        <f>SUMIFS('2024 YTD | Divisão'!$D:$D,'2024 YTD | Divisão'!$A:$A,V$137,'2024 YTD | Divisão'!$B:$B,$B159,'2024 YTD | Divisão'!$C:$C,"Outras GRs")</f>
        <v>-4795.643166</v>
      </c>
      <c r="W214" s="29">
        <f>SUMIFS('2024 YTD | Divisão'!$D:$D,'2024 YTD | Divisão'!$A:$A,W$137,'2024 YTD | Divisão'!$B:$B,$B159,'2024 YTD | Divisão'!$C:$C,"Outras GRs")</f>
        <v>78491.48956</v>
      </c>
      <c r="X214" s="8"/>
      <c r="Y214" s="9"/>
      <c r="Z214" s="4"/>
      <c r="AA214" s="4"/>
      <c r="AB214" s="4"/>
      <c r="AC214" s="4"/>
      <c r="AD214" s="4"/>
      <c r="AE214" s="4"/>
    </row>
    <row r="215" hidden="1" outlineLevel="1">
      <c r="A215" s="8"/>
      <c r="B215" s="98">
        <v>23.0</v>
      </c>
      <c r="C215" s="29">
        <f>SUMIFS('2024 YTD | Divisão'!$D:$D,'2024 YTD | Divisão'!$A:$A,C$137,'2024 YTD | Divisão'!$B:$B,$B160,'2024 YTD | Divisão'!$C:$C,"Outras GRs")</f>
        <v>-52863.60145</v>
      </c>
      <c r="D215" s="29">
        <f>SUMIFS('2024 YTD | Divisão'!$D:$D,'2024 YTD | Divisão'!$A:$A,D$137,'2024 YTD | Divisão'!$B:$B,$B160,'2024 YTD | Divisão'!$C:$C,"Outras GRs")</f>
        <v>-83849.7708</v>
      </c>
      <c r="E215" s="29">
        <f>SUMIFS('2024 YTD | Divisão'!$D:$D,'2024 YTD | Divisão'!$A:$A,E$137,'2024 YTD | Divisão'!$B:$B,$B160,'2024 YTD | Divisão'!$C:$C,"Outras GRs")</f>
        <v>-11040.95027</v>
      </c>
      <c r="F215" s="29">
        <f>SUMIFS('2024 YTD | Divisão'!$D:$D,'2024 YTD | Divisão'!$A:$A,F$137,'2024 YTD | Divisão'!$B:$B,$B160,'2024 YTD | Divisão'!$C:$C,"Outras GRs")</f>
        <v>-30667.40708</v>
      </c>
      <c r="G215" s="29">
        <f>SUMIFS('2024 YTD | Divisão'!$D:$D,'2024 YTD | Divisão'!$A:$A,G$137,'2024 YTD | Divisão'!$B:$B,$B160,'2024 YTD | Divisão'!$C:$C,"Outras GRs")</f>
        <v>-231150.9182</v>
      </c>
      <c r="H215" s="29">
        <f>SUMIFS('2024 YTD | Divisão'!$D:$D,'2024 YTD | Divisão'!$A:$A,H$137,'2024 YTD | Divisão'!$B:$B,$B160,'2024 YTD | Divisão'!$C:$C,"Outras GRs")</f>
        <v>-33364.17086</v>
      </c>
      <c r="I215" s="29">
        <f>SUMIFS('2024 YTD | Divisão'!$D:$D,'2024 YTD | Divisão'!$A:$A,I$137,'2024 YTD | Divisão'!$B:$B,$B160,'2024 YTD | Divisão'!$C:$C,"Outras GRs")</f>
        <v>-74253.72546</v>
      </c>
      <c r="J215" s="29">
        <f>SUMIFS('2024 YTD | Divisão'!$D:$D,'2024 YTD | Divisão'!$A:$A,J$137,'2024 YTD | Divisão'!$B:$B,$B160,'2024 YTD | Divisão'!$C:$C,"Outras GRs")</f>
        <v>-50663.42931</v>
      </c>
      <c r="K215" s="29">
        <f>SUMIFS('2024 YTD | Divisão'!$D:$D,'2024 YTD | Divisão'!$A:$A,K$137,'2024 YTD | Divisão'!$B:$B,$B160,'2024 YTD | Divisão'!$C:$C,"Outras GRs")</f>
        <v>-26343.15041</v>
      </c>
      <c r="L215" s="29">
        <f>SUMIFS('2024 YTD | Divisão'!$D:$D,'2024 YTD | Divisão'!$A:$A,L$137,'2024 YTD | Divisão'!$B:$B,$B160,'2024 YTD | Divisão'!$C:$C,"Outras GRs")</f>
        <v>26593.83157</v>
      </c>
      <c r="M215" s="29">
        <f>SUMIFS('2024 YTD | Divisão'!$D:$D,'2024 YTD | Divisão'!$A:$A,M$137,'2024 YTD | Divisão'!$B:$B,$B160,'2024 YTD | Divisão'!$C:$C,"Outras GRs")</f>
        <v>-172736.189</v>
      </c>
      <c r="N215" s="29">
        <f>SUMIFS('2024 YTD | Divisão'!$D:$D,'2024 YTD | Divisão'!$A:$A,N$137,'2024 YTD | Divisão'!$B:$B,$B160,'2024 YTD | Divisão'!$C:$C,"Outras GRs")</f>
        <v>-30476.06658</v>
      </c>
      <c r="O215" s="29">
        <f>SUMIFS('2024 YTD | Divisão'!$D:$D,'2024 YTD | Divisão'!$A:$A,O$137,'2024 YTD | Divisão'!$B:$B,$B160,'2024 YTD | Divisão'!$C:$C,"Outras GRs")</f>
        <v>-56557.86596</v>
      </c>
      <c r="P215" s="29">
        <f>SUMIFS('2024 YTD | Divisão'!$D:$D,'2024 YTD | Divisão'!$A:$A,P$137,'2024 YTD | Divisão'!$B:$B,$B160,'2024 YTD | Divisão'!$C:$C,"Outras GRs")</f>
        <v>24866.28924</v>
      </c>
      <c r="Q215" s="29">
        <f>SUMIFS('2024 YTD | Divisão'!$D:$D,'2024 YTD | Divisão'!$A:$A,Q$137,'2024 YTD | Divisão'!$B:$B,$B160,'2024 YTD | Divisão'!$C:$C,"Outras GRs")</f>
        <v>44428.72291</v>
      </c>
      <c r="R215" s="29">
        <f>SUMIFS('2024 YTD | Divisão'!$D:$D,'2024 YTD | Divisão'!$A:$A,R$137,'2024 YTD | Divisão'!$B:$B,$B160,'2024 YTD | Divisão'!$C:$C,"Outras GRs")</f>
        <v>-1209.250875</v>
      </c>
      <c r="S215" s="29">
        <f>SUMIFS('2024 YTD | Divisão'!$D:$D,'2024 YTD | Divisão'!$A:$A,S$137,'2024 YTD | Divisão'!$B:$B,$B160,'2024 YTD | Divisão'!$C:$C,"Outras GRs")</f>
        <v>-2853.861411</v>
      </c>
      <c r="T215" s="29">
        <f>SUMIFS('2024 YTD | Divisão'!$D:$D,'2024 YTD | Divisão'!$A:$A,T$137,'2024 YTD | Divisão'!$B:$B,$B160,'2024 YTD | Divisão'!$C:$C,"Outras GRs")</f>
        <v>-14508.58202</v>
      </c>
      <c r="U215" s="29">
        <f>SUMIFS('2024 YTD | Divisão'!$D:$D,'2024 YTD | Divisão'!$A:$A,U$137,'2024 YTD | Divisão'!$B:$B,$B160,'2024 YTD | Divisão'!$C:$C,"Outras GRs")</f>
        <v>-43980.34211</v>
      </c>
      <c r="V215" s="29">
        <f>SUMIFS('2024 YTD | Divisão'!$D:$D,'2024 YTD | Divisão'!$A:$A,V$137,'2024 YTD | Divisão'!$B:$B,$B160,'2024 YTD | Divisão'!$C:$C,"Outras GRs")</f>
        <v>-47702.14804</v>
      </c>
      <c r="W215" s="29">
        <f>SUMIFS('2024 YTD | Divisão'!$D:$D,'2024 YTD | Divisão'!$A:$A,W$137,'2024 YTD | Divisão'!$B:$B,$B160,'2024 YTD | Divisão'!$C:$C,"Outras GRs")</f>
        <v>-58658.94608</v>
      </c>
      <c r="X215" s="8"/>
      <c r="Y215" s="9"/>
      <c r="Z215" s="4"/>
      <c r="AA215" s="4"/>
      <c r="AB215" s="4"/>
      <c r="AC215" s="4"/>
      <c r="AD215" s="4"/>
      <c r="AE215" s="4"/>
    </row>
    <row r="216" hidden="1" outlineLevel="1">
      <c r="A216" s="8"/>
      <c r="B216" s="98">
        <v>24.0</v>
      </c>
      <c r="C216" s="29">
        <f>SUMIFS('2024 YTD | Divisão'!$D:$D,'2024 YTD | Divisão'!$A:$A,C$137,'2024 YTD | Divisão'!$B:$B,$B161,'2024 YTD | Divisão'!$C:$C,"Outras GRs")</f>
        <v>96150.00954</v>
      </c>
      <c r="D216" s="29">
        <f>SUMIFS('2024 YTD | Divisão'!$D:$D,'2024 YTD | Divisão'!$A:$A,D$137,'2024 YTD | Divisão'!$B:$B,$B161,'2024 YTD | Divisão'!$C:$C,"Outras GRs")</f>
        <v>107293.0651</v>
      </c>
      <c r="E216" s="29">
        <f>SUMIFS('2024 YTD | Divisão'!$D:$D,'2024 YTD | Divisão'!$A:$A,E$137,'2024 YTD | Divisão'!$B:$B,$B161,'2024 YTD | Divisão'!$C:$C,"Outras GRs")</f>
        <v>21294.97977</v>
      </c>
      <c r="F216" s="29">
        <f>SUMIFS('2024 YTD | Divisão'!$D:$D,'2024 YTD | Divisão'!$A:$A,F$137,'2024 YTD | Divisão'!$B:$B,$B161,'2024 YTD | Divisão'!$C:$C,"Outras GRs")</f>
        <v>29951.9132</v>
      </c>
      <c r="G216" s="29">
        <f>SUMIFS('2024 YTD | Divisão'!$D:$D,'2024 YTD | Divisão'!$A:$A,G$137,'2024 YTD | Divisão'!$B:$B,$B161,'2024 YTD | Divisão'!$C:$C,"Outras GRs")</f>
        <v>263421.6226</v>
      </c>
      <c r="H216" s="29">
        <f>SUMIFS('2024 YTD | Divisão'!$D:$D,'2024 YTD | Divisão'!$A:$A,H$137,'2024 YTD | Divisão'!$B:$B,$B161,'2024 YTD | Divisão'!$C:$C,"Outras GRs")</f>
        <v>115380.627</v>
      </c>
      <c r="I216" s="29">
        <f>SUMIFS('2024 YTD | Divisão'!$D:$D,'2024 YTD | Divisão'!$A:$A,I$137,'2024 YTD | Divisão'!$B:$B,$B161,'2024 YTD | Divisão'!$C:$C,"Outras GRs")</f>
        <v>138055.3174</v>
      </c>
      <c r="J216" s="29">
        <f>SUMIFS('2024 YTD | Divisão'!$D:$D,'2024 YTD | Divisão'!$A:$A,J$137,'2024 YTD | Divisão'!$B:$B,$B161,'2024 YTD | Divisão'!$C:$C,"Outras GRs")</f>
        <v>76811.93669</v>
      </c>
      <c r="K216" s="29">
        <f>SUMIFS('2024 YTD | Divisão'!$D:$D,'2024 YTD | Divisão'!$A:$A,K$137,'2024 YTD | Divisão'!$B:$B,$B161,'2024 YTD | Divisão'!$C:$C,"Outras GRs")</f>
        <v>278548.3784</v>
      </c>
      <c r="L216" s="29">
        <f>SUMIFS('2024 YTD | Divisão'!$D:$D,'2024 YTD | Divisão'!$A:$A,L$137,'2024 YTD | Divisão'!$B:$B,$B161,'2024 YTD | Divisão'!$C:$C,"Outras GRs")</f>
        <v>222885.9677</v>
      </c>
      <c r="M216" s="29">
        <f>SUMIFS('2024 YTD | Divisão'!$D:$D,'2024 YTD | Divisão'!$A:$A,M$137,'2024 YTD | Divisão'!$B:$B,$B161,'2024 YTD | Divisão'!$C:$C,"Outras GRs")</f>
        <v>312190.4112</v>
      </c>
      <c r="N216" s="29">
        <f>SUMIFS('2024 YTD | Divisão'!$D:$D,'2024 YTD | Divisão'!$A:$A,N$137,'2024 YTD | Divisão'!$B:$B,$B161,'2024 YTD | Divisão'!$C:$C,"Outras GRs")</f>
        <v>155378.1149</v>
      </c>
      <c r="O216" s="29">
        <f>SUMIFS('2024 YTD | Divisão'!$D:$D,'2024 YTD | Divisão'!$A:$A,O$137,'2024 YTD | Divisão'!$B:$B,$B161,'2024 YTD | Divisão'!$C:$C,"Outras GRs")</f>
        <v>265274.8823</v>
      </c>
      <c r="P216" s="29">
        <f>SUMIFS('2024 YTD | Divisão'!$D:$D,'2024 YTD | Divisão'!$A:$A,P$137,'2024 YTD | Divisão'!$B:$B,$B161,'2024 YTD | Divisão'!$C:$C,"Outras GRs")</f>
        <v>98398.72084</v>
      </c>
      <c r="Q216" s="29">
        <f>SUMIFS('2024 YTD | Divisão'!$D:$D,'2024 YTD | Divisão'!$A:$A,Q$137,'2024 YTD | Divisão'!$B:$B,$B161,'2024 YTD | Divisão'!$C:$C,"Outras GRs")</f>
        <v>42104.99339</v>
      </c>
      <c r="R216" s="29">
        <f>SUMIFS('2024 YTD | Divisão'!$D:$D,'2024 YTD | Divisão'!$A:$A,R$137,'2024 YTD | Divisão'!$B:$B,$B161,'2024 YTD | Divisão'!$C:$C,"Outras GRs")</f>
        <v>4580.176043</v>
      </c>
      <c r="S216" s="29">
        <f>SUMIFS('2024 YTD | Divisão'!$D:$D,'2024 YTD | Divisão'!$A:$A,S$137,'2024 YTD | Divisão'!$B:$B,$B161,'2024 YTD | Divisão'!$C:$C,"Outras GRs")</f>
        <v>4295.525409</v>
      </c>
      <c r="T216" s="29">
        <f>SUMIFS('2024 YTD | Divisão'!$D:$D,'2024 YTD | Divisão'!$A:$A,T$137,'2024 YTD | Divisão'!$B:$B,$B161,'2024 YTD | Divisão'!$C:$C,"Outras GRs")</f>
        <v>8851.764041</v>
      </c>
      <c r="U216" s="29">
        <f>SUMIFS('2024 YTD | Divisão'!$D:$D,'2024 YTD | Divisão'!$A:$A,U$137,'2024 YTD | Divisão'!$B:$B,$B161,'2024 YTD | Divisão'!$C:$C,"Outras GRs")</f>
        <v>46436.66051</v>
      </c>
      <c r="V216" s="29">
        <f>SUMIFS('2024 YTD | Divisão'!$D:$D,'2024 YTD | Divisão'!$A:$A,V$137,'2024 YTD | Divisão'!$B:$B,$B161,'2024 YTD | Divisão'!$C:$C,"Outras GRs")</f>
        <v>175692.3338</v>
      </c>
      <c r="W216" s="29">
        <f>SUMIFS('2024 YTD | Divisão'!$D:$D,'2024 YTD | Divisão'!$A:$A,W$137,'2024 YTD | Divisão'!$B:$B,$B161,'2024 YTD | Divisão'!$C:$C,"Outras GRs")</f>
        <v>170038.1654</v>
      </c>
      <c r="X216" s="8"/>
      <c r="Y216" s="9"/>
      <c r="Z216" s="4"/>
      <c r="AA216" s="4"/>
      <c r="AB216" s="4"/>
      <c r="AC216" s="4"/>
      <c r="AD216" s="4"/>
      <c r="AE216" s="4"/>
    </row>
    <row r="217" hidden="1" outlineLevel="1">
      <c r="A217" s="8"/>
      <c r="B217" s="98">
        <v>25.0</v>
      </c>
      <c r="C217" s="29">
        <f>SUMIFS('2024 YTD | Divisão'!$D:$D,'2024 YTD | Divisão'!$A:$A,C$137,'2024 YTD | Divisão'!$B:$B,$B162,'2024 YTD | Divisão'!$C:$C,"Outras GRs")</f>
        <v>-63349.6001</v>
      </c>
      <c r="D217" s="29">
        <f>SUMIFS('2024 YTD | Divisão'!$D:$D,'2024 YTD | Divisão'!$A:$A,D$137,'2024 YTD | Divisão'!$B:$B,$B162,'2024 YTD | Divisão'!$C:$C,"Outras GRs")</f>
        <v>4070.986738</v>
      </c>
      <c r="E217" s="29">
        <f>SUMIFS('2024 YTD | Divisão'!$D:$D,'2024 YTD | Divisão'!$A:$A,E$137,'2024 YTD | Divisão'!$B:$B,$B162,'2024 YTD | Divisão'!$C:$C,"Outras GRs")</f>
        <v>12615.24834</v>
      </c>
      <c r="F217" s="29">
        <f>SUMIFS('2024 YTD | Divisão'!$D:$D,'2024 YTD | Divisão'!$A:$A,F$137,'2024 YTD | Divisão'!$B:$B,$B162,'2024 YTD | Divisão'!$C:$C,"Outras GRs")</f>
        <v>3731.926409</v>
      </c>
      <c r="G217" s="29">
        <f>SUMIFS('2024 YTD | Divisão'!$D:$D,'2024 YTD | Divisão'!$A:$A,G$137,'2024 YTD | Divisão'!$B:$B,$B162,'2024 YTD | Divisão'!$C:$C,"Outras GRs")</f>
        <v>21468.63284</v>
      </c>
      <c r="H217" s="29">
        <f>SUMIFS('2024 YTD | Divisão'!$D:$D,'2024 YTD | Divisão'!$A:$A,H$137,'2024 YTD | Divisão'!$B:$B,$B162,'2024 YTD | Divisão'!$C:$C,"Outras GRs")</f>
        <v>-21379.32519</v>
      </c>
      <c r="I217" s="29">
        <f>SUMIFS('2024 YTD | Divisão'!$D:$D,'2024 YTD | Divisão'!$A:$A,I$137,'2024 YTD | Divisão'!$B:$B,$B162,'2024 YTD | Divisão'!$C:$C,"Outras GRs")</f>
        <v>-18767.83071</v>
      </c>
      <c r="J217" s="29">
        <f>SUMIFS('2024 YTD | Divisão'!$D:$D,'2024 YTD | Divisão'!$A:$A,J$137,'2024 YTD | Divisão'!$B:$B,$B162,'2024 YTD | Divisão'!$C:$C,"Outras GRs")</f>
        <v>-21607.60175</v>
      </c>
      <c r="K217" s="29">
        <f>SUMIFS('2024 YTD | Divisão'!$D:$D,'2024 YTD | Divisão'!$A:$A,K$137,'2024 YTD | Divisão'!$B:$B,$B162,'2024 YTD | Divisão'!$C:$C,"Outras GRs")</f>
        <v>-38711.88815</v>
      </c>
      <c r="L217" s="29">
        <f>SUMIFS('2024 YTD | Divisão'!$D:$D,'2024 YTD | Divisão'!$A:$A,L$137,'2024 YTD | Divisão'!$B:$B,$B162,'2024 YTD | Divisão'!$C:$C,"Outras GRs")</f>
        <v>94839.52404</v>
      </c>
      <c r="M217" s="29">
        <f>SUMIFS('2024 YTD | Divisão'!$D:$D,'2024 YTD | Divisão'!$A:$A,M$137,'2024 YTD | Divisão'!$B:$B,$B162,'2024 YTD | Divisão'!$C:$C,"Outras GRs")</f>
        <v>56393.96875</v>
      </c>
      <c r="N217" s="29">
        <f>SUMIFS('2024 YTD | Divisão'!$D:$D,'2024 YTD | Divisão'!$A:$A,N$137,'2024 YTD | Divisão'!$B:$B,$B162,'2024 YTD | Divisão'!$C:$C,"Outras GRs")</f>
        <v>13698.87452</v>
      </c>
      <c r="O217" s="29">
        <f>SUMIFS('2024 YTD | Divisão'!$D:$D,'2024 YTD | Divisão'!$A:$A,O$137,'2024 YTD | Divisão'!$B:$B,$B162,'2024 YTD | Divisão'!$C:$C,"Outras GRs")</f>
        <v>-52209.02704</v>
      </c>
      <c r="P217" s="29">
        <f>SUMIFS('2024 YTD | Divisão'!$D:$D,'2024 YTD | Divisão'!$A:$A,P$137,'2024 YTD | Divisão'!$B:$B,$B162,'2024 YTD | Divisão'!$C:$C,"Outras GRs")</f>
        <v>48727.83009</v>
      </c>
      <c r="Q217" s="29">
        <f>SUMIFS('2024 YTD | Divisão'!$D:$D,'2024 YTD | Divisão'!$A:$A,Q$137,'2024 YTD | Divisão'!$B:$B,$B162,'2024 YTD | Divisão'!$C:$C,"Outras GRs")</f>
        <v>43981.1758</v>
      </c>
      <c r="R217" s="29">
        <f>SUMIFS('2024 YTD | Divisão'!$D:$D,'2024 YTD | Divisão'!$A:$A,R$137,'2024 YTD | Divisão'!$B:$B,$B162,'2024 YTD | Divisão'!$C:$C,"Outras GRs")</f>
        <v>17371.75113</v>
      </c>
      <c r="S217" s="29">
        <f>SUMIFS('2024 YTD | Divisão'!$D:$D,'2024 YTD | Divisão'!$A:$A,S$137,'2024 YTD | Divisão'!$B:$B,$B162,'2024 YTD | Divisão'!$C:$C,"Outras GRs")</f>
        <v>-6695.333782</v>
      </c>
      <c r="T217" s="29">
        <f>SUMIFS('2024 YTD | Divisão'!$D:$D,'2024 YTD | Divisão'!$A:$A,T$137,'2024 YTD | Divisão'!$B:$B,$B162,'2024 YTD | Divisão'!$C:$C,"Outras GRs")</f>
        <v>-15174.99788</v>
      </c>
      <c r="U217" s="29">
        <f>SUMIFS('2024 YTD | Divisão'!$D:$D,'2024 YTD | Divisão'!$A:$A,U$137,'2024 YTD | Divisão'!$B:$B,$B162,'2024 YTD | Divisão'!$C:$C,"Outras GRs")</f>
        <v>-18708.88663</v>
      </c>
      <c r="V217" s="29">
        <f>SUMIFS('2024 YTD | Divisão'!$D:$D,'2024 YTD | Divisão'!$A:$A,V$137,'2024 YTD | Divisão'!$B:$B,$B162,'2024 YTD | Divisão'!$C:$C,"Outras GRs")</f>
        <v>-2643.842978</v>
      </c>
      <c r="W217" s="29">
        <f>SUMIFS('2024 YTD | Divisão'!$D:$D,'2024 YTD | Divisão'!$A:$A,W$137,'2024 YTD | Divisão'!$B:$B,$B162,'2024 YTD | Divisão'!$C:$C,"Outras GRs")</f>
        <v>-6628.571039</v>
      </c>
      <c r="X217" s="8"/>
      <c r="Y217" s="9"/>
      <c r="Z217" s="4"/>
      <c r="AA217" s="4"/>
      <c r="AB217" s="4"/>
      <c r="AC217" s="4"/>
      <c r="AD217" s="4"/>
      <c r="AE217" s="4"/>
    </row>
    <row r="218" hidden="1" outlineLevel="1">
      <c r="A218" s="8"/>
      <c r="B218" s="98">
        <v>26.0</v>
      </c>
      <c r="C218" s="29">
        <f>SUMIFS('2024 YTD | Divisão'!$D:$D,'2024 YTD | Divisão'!$A:$A,C$137,'2024 YTD | Divisão'!$B:$B,$B163,'2024 YTD | Divisão'!$C:$C,"Outras GRs")</f>
        <v>-7385.948654</v>
      </c>
      <c r="D218" s="29">
        <f>SUMIFS('2024 YTD | Divisão'!$D:$D,'2024 YTD | Divisão'!$A:$A,D$137,'2024 YTD | Divisão'!$B:$B,$B163,'2024 YTD | Divisão'!$C:$C,"Outras GRs")</f>
        <v>20312.91456</v>
      </c>
      <c r="E218" s="29">
        <f>SUMIFS('2024 YTD | Divisão'!$D:$D,'2024 YTD | Divisão'!$A:$A,E$137,'2024 YTD | Divisão'!$B:$B,$B163,'2024 YTD | Divisão'!$C:$C,"Outras GRs")</f>
        <v>3648.818438</v>
      </c>
      <c r="F218" s="29">
        <f>SUMIFS('2024 YTD | Divisão'!$D:$D,'2024 YTD | Divisão'!$A:$A,F$137,'2024 YTD | Divisão'!$B:$B,$B163,'2024 YTD | Divisão'!$C:$C,"Outras GRs")</f>
        <v>-6195.432984</v>
      </c>
      <c r="G218" s="29">
        <f>SUMIFS('2024 YTD | Divisão'!$D:$D,'2024 YTD | Divisão'!$A:$A,G$137,'2024 YTD | Divisão'!$B:$B,$B163,'2024 YTD | Divisão'!$C:$C,"Outras GRs")</f>
        <v>-9761.321598</v>
      </c>
      <c r="H218" s="29">
        <f>SUMIFS('2024 YTD | Divisão'!$D:$D,'2024 YTD | Divisão'!$A:$A,H$137,'2024 YTD | Divisão'!$B:$B,$B163,'2024 YTD | Divisão'!$C:$C,"Outras GRs")</f>
        <v>8220.154398</v>
      </c>
      <c r="I218" s="29">
        <f>SUMIFS('2024 YTD | Divisão'!$D:$D,'2024 YTD | Divisão'!$A:$A,I$137,'2024 YTD | Divisão'!$B:$B,$B163,'2024 YTD | Divisão'!$C:$C,"Outras GRs")</f>
        <v>-10826.98672</v>
      </c>
      <c r="J218" s="29">
        <f>SUMIFS('2024 YTD | Divisão'!$D:$D,'2024 YTD | Divisão'!$A:$A,J$137,'2024 YTD | Divisão'!$B:$B,$B163,'2024 YTD | Divisão'!$C:$C,"Outras GRs")</f>
        <v>5410.082478</v>
      </c>
      <c r="K218" s="29">
        <f>SUMIFS('2024 YTD | Divisão'!$D:$D,'2024 YTD | Divisão'!$A:$A,K$137,'2024 YTD | Divisão'!$B:$B,$B163,'2024 YTD | Divisão'!$C:$C,"Outras GRs")</f>
        <v>-15474.5492</v>
      </c>
      <c r="L218" s="29">
        <f>SUMIFS('2024 YTD | Divisão'!$D:$D,'2024 YTD | Divisão'!$A:$A,L$137,'2024 YTD | Divisão'!$B:$B,$B163,'2024 YTD | Divisão'!$C:$C,"Outras GRs")</f>
        <v>20493.41031</v>
      </c>
      <c r="M218" s="29">
        <f>SUMIFS('2024 YTD | Divisão'!$D:$D,'2024 YTD | Divisão'!$A:$A,M$137,'2024 YTD | Divisão'!$B:$B,$B163,'2024 YTD | Divisão'!$C:$C,"Outras GRs")</f>
        <v>-8048.697879</v>
      </c>
      <c r="N218" s="29">
        <f>SUMIFS('2024 YTD | Divisão'!$D:$D,'2024 YTD | Divisão'!$A:$A,N$137,'2024 YTD | Divisão'!$B:$B,$B163,'2024 YTD | Divisão'!$C:$C,"Outras GRs")</f>
        <v>16659.19649</v>
      </c>
      <c r="O218" s="29">
        <f>SUMIFS('2024 YTD | Divisão'!$D:$D,'2024 YTD | Divisão'!$A:$A,O$137,'2024 YTD | Divisão'!$B:$B,$B163,'2024 YTD | Divisão'!$C:$C,"Outras GRs")</f>
        <v>-2005.294372</v>
      </c>
      <c r="P218" s="29">
        <f>SUMIFS('2024 YTD | Divisão'!$D:$D,'2024 YTD | Divisão'!$A:$A,P$137,'2024 YTD | Divisão'!$B:$B,$B163,'2024 YTD | Divisão'!$C:$C,"Outras GRs")</f>
        <v>-50461.57188</v>
      </c>
      <c r="Q218" s="29">
        <f>SUMIFS('2024 YTD | Divisão'!$D:$D,'2024 YTD | Divisão'!$A:$A,Q$137,'2024 YTD | Divisão'!$B:$B,$B163,'2024 YTD | Divisão'!$C:$C,"Outras GRs")</f>
        <v>20751.58163</v>
      </c>
      <c r="R218" s="29">
        <f>SUMIFS('2024 YTD | Divisão'!$D:$D,'2024 YTD | Divisão'!$A:$A,R$137,'2024 YTD | Divisão'!$B:$B,$B163,'2024 YTD | Divisão'!$C:$C,"Outras GRs")</f>
        <v>-1676.724366</v>
      </c>
      <c r="S218" s="29">
        <f>SUMIFS('2024 YTD | Divisão'!$D:$D,'2024 YTD | Divisão'!$A:$A,S$137,'2024 YTD | Divisão'!$B:$B,$B163,'2024 YTD | Divisão'!$C:$C,"Outras GRs")</f>
        <v>-487.4312187</v>
      </c>
      <c r="T218" s="29">
        <f>SUMIFS('2024 YTD | Divisão'!$D:$D,'2024 YTD | Divisão'!$A:$A,T$137,'2024 YTD | Divisão'!$B:$B,$B163,'2024 YTD | Divisão'!$C:$C,"Outras GRs")</f>
        <v>2327.255913</v>
      </c>
      <c r="U218" s="29">
        <f>SUMIFS('2024 YTD | Divisão'!$D:$D,'2024 YTD | Divisão'!$A:$A,U$137,'2024 YTD | Divisão'!$B:$B,$B163,'2024 YTD | Divisão'!$C:$C,"Outras GRs")</f>
        <v>15635.83605</v>
      </c>
      <c r="V218" s="29">
        <f>SUMIFS('2024 YTD | Divisão'!$D:$D,'2024 YTD | Divisão'!$A:$A,V$137,'2024 YTD | Divisão'!$B:$B,$B163,'2024 YTD | Divisão'!$C:$C,"Outras GRs")</f>
        <v>-2491.342301</v>
      </c>
      <c r="W218" s="29">
        <f>SUMIFS('2024 YTD | Divisão'!$D:$D,'2024 YTD | Divisão'!$A:$A,W$137,'2024 YTD | Divisão'!$B:$B,$B163,'2024 YTD | Divisão'!$C:$C,"Outras GRs")</f>
        <v>-8752.909174</v>
      </c>
      <c r="X218" s="8"/>
      <c r="Y218" s="9"/>
      <c r="Z218" s="4"/>
      <c r="AA218" s="4"/>
      <c r="AB218" s="4"/>
      <c r="AC218" s="4"/>
      <c r="AD218" s="4"/>
      <c r="AE218" s="4"/>
    </row>
    <row r="219" hidden="1" outlineLevel="1">
      <c r="A219" s="8"/>
      <c r="B219" s="98">
        <v>27.0</v>
      </c>
      <c r="C219" s="29">
        <f>SUMIFS('2024 YTD | Divisão'!$D:$D,'2024 YTD | Divisão'!$A:$A,C$137,'2024 YTD | Divisão'!$B:$B,$B164,'2024 YTD | Divisão'!$C:$C,"Outras GRs")</f>
        <v>-64892.99931</v>
      </c>
      <c r="D219" s="29">
        <f>SUMIFS('2024 YTD | Divisão'!$D:$D,'2024 YTD | Divisão'!$A:$A,D$137,'2024 YTD | Divisão'!$B:$B,$B164,'2024 YTD | Divisão'!$C:$C,"Outras GRs")</f>
        <v>2972.834666</v>
      </c>
      <c r="E219" s="29">
        <f>SUMIFS('2024 YTD | Divisão'!$D:$D,'2024 YTD | Divisão'!$A:$A,E$137,'2024 YTD | Divisão'!$B:$B,$B164,'2024 YTD | Divisão'!$C:$C,"Outras GRs")</f>
        <v>568.3784107</v>
      </c>
      <c r="F219" s="29">
        <f>SUMIFS('2024 YTD | Divisão'!$D:$D,'2024 YTD | Divisão'!$A:$A,F$137,'2024 YTD | Divisão'!$B:$B,$B164,'2024 YTD | Divisão'!$C:$C,"Outras GRs")</f>
        <v>1779.341748</v>
      </c>
      <c r="G219" s="29">
        <f>SUMIFS('2024 YTD | Divisão'!$D:$D,'2024 YTD | Divisão'!$A:$A,G$137,'2024 YTD | Divisão'!$B:$B,$B164,'2024 YTD | Divisão'!$C:$C,"Outras GRs")</f>
        <v>-37313.79355</v>
      </c>
      <c r="H219" s="29">
        <f>SUMIFS('2024 YTD | Divisão'!$D:$D,'2024 YTD | Divisão'!$A:$A,H$137,'2024 YTD | Divisão'!$B:$B,$B164,'2024 YTD | Divisão'!$C:$C,"Outras GRs")</f>
        <v>-24196.3363</v>
      </c>
      <c r="I219" s="29">
        <f>SUMIFS('2024 YTD | Divisão'!$D:$D,'2024 YTD | Divisão'!$A:$A,I$137,'2024 YTD | Divisão'!$B:$B,$B164,'2024 YTD | Divisão'!$C:$C,"Outras GRs")</f>
        <v>6338.892056</v>
      </c>
      <c r="J219" s="29">
        <f>SUMIFS('2024 YTD | Divisão'!$D:$D,'2024 YTD | Divisão'!$A:$A,J$137,'2024 YTD | Divisão'!$B:$B,$B164,'2024 YTD | Divisão'!$C:$C,"Outras GRs")</f>
        <v>23209.27673</v>
      </c>
      <c r="K219" s="29">
        <f>SUMIFS('2024 YTD | Divisão'!$D:$D,'2024 YTD | Divisão'!$A:$A,K$137,'2024 YTD | Divisão'!$B:$B,$B164,'2024 YTD | Divisão'!$C:$C,"Outras GRs")</f>
        <v>-24244.24348</v>
      </c>
      <c r="L219" s="29">
        <f>SUMIFS('2024 YTD | Divisão'!$D:$D,'2024 YTD | Divisão'!$A:$A,L$137,'2024 YTD | Divisão'!$B:$B,$B164,'2024 YTD | Divisão'!$C:$C,"Outras GRs")</f>
        <v>22658.99138</v>
      </c>
      <c r="M219" s="29">
        <f>SUMIFS('2024 YTD | Divisão'!$D:$D,'2024 YTD | Divisão'!$A:$A,M$137,'2024 YTD | Divisão'!$B:$B,$B164,'2024 YTD | Divisão'!$C:$C,"Outras GRs")</f>
        <v>-30551.6611</v>
      </c>
      <c r="N219" s="29">
        <f>SUMIFS('2024 YTD | Divisão'!$D:$D,'2024 YTD | Divisão'!$A:$A,N$137,'2024 YTD | Divisão'!$B:$B,$B164,'2024 YTD | Divisão'!$C:$C,"Outras GRs")</f>
        <v>-18826.71807</v>
      </c>
      <c r="O219" s="29">
        <f>SUMIFS('2024 YTD | Divisão'!$D:$D,'2024 YTD | Divisão'!$A:$A,O$137,'2024 YTD | Divisão'!$B:$B,$B164,'2024 YTD | Divisão'!$C:$C,"Outras GRs")</f>
        <v>-3187.159644</v>
      </c>
      <c r="P219" s="29">
        <f>SUMIFS('2024 YTD | Divisão'!$D:$D,'2024 YTD | Divisão'!$A:$A,P$137,'2024 YTD | Divisão'!$B:$B,$B164,'2024 YTD | Divisão'!$C:$C,"Outras GRs")</f>
        <v>9773.088591</v>
      </c>
      <c r="Q219" s="29">
        <f>SUMIFS('2024 YTD | Divisão'!$D:$D,'2024 YTD | Divisão'!$A:$A,Q$137,'2024 YTD | Divisão'!$B:$B,$B164,'2024 YTD | Divisão'!$C:$C,"Outras GRs")</f>
        <v>35998.85399</v>
      </c>
      <c r="R219" s="29">
        <f>SUMIFS('2024 YTD | Divisão'!$D:$D,'2024 YTD | Divisão'!$A:$A,R$137,'2024 YTD | Divisão'!$B:$B,$B164,'2024 YTD | Divisão'!$C:$C,"Outras GRs")</f>
        <v>-15788.67491</v>
      </c>
      <c r="S219" s="29">
        <f>SUMIFS('2024 YTD | Divisão'!$D:$D,'2024 YTD | Divisão'!$A:$A,S$137,'2024 YTD | Divisão'!$B:$B,$B164,'2024 YTD | Divisão'!$C:$C,"Outras GRs")</f>
        <v>257.1223502</v>
      </c>
      <c r="T219" s="29">
        <f>SUMIFS('2024 YTD | Divisão'!$D:$D,'2024 YTD | Divisão'!$A:$A,T$137,'2024 YTD | Divisão'!$B:$B,$B164,'2024 YTD | Divisão'!$C:$C,"Outras GRs")</f>
        <v>-12034.25823</v>
      </c>
      <c r="U219" s="29">
        <f>SUMIFS('2024 YTD | Divisão'!$D:$D,'2024 YTD | Divisão'!$A:$A,U$137,'2024 YTD | Divisão'!$B:$B,$B164,'2024 YTD | Divisão'!$C:$C,"Outras GRs")</f>
        <v>-38695.28309</v>
      </c>
      <c r="V219" s="29">
        <f>SUMIFS('2024 YTD | Divisão'!$D:$D,'2024 YTD | Divisão'!$A:$A,V$137,'2024 YTD | Divisão'!$B:$B,$B164,'2024 YTD | Divisão'!$C:$C,"Outras GRs")</f>
        <v>-10270.29759</v>
      </c>
      <c r="W219" s="29">
        <f>SUMIFS('2024 YTD | Divisão'!$D:$D,'2024 YTD | Divisão'!$A:$A,W$137,'2024 YTD | Divisão'!$B:$B,$B164,'2024 YTD | Divisão'!$C:$C,"Outras GRs")</f>
        <v>7269.78805</v>
      </c>
      <c r="X219" s="8"/>
      <c r="Y219" s="9"/>
      <c r="Z219" s="4"/>
      <c r="AA219" s="4"/>
      <c r="AB219" s="4"/>
      <c r="AC219" s="4"/>
      <c r="AD219" s="4"/>
      <c r="AE219" s="4"/>
    </row>
    <row r="220" hidden="1" outlineLevel="1">
      <c r="A220" s="8"/>
      <c r="B220" s="98">
        <v>28.0</v>
      </c>
      <c r="C220" s="29">
        <f>SUMIFS('2024 YTD | Divisão'!$D:$D,'2024 YTD | Divisão'!$A:$A,C$137,'2024 YTD | Divisão'!$B:$B,$B165,'2024 YTD | Divisão'!$C:$C,"Outras GRs")</f>
        <v>-40906.54012</v>
      </c>
      <c r="D220" s="29">
        <f>SUMIFS('2024 YTD | Divisão'!$D:$D,'2024 YTD | Divisão'!$A:$A,D$137,'2024 YTD | Divisão'!$B:$B,$B165,'2024 YTD | Divisão'!$C:$C,"Outras GRs")</f>
        <v>15798.43876</v>
      </c>
      <c r="E220" s="29">
        <f>SUMIFS('2024 YTD | Divisão'!$D:$D,'2024 YTD | Divisão'!$A:$A,E$137,'2024 YTD | Divisão'!$B:$B,$B165,'2024 YTD | Divisão'!$C:$C,"Outras GRs")</f>
        <v>15888.80712</v>
      </c>
      <c r="F220" s="29">
        <f>SUMIFS('2024 YTD | Divisão'!$D:$D,'2024 YTD | Divisão'!$A:$A,F$137,'2024 YTD | Divisão'!$B:$B,$B165,'2024 YTD | Divisão'!$C:$C,"Outras GRs")</f>
        <v>5194.193311</v>
      </c>
      <c r="G220" s="29">
        <f>SUMIFS('2024 YTD | Divisão'!$D:$D,'2024 YTD | Divisão'!$A:$A,G$137,'2024 YTD | Divisão'!$B:$B,$B165,'2024 YTD | Divisão'!$C:$C,"Outras GRs")</f>
        <v>24875.69453</v>
      </c>
      <c r="H220" s="29">
        <f>SUMIFS('2024 YTD | Divisão'!$D:$D,'2024 YTD | Divisão'!$A:$A,H$137,'2024 YTD | Divisão'!$B:$B,$B165,'2024 YTD | Divisão'!$C:$C,"Outras GRs")</f>
        <v>17707.80678</v>
      </c>
      <c r="I220" s="29">
        <f>SUMIFS('2024 YTD | Divisão'!$D:$D,'2024 YTD | Divisão'!$A:$A,I$137,'2024 YTD | Divisão'!$B:$B,$B165,'2024 YTD | Divisão'!$C:$C,"Outras GRs")</f>
        <v>3342.69938</v>
      </c>
      <c r="J220" s="29">
        <f>SUMIFS('2024 YTD | Divisão'!$D:$D,'2024 YTD | Divisão'!$A:$A,J$137,'2024 YTD | Divisão'!$B:$B,$B165,'2024 YTD | Divisão'!$C:$C,"Outras GRs")</f>
        <v>-17786.23712</v>
      </c>
      <c r="K220" s="29">
        <f>SUMIFS('2024 YTD | Divisão'!$D:$D,'2024 YTD | Divisão'!$A:$A,K$137,'2024 YTD | Divisão'!$B:$B,$B165,'2024 YTD | Divisão'!$C:$C,"Outras GRs")</f>
        <v>10297.09871</v>
      </c>
      <c r="L220" s="29">
        <f>SUMIFS('2024 YTD | Divisão'!$D:$D,'2024 YTD | Divisão'!$A:$A,L$137,'2024 YTD | Divisão'!$B:$B,$B165,'2024 YTD | Divisão'!$C:$C,"Outras GRs")</f>
        <v>34283.15871</v>
      </c>
      <c r="M220" s="29">
        <f>SUMIFS('2024 YTD | Divisão'!$D:$D,'2024 YTD | Divisão'!$A:$A,M$137,'2024 YTD | Divisão'!$B:$B,$B165,'2024 YTD | Divisão'!$C:$C,"Outras GRs")</f>
        <v>-45028.00515</v>
      </c>
      <c r="N220" s="29">
        <f>SUMIFS('2024 YTD | Divisão'!$D:$D,'2024 YTD | Divisão'!$A:$A,N$137,'2024 YTD | Divisão'!$B:$B,$B165,'2024 YTD | Divisão'!$C:$C,"Outras GRs")</f>
        <v>-11774.24072</v>
      </c>
      <c r="O220" s="29">
        <f>SUMIFS('2024 YTD | Divisão'!$D:$D,'2024 YTD | Divisão'!$A:$A,O$137,'2024 YTD | Divisão'!$B:$B,$B165,'2024 YTD | Divisão'!$C:$C,"Outras GRs")</f>
        <v>18465.98441</v>
      </c>
      <c r="P220" s="29">
        <f>SUMIFS('2024 YTD | Divisão'!$D:$D,'2024 YTD | Divisão'!$A:$A,P$137,'2024 YTD | Divisão'!$B:$B,$B165,'2024 YTD | Divisão'!$C:$C,"Outras GRs")</f>
        <v>42614.96338</v>
      </c>
      <c r="Q220" s="29">
        <f>SUMIFS('2024 YTD | Divisão'!$D:$D,'2024 YTD | Divisão'!$A:$A,Q$137,'2024 YTD | Divisão'!$B:$B,$B165,'2024 YTD | Divisão'!$C:$C,"Outras GRs")</f>
        <v>49627.10353</v>
      </c>
      <c r="R220" s="29">
        <f>SUMIFS('2024 YTD | Divisão'!$D:$D,'2024 YTD | Divisão'!$A:$A,R$137,'2024 YTD | Divisão'!$B:$B,$B165,'2024 YTD | Divisão'!$C:$C,"Outras GRs")</f>
        <v>-19362.42815</v>
      </c>
      <c r="S220" s="29">
        <f>SUMIFS('2024 YTD | Divisão'!$D:$D,'2024 YTD | Divisão'!$A:$A,S$137,'2024 YTD | Divisão'!$B:$B,$B165,'2024 YTD | Divisão'!$C:$C,"Outras GRs")</f>
        <v>1150.803459</v>
      </c>
      <c r="T220" s="29">
        <f>SUMIFS('2024 YTD | Divisão'!$D:$D,'2024 YTD | Divisão'!$A:$A,T$137,'2024 YTD | Divisão'!$B:$B,$B165,'2024 YTD | Divisão'!$C:$C,"Outras GRs")</f>
        <v>-11850.7077</v>
      </c>
      <c r="U220" s="29">
        <f>SUMIFS('2024 YTD | Divisão'!$D:$D,'2024 YTD | Divisão'!$A:$A,U$137,'2024 YTD | Divisão'!$B:$B,$B165,'2024 YTD | Divisão'!$C:$C,"Outras GRs")</f>
        <v>3674.813521</v>
      </c>
      <c r="V220" s="29">
        <f>SUMIFS('2024 YTD | Divisão'!$D:$D,'2024 YTD | Divisão'!$A:$A,V$137,'2024 YTD | Divisão'!$B:$B,$B165,'2024 YTD | Divisão'!$C:$C,"Outras GRs")</f>
        <v>-32614.86448</v>
      </c>
      <c r="W220" s="29">
        <f>SUMIFS('2024 YTD | Divisão'!$D:$D,'2024 YTD | Divisão'!$A:$A,W$137,'2024 YTD | Divisão'!$B:$B,$B165,'2024 YTD | Divisão'!$C:$C,"Outras GRs")</f>
        <v>-2044.053718</v>
      </c>
      <c r="X220" s="8"/>
      <c r="Y220" s="9"/>
      <c r="Z220" s="4"/>
      <c r="AA220" s="4"/>
      <c r="AB220" s="4"/>
      <c r="AC220" s="4"/>
      <c r="AD220" s="4"/>
      <c r="AE220" s="4"/>
    </row>
    <row r="221" hidden="1" outlineLevel="1">
      <c r="A221" s="8"/>
      <c r="B221" s="98">
        <v>29.0</v>
      </c>
      <c r="C221" s="29">
        <f>SUMIFS('2024 YTD | Divisão'!$D:$D,'2024 YTD | Divisão'!$A:$A,C$137,'2024 YTD | Divisão'!$B:$B,$B166,'2024 YTD | Divisão'!$C:$C,"Outras GRs")</f>
        <v>-40390.68577</v>
      </c>
      <c r="D221" s="29">
        <f>SUMIFS('2024 YTD | Divisão'!$D:$D,'2024 YTD | Divisão'!$A:$A,D$137,'2024 YTD | Divisão'!$B:$B,$B166,'2024 YTD | Divisão'!$C:$C,"Outras GRs")</f>
        <v>3785.663514</v>
      </c>
      <c r="E221" s="29">
        <f>SUMIFS('2024 YTD | Divisão'!$D:$D,'2024 YTD | Divisão'!$A:$A,E$137,'2024 YTD | Divisão'!$B:$B,$B166,'2024 YTD | Divisão'!$C:$C,"Outras GRs")</f>
        <v>-2146.3674</v>
      </c>
      <c r="F221" s="29">
        <f>SUMIFS('2024 YTD | Divisão'!$D:$D,'2024 YTD | Divisão'!$A:$A,F$137,'2024 YTD | Divisão'!$B:$B,$B166,'2024 YTD | Divisão'!$C:$C,"Outras GRs")</f>
        <v>-3488.91731</v>
      </c>
      <c r="G221" s="29">
        <f>SUMIFS('2024 YTD | Divisão'!$D:$D,'2024 YTD | Divisão'!$A:$A,G$137,'2024 YTD | Divisão'!$B:$B,$B166,'2024 YTD | Divisão'!$C:$C,"Outras GRs")</f>
        <v>70328.40582</v>
      </c>
      <c r="H221" s="29">
        <f>SUMIFS('2024 YTD | Divisão'!$D:$D,'2024 YTD | Divisão'!$A:$A,H$137,'2024 YTD | Divisão'!$B:$B,$B166,'2024 YTD | Divisão'!$C:$C,"Outras GRs")</f>
        <v>-15876.79508</v>
      </c>
      <c r="I221" s="29">
        <f>SUMIFS('2024 YTD | Divisão'!$D:$D,'2024 YTD | Divisão'!$A:$A,I$137,'2024 YTD | Divisão'!$B:$B,$B166,'2024 YTD | Divisão'!$C:$C,"Outras GRs")</f>
        <v>6917.301056</v>
      </c>
      <c r="J221" s="29">
        <f>SUMIFS('2024 YTD | Divisão'!$D:$D,'2024 YTD | Divisão'!$A:$A,J$137,'2024 YTD | Divisão'!$B:$B,$B166,'2024 YTD | Divisão'!$C:$C,"Outras GRs")</f>
        <v>3739.649989</v>
      </c>
      <c r="K221" s="29">
        <f>SUMIFS('2024 YTD | Divisão'!$D:$D,'2024 YTD | Divisão'!$A:$A,K$137,'2024 YTD | Divisão'!$B:$B,$B166,'2024 YTD | Divisão'!$C:$C,"Outras GRs")</f>
        <v>16330.22685</v>
      </c>
      <c r="L221" s="29">
        <f>SUMIFS('2024 YTD | Divisão'!$D:$D,'2024 YTD | Divisão'!$A:$A,L$137,'2024 YTD | Divisão'!$B:$B,$B166,'2024 YTD | Divisão'!$C:$C,"Outras GRs")</f>
        <v>54912.74823</v>
      </c>
      <c r="M221" s="29">
        <f>SUMIFS('2024 YTD | Divisão'!$D:$D,'2024 YTD | Divisão'!$A:$A,M$137,'2024 YTD | Divisão'!$B:$B,$B166,'2024 YTD | Divisão'!$C:$C,"Outras GRs")</f>
        <v>-39287.55587</v>
      </c>
      <c r="N221" s="29">
        <f>SUMIFS('2024 YTD | Divisão'!$D:$D,'2024 YTD | Divisão'!$A:$A,N$137,'2024 YTD | Divisão'!$B:$B,$B166,'2024 YTD | Divisão'!$C:$C,"Outras GRs")</f>
        <v>-9429.506045</v>
      </c>
      <c r="O221" s="29">
        <f>SUMIFS('2024 YTD | Divisão'!$D:$D,'2024 YTD | Divisão'!$A:$A,O$137,'2024 YTD | Divisão'!$B:$B,$B166,'2024 YTD | Divisão'!$C:$C,"Outras GRs")</f>
        <v>12267.10554</v>
      </c>
      <c r="P221" s="29">
        <f>SUMIFS('2024 YTD | Divisão'!$D:$D,'2024 YTD | Divisão'!$A:$A,P$137,'2024 YTD | Divisão'!$B:$B,$B166,'2024 YTD | Divisão'!$C:$C,"Outras GRs")</f>
        <v>40206.67525</v>
      </c>
      <c r="Q221" s="29">
        <f>SUMIFS('2024 YTD | Divisão'!$D:$D,'2024 YTD | Divisão'!$A:$A,Q$137,'2024 YTD | Divisão'!$B:$B,$B166,'2024 YTD | Divisão'!$C:$C,"Outras GRs")</f>
        <v>2641.712806</v>
      </c>
      <c r="R221" s="29">
        <f>SUMIFS('2024 YTD | Divisão'!$D:$D,'2024 YTD | Divisão'!$A:$A,R$137,'2024 YTD | Divisão'!$B:$B,$B166,'2024 YTD | Divisão'!$C:$C,"Outras GRs")</f>
        <v>-3128.369666</v>
      </c>
      <c r="S221" s="29">
        <f>SUMIFS('2024 YTD | Divisão'!$D:$D,'2024 YTD | Divisão'!$A:$A,S$137,'2024 YTD | Divisão'!$B:$B,$B166,'2024 YTD | Divisão'!$C:$C,"Outras GRs")</f>
        <v>-3242.621067</v>
      </c>
      <c r="T221" s="29">
        <f>SUMIFS('2024 YTD | Divisão'!$D:$D,'2024 YTD | Divisão'!$A:$A,T$137,'2024 YTD | Divisão'!$B:$B,$B166,'2024 YTD | Divisão'!$C:$C,"Outras GRs")</f>
        <v>-1753.123044</v>
      </c>
      <c r="U221" s="29">
        <f>SUMIFS('2024 YTD | Divisão'!$D:$D,'2024 YTD | Divisão'!$A:$A,U$137,'2024 YTD | Divisão'!$B:$B,$B166,'2024 YTD | Divisão'!$C:$C,"Outras GRs")</f>
        <v>5120.582805</v>
      </c>
      <c r="V221" s="29">
        <f>SUMIFS('2024 YTD | Divisão'!$D:$D,'2024 YTD | Divisão'!$A:$A,V$137,'2024 YTD | Divisão'!$B:$B,$B166,'2024 YTD | Divisão'!$C:$C,"Outras GRs")</f>
        <v>-33234.34764</v>
      </c>
      <c r="W221" s="29">
        <f>SUMIFS('2024 YTD | Divisão'!$D:$D,'2024 YTD | Divisão'!$A:$A,W$137,'2024 YTD | Divisão'!$B:$B,$B166,'2024 YTD | Divisão'!$C:$C,"Outras GRs")</f>
        <v>-461.4047371</v>
      </c>
      <c r="X221" s="8"/>
      <c r="Y221" s="9"/>
      <c r="Z221" s="4"/>
      <c r="AA221" s="4"/>
      <c r="AB221" s="4"/>
      <c r="AC221" s="4"/>
      <c r="AD221" s="4"/>
      <c r="AE221" s="4"/>
    </row>
    <row r="222" hidden="1" outlineLevel="1">
      <c r="A222" s="8"/>
      <c r="B222" s="98">
        <v>30.0</v>
      </c>
      <c r="C222" s="29">
        <f>SUMIFS('2024 YTD | Divisão'!$D:$D,'2024 YTD | Divisão'!$A:$A,C$137,'2024 YTD | Divisão'!$B:$B,$B167,'2024 YTD | Divisão'!$C:$C,"Outras GRs")</f>
        <v>5294.94609</v>
      </c>
      <c r="D222" s="29">
        <f>SUMIFS('2024 YTD | Divisão'!$D:$D,'2024 YTD | Divisão'!$A:$A,D$137,'2024 YTD | Divisão'!$B:$B,$B167,'2024 YTD | Divisão'!$C:$C,"Outras GRs")</f>
        <v>-11927.89467</v>
      </c>
      <c r="E222" s="29">
        <f>SUMIFS('2024 YTD | Divisão'!$D:$D,'2024 YTD | Divisão'!$A:$A,E$137,'2024 YTD | Divisão'!$B:$B,$B167,'2024 YTD | Divisão'!$C:$C,"Outras GRs")</f>
        <v>5904.420115</v>
      </c>
      <c r="F222" s="29">
        <f>SUMIFS('2024 YTD | Divisão'!$D:$D,'2024 YTD | Divisão'!$A:$A,F$137,'2024 YTD | Divisão'!$B:$B,$B167,'2024 YTD | Divisão'!$C:$C,"Outras GRs")</f>
        <v>18304.27938</v>
      </c>
      <c r="G222" s="29">
        <f>SUMIFS('2024 YTD | Divisão'!$D:$D,'2024 YTD | Divisão'!$A:$A,G$137,'2024 YTD | Divisão'!$B:$B,$B167,'2024 YTD | Divisão'!$C:$C,"Outras GRs")</f>
        <v>41513.87417</v>
      </c>
      <c r="H222" s="29">
        <f>SUMIFS('2024 YTD | Divisão'!$D:$D,'2024 YTD | Divisão'!$A:$A,H$137,'2024 YTD | Divisão'!$B:$B,$B167,'2024 YTD | Divisão'!$C:$C,"Outras GRs")</f>
        <v>-35521.56047</v>
      </c>
      <c r="I222" s="29">
        <f>SUMIFS('2024 YTD | Divisão'!$D:$D,'2024 YTD | Divisão'!$A:$A,I$137,'2024 YTD | Divisão'!$B:$B,$B167,'2024 YTD | Divisão'!$C:$C,"Outras GRs")</f>
        <v>12365.90334</v>
      </c>
      <c r="J222" s="29">
        <f>SUMIFS('2024 YTD | Divisão'!$D:$D,'2024 YTD | Divisão'!$A:$A,J$137,'2024 YTD | Divisão'!$B:$B,$B167,'2024 YTD | Divisão'!$C:$C,"Outras GRs")</f>
        <v>3995.249214</v>
      </c>
      <c r="K222" s="29">
        <f>SUMIFS('2024 YTD | Divisão'!$D:$D,'2024 YTD | Divisão'!$A:$A,K$137,'2024 YTD | Divisão'!$B:$B,$B167,'2024 YTD | Divisão'!$C:$C,"Outras GRs")</f>
        <v>-21806.74079</v>
      </c>
      <c r="L222" s="29">
        <f>SUMIFS('2024 YTD | Divisão'!$D:$D,'2024 YTD | Divisão'!$A:$A,L$137,'2024 YTD | Divisão'!$B:$B,$B167,'2024 YTD | Divisão'!$C:$C,"Outras GRs")</f>
        <v>29409.15508</v>
      </c>
      <c r="M222" s="29">
        <f>SUMIFS('2024 YTD | Divisão'!$D:$D,'2024 YTD | Divisão'!$A:$A,M$137,'2024 YTD | Divisão'!$B:$B,$B167,'2024 YTD | Divisão'!$C:$C,"Outras GRs")</f>
        <v>-32549.56369</v>
      </c>
      <c r="N222" s="29">
        <f>SUMIFS('2024 YTD | Divisão'!$D:$D,'2024 YTD | Divisão'!$A:$A,N$137,'2024 YTD | Divisão'!$B:$B,$B167,'2024 YTD | Divisão'!$C:$C,"Outras GRs")</f>
        <v>-35832.59539</v>
      </c>
      <c r="O222" s="29">
        <f>SUMIFS('2024 YTD | Divisão'!$D:$D,'2024 YTD | Divisão'!$A:$A,O$137,'2024 YTD | Divisão'!$B:$B,$B167,'2024 YTD | Divisão'!$C:$C,"Outras GRs")</f>
        <v>25139.31085</v>
      </c>
      <c r="P222" s="29">
        <f>SUMIFS('2024 YTD | Divisão'!$D:$D,'2024 YTD | Divisão'!$A:$A,P$137,'2024 YTD | Divisão'!$B:$B,$B167,'2024 YTD | Divisão'!$C:$C,"Outras GRs")</f>
        <v>43110.60413</v>
      </c>
      <c r="Q222" s="29">
        <f>SUMIFS('2024 YTD | Divisão'!$D:$D,'2024 YTD | Divisão'!$A:$A,Q$137,'2024 YTD | Divisão'!$B:$B,$B167,'2024 YTD | Divisão'!$C:$C,"Outras GRs")</f>
        <v>8902.781821</v>
      </c>
      <c r="R222" s="29">
        <f>SUMIFS('2024 YTD | Divisão'!$D:$D,'2024 YTD | Divisão'!$A:$A,R$137,'2024 YTD | Divisão'!$B:$B,$B167,'2024 YTD | Divisão'!$C:$C,"Outras GRs")</f>
        <v>-8158.92902</v>
      </c>
      <c r="S222" s="29">
        <f>SUMIFS('2024 YTD | Divisão'!$D:$D,'2024 YTD | Divisão'!$A:$A,S$137,'2024 YTD | Divisão'!$B:$B,$B167,'2024 YTD | Divisão'!$C:$C,"Outras GRs")</f>
        <v>-5066.731431</v>
      </c>
      <c r="T222" s="29">
        <f>SUMIFS('2024 YTD | Divisão'!$D:$D,'2024 YTD | Divisão'!$A:$A,T$137,'2024 YTD | Divisão'!$B:$B,$B167,'2024 YTD | Divisão'!$C:$C,"Outras GRs")</f>
        <v>7880.671551</v>
      </c>
      <c r="U222" s="29">
        <f>SUMIFS('2024 YTD | Divisão'!$D:$D,'2024 YTD | Divisão'!$A:$A,U$137,'2024 YTD | Divisão'!$B:$B,$B167,'2024 YTD | Divisão'!$C:$C,"Outras GRs")</f>
        <v>931.4021698</v>
      </c>
      <c r="V222" s="29">
        <f>SUMIFS('2024 YTD | Divisão'!$D:$D,'2024 YTD | Divisão'!$A:$A,V$137,'2024 YTD | Divisão'!$B:$B,$B167,'2024 YTD | Divisão'!$C:$C,"Outras GRs")</f>
        <v>-40224.82595</v>
      </c>
      <c r="W222" s="29">
        <f>SUMIFS('2024 YTD | Divisão'!$D:$D,'2024 YTD | Divisão'!$A:$A,W$137,'2024 YTD | Divisão'!$B:$B,$B167,'2024 YTD | Divisão'!$C:$C,"Outras GRs")</f>
        <v>-34135.25689</v>
      </c>
      <c r="X222" s="8"/>
      <c r="Y222" s="9"/>
      <c r="Z222" s="4"/>
      <c r="AA222" s="4"/>
      <c r="AB222" s="4"/>
      <c r="AC222" s="4"/>
      <c r="AD222" s="4"/>
      <c r="AE222" s="4"/>
    </row>
    <row r="223" hidden="1" outlineLevel="1">
      <c r="A223" s="8"/>
      <c r="B223" s="98">
        <v>31.0</v>
      </c>
      <c r="C223" s="29">
        <f>SUMIFS('2024 YTD | Divisão'!$D:$D,'2024 YTD | Divisão'!$A:$A,C$137,'2024 YTD | Divisão'!$B:$B,$B168,'2024 YTD | Divisão'!$C:$C,"Outras GRs")</f>
        <v>-41267.75272</v>
      </c>
      <c r="D223" s="29">
        <f>SUMIFS('2024 YTD | Divisão'!$D:$D,'2024 YTD | Divisão'!$A:$A,D$137,'2024 YTD | Divisão'!$B:$B,$B168,'2024 YTD | Divisão'!$C:$C,"Outras GRs")</f>
        <v>-25427.33814</v>
      </c>
      <c r="E223" s="29">
        <f>SUMIFS('2024 YTD | Divisão'!$D:$D,'2024 YTD | Divisão'!$A:$A,E$137,'2024 YTD | Divisão'!$B:$B,$B168,'2024 YTD | Divisão'!$C:$C,"Outras GRs")</f>
        <v>7337.820818</v>
      </c>
      <c r="F223" s="29">
        <f>SUMIFS('2024 YTD | Divisão'!$D:$D,'2024 YTD | Divisão'!$A:$A,F$137,'2024 YTD | Divisão'!$B:$B,$B168,'2024 YTD | Divisão'!$C:$C,"Outras GRs")</f>
        <v>-6590.067854</v>
      </c>
      <c r="G223" s="29">
        <f>SUMIFS('2024 YTD | Divisão'!$D:$D,'2024 YTD | Divisão'!$A:$A,G$137,'2024 YTD | Divisão'!$B:$B,$B168,'2024 YTD | Divisão'!$C:$C,"Outras GRs")</f>
        <v>39637.386</v>
      </c>
      <c r="H223" s="29">
        <f>SUMIFS('2024 YTD | Divisão'!$D:$D,'2024 YTD | Divisão'!$A:$A,H$137,'2024 YTD | Divisão'!$B:$B,$B168,'2024 YTD | Divisão'!$C:$C,"Outras GRs")</f>
        <v>-14788.56738</v>
      </c>
      <c r="I223" s="29">
        <f>SUMIFS('2024 YTD | Divisão'!$D:$D,'2024 YTD | Divisão'!$A:$A,I$137,'2024 YTD | Divisão'!$B:$B,$B168,'2024 YTD | Divisão'!$C:$C,"Outras GRs")</f>
        <v>-114089.6831</v>
      </c>
      <c r="J223" s="29">
        <f>SUMIFS('2024 YTD | Divisão'!$D:$D,'2024 YTD | Divisão'!$A:$A,J$137,'2024 YTD | Divisão'!$B:$B,$B168,'2024 YTD | Divisão'!$C:$C,"Outras GRs")</f>
        <v>-6981.703192</v>
      </c>
      <c r="K223" s="29">
        <f>SUMIFS('2024 YTD | Divisão'!$D:$D,'2024 YTD | Divisão'!$A:$A,K$137,'2024 YTD | Divisão'!$B:$B,$B168,'2024 YTD | Divisão'!$C:$C,"Outras GRs")</f>
        <v>-82365.19283</v>
      </c>
      <c r="L223" s="29">
        <f>SUMIFS('2024 YTD | Divisão'!$D:$D,'2024 YTD | Divisão'!$A:$A,L$137,'2024 YTD | Divisão'!$B:$B,$B168,'2024 YTD | Divisão'!$C:$C,"Outras GRs")</f>
        <v>37789.58508</v>
      </c>
      <c r="M223" s="29">
        <f>SUMIFS('2024 YTD | Divisão'!$D:$D,'2024 YTD | Divisão'!$A:$A,M$137,'2024 YTD | Divisão'!$B:$B,$B168,'2024 YTD | Divisão'!$C:$C,"Outras GRs")</f>
        <v>-18209.24614</v>
      </c>
      <c r="N223" s="29">
        <f>SUMIFS('2024 YTD | Divisão'!$D:$D,'2024 YTD | Divisão'!$A:$A,N$137,'2024 YTD | Divisão'!$B:$B,$B168,'2024 YTD | Divisão'!$C:$C,"Outras GRs")</f>
        <v>-7569.01395</v>
      </c>
      <c r="O223" s="29">
        <f>SUMIFS('2024 YTD | Divisão'!$D:$D,'2024 YTD | Divisão'!$A:$A,O$137,'2024 YTD | Divisão'!$B:$B,$B168,'2024 YTD | Divisão'!$C:$C,"Outras GRs")</f>
        <v>8237.577009</v>
      </c>
      <c r="P223" s="29">
        <f>SUMIFS('2024 YTD | Divisão'!$D:$D,'2024 YTD | Divisão'!$A:$A,P$137,'2024 YTD | Divisão'!$B:$B,$B168,'2024 YTD | Divisão'!$C:$C,"Outras GRs")</f>
        <v>50514.63727</v>
      </c>
      <c r="Q223" s="29">
        <f>SUMIFS('2024 YTD | Divisão'!$D:$D,'2024 YTD | Divisão'!$A:$A,Q$137,'2024 YTD | Divisão'!$B:$B,$B168,'2024 YTD | Divisão'!$C:$C,"Outras GRs")</f>
        <v>30740.10296</v>
      </c>
      <c r="R223" s="29">
        <f>SUMIFS('2024 YTD | Divisão'!$D:$D,'2024 YTD | Divisão'!$A:$A,R$137,'2024 YTD | Divisão'!$B:$B,$B168,'2024 YTD | Divisão'!$C:$C,"Outras GRs")</f>
        <v>6437.064306</v>
      </c>
      <c r="S223" s="29">
        <f>SUMIFS('2024 YTD | Divisão'!$D:$D,'2024 YTD | Divisão'!$A:$A,S$137,'2024 YTD | Divisão'!$B:$B,$B168,'2024 YTD | Divisão'!$C:$C,"Outras GRs")</f>
        <v>-2603.645847</v>
      </c>
      <c r="T223" s="29">
        <f>SUMIFS('2024 YTD | Divisão'!$D:$D,'2024 YTD | Divisão'!$A:$A,T$137,'2024 YTD | Divisão'!$B:$B,$B168,'2024 YTD | Divisão'!$C:$C,"Outras GRs")</f>
        <v>-5236.775194</v>
      </c>
      <c r="U223" s="29">
        <f>SUMIFS('2024 YTD | Divisão'!$D:$D,'2024 YTD | Divisão'!$A:$A,U$137,'2024 YTD | Divisão'!$B:$B,$B168,'2024 YTD | Divisão'!$C:$C,"Outras GRs")</f>
        <v>-19175.68637</v>
      </c>
      <c r="V223" s="29">
        <f>SUMIFS('2024 YTD | Divisão'!$D:$D,'2024 YTD | Divisão'!$A:$A,V$137,'2024 YTD | Divisão'!$B:$B,$B168,'2024 YTD | Divisão'!$C:$C,"Outras GRs")</f>
        <v>-39312.54745</v>
      </c>
      <c r="W223" s="29">
        <f>SUMIFS('2024 YTD | Divisão'!$D:$D,'2024 YTD | Divisão'!$A:$A,W$137,'2024 YTD | Divisão'!$B:$B,$B168,'2024 YTD | Divisão'!$C:$C,"Outras GRs")</f>
        <v>1439.431694</v>
      </c>
      <c r="X223" s="8"/>
      <c r="Y223" s="9"/>
      <c r="Z223" s="4"/>
      <c r="AA223" s="4"/>
      <c r="AB223" s="4"/>
      <c r="AC223" s="4"/>
      <c r="AD223" s="4"/>
      <c r="AE223" s="4"/>
    </row>
    <row r="224" hidden="1" outlineLevel="1">
      <c r="A224" s="8"/>
      <c r="B224" s="98">
        <v>32.0</v>
      </c>
      <c r="C224" s="29">
        <f>SUMIFS('2024 YTD | Divisão'!$D:$D,'2024 YTD | Divisão'!$A:$A,C$137,'2024 YTD | Divisão'!$B:$B,$B169,'2024 YTD | Divisão'!$C:$C,"Outras GRs")</f>
        <v>-19927.29612</v>
      </c>
      <c r="D224" s="29">
        <f>SUMIFS('2024 YTD | Divisão'!$D:$D,'2024 YTD | Divisão'!$A:$A,D$137,'2024 YTD | Divisão'!$B:$B,$B169,'2024 YTD | Divisão'!$C:$C,"Outras GRs")</f>
        <v>-19243.34993</v>
      </c>
      <c r="E224" s="29">
        <f>SUMIFS('2024 YTD | Divisão'!$D:$D,'2024 YTD | Divisão'!$A:$A,E$137,'2024 YTD | Divisão'!$B:$B,$B169,'2024 YTD | Divisão'!$C:$C,"Outras GRs")</f>
        <v>2077.424505</v>
      </c>
      <c r="F224" s="29">
        <f>SUMIFS('2024 YTD | Divisão'!$D:$D,'2024 YTD | Divisão'!$A:$A,F$137,'2024 YTD | Divisão'!$B:$B,$B169,'2024 YTD | Divisão'!$C:$C,"Outras GRs")</f>
        <v>-839.1624429</v>
      </c>
      <c r="G224" s="29">
        <f>SUMIFS('2024 YTD | Divisão'!$D:$D,'2024 YTD | Divisão'!$A:$A,G$137,'2024 YTD | Divisão'!$B:$B,$B169,'2024 YTD | Divisão'!$C:$C,"Outras GRs")</f>
        <v>81903.5395</v>
      </c>
      <c r="H224" s="29">
        <f>SUMIFS('2024 YTD | Divisão'!$D:$D,'2024 YTD | Divisão'!$A:$A,H$137,'2024 YTD | Divisão'!$B:$B,$B169,'2024 YTD | Divisão'!$C:$C,"Outras GRs")</f>
        <v>21659.10646</v>
      </c>
      <c r="I224" s="29">
        <f>SUMIFS('2024 YTD | Divisão'!$D:$D,'2024 YTD | Divisão'!$A:$A,I$137,'2024 YTD | Divisão'!$B:$B,$B169,'2024 YTD | Divisão'!$C:$C,"Outras GRs")</f>
        <v>16630.00294</v>
      </c>
      <c r="J224" s="29">
        <f>SUMIFS('2024 YTD | Divisão'!$D:$D,'2024 YTD | Divisão'!$A:$A,J$137,'2024 YTD | Divisão'!$B:$B,$B169,'2024 YTD | Divisão'!$C:$C,"Outras GRs")</f>
        <v>4309.800792</v>
      </c>
      <c r="K224" s="29">
        <f>SUMIFS('2024 YTD | Divisão'!$D:$D,'2024 YTD | Divisão'!$A:$A,K$137,'2024 YTD | Divisão'!$B:$B,$B169,'2024 YTD | Divisão'!$C:$C,"Outras GRs")</f>
        <v>-23.52277026</v>
      </c>
      <c r="L224" s="29">
        <f>SUMIFS('2024 YTD | Divisão'!$D:$D,'2024 YTD | Divisão'!$A:$A,L$137,'2024 YTD | Divisão'!$B:$B,$B169,'2024 YTD | Divisão'!$C:$C,"Outras GRs")</f>
        <v>86378.24391</v>
      </c>
      <c r="M224" s="29">
        <f>SUMIFS('2024 YTD | Divisão'!$D:$D,'2024 YTD | Divisão'!$A:$A,M$137,'2024 YTD | Divisão'!$B:$B,$B169,'2024 YTD | Divisão'!$C:$C,"Outras GRs")</f>
        <v>-64975.59259</v>
      </c>
      <c r="N224" s="29">
        <f>SUMIFS('2024 YTD | Divisão'!$D:$D,'2024 YTD | Divisão'!$A:$A,N$137,'2024 YTD | Divisão'!$B:$B,$B169,'2024 YTD | Divisão'!$C:$C,"Outras GRs")</f>
        <v>-88766.04078</v>
      </c>
      <c r="O224" s="29">
        <f>SUMIFS('2024 YTD | Divisão'!$D:$D,'2024 YTD | Divisão'!$A:$A,O$137,'2024 YTD | Divisão'!$B:$B,$B169,'2024 YTD | Divisão'!$C:$C,"Outras GRs")</f>
        <v>-21664.20472</v>
      </c>
      <c r="P224" s="29">
        <f>SUMIFS('2024 YTD | Divisão'!$D:$D,'2024 YTD | Divisão'!$A:$A,P$137,'2024 YTD | Divisão'!$B:$B,$B169,'2024 YTD | Divisão'!$C:$C,"Outras GRs")</f>
        <v>-2900.828671</v>
      </c>
      <c r="Q224" s="29">
        <f>SUMIFS('2024 YTD | Divisão'!$D:$D,'2024 YTD | Divisão'!$A:$A,Q$137,'2024 YTD | Divisão'!$B:$B,$B169,'2024 YTD | Divisão'!$C:$C,"Outras GRs")</f>
        <v>53399.40379</v>
      </c>
      <c r="R224" s="29">
        <f>SUMIFS('2024 YTD | Divisão'!$D:$D,'2024 YTD | Divisão'!$A:$A,R$137,'2024 YTD | Divisão'!$B:$B,$B169,'2024 YTD | Divisão'!$C:$C,"Outras GRs")</f>
        <v>46580.94354</v>
      </c>
      <c r="S224" s="29">
        <f>SUMIFS('2024 YTD | Divisão'!$D:$D,'2024 YTD | Divisão'!$A:$A,S$137,'2024 YTD | Divisão'!$B:$B,$B169,'2024 YTD | Divisão'!$C:$C,"Outras GRs")</f>
        <v>3194.817411</v>
      </c>
      <c r="T224" s="29">
        <f>SUMIFS('2024 YTD | Divisão'!$D:$D,'2024 YTD | Divisão'!$A:$A,T$137,'2024 YTD | Divisão'!$B:$B,$B169,'2024 YTD | Divisão'!$C:$C,"Outras GRs")</f>
        <v>-29401.73358</v>
      </c>
      <c r="U224" s="29">
        <f>SUMIFS('2024 YTD | Divisão'!$D:$D,'2024 YTD | Divisão'!$A:$A,U$137,'2024 YTD | Divisão'!$B:$B,$B169,'2024 YTD | Divisão'!$C:$C,"Outras GRs")</f>
        <v>-42804.93624</v>
      </c>
      <c r="V224" s="29">
        <f>SUMIFS('2024 YTD | Divisão'!$D:$D,'2024 YTD | Divisão'!$A:$A,V$137,'2024 YTD | Divisão'!$B:$B,$B169,'2024 YTD | Divisão'!$C:$C,"Outras GRs")</f>
        <v>-89557.2201</v>
      </c>
      <c r="W224" s="29">
        <f>SUMIFS('2024 YTD | Divisão'!$D:$D,'2024 YTD | Divisão'!$A:$A,W$137,'2024 YTD | Divisão'!$B:$B,$B169,'2024 YTD | Divisão'!$C:$C,"Outras GRs")</f>
        <v>52172.84146</v>
      </c>
      <c r="X224" s="8"/>
      <c r="Y224" s="9"/>
      <c r="Z224" s="4"/>
      <c r="AA224" s="4"/>
      <c r="AB224" s="4"/>
      <c r="AC224" s="4"/>
      <c r="AD224" s="4"/>
      <c r="AE224" s="4"/>
    </row>
    <row r="225" hidden="1" outlineLevel="1">
      <c r="A225" s="8"/>
      <c r="B225" s="98">
        <v>33.0</v>
      </c>
      <c r="C225" s="29">
        <f>SUMIFS('2024 YTD | Divisão'!$D:$D,'2024 YTD | Divisão'!$A:$A,C$137,'2024 YTD | Divisão'!$B:$B,$B170,'2024 YTD | Divisão'!$C:$C,"Outras GRs")</f>
        <v>10906.32661</v>
      </c>
      <c r="D225" s="29">
        <f>SUMIFS('2024 YTD | Divisão'!$D:$D,'2024 YTD | Divisão'!$A:$A,D$137,'2024 YTD | Divisão'!$B:$B,$B170,'2024 YTD | Divisão'!$C:$C,"Outras GRs")</f>
        <v>-21150.32241</v>
      </c>
      <c r="E225" s="29">
        <f>SUMIFS('2024 YTD | Divisão'!$D:$D,'2024 YTD | Divisão'!$A:$A,E$137,'2024 YTD | Divisão'!$B:$B,$B170,'2024 YTD | Divisão'!$C:$C,"Outras GRs")</f>
        <v>6471.223088</v>
      </c>
      <c r="F225" s="29">
        <f>SUMIFS('2024 YTD | Divisão'!$D:$D,'2024 YTD | Divisão'!$A:$A,F$137,'2024 YTD | Divisão'!$B:$B,$B170,'2024 YTD | Divisão'!$C:$C,"Outras GRs")</f>
        <v>5092.997997</v>
      </c>
      <c r="G225" s="29">
        <f>SUMIFS('2024 YTD | Divisão'!$D:$D,'2024 YTD | Divisão'!$A:$A,G$137,'2024 YTD | Divisão'!$B:$B,$B170,'2024 YTD | Divisão'!$C:$C,"Outras GRs")</f>
        <v>-11234.5699</v>
      </c>
      <c r="H225" s="29">
        <f>SUMIFS('2024 YTD | Divisão'!$D:$D,'2024 YTD | Divisão'!$A:$A,H$137,'2024 YTD | Divisão'!$B:$B,$B170,'2024 YTD | Divisão'!$C:$C,"Outras GRs")</f>
        <v>11452.24254</v>
      </c>
      <c r="I225" s="29">
        <f>SUMIFS('2024 YTD | Divisão'!$D:$D,'2024 YTD | Divisão'!$A:$A,I$137,'2024 YTD | Divisão'!$B:$B,$B170,'2024 YTD | Divisão'!$C:$C,"Outras GRs")</f>
        <v>-22368.49664</v>
      </c>
      <c r="J225" s="29">
        <f>SUMIFS('2024 YTD | Divisão'!$D:$D,'2024 YTD | Divisão'!$A:$A,J$137,'2024 YTD | Divisão'!$B:$B,$B170,'2024 YTD | Divisão'!$C:$C,"Outras GRs")</f>
        <v>22145.31861</v>
      </c>
      <c r="K225" s="29">
        <f>SUMIFS('2024 YTD | Divisão'!$D:$D,'2024 YTD | Divisão'!$A:$A,K$137,'2024 YTD | Divisão'!$B:$B,$B170,'2024 YTD | Divisão'!$C:$C,"Outras GRs")</f>
        <v>-5498.957221</v>
      </c>
      <c r="L225" s="29">
        <f>SUMIFS('2024 YTD | Divisão'!$D:$D,'2024 YTD | Divisão'!$A:$A,L$137,'2024 YTD | Divisão'!$B:$B,$B170,'2024 YTD | Divisão'!$C:$C,"Outras GRs")</f>
        <v>-59256.10948</v>
      </c>
      <c r="M225" s="29">
        <f>SUMIFS('2024 YTD | Divisão'!$D:$D,'2024 YTD | Divisão'!$A:$A,M$137,'2024 YTD | Divisão'!$B:$B,$B170,'2024 YTD | Divisão'!$C:$C,"Outras GRs")</f>
        <v>-14436.26512</v>
      </c>
      <c r="N225" s="29">
        <f>SUMIFS('2024 YTD | Divisão'!$D:$D,'2024 YTD | Divisão'!$A:$A,N$137,'2024 YTD | Divisão'!$B:$B,$B170,'2024 YTD | Divisão'!$C:$C,"Outras GRs")</f>
        <v>21624.54578</v>
      </c>
      <c r="O225" s="29">
        <f>SUMIFS('2024 YTD | Divisão'!$D:$D,'2024 YTD | Divisão'!$A:$A,O$137,'2024 YTD | Divisão'!$B:$B,$B170,'2024 YTD | Divisão'!$C:$C,"Outras GRs")</f>
        <v>8950.699177</v>
      </c>
      <c r="P225" s="29">
        <f>SUMIFS('2024 YTD | Divisão'!$D:$D,'2024 YTD | Divisão'!$A:$A,P$137,'2024 YTD | Divisão'!$B:$B,$B170,'2024 YTD | Divisão'!$C:$C,"Outras GRs")</f>
        <v>-14952.62873</v>
      </c>
      <c r="Q225" s="29">
        <f>SUMIFS('2024 YTD | Divisão'!$D:$D,'2024 YTD | Divisão'!$A:$A,Q$137,'2024 YTD | Divisão'!$B:$B,$B170,'2024 YTD | Divisão'!$C:$C,"Outras GRs")</f>
        <v>24712.66167</v>
      </c>
      <c r="R225" s="29">
        <f>SUMIFS('2024 YTD | Divisão'!$D:$D,'2024 YTD | Divisão'!$A:$A,R$137,'2024 YTD | Divisão'!$B:$B,$B170,'2024 YTD | Divisão'!$C:$C,"Outras GRs")</f>
        <v>-7473.015796</v>
      </c>
      <c r="S225" s="29">
        <f>SUMIFS('2024 YTD | Divisão'!$D:$D,'2024 YTD | Divisão'!$A:$A,S$137,'2024 YTD | Divisão'!$B:$B,$B170,'2024 YTD | Divisão'!$C:$C,"Outras GRs")</f>
        <v>-4000.331051</v>
      </c>
      <c r="T225" s="29">
        <f>SUMIFS('2024 YTD | Divisão'!$D:$D,'2024 YTD | Divisão'!$A:$A,T$137,'2024 YTD | Divisão'!$B:$B,$B170,'2024 YTD | Divisão'!$C:$C,"Outras GRs")</f>
        <v>-12707.78339</v>
      </c>
      <c r="U225" s="29">
        <f>SUMIFS('2024 YTD | Divisão'!$D:$D,'2024 YTD | Divisão'!$A:$A,U$137,'2024 YTD | Divisão'!$B:$B,$B170,'2024 YTD | Divisão'!$C:$C,"Outras GRs")</f>
        <v>-39238.80081</v>
      </c>
      <c r="V225" s="29">
        <f>SUMIFS('2024 YTD | Divisão'!$D:$D,'2024 YTD | Divisão'!$A:$A,V$137,'2024 YTD | Divisão'!$B:$B,$B170,'2024 YTD | Divisão'!$C:$C,"Outras GRs")</f>
        <v>-26218.2546</v>
      </c>
      <c r="W225" s="29">
        <f>SUMIFS('2024 YTD | Divisão'!$D:$D,'2024 YTD | Divisão'!$A:$A,W$137,'2024 YTD | Divisão'!$B:$B,$B170,'2024 YTD | Divisão'!$C:$C,"Outras GRs")</f>
        <v>21444.32301</v>
      </c>
      <c r="X225" s="8"/>
      <c r="Y225" s="9"/>
      <c r="Z225" s="4"/>
      <c r="AA225" s="4"/>
      <c r="AB225" s="4"/>
      <c r="AC225" s="4"/>
      <c r="AD225" s="4"/>
      <c r="AE225" s="4"/>
    </row>
    <row r="226" hidden="1" outlineLevel="1">
      <c r="A226" s="8"/>
      <c r="B226" s="98">
        <v>34.0</v>
      </c>
      <c r="C226" s="29">
        <f>SUMIFS('2024 YTD | Divisão'!$D:$D,'2024 YTD | Divisão'!$A:$A,C$137,'2024 YTD | Divisão'!$B:$B,$B171,'2024 YTD | Divisão'!$C:$C,"Outras GRs")</f>
        <v>48202.37989</v>
      </c>
      <c r="D226" s="29">
        <f>SUMIFS('2024 YTD | Divisão'!$D:$D,'2024 YTD | Divisão'!$A:$A,D$137,'2024 YTD | Divisão'!$B:$B,$B171,'2024 YTD | Divisão'!$C:$C,"Outras GRs")</f>
        <v>-21589.24279</v>
      </c>
      <c r="E226" s="29">
        <f>SUMIFS('2024 YTD | Divisão'!$D:$D,'2024 YTD | Divisão'!$A:$A,E$137,'2024 YTD | Divisão'!$B:$B,$B171,'2024 YTD | Divisão'!$C:$C,"Outras GRs")</f>
        <v>2558.545327</v>
      </c>
      <c r="F226" s="29">
        <f>SUMIFS('2024 YTD | Divisão'!$D:$D,'2024 YTD | Divisão'!$A:$A,F$137,'2024 YTD | Divisão'!$B:$B,$B171,'2024 YTD | Divisão'!$C:$C,"Outras GRs")</f>
        <v>-3423.790576</v>
      </c>
      <c r="G226" s="29">
        <f>SUMIFS('2024 YTD | Divisão'!$D:$D,'2024 YTD | Divisão'!$A:$A,G$137,'2024 YTD | Divisão'!$B:$B,$B171,'2024 YTD | Divisão'!$C:$C,"Outras GRs")</f>
        <v>25387.00435</v>
      </c>
      <c r="H226" s="29">
        <f>SUMIFS('2024 YTD | Divisão'!$D:$D,'2024 YTD | Divisão'!$A:$A,H$137,'2024 YTD | Divisão'!$B:$B,$B171,'2024 YTD | Divisão'!$C:$C,"Outras GRs")</f>
        <v>-6987.717877</v>
      </c>
      <c r="I226" s="29">
        <f>SUMIFS('2024 YTD | Divisão'!$D:$D,'2024 YTD | Divisão'!$A:$A,I$137,'2024 YTD | Divisão'!$B:$B,$B171,'2024 YTD | Divisão'!$C:$C,"Outras GRs")</f>
        <v>3262.447757</v>
      </c>
      <c r="J226" s="29">
        <f>SUMIFS('2024 YTD | Divisão'!$D:$D,'2024 YTD | Divisão'!$A:$A,J$137,'2024 YTD | Divisão'!$B:$B,$B171,'2024 YTD | Divisão'!$C:$C,"Outras GRs")</f>
        <v>-15922.98703</v>
      </c>
      <c r="K226" s="29">
        <f>SUMIFS('2024 YTD | Divisão'!$D:$D,'2024 YTD | Divisão'!$A:$A,K$137,'2024 YTD | Divisão'!$B:$B,$B171,'2024 YTD | Divisão'!$C:$C,"Outras GRs")</f>
        <v>-5100.340732</v>
      </c>
      <c r="L226" s="29">
        <f>SUMIFS('2024 YTD | Divisão'!$D:$D,'2024 YTD | Divisão'!$A:$A,L$137,'2024 YTD | Divisão'!$B:$B,$B171,'2024 YTD | Divisão'!$C:$C,"Outras GRs")</f>
        <v>2416.625549</v>
      </c>
      <c r="M226" s="29">
        <f>SUMIFS('2024 YTD | Divisão'!$D:$D,'2024 YTD | Divisão'!$A:$A,M$137,'2024 YTD | Divisão'!$B:$B,$B171,'2024 YTD | Divisão'!$C:$C,"Outras GRs")</f>
        <v>-1763.866058</v>
      </c>
      <c r="N226" s="29">
        <f>SUMIFS('2024 YTD | Divisão'!$D:$D,'2024 YTD | Divisão'!$A:$A,N$137,'2024 YTD | Divisão'!$B:$B,$B171,'2024 YTD | Divisão'!$C:$C,"Outras GRs")</f>
        <v>10084.27775</v>
      </c>
      <c r="O226" s="29">
        <f>SUMIFS('2024 YTD | Divisão'!$D:$D,'2024 YTD | Divisão'!$A:$A,O$137,'2024 YTD | Divisão'!$B:$B,$B171,'2024 YTD | Divisão'!$C:$C,"Outras GRs")</f>
        <v>-3899.494692</v>
      </c>
      <c r="P226" s="29">
        <f>SUMIFS('2024 YTD | Divisão'!$D:$D,'2024 YTD | Divisão'!$A:$A,P$137,'2024 YTD | Divisão'!$B:$B,$B171,'2024 YTD | Divisão'!$C:$C,"Outras GRs")</f>
        <v>-308.9804186</v>
      </c>
      <c r="Q226" s="29">
        <f>SUMIFS('2024 YTD | Divisão'!$D:$D,'2024 YTD | Divisão'!$A:$A,Q$137,'2024 YTD | Divisão'!$B:$B,$B171,'2024 YTD | Divisão'!$C:$C,"Outras GRs")</f>
        <v>34128.8598</v>
      </c>
      <c r="R226" s="29">
        <f>SUMIFS('2024 YTD | Divisão'!$D:$D,'2024 YTD | Divisão'!$A:$A,R$137,'2024 YTD | Divisão'!$B:$B,$B171,'2024 YTD | Divisão'!$C:$C,"Outras GRs")</f>
        <v>10541.33933</v>
      </c>
      <c r="S226" s="29">
        <f>SUMIFS('2024 YTD | Divisão'!$D:$D,'2024 YTD | Divisão'!$A:$A,S$137,'2024 YTD | Divisão'!$B:$B,$B171,'2024 YTD | Divisão'!$C:$C,"Outras GRs")</f>
        <v>1137.595452</v>
      </c>
      <c r="T226" s="29">
        <f>SUMIFS('2024 YTD | Divisão'!$D:$D,'2024 YTD | Divisão'!$A:$A,T$137,'2024 YTD | Divisão'!$B:$B,$B171,'2024 YTD | Divisão'!$C:$C,"Outras GRs")</f>
        <v>-410.5297348</v>
      </c>
      <c r="U226" s="29">
        <f>SUMIFS('2024 YTD | Divisão'!$D:$D,'2024 YTD | Divisão'!$A:$A,U$137,'2024 YTD | Divisão'!$B:$B,$B171,'2024 YTD | Divisão'!$C:$C,"Outras GRs")</f>
        <v>-14796.24324</v>
      </c>
      <c r="V226" s="29">
        <f>SUMIFS('2024 YTD | Divisão'!$D:$D,'2024 YTD | Divisão'!$A:$A,V$137,'2024 YTD | Divisão'!$B:$B,$B171,'2024 YTD | Divisão'!$C:$C,"Outras GRs")</f>
        <v>-18515.62533</v>
      </c>
      <c r="W226" s="29">
        <f>SUMIFS('2024 YTD | Divisão'!$D:$D,'2024 YTD | Divisão'!$A:$A,W$137,'2024 YTD | Divisão'!$B:$B,$B171,'2024 YTD | Divisão'!$C:$C,"Outras GRs")</f>
        <v>-41729.07505</v>
      </c>
      <c r="X226" s="8"/>
      <c r="Y226" s="9"/>
      <c r="Z226" s="4"/>
      <c r="AA226" s="4"/>
      <c r="AB226" s="4"/>
      <c r="AC226" s="4"/>
      <c r="AD226" s="4"/>
      <c r="AE226" s="4"/>
    </row>
    <row r="227" hidden="1" outlineLevel="1">
      <c r="A227" s="8"/>
      <c r="B227" s="98">
        <v>35.0</v>
      </c>
      <c r="C227" s="29">
        <f>SUMIFS('2024 YTD | Divisão'!$D:$D,'2024 YTD | Divisão'!$A:$A,C$137,'2024 YTD | Divisão'!$B:$B,$B172,'2024 YTD | Divisão'!$C:$C,"Outras GRs")</f>
        <v>-16856.32842</v>
      </c>
      <c r="D227" s="29">
        <f>SUMIFS('2024 YTD | Divisão'!$D:$D,'2024 YTD | Divisão'!$A:$A,D$137,'2024 YTD | Divisão'!$B:$B,$B172,'2024 YTD | Divisão'!$C:$C,"Outras GRs")</f>
        <v>-1686.880014</v>
      </c>
      <c r="E227" s="29">
        <f>SUMIFS('2024 YTD | Divisão'!$D:$D,'2024 YTD | Divisão'!$A:$A,E$137,'2024 YTD | Divisão'!$B:$B,$B172,'2024 YTD | Divisão'!$C:$C,"Outras GRs")</f>
        <v>5634.900291</v>
      </c>
      <c r="F227" s="29">
        <f>SUMIFS('2024 YTD | Divisão'!$D:$D,'2024 YTD | Divisão'!$A:$A,F$137,'2024 YTD | Divisão'!$B:$B,$B172,'2024 YTD | Divisão'!$C:$C,"Outras GRs")</f>
        <v>-14131.18121</v>
      </c>
      <c r="G227" s="29">
        <f>SUMIFS('2024 YTD | Divisão'!$D:$D,'2024 YTD | Divisão'!$A:$A,G$137,'2024 YTD | Divisão'!$B:$B,$B172,'2024 YTD | Divisão'!$C:$C,"Outras GRs")</f>
        <v>3585.244018</v>
      </c>
      <c r="H227" s="29">
        <f>SUMIFS('2024 YTD | Divisão'!$D:$D,'2024 YTD | Divisão'!$A:$A,H$137,'2024 YTD | Divisão'!$B:$B,$B172,'2024 YTD | Divisão'!$C:$C,"Outras GRs")</f>
        <v>8432.865669</v>
      </c>
      <c r="I227" s="29">
        <f>SUMIFS('2024 YTD | Divisão'!$D:$D,'2024 YTD | Divisão'!$A:$A,I$137,'2024 YTD | Divisão'!$B:$B,$B172,'2024 YTD | Divisão'!$C:$C,"Outras GRs")</f>
        <v>-10841.53014</v>
      </c>
      <c r="J227" s="29">
        <f>SUMIFS('2024 YTD | Divisão'!$D:$D,'2024 YTD | Divisão'!$A:$A,J$137,'2024 YTD | Divisão'!$B:$B,$B172,'2024 YTD | Divisão'!$C:$C,"Outras GRs")</f>
        <v>17826.72106</v>
      </c>
      <c r="K227" s="29">
        <f>SUMIFS('2024 YTD | Divisão'!$D:$D,'2024 YTD | Divisão'!$A:$A,K$137,'2024 YTD | Divisão'!$B:$B,$B172,'2024 YTD | Divisão'!$C:$C,"Outras GRs")</f>
        <v>-24667.97164</v>
      </c>
      <c r="L227" s="29">
        <f>SUMIFS('2024 YTD | Divisão'!$D:$D,'2024 YTD | Divisão'!$A:$A,L$137,'2024 YTD | Divisão'!$B:$B,$B172,'2024 YTD | Divisão'!$C:$C,"Outras GRs")</f>
        <v>7091.166361</v>
      </c>
      <c r="M227" s="29">
        <f>SUMIFS('2024 YTD | Divisão'!$D:$D,'2024 YTD | Divisão'!$A:$A,M$137,'2024 YTD | Divisão'!$B:$B,$B172,'2024 YTD | Divisão'!$C:$C,"Outras GRs")</f>
        <v>19085.04157</v>
      </c>
      <c r="N227" s="29">
        <f>SUMIFS('2024 YTD | Divisão'!$D:$D,'2024 YTD | Divisão'!$A:$A,N$137,'2024 YTD | Divisão'!$B:$B,$B172,'2024 YTD | Divisão'!$C:$C,"Outras GRs")</f>
        <v>7431.671546</v>
      </c>
      <c r="O227" s="29">
        <f>SUMIFS('2024 YTD | Divisão'!$D:$D,'2024 YTD | Divisão'!$A:$A,O$137,'2024 YTD | Divisão'!$B:$B,$B172,'2024 YTD | Divisão'!$C:$C,"Outras GRs")</f>
        <v>464.2273038</v>
      </c>
      <c r="P227" s="29">
        <f>SUMIFS('2024 YTD | Divisão'!$D:$D,'2024 YTD | Divisão'!$A:$A,P$137,'2024 YTD | Divisão'!$B:$B,$B172,'2024 YTD | Divisão'!$C:$C,"Outras GRs")</f>
        <v>-2827.561879</v>
      </c>
      <c r="Q227" s="29">
        <f>SUMIFS('2024 YTD | Divisão'!$D:$D,'2024 YTD | Divisão'!$A:$A,Q$137,'2024 YTD | Divisão'!$B:$B,$B172,'2024 YTD | Divisão'!$C:$C,"Outras GRs")</f>
        <v>23762.86128</v>
      </c>
      <c r="R227" s="29">
        <f>SUMIFS('2024 YTD | Divisão'!$D:$D,'2024 YTD | Divisão'!$A:$A,R$137,'2024 YTD | Divisão'!$B:$B,$B172,'2024 YTD | Divisão'!$C:$C,"Outras GRs")</f>
        <v>-11238.19468</v>
      </c>
      <c r="S227" s="29">
        <f>SUMIFS('2024 YTD | Divisão'!$D:$D,'2024 YTD | Divisão'!$A:$A,S$137,'2024 YTD | Divisão'!$B:$B,$B172,'2024 YTD | Divisão'!$C:$C,"Outras GRs")</f>
        <v>3869.615581</v>
      </c>
      <c r="T227" s="29">
        <f>SUMIFS('2024 YTD | Divisão'!$D:$D,'2024 YTD | Divisão'!$A:$A,T$137,'2024 YTD | Divisão'!$B:$B,$B172,'2024 YTD | Divisão'!$C:$C,"Outras GRs")</f>
        <v>5831.233952</v>
      </c>
      <c r="U227" s="29">
        <f>SUMIFS('2024 YTD | Divisão'!$D:$D,'2024 YTD | Divisão'!$A:$A,U$137,'2024 YTD | Divisão'!$B:$B,$B172,'2024 YTD | Divisão'!$C:$C,"Outras GRs")</f>
        <v>-10078.9746</v>
      </c>
      <c r="V227" s="29">
        <f>SUMIFS('2024 YTD | Divisão'!$D:$D,'2024 YTD | Divisão'!$A:$A,V$137,'2024 YTD | Divisão'!$B:$B,$B172,'2024 YTD | Divisão'!$C:$C,"Outras GRs")</f>
        <v>-16467.32521</v>
      </c>
      <c r="W227" s="29">
        <f>SUMIFS('2024 YTD | Divisão'!$D:$D,'2024 YTD | Divisão'!$A:$A,W$137,'2024 YTD | Divisão'!$B:$B,$B172,'2024 YTD | Divisão'!$C:$C,"Outras GRs")</f>
        <v>14520.71695</v>
      </c>
      <c r="X227" s="8"/>
      <c r="Y227" s="9"/>
      <c r="Z227" s="4"/>
      <c r="AA227" s="4"/>
      <c r="AB227" s="4"/>
      <c r="AC227" s="4"/>
      <c r="AD227" s="4"/>
      <c r="AE227" s="4"/>
    </row>
    <row r="228" hidden="1" outlineLevel="1">
      <c r="A228" s="8"/>
      <c r="B228" s="98">
        <v>36.0</v>
      </c>
      <c r="C228" s="29">
        <f>SUMIFS('2024 YTD | Divisão'!$D:$D,'2024 YTD | Divisão'!$A:$A,C$137,'2024 YTD | Divisão'!$B:$B,$B173,'2024 YTD | Divisão'!$C:$C,"Outras GRs")</f>
        <v>17284.04254</v>
      </c>
      <c r="D228" s="29">
        <f>SUMIFS('2024 YTD | Divisão'!$D:$D,'2024 YTD | Divisão'!$A:$A,D$137,'2024 YTD | Divisão'!$B:$B,$B173,'2024 YTD | Divisão'!$C:$C,"Outras GRs")</f>
        <v>-10591.90881</v>
      </c>
      <c r="E228" s="29">
        <f>SUMIFS('2024 YTD | Divisão'!$D:$D,'2024 YTD | Divisão'!$A:$A,E$137,'2024 YTD | Divisão'!$B:$B,$B173,'2024 YTD | Divisão'!$C:$C,"Outras GRs")</f>
        <v>2939.793925</v>
      </c>
      <c r="F228" s="29">
        <f>SUMIFS('2024 YTD | Divisão'!$D:$D,'2024 YTD | Divisão'!$A:$A,F$137,'2024 YTD | Divisão'!$B:$B,$B173,'2024 YTD | Divisão'!$C:$C,"Outras GRs")</f>
        <v>-21442.60544</v>
      </c>
      <c r="G228" s="29">
        <f>SUMIFS('2024 YTD | Divisão'!$D:$D,'2024 YTD | Divisão'!$A:$A,G$137,'2024 YTD | Divisão'!$B:$B,$B173,'2024 YTD | Divisão'!$C:$C,"Outras GRs")</f>
        <v>-89053.83392</v>
      </c>
      <c r="H228" s="29">
        <f>SUMIFS('2024 YTD | Divisão'!$D:$D,'2024 YTD | Divisão'!$A:$A,H$137,'2024 YTD | Divisão'!$B:$B,$B173,'2024 YTD | Divisão'!$C:$C,"Outras GRs")</f>
        <v>4319.139922</v>
      </c>
      <c r="I228" s="29">
        <f>SUMIFS('2024 YTD | Divisão'!$D:$D,'2024 YTD | Divisão'!$A:$A,I$137,'2024 YTD | Divisão'!$B:$B,$B173,'2024 YTD | Divisão'!$C:$C,"Outras GRs")</f>
        <v>-73463.53049</v>
      </c>
      <c r="J228" s="29">
        <f>SUMIFS('2024 YTD | Divisão'!$D:$D,'2024 YTD | Divisão'!$A:$A,J$137,'2024 YTD | Divisão'!$B:$B,$B173,'2024 YTD | Divisão'!$C:$C,"Outras GRs")</f>
        <v>-56238.75805</v>
      </c>
      <c r="K228" s="29">
        <f>SUMIFS('2024 YTD | Divisão'!$D:$D,'2024 YTD | Divisão'!$A:$A,K$137,'2024 YTD | Divisão'!$B:$B,$B173,'2024 YTD | Divisão'!$C:$C,"Outras GRs")</f>
        <v>-41805.85506</v>
      </c>
      <c r="L228" s="29">
        <f>SUMIFS('2024 YTD | Divisão'!$D:$D,'2024 YTD | Divisão'!$A:$A,L$137,'2024 YTD | Divisão'!$B:$B,$B173,'2024 YTD | Divisão'!$C:$C,"Outras GRs")</f>
        <v>-44416.68339</v>
      </c>
      <c r="M228" s="29">
        <f>SUMIFS('2024 YTD | Divisão'!$D:$D,'2024 YTD | Divisão'!$A:$A,M$137,'2024 YTD | Divisão'!$B:$B,$B173,'2024 YTD | Divisão'!$C:$C,"Outras GRs")</f>
        <v>-44960.76055</v>
      </c>
      <c r="N228" s="29">
        <f>SUMIFS('2024 YTD | Divisão'!$D:$D,'2024 YTD | Divisão'!$A:$A,N$137,'2024 YTD | Divisão'!$B:$B,$B173,'2024 YTD | Divisão'!$C:$C,"Outras GRs")</f>
        <v>-40478.60376</v>
      </c>
      <c r="O228" s="29">
        <f>SUMIFS('2024 YTD | Divisão'!$D:$D,'2024 YTD | Divisão'!$A:$A,O$137,'2024 YTD | Divisão'!$B:$B,$B173,'2024 YTD | Divisão'!$C:$C,"Outras GRs")</f>
        <v>-16184.6125</v>
      </c>
      <c r="P228" s="29">
        <f>SUMIFS('2024 YTD | Divisão'!$D:$D,'2024 YTD | Divisão'!$A:$A,P$137,'2024 YTD | Divisão'!$B:$B,$B173,'2024 YTD | Divisão'!$C:$C,"Outras GRs")</f>
        <v>39151.7898</v>
      </c>
      <c r="Q228" s="29">
        <f>SUMIFS('2024 YTD | Divisão'!$D:$D,'2024 YTD | Divisão'!$A:$A,Q$137,'2024 YTD | Divisão'!$B:$B,$B173,'2024 YTD | Divisão'!$C:$C,"Outras GRs")</f>
        <v>62083.34052</v>
      </c>
      <c r="R228" s="29">
        <f>SUMIFS('2024 YTD | Divisão'!$D:$D,'2024 YTD | Divisão'!$A:$A,R$137,'2024 YTD | Divisão'!$B:$B,$B173,'2024 YTD | Divisão'!$C:$C,"Outras GRs")</f>
        <v>9482.827362</v>
      </c>
      <c r="S228" s="29">
        <f>SUMIFS('2024 YTD | Divisão'!$D:$D,'2024 YTD | Divisão'!$A:$A,S$137,'2024 YTD | Divisão'!$B:$B,$B173,'2024 YTD | Divisão'!$C:$C,"Outras GRs")</f>
        <v>-2189.052083</v>
      </c>
      <c r="T228" s="29">
        <f>SUMIFS('2024 YTD | Divisão'!$D:$D,'2024 YTD | Divisão'!$A:$A,T$137,'2024 YTD | Divisão'!$B:$B,$B173,'2024 YTD | Divisão'!$C:$C,"Outras GRs")</f>
        <v>1803.924145</v>
      </c>
      <c r="U228" s="29">
        <f>SUMIFS('2024 YTD | Divisão'!$D:$D,'2024 YTD | Divisão'!$A:$A,U$137,'2024 YTD | Divisão'!$B:$B,$B173,'2024 YTD | Divisão'!$C:$C,"Outras GRs")</f>
        <v>-41886.06129</v>
      </c>
      <c r="V228" s="29">
        <f>SUMIFS('2024 YTD | Divisão'!$D:$D,'2024 YTD | Divisão'!$A:$A,V$137,'2024 YTD | Divisão'!$B:$B,$B173,'2024 YTD | Divisão'!$C:$C,"Outras GRs")</f>
        <v>-41086.2543</v>
      </c>
      <c r="W228" s="29">
        <f>SUMIFS('2024 YTD | Divisão'!$D:$D,'2024 YTD | Divisão'!$A:$A,W$137,'2024 YTD | Divisão'!$B:$B,$B173,'2024 YTD | Divisão'!$C:$C,"Outras GRs")</f>
        <v>-668.8138969</v>
      </c>
      <c r="X228" s="8"/>
      <c r="Y228" s="9"/>
      <c r="Z228" s="4"/>
      <c r="AA228" s="4"/>
      <c r="AB228" s="4"/>
      <c r="AC228" s="4"/>
      <c r="AD228" s="4"/>
      <c r="AE228" s="4"/>
    </row>
    <row r="229" hidden="1" outlineLevel="1">
      <c r="A229" s="8"/>
      <c r="B229" s="98">
        <v>37.0</v>
      </c>
      <c r="C229" s="29">
        <f>SUMIFS('2024 YTD | Divisão'!$D:$D,'2024 YTD | Divisão'!$A:$A,C$137,'2024 YTD | Divisão'!$B:$B,$B174,'2024 YTD | Divisão'!$C:$C,"Outras GRs")</f>
        <v>4773.606707</v>
      </c>
      <c r="D229" s="29">
        <f>SUMIFS('2024 YTD | Divisão'!$D:$D,'2024 YTD | Divisão'!$A:$A,D$137,'2024 YTD | Divisão'!$B:$B,$B174,'2024 YTD | Divisão'!$C:$C,"Outras GRs")</f>
        <v>-8300.540712</v>
      </c>
      <c r="E229" s="29">
        <f>SUMIFS('2024 YTD | Divisão'!$D:$D,'2024 YTD | Divisão'!$A:$A,E$137,'2024 YTD | Divisão'!$B:$B,$B174,'2024 YTD | Divisão'!$C:$C,"Outras GRs")</f>
        <v>-2894.215222</v>
      </c>
      <c r="F229" s="29">
        <f>SUMIFS('2024 YTD | Divisão'!$D:$D,'2024 YTD | Divisão'!$A:$A,F$137,'2024 YTD | Divisão'!$B:$B,$B174,'2024 YTD | Divisão'!$C:$C,"Outras GRs")</f>
        <v>4565.136301</v>
      </c>
      <c r="G229" s="29">
        <f>SUMIFS('2024 YTD | Divisão'!$D:$D,'2024 YTD | Divisão'!$A:$A,G$137,'2024 YTD | Divisão'!$B:$B,$B174,'2024 YTD | Divisão'!$C:$C,"Outras GRs")</f>
        <v>-24640.91811</v>
      </c>
      <c r="H229" s="29">
        <f>SUMIFS('2024 YTD | Divisão'!$D:$D,'2024 YTD | Divisão'!$A:$A,H$137,'2024 YTD | Divisão'!$B:$B,$B174,'2024 YTD | Divisão'!$C:$C,"Outras GRs")</f>
        <v>7031.987141</v>
      </c>
      <c r="I229" s="29">
        <f>SUMIFS('2024 YTD | Divisão'!$D:$D,'2024 YTD | Divisão'!$A:$A,I$137,'2024 YTD | Divisão'!$B:$B,$B174,'2024 YTD | Divisão'!$C:$C,"Outras GRs")</f>
        <v>-21557.56116</v>
      </c>
      <c r="J229" s="29">
        <f>SUMIFS('2024 YTD | Divisão'!$D:$D,'2024 YTD | Divisão'!$A:$A,J$137,'2024 YTD | Divisão'!$B:$B,$B174,'2024 YTD | Divisão'!$C:$C,"Outras GRs")</f>
        <v>-8833.09514</v>
      </c>
      <c r="K229" s="29">
        <f>SUMIFS('2024 YTD | Divisão'!$D:$D,'2024 YTD | Divisão'!$A:$A,K$137,'2024 YTD | Divisão'!$B:$B,$B174,'2024 YTD | Divisão'!$C:$C,"Outras GRs")</f>
        <v>-13285.40406</v>
      </c>
      <c r="L229" s="29">
        <f>SUMIFS('2024 YTD | Divisão'!$D:$D,'2024 YTD | Divisão'!$A:$A,L$137,'2024 YTD | Divisão'!$B:$B,$B174,'2024 YTD | Divisão'!$C:$C,"Outras GRs")</f>
        <v>-29927.94531</v>
      </c>
      <c r="M229" s="29">
        <f>SUMIFS('2024 YTD | Divisão'!$D:$D,'2024 YTD | Divisão'!$A:$A,M$137,'2024 YTD | Divisão'!$B:$B,$B174,'2024 YTD | Divisão'!$C:$C,"Outras GRs")</f>
        <v>-29937.77311</v>
      </c>
      <c r="N229" s="29">
        <f>SUMIFS('2024 YTD | Divisão'!$D:$D,'2024 YTD | Divisão'!$A:$A,N$137,'2024 YTD | Divisão'!$B:$B,$B174,'2024 YTD | Divisão'!$C:$C,"Outras GRs")</f>
        <v>22081.03854</v>
      </c>
      <c r="O229" s="29">
        <f>SUMIFS('2024 YTD | Divisão'!$D:$D,'2024 YTD | Divisão'!$A:$A,O$137,'2024 YTD | Divisão'!$B:$B,$B174,'2024 YTD | Divisão'!$C:$C,"Outras GRs")</f>
        <v>-33956.12077</v>
      </c>
      <c r="P229" s="29">
        <f>SUMIFS('2024 YTD | Divisão'!$D:$D,'2024 YTD | Divisão'!$A:$A,P$137,'2024 YTD | Divisão'!$B:$B,$B174,'2024 YTD | Divisão'!$C:$C,"Outras GRs")</f>
        <v>-21944.94182</v>
      </c>
      <c r="Q229" s="29">
        <f>SUMIFS('2024 YTD | Divisão'!$D:$D,'2024 YTD | Divisão'!$A:$A,Q$137,'2024 YTD | Divisão'!$B:$B,$B174,'2024 YTD | Divisão'!$C:$C,"Outras GRs")</f>
        <v>16960.72552</v>
      </c>
      <c r="R229" s="29">
        <f>SUMIFS('2024 YTD | Divisão'!$D:$D,'2024 YTD | Divisão'!$A:$A,R$137,'2024 YTD | Divisão'!$B:$B,$B174,'2024 YTD | Divisão'!$C:$C,"Outras GRs")</f>
        <v>5139.299884</v>
      </c>
      <c r="S229" s="29">
        <f>SUMIFS('2024 YTD | Divisão'!$D:$D,'2024 YTD | Divisão'!$A:$A,S$137,'2024 YTD | Divisão'!$B:$B,$B174,'2024 YTD | Divisão'!$C:$C,"Outras GRs")</f>
        <v>5477.542575</v>
      </c>
      <c r="T229" s="29">
        <f>SUMIFS('2024 YTD | Divisão'!$D:$D,'2024 YTD | Divisão'!$A:$A,T$137,'2024 YTD | Divisão'!$B:$B,$B174,'2024 YTD | Divisão'!$C:$C,"Outras GRs")</f>
        <v>-14619.40022</v>
      </c>
      <c r="U229" s="29">
        <f>SUMIFS('2024 YTD | Divisão'!$D:$D,'2024 YTD | Divisão'!$A:$A,U$137,'2024 YTD | Divisão'!$B:$B,$B174,'2024 YTD | Divisão'!$C:$C,"Outras GRs")</f>
        <v>-22510.47322</v>
      </c>
      <c r="V229" s="29">
        <f>SUMIFS('2024 YTD | Divisão'!$D:$D,'2024 YTD | Divisão'!$A:$A,V$137,'2024 YTD | Divisão'!$B:$B,$B174,'2024 YTD | Divisão'!$C:$C,"Outras GRs")</f>
        <v>-2324.853555</v>
      </c>
      <c r="W229" s="29">
        <f>SUMIFS('2024 YTD | Divisão'!$D:$D,'2024 YTD | Divisão'!$A:$A,W$137,'2024 YTD | Divisão'!$B:$B,$B174,'2024 YTD | Divisão'!$C:$C,"Outras GRs")</f>
        <v>-10148.2497</v>
      </c>
      <c r="X229" s="8"/>
      <c r="Y229" s="9"/>
      <c r="Z229" s="4"/>
      <c r="AA229" s="4"/>
      <c r="AB229" s="4"/>
      <c r="AC229" s="4"/>
      <c r="AD229" s="4"/>
      <c r="AE229" s="4"/>
    </row>
    <row r="230" hidden="1" outlineLevel="1">
      <c r="A230" s="8"/>
      <c r="B230" s="98">
        <v>38.0</v>
      </c>
      <c r="C230" s="29">
        <f>SUMIFS('2024 YTD | Divisão'!$D:$D,'2024 YTD | Divisão'!$A:$A,C$137,'2024 YTD | Divisão'!$B:$B,$B175,'2024 YTD | Divisão'!$C:$C,"Outras GRs")</f>
        <v>15534.86417</v>
      </c>
      <c r="D230" s="29">
        <f>SUMIFS('2024 YTD | Divisão'!$D:$D,'2024 YTD | Divisão'!$A:$A,D$137,'2024 YTD | Divisão'!$B:$B,$B175,'2024 YTD | Divisão'!$C:$C,"Outras GRs")</f>
        <v>6482.627554</v>
      </c>
      <c r="E230" s="29">
        <f>SUMIFS('2024 YTD | Divisão'!$D:$D,'2024 YTD | Divisão'!$A:$A,E$137,'2024 YTD | Divisão'!$B:$B,$B175,'2024 YTD | Divisão'!$C:$C,"Outras GRs")</f>
        <v>8988.483747</v>
      </c>
      <c r="F230" s="29">
        <f>SUMIFS('2024 YTD | Divisão'!$D:$D,'2024 YTD | Divisão'!$A:$A,F$137,'2024 YTD | Divisão'!$B:$B,$B175,'2024 YTD | Divisão'!$C:$C,"Outras GRs")</f>
        <v>1216.019495</v>
      </c>
      <c r="G230" s="29">
        <f>SUMIFS('2024 YTD | Divisão'!$D:$D,'2024 YTD | Divisão'!$A:$A,G$137,'2024 YTD | Divisão'!$B:$B,$B175,'2024 YTD | Divisão'!$C:$C,"Outras GRs")</f>
        <v>85687.55503</v>
      </c>
      <c r="H230" s="29">
        <f>SUMIFS('2024 YTD | Divisão'!$D:$D,'2024 YTD | Divisão'!$A:$A,H$137,'2024 YTD | Divisão'!$B:$B,$B175,'2024 YTD | Divisão'!$C:$C,"Outras GRs")</f>
        <v>669.9994293</v>
      </c>
      <c r="I230" s="29">
        <f>SUMIFS('2024 YTD | Divisão'!$D:$D,'2024 YTD | Divisão'!$A:$A,I$137,'2024 YTD | Divisão'!$B:$B,$B175,'2024 YTD | Divisão'!$C:$C,"Outras GRs")</f>
        <v>-67529.36004</v>
      </c>
      <c r="J230" s="29">
        <f>SUMIFS('2024 YTD | Divisão'!$D:$D,'2024 YTD | Divisão'!$A:$A,J$137,'2024 YTD | Divisão'!$B:$B,$B175,'2024 YTD | Divisão'!$C:$C,"Outras GRs")</f>
        <v>7975.678811</v>
      </c>
      <c r="K230" s="29">
        <f>SUMIFS('2024 YTD | Divisão'!$D:$D,'2024 YTD | Divisão'!$A:$A,K$137,'2024 YTD | Divisão'!$B:$B,$B175,'2024 YTD | Divisão'!$C:$C,"Outras GRs")</f>
        <v>-16625.32</v>
      </c>
      <c r="L230" s="29">
        <f>SUMIFS('2024 YTD | Divisão'!$D:$D,'2024 YTD | Divisão'!$A:$A,L$137,'2024 YTD | Divisão'!$B:$B,$B175,'2024 YTD | Divisão'!$C:$C,"Outras GRs")</f>
        <v>64917.01327</v>
      </c>
      <c r="M230" s="29">
        <f>SUMIFS('2024 YTD | Divisão'!$D:$D,'2024 YTD | Divisão'!$A:$A,M$137,'2024 YTD | Divisão'!$B:$B,$B175,'2024 YTD | Divisão'!$C:$C,"Outras GRs")</f>
        <v>47592.05849</v>
      </c>
      <c r="N230" s="29">
        <f>SUMIFS('2024 YTD | Divisão'!$D:$D,'2024 YTD | Divisão'!$A:$A,N$137,'2024 YTD | Divisão'!$B:$B,$B175,'2024 YTD | Divisão'!$C:$C,"Outras GRs")</f>
        <v>-453.5870501</v>
      </c>
      <c r="O230" s="29">
        <f>SUMIFS('2024 YTD | Divisão'!$D:$D,'2024 YTD | Divisão'!$A:$A,O$137,'2024 YTD | Divisão'!$B:$B,$B175,'2024 YTD | Divisão'!$C:$C,"Outras GRs")</f>
        <v>30538.03755</v>
      </c>
      <c r="P230" s="29">
        <f>SUMIFS('2024 YTD | Divisão'!$D:$D,'2024 YTD | Divisão'!$A:$A,P$137,'2024 YTD | Divisão'!$B:$B,$B175,'2024 YTD | Divisão'!$C:$C,"Outras GRs")</f>
        <v>27726.31333</v>
      </c>
      <c r="Q230" s="29">
        <f>SUMIFS('2024 YTD | Divisão'!$D:$D,'2024 YTD | Divisão'!$A:$A,Q$137,'2024 YTD | Divisão'!$B:$B,$B175,'2024 YTD | Divisão'!$C:$C,"Outras GRs")</f>
        <v>836.4641886</v>
      </c>
      <c r="R230" s="29">
        <f>SUMIFS('2024 YTD | Divisão'!$D:$D,'2024 YTD | Divisão'!$A:$A,R$137,'2024 YTD | Divisão'!$B:$B,$B175,'2024 YTD | Divisão'!$C:$C,"Outras GRs")</f>
        <v>153.773973</v>
      </c>
      <c r="S230" s="29">
        <f>SUMIFS('2024 YTD | Divisão'!$D:$D,'2024 YTD | Divisão'!$A:$A,S$137,'2024 YTD | Divisão'!$B:$B,$B175,'2024 YTD | Divisão'!$C:$C,"Outras GRs")</f>
        <v>1936.990541</v>
      </c>
      <c r="T230" s="29">
        <f>SUMIFS('2024 YTD | Divisão'!$D:$D,'2024 YTD | Divisão'!$A:$A,T$137,'2024 YTD | Divisão'!$B:$B,$B175,'2024 YTD | Divisão'!$C:$C,"Outras GRs")</f>
        <v>12916.91612</v>
      </c>
      <c r="U230" s="29">
        <f>SUMIFS('2024 YTD | Divisão'!$D:$D,'2024 YTD | Divisão'!$A:$A,U$137,'2024 YTD | Divisão'!$B:$B,$B175,'2024 YTD | Divisão'!$C:$C,"Outras GRs")</f>
        <v>-12507.71593</v>
      </c>
      <c r="V230" s="29">
        <f>SUMIFS('2024 YTD | Divisão'!$D:$D,'2024 YTD | Divisão'!$A:$A,V$137,'2024 YTD | Divisão'!$B:$B,$B175,'2024 YTD | Divisão'!$C:$C,"Outras GRs")</f>
        <v>16421.67978</v>
      </c>
      <c r="W230" s="29">
        <f>SUMIFS('2024 YTD | Divisão'!$D:$D,'2024 YTD | Divisão'!$A:$A,W$137,'2024 YTD | Divisão'!$B:$B,$B175,'2024 YTD | Divisão'!$C:$C,"Outras GRs")</f>
        <v>21039.64771</v>
      </c>
      <c r="X230" s="8"/>
      <c r="Y230" s="9"/>
      <c r="Z230" s="4"/>
      <c r="AA230" s="4"/>
      <c r="AB230" s="4"/>
      <c r="AC230" s="4"/>
      <c r="AD230" s="4"/>
      <c r="AE230" s="4"/>
    </row>
    <row r="231" hidden="1" outlineLevel="1">
      <c r="A231" s="8"/>
      <c r="B231" s="98">
        <v>39.0</v>
      </c>
      <c r="C231" s="29">
        <f>SUMIFS('2024 YTD | Divisão'!$D:$D,'2024 YTD | Divisão'!$A:$A,C$137,'2024 YTD | Divisão'!$B:$B,$B176,'2024 YTD | Divisão'!$C:$C,"Outras GRs")</f>
        <v>-57923.32215</v>
      </c>
      <c r="D231" s="29">
        <f>SUMIFS('2024 YTD | Divisão'!$D:$D,'2024 YTD | Divisão'!$A:$A,D$137,'2024 YTD | Divisão'!$B:$B,$B176,'2024 YTD | Divisão'!$C:$C,"Outras GRs")</f>
        <v>3630.275897</v>
      </c>
      <c r="E231" s="29">
        <f>SUMIFS('2024 YTD | Divisão'!$D:$D,'2024 YTD | Divisão'!$A:$A,E$137,'2024 YTD | Divisão'!$B:$B,$B176,'2024 YTD | Divisão'!$C:$C,"Outras GRs")</f>
        <v>6876.602819</v>
      </c>
      <c r="F231" s="29">
        <f>SUMIFS('2024 YTD | Divisão'!$D:$D,'2024 YTD | Divisão'!$A:$A,F$137,'2024 YTD | Divisão'!$B:$B,$B176,'2024 YTD | Divisão'!$C:$C,"Outras GRs")</f>
        <v>-35911.67905</v>
      </c>
      <c r="G231" s="29">
        <f>SUMIFS('2024 YTD | Divisão'!$D:$D,'2024 YTD | Divisão'!$A:$A,G$137,'2024 YTD | Divisão'!$B:$B,$B176,'2024 YTD | Divisão'!$C:$C,"Outras GRs")</f>
        <v>-90649.72993</v>
      </c>
      <c r="H231" s="29">
        <f>SUMIFS('2024 YTD | Divisão'!$D:$D,'2024 YTD | Divisão'!$A:$A,H$137,'2024 YTD | Divisão'!$B:$B,$B176,'2024 YTD | Divisão'!$C:$C,"Outras GRs")</f>
        <v>-62550.86694</v>
      </c>
      <c r="I231" s="29">
        <f>SUMIFS('2024 YTD | Divisão'!$D:$D,'2024 YTD | Divisão'!$A:$A,I$137,'2024 YTD | Divisão'!$B:$B,$B176,'2024 YTD | Divisão'!$C:$C,"Outras GRs")</f>
        <v>-83767.65488</v>
      </c>
      <c r="J231" s="29">
        <f>SUMIFS('2024 YTD | Divisão'!$D:$D,'2024 YTD | Divisão'!$A:$A,J$137,'2024 YTD | Divisão'!$B:$B,$B176,'2024 YTD | Divisão'!$C:$C,"Outras GRs")</f>
        <v>-78276.27121</v>
      </c>
      <c r="K231" s="29">
        <f>SUMIFS('2024 YTD | Divisão'!$D:$D,'2024 YTD | Divisão'!$A:$A,K$137,'2024 YTD | Divisão'!$B:$B,$B176,'2024 YTD | Divisão'!$C:$C,"Outras GRs")</f>
        <v>-5093.156994</v>
      </c>
      <c r="L231" s="29">
        <f>SUMIFS('2024 YTD | Divisão'!$D:$D,'2024 YTD | Divisão'!$A:$A,L$137,'2024 YTD | Divisão'!$B:$B,$B176,'2024 YTD | Divisão'!$C:$C,"Outras GRs")</f>
        <v>-5972.08125</v>
      </c>
      <c r="M231" s="29">
        <f>SUMIFS('2024 YTD | Divisão'!$D:$D,'2024 YTD | Divisão'!$A:$A,M$137,'2024 YTD | Divisão'!$B:$B,$B176,'2024 YTD | Divisão'!$C:$C,"Outras GRs")</f>
        <v>-13691.98351</v>
      </c>
      <c r="N231" s="29">
        <f>SUMIFS('2024 YTD | Divisão'!$D:$D,'2024 YTD | Divisão'!$A:$A,N$137,'2024 YTD | Divisão'!$B:$B,$B176,'2024 YTD | Divisão'!$C:$C,"Outras GRs")</f>
        <v>-22614.90488</v>
      </c>
      <c r="O231" s="29">
        <f>SUMIFS('2024 YTD | Divisão'!$D:$D,'2024 YTD | Divisão'!$A:$A,O$137,'2024 YTD | Divisão'!$B:$B,$B176,'2024 YTD | Divisão'!$C:$C,"Outras GRs")</f>
        <v>-35719.57315</v>
      </c>
      <c r="P231" s="29">
        <f>SUMIFS('2024 YTD | Divisão'!$D:$D,'2024 YTD | Divisão'!$A:$A,P$137,'2024 YTD | Divisão'!$B:$B,$B176,'2024 YTD | Divisão'!$C:$C,"Outras GRs")</f>
        <v>-95778.636</v>
      </c>
      <c r="Q231" s="29">
        <f>SUMIFS('2024 YTD | Divisão'!$D:$D,'2024 YTD | Divisão'!$A:$A,Q$137,'2024 YTD | Divisão'!$B:$B,$B176,'2024 YTD | Divisão'!$C:$C,"Outras GRs")</f>
        <v>-2438.253357</v>
      </c>
      <c r="R231" s="29">
        <f>SUMIFS('2024 YTD | Divisão'!$D:$D,'2024 YTD | Divisão'!$A:$A,R$137,'2024 YTD | Divisão'!$B:$B,$B176,'2024 YTD | Divisão'!$C:$C,"Outras GRs")</f>
        <v>-13962.4055</v>
      </c>
      <c r="S231" s="29">
        <f>SUMIFS('2024 YTD | Divisão'!$D:$D,'2024 YTD | Divisão'!$A:$A,S$137,'2024 YTD | Divisão'!$B:$B,$B176,'2024 YTD | Divisão'!$C:$C,"Outras GRs")</f>
        <v>1118.170887</v>
      </c>
      <c r="T231" s="29">
        <f>SUMIFS('2024 YTD | Divisão'!$D:$D,'2024 YTD | Divisão'!$A:$A,T$137,'2024 YTD | Divisão'!$B:$B,$B176,'2024 YTD | Divisão'!$C:$C,"Outras GRs")</f>
        <v>-2619.235621</v>
      </c>
      <c r="U231" s="29">
        <f>SUMIFS('2024 YTD | Divisão'!$D:$D,'2024 YTD | Divisão'!$A:$A,U$137,'2024 YTD | Divisão'!$B:$B,$B176,'2024 YTD | Divisão'!$C:$C,"Outras GRs")</f>
        <v>-37930.37213</v>
      </c>
      <c r="V231" s="29">
        <f>SUMIFS('2024 YTD | Divisão'!$D:$D,'2024 YTD | Divisão'!$A:$A,V$137,'2024 YTD | Divisão'!$B:$B,$B176,'2024 YTD | Divisão'!$C:$C,"Outras GRs")</f>
        <v>-62955.6991</v>
      </c>
      <c r="W231" s="29">
        <f>SUMIFS('2024 YTD | Divisão'!$D:$D,'2024 YTD | Divisão'!$A:$A,W$137,'2024 YTD | Divisão'!$B:$B,$B176,'2024 YTD | Divisão'!$C:$C,"Outras GRs")</f>
        <v>-25165.00305</v>
      </c>
      <c r="X231" s="8"/>
      <c r="Y231" s="9"/>
      <c r="Z231" s="4"/>
      <c r="AA231" s="4"/>
      <c r="AB231" s="4"/>
      <c r="AC231" s="4"/>
      <c r="AD231" s="4"/>
      <c r="AE231" s="4"/>
    </row>
    <row r="232" hidden="1" outlineLevel="1">
      <c r="A232" s="8"/>
      <c r="B232" s="98">
        <v>40.0</v>
      </c>
      <c r="C232" s="29">
        <f>SUMIFS('2024 YTD | Divisão'!$D:$D,'2024 YTD | Divisão'!$A:$A,C$137,'2024 YTD | Divisão'!$B:$B,$B177,'2024 YTD | Divisão'!$C:$C,"Outras GRs")</f>
        <v>-23892.9822</v>
      </c>
      <c r="D232" s="29">
        <f>SUMIFS('2024 YTD | Divisão'!$D:$D,'2024 YTD | Divisão'!$A:$A,D$137,'2024 YTD | Divisão'!$B:$B,$B177,'2024 YTD | Divisão'!$C:$C,"Outras GRs")</f>
        <v>4547.34446</v>
      </c>
      <c r="E232" s="29">
        <f>SUMIFS('2024 YTD | Divisão'!$D:$D,'2024 YTD | Divisão'!$A:$A,E$137,'2024 YTD | Divisão'!$B:$B,$B177,'2024 YTD | Divisão'!$C:$C,"Outras GRs")</f>
        <v>9965.616161</v>
      </c>
      <c r="F232" s="29">
        <f>SUMIFS('2024 YTD | Divisão'!$D:$D,'2024 YTD | Divisão'!$A:$A,F$137,'2024 YTD | Divisão'!$B:$B,$B177,'2024 YTD | Divisão'!$C:$C,"Outras GRs")</f>
        <v>-22155.51105</v>
      </c>
      <c r="G232" s="29">
        <f>SUMIFS('2024 YTD | Divisão'!$D:$D,'2024 YTD | Divisão'!$A:$A,G$137,'2024 YTD | Divisão'!$B:$B,$B177,'2024 YTD | Divisão'!$C:$C,"Outras GRs")</f>
        <v>9730.870383</v>
      </c>
      <c r="H232" s="29">
        <f>SUMIFS('2024 YTD | Divisão'!$D:$D,'2024 YTD | Divisão'!$A:$A,H$137,'2024 YTD | Divisão'!$B:$B,$B177,'2024 YTD | Divisão'!$C:$C,"Outras GRs")</f>
        <v>-18550.43322</v>
      </c>
      <c r="I232" s="29">
        <f>SUMIFS('2024 YTD | Divisão'!$D:$D,'2024 YTD | Divisão'!$A:$A,I$137,'2024 YTD | Divisão'!$B:$B,$B177,'2024 YTD | Divisão'!$C:$C,"Outras GRs")</f>
        <v>-1614.209154</v>
      </c>
      <c r="J232" s="29">
        <f>SUMIFS('2024 YTD | Divisão'!$D:$D,'2024 YTD | Divisão'!$A:$A,J$137,'2024 YTD | Divisão'!$B:$B,$B177,'2024 YTD | Divisão'!$C:$C,"Outras GRs")</f>
        <v>3351.958201</v>
      </c>
      <c r="K232" s="29">
        <f>SUMIFS('2024 YTD | Divisão'!$D:$D,'2024 YTD | Divisão'!$A:$A,K$137,'2024 YTD | Divisão'!$B:$B,$B177,'2024 YTD | Divisão'!$C:$C,"Outras GRs")</f>
        <v>-35460.78033</v>
      </c>
      <c r="L232" s="29">
        <f>SUMIFS('2024 YTD | Divisão'!$D:$D,'2024 YTD | Divisão'!$A:$A,L$137,'2024 YTD | Divisão'!$B:$B,$B177,'2024 YTD | Divisão'!$C:$C,"Outras GRs")</f>
        <v>28178.29727</v>
      </c>
      <c r="M232" s="29">
        <f>SUMIFS('2024 YTD | Divisão'!$D:$D,'2024 YTD | Divisão'!$A:$A,M$137,'2024 YTD | Divisão'!$B:$B,$B177,'2024 YTD | Divisão'!$C:$C,"Outras GRs")</f>
        <v>66374.36405</v>
      </c>
      <c r="N232" s="29">
        <f>SUMIFS('2024 YTD | Divisão'!$D:$D,'2024 YTD | Divisão'!$A:$A,N$137,'2024 YTD | Divisão'!$B:$B,$B177,'2024 YTD | Divisão'!$C:$C,"Outras GRs")</f>
        <v>6849.245472</v>
      </c>
      <c r="O232" s="29">
        <f>SUMIFS('2024 YTD | Divisão'!$D:$D,'2024 YTD | Divisão'!$A:$A,O$137,'2024 YTD | Divisão'!$B:$B,$B177,'2024 YTD | Divisão'!$C:$C,"Outras GRs")</f>
        <v>-20998.49247</v>
      </c>
      <c r="P232" s="29">
        <f>SUMIFS('2024 YTD | Divisão'!$D:$D,'2024 YTD | Divisão'!$A:$A,P$137,'2024 YTD | Divisão'!$B:$B,$B177,'2024 YTD | Divisão'!$C:$C,"Outras GRs")</f>
        <v>-87700.1179</v>
      </c>
      <c r="Q232" s="29">
        <f>SUMIFS('2024 YTD | Divisão'!$D:$D,'2024 YTD | Divisão'!$A:$A,Q$137,'2024 YTD | Divisão'!$B:$B,$B177,'2024 YTD | Divisão'!$C:$C,"Outras GRs")</f>
        <v>10115.21004</v>
      </c>
      <c r="R232" s="29">
        <f>SUMIFS('2024 YTD | Divisão'!$D:$D,'2024 YTD | Divisão'!$A:$A,R$137,'2024 YTD | Divisão'!$B:$B,$B177,'2024 YTD | Divisão'!$C:$C,"Outras GRs")</f>
        <v>7476.914099</v>
      </c>
      <c r="S232" s="29">
        <f>SUMIFS('2024 YTD | Divisão'!$D:$D,'2024 YTD | Divisão'!$A:$A,S$137,'2024 YTD | Divisão'!$B:$B,$B177,'2024 YTD | Divisão'!$C:$C,"Outras GRs")</f>
        <v>4602.926925</v>
      </c>
      <c r="T232" s="29">
        <f>SUMIFS('2024 YTD | Divisão'!$D:$D,'2024 YTD | Divisão'!$A:$A,T$137,'2024 YTD | Divisão'!$B:$B,$B177,'2024 YTD | Divisão'!$C:$C,"Outras GRs")</f>
        <v>4815.763244</v>
      </c>
      <c r="U232" s="29">
        <f>SUMIFS('2024 YTD | Divisão'!$D:$D,'2024 YTD | Divisão'!$A:$A,U$137,'2024 YTD | Divisão'!$B:$B,$B177,'2024 YTD | Divisão'!$C:$C,"Outras GRs")</f>
        <v>-38722.62229</v>
      </c>
      <c r="V232" s="29">
        <f>SUMIFS('2024 YTD | Divisão'!$D:$D,'2024 YTD | Divisão'!$A:$A,V$137,'2024 YTD | Divisão'!$B:$B,$B177,'2024 YTD | Divisão'!$C:$C,"Outras GRs")</f>
        <v>3054.455912</v>
      </c>
      <c r="W232" s="29">
        <f>SUMIFS('2024 YTD | Divisão'!$D:$D,'2024 YTD | Divisão'!$A:$A,W$137,'2024 YTD | Divisão'!$B:$B,$B177,'2024 YTD | Divisão'!$C:$C,"Outras GRs")</f>
        <v>-10147.04509</v>
      </c>
      <c r="X232" s="8"/>
      <c r="Y232" s="9"/>
      <c r="Z232" s="4"/>
      <c r="AA232" s="4"/>
      <c r="AB232" s="4"/>
      <c r="AC232" s="4"/>
      <c r="AD232" s="4"/>
      <c r="AE232" s="4"/>
    </row>
    <row r="233" hidden="1" outlineLevel="1">
      <c r="A233" s="8"/>
      <c r="B233" s="98">
        <v>41.0</v>
      </c>
      <c r="C233" s="29">
        <f>SUMIFS('2024 YTD | Divisão'!$D:$D,'2024 YTD | Divisão'!$A:$A,C$137,'2024 YTD | Divisão'!$B:$B,$B178,'2024 YTD | Divisão'!$C:$C,"Outras GRs")</f>
        <v>-3435.326325</v>
      </c>
      <c r="D233" s="29">
        <f>SUMIFS('2024 YTD | Divisão'!$D:$D,'2024 YTD | Divisão'!$A:$A,D$137,'2024 YTD | Divisão'!$B:$B,$B178,'2024 YTD | Divisão'!$C:$C,"Outras GRs")</f>
        <v>-26059.44205</v>
      </c>
      <c r="E233" s="29">
        <f>SUMIFS('2024 YTD | Divisão'!$D:$D,'2024 YTD | Divisão'!$A:$A,E$137,'2024 YTD | Divisão'!$B:$B,$B178,'2024 YTD | Divisão'!$C:$C,"Outras GRs")</f>
        <v>4004.094963</v>
      </c>
      <c r="F233" s="29">
        <f>SUMIFS('2024 YTD | Divisão'!$D:$D,'2024 YTD | Divisão'!$A:$A,F$137,'2024 YTD | Divisão'!$B:$B,$B178,'2024 YTD | Divisão'!$C:$C,"Outras GRs")</f>
        <v>-4668.048467</v>
      </c>
      <c r="G233" s="29">
        <f>SUMIFS('2024 YTD | Divisão'!$D:$D,'2024 YTD | Divisão'!$A:$A,G$137,'2024 YTD | Divisão'!$B:$B,$B178,'2024 YTD | Divisão'!$C:$C,"Outras GRs")</f>
        <v>-80410.60563</v>
      </c>
      <c r="H233" s="29">
        <f>SUMIFS('2024 YTD | Divisão'!$D:$D,'2024 YTD | Divisão'!$A:$A,H$137,'2024 YTD | Divisão'!$B:$B,$B178,'2024 YTD | Divisão'!$C:$C,"Outras GRs")</f>
        <v>16366.78191</v>
      </c>
      <c r="I233" s="29">
        <f>SUMIFS('2024 YTD | Divisão'!$D:$D,'2024 YTD | Divisão'!$A:$A,I$137,'2024 YTD | Divisão'!$B:$B,$B178,'2024 YTD | Divisão'!$C:$C,"Outras GRs")</f>
        <v>-34407.05092</v>
      </c>
      <c r="J233" s="29">
        <f>SUMIFS('2024 YTD | Divisão'!$D:$D,'2024 YTD | Divisão'!$A:$A,J$137,'2024 YTD | Divisão'!$B:$B,$B178,'2024 YTD | Divisão'!$C:$C,"Outras GRs")</f>
        <v>-26710.11416</v>
      </c>
      <c r="K233" s="29">
        <f>SUMIFS('2024 YTD | Divisão'!$D:$D,'2024 YTD | Divisão'!$A:$A,K$137,'2024 YTD | Divisão'!$B:$B,$B178,'2024 YTD | Divisão'!$C:$C,"Outras GRs")</f>
        <v>-58515.38754</v>
      </c>
      <c r="L233" s="29">
        <f>SUMIFS('2024 YTD | Divisão'!$D:$D,'2024 YTD | Divisão'!$A:$A,L$137,'2024 YTD | Divisão'!$B:$B,$B178,'2024 YTD | Divisão'!$C:$C,"Outras GRs")</f>
        <v>-4547.548295</v>
      </c>
      <c r="M233" s="29">
        <f>SUMIFS('2024 YTD | Divisão'!$D:$D,'2024 YTD | Divisão'!$A:$A,M$137,'2024 YTD | Divisão'!$B:$B,$B178,'2024 YTD | Divisão'!$C:$C,"Outras GRs")</f>
        <v>-49326.49138</v>
      </c>
      <c r="N233" s="29">
        <f>SUMIFS('2024 YTD | Divisão'!$D:$D,'2024 YTD | Divisão'!$A:$A,N$137,'2024 YTD | Divisão'!$B:$B,$B178,'2024 YTD | Divisão'!$C:$C,"Outras GRs")</f>
        <v>-151804.1095</v>
      </c>
      <c r="O233" s="29">
        <f>SUMIFS('2024 YTD | Divisão'!$D:$D,'2024 YTD | Divisão'!$A:$A,O$137,'2024 YTD | Divisão'!$B:$B,$B178,'2024 YTD | Divisão'!$C:$C,"Outras GRs")</f>
        <v>14149.64735</v>
      </c>
      <c r="P233" s="29">
        <f>SUMIFS('2024 YTD | Divisão'!$D:$D,'2024 YTD | Divisão'!$A:$A,P$137,'2024 YTD | Divisão'!$B:$B,$B178,'2024 YTD | Divisão'!$C:$C,"Outras GRs")</f>
        <v>-36097.76485</v>
      </c>
      <c r="Q233" s="29">
        <f>SUMIFS('2024 YTD | Divisão'!$D:$D,'2024 YTD | Divisão'!$A:$A,Q$137,'2024 YTD | Divisão'!$B:$B,$B178,'2024 YTD | Divisão'!$C:$C,"Outras GRs")</f>
        <v>-18948.21083</v>
      </c>
      <c r="R233" s="29">
        <f>SUMIFS('2024 YTD | Divisão'!$D:$D,'2024 YTD | Divisão'!$A:$A,R$137,'2024 YTD | Divisão'!$B:$B,$B178,'2024 YTD | Divisão'!$C:$C,"Outras GRs")</f>
        <v>-11764.30443</v>
      </c>
      <c r="S233" s="29">
        <f>SUMIFS('2024 YTD | Divisão'!$D:$D,'2024 YTD | Divisão'!$A:$A,S$137,'2024 YTD | Divisão'!$B:$B,$B178,'2024 YTD | Divisão'!$C:$C,"Outras GRs")</f>
        <v>1680.24276</v>
      </c>
      <c r="T233" s="29">
        <f>SUMIFS('2024 YTD | Divisão'!$D:$D,'2024 YTD | Divisão'!$A:$A,T$137,'2024 YTD | Divisão'!$B:$B,$B178,'2024 YTD | Divisão'!$C:$C,"Outras GRs")</f>
        <v>10712.83298</v>
      </c>
      <c r="U233" s="29">
        <f>SUMIFS('2024 YTD | Divisão'!$D:$D,'2024 YTD | Divisão'!$A:$A,U$137,'2024 YTD | Divisão'!$B:$B,$B178,'2024 YTD | Divisão'!$C:$C,"Outras GRs")</f>
        <v>-17216.02234</v>
      </c>
      <c r="V233" s="29">
        <f>SUMIFS('2024 YTD | Divisão'!$D:$D,'2024 YTD | Divisão'!$A:$A,V$137,'2024 YTD | Divisão'!$B:$B,$B178,'2024 YTD | Divisão'!$C:$C,"Outras GRs")</f>
        <v>65798.08744</v>
      </c>
      <c r="W233" s="29">
        <f>SUMIFS('2024 YTD | Divisão'!$D:$D,'2024 YTD | Divisão'!$A:$A,W$137,'2024 YTD | Divisão'!$B:$B,$B178,'2024 YTD | Divisão'!$C:$C,"Outras GRs")</f>
        <v>-35061.99086</v>
      </c>
      <c r="X233" s="8"/>
      <c r="Y233" s="9"/>
      <c r="Z233" s="4"/>
      <c r="AA233" s="4"/>
      <c r="AB233" s="4"/>
      <c r="AC233" s="4"/>
      <c r="AD233" s="4"/>
      <c r="AE233" s="4"/>
    </row>
    <row r="234" hidden="1" outlineLevel="1">
      <c r="A234" s="8"/>
      <c r="B234" s="98">
        <v>42.0</v>
      </c>
      <c r="C234" s="29">
        <f>SUMIFS('2024 YTD | Divisão'!$D:$D,'2024 YTD | Divisão'!$A:$A,C$137,'2024 YTD | Divisão'!$B:$B,$B179,'2024 YTD | Divisão'!$C:$C,"Outras GRs")</f>
        <v>-32428.24866</v>
      </c>
      <c r="D234" s="29">
        <f>SUMIFS('2024 YTD | Divisão'!$D:$D,'2024 YTD | Divisão'!$A:$A,D$137,'2024 YTD | Divisão'!$B:$B,$B179,'2024 YTD | Divisão'!$C:$C,"Outras GRs")</f>
        <v>-32619.8131</v>
      </c>
      <c r="E234" s="29">
        <f>SUMIFS('2024 YTD | Divisão'!$D:$D,'2024 YTD | Divisão'!$A:$A,E$137,'2024 YTD | Divisão'!$B:$B,$B179,'2024 YTD | Divisão'!$C:$C,"Outras GRs")</f>
        <v>857.98001</v>
      </c>
      <c r="F234" s="29">
        <f>SUMIFS('2024 YTD | Divisão'!$D:$D,'2024 YTD | Divisão'!$A:$A,F$137,'2024 YTD | Divisão'!$B:$B,$B179,'2024 YTD | Divisão'!$C:$C,"Outras GRs")</f>
        <v>10266.53035</v>
      </c>
      <c r="G234" s="29">
        <f>SUMIFS('2024 YTD | Divisão'!$D:$D,'2024 YTD | Divisão'!$A:$A,G$137,'2024 YTD | Divisão'!$B:$B,$B179,'2024 YTD | Divisão'!$C:$C,"Outras GRs")</f>
        <v>-2204.40927</v>
      </c>
      <c r="H234" s="29">
        <f>SUMIFS('2024 YTD | Divisão'!$D:$D,'2024 YTD | Divisão'!$A:$A,H$137,'2024 YTD | Divisão'!$B:$B,$B179,'2024 YTD | Divisão'!$C:$C,"Outras GRs")</f>
        <v>-53941.89087</v>
      </c>
      <c r="I234" s="29">
        <f>SUMIFS('2024 YTD | Divisão'!$D:$D,'2024 YTD | Divisão'!$A:$A,I$137,'2024 YTD | Divisão'!$B:$B,$B179,'2024 YTD | Divisão'!$C:$C,"Outras GRs")</f>
        <v>-18435.40658</v>
      </c>
      <c r="J234" s="29">
        <f>SUMIFS('2024 YTD | Divisão'!$D:$D,'2024 YTD | Divisão'!$A:$A,J$137,'2024 YTD | Divisão'!$B:$B,$B179,'2024 YTD | Divisão'!$C:$C,"Outras GRs")</f>
        <v>-29127.29638</v>
      </c>
      <c r="K234" s="29">
        <f>SUMIFS('2024 YTD | Divisão'!$D:$D,'2024 YTD | Divisão'!$A:$A,K$137,'2024 YTD | Divisão'!$B:$B,$B179,'2024 YTD | Divisão'!$C:$C,"Outras GRs")</f>
        <v>-69461.37527</v>
      </c>
      <c r="L234" s="29">
        <f>SUMIFS('2024 YTD | Divisão'!$D:$D,'2024 YTD | Divisão'!$A:$A,L$137,'2024 YTD | Divisão'!$B:$B,$B179,'2024 YTD | Divisão'!$C:$C,"Outras GRs")</f>
        <v>-107903.1056</v>
      </c>
      <c r="M234" s="29">
        <f>SUMIFS('2024 YTD | Divisão'!$D:$D,'2024 YTD | Divisão'!$A:$A,M$137,'2024 YTD | Divisão'!$B:$B,$B179,'2024 YTD | Divisão'!$C:$C,"Outras GRs")</f>
        <v>-62050.48782</v>
      </c>
      <c r="N234" s="29">
        <f>SUMIFS('2024 YTD | Divisão'!$D:$D,'2024 YTD | Divisão'!$A:$A,N$137,'2024 YTD | Divisão'!$B:$B,$B179,'2024 YTD | Divisão'!$C:$C,"Outras GRs")</f>
        <v>-39626.77034</v>
      </c>
      <c r="O234" s="29">
        <f>SUMIFS('2024 YTD | Divisão'!$D:$D,'2024 YTD | Divisão'!$A:$A,O$137,'2024 YTD | Divisão'!$B:$B,$B179,'2024 YTD | Divisão'!$C:$C,"Outras GRs")</f>
        <v>-45200.10619</v>
      </c>
      <c r="P234" s="29">
        <f>SUMIFS('2024 YTD | Divisão'!$D:$D,'2024 YTD | Divisão'!$A:$A,P$137,'2024 YTD | Divisão'!$B:$B,$B179,'2024 YTD | Divisão'!$C:$C,"Outras GRs")</f>
        <v>-97059.22301</v>
      </c>
      <c r="Q234" s="29">
        <f>SUMIFS('2024 YTD | Divisão'!$D:$D,'2024 YTD | Divisão'!$A:$A,Q$137,'2024 YTD | Divisão'!$B:$B,$B179,'2024 YTD | Divisão'!$C:$C,"Outras GRs")</f>
        <v>-18632.81218</v>
      </c>
      <c r="R234" s="29">
        <f>SUMIFS('2024 YTD | Divisão'!$D:$D,'2024 YTD | Divisão'!$A:$A,R$137,'2024 YTD | Divisão'!$B:$B,$B179,'2024 YTD | Divisão'!$C:$C,"Outras GRs")</f>
        <v>-9782.726042</v>
      </c>
      <c r="S234" s="29">
        <f>SUMIFS('2024 YTD | Divisão'!$D:$D,'2024 YTD | Divisão'!$A:$A,S$137,'2024 YTD | Divisão'!$B:$B,$B179,'2024 YTD | Divisão'!$C:$C,"Outras GRs")</f>
        <v>160.0438323</v>
      </c>
      <c r="T234" s="29">
        <f>SUMIFS('2024 YTD | Divisão'!$D:$D,'2024 YTD | Divisão'!$A:$A,T$137,'2024 YTD | Divisão'!$B:$B,$B179,'2024 YTD | Divisão'!$C:$C,"Outras GRs")</f>
        <v>-10224.8744</v>
      </c>
      <c r="U234" s="29">
        <f>SUMIFS('2024 YTD | Divisão'!$D:$D,'2024 YTD | Divisão'!$A:$A,U$137,'2024 YTD | Divisão'!$B:$B,$B179,'2024 YTD | Divisão'!$C:$C,"Outras GRs")</f>
        <v>-32231.7016</v>
      </c>
      <c r="V234" s="29">
        <f>SUMIFS('2024 YTD | Divisão'!$D:$D,'2024 YTD | Divisão'!$A:$A,V$137,'2024 YTD | Divisão'!$B:$B,$B179,'2024 YTD | Divisão'!$C:$C,"Outras GRs")</f>
        <v>-90921.5038</v>
      </c>
      <c r="W234" s="29">
        <f>SUMIFS('2024 YTD | Divisão'!$D:$D,'2024 YTD | Divisão'!$A:$A,W$137,'2024 YTD | Divisão'!$B:$B,$B179,'2024 YTD | Divisão'!$C:$C,"Outras GRs")</f>
        <v>-35345.86828</v>
      </c>
      <c r="X234" s="8"/>
      <c r="Y234" s="9"/>
      <c r="Z234" s="4"/>
      <c r="AA234" s="4"/>
      <c r="AB234" s="4"/>
      <c r="AC234" s="4"/>
      <c r="AD234" s="4"/>
      <c r="AE234" s="4"/>
    </row>
    <row r="235" hidden="1" outlineLevel="1">
      <c r="A235" s="8"/>
      <c r="B235" s="98">
        <v>43.0</v>
      </c>
      <c r="C235" s="29">
        <f>SUMIFS('2024 YTD | Divisão'!$D:$D,'2024 YTD | Divisão'!$A:$A,C$137,'2024 YTD | Divisão'!$B:$B,$B180,'2024 YTD | Divisão'!$C:$C,"Outras GRs")</f>
        <v>49021.2449</v>
      </c>
      <c r="D235" s="29">
        <f>SUMIFS('2024 YTD | Divisão'!$D:$D,'2024 YTD | Divisão'!$A:$A,D$137,'2024 YTD | Divisão'!$B:$B,$B180,'2024 YTD | Divisão'!$C:$C,"Outras GRs")</f>
        <v>15783.96464</v>
      </c>
      <c r="E235" s="29">
        <f>SUMIFS('2024 YTD | Divisão'!$D:$D,'2024 YTD | Divisão'!$A:$A,E$137,'2024 YTD | Divisão'!$B:$B,$B180,'2024 YTD | Divisão'!$C:$C,"Outras GRs")</f>
        <v>8229.108252</v>
      </c>
      <c r="F235" s="29">
        <f>SUMIFS('2024 YTD | Divisão'!$D:$D,'2024 YTD | Divisão'!$A:$A,F$137,'2024 YTD | Divisão'!$B:$B,$B180,'2024 YTD | Divisão'!$C:$C,"Outras GRs")</f>
        <v>11775.30177</v>
      </c>
      <c r="G235" s="29">
        <f>SUMIFS('2024 YTD | Divisão'!$D:$D,'2024 YTD | Divisão'!$A:$A,G$137,'2024 YTD | Divisão'!$B:$B,$B180,'2024 YTD | Divisão'!$C:$C,"Outras GRs")</f>
        <v>12834.13032</v>
      </c>
      <c r="H235" s="29">
        <f>SUMIFS('2024 YTD | Divisão'!$D:$D,'2024 YTD | Divisão'!$A:$A,H$137,'2024 YTD | Divisão'!$B:$B,$B180,'2024 YTD | Divisão'!$C:$C,"Outras GRs")</f>
        <v>35827.66691</v>
      </c>
      <c r="I235" s="29">
        <f>SUMIFS('2024 YTD | Divisão'!$D:$D,'2024 YTD | Divisão'!$A:$A,I$137,'2024 YTD | Divisão'!$B:$B,$B180,'2024 YTD | Divisão'!$C:$C,"Outras GRs")</f>
        <v>-23541.82468</v>
      </c>
      <c r="J235" s="29">
        <f>SUMIFS('2024 YTD | Divisão'!$D:$D,'2024 YTD | Divisão'!$A:$A,J$137,'2024 YTD | Divisão'!$B:$B,$B180,'2024 YTD | Divisão'!$C:$C,"Outras GRs")</f>
        <v>-4382.84734</v>
      </c>
      <c r="K235" s="29">
        <f>SUMIFS('2024 YTD | Divisão'!$D:$D,'2024 YTD | Divisão'!$A:$A,K$137,'2024 YTD | Divisão'!$B:$B,$B180,'2024 YTD | Divisão'!$C:$C,"Outras GRs")</f>
        <v>24930.11499</v>
      </c>
      <c r="L235" s="29">
        <f>SUMIFS('2024 YTD | Divisão'!$D:$D,'2024 YTD | Divisão'!$A:$A,L$137,'2024 YTD | Divisão'!$B:$B,$B180,'2024 YTD | Divisão'!$C:$C,"Outras GRs")</f>
        <v>156802.6432</v>
      </c>
      <c r="M235" s="29">
        <f>SUMIFS('2024 YTD | Divisão'!$D:$D,'2024 YTD | Divisão'!$A:$A,M$137,'2024 YTD | Divisão'!$B:$B,$B180,'2024 YTD | Divisão'!$C:$C,"Outras GRs")</f>
        <v>27440.14813</v>
      </c>
      <c r="N235" s="29">
        <f>SUMIFS('2024 YTD | Divisão'!$D:$D,'2024 YTD | Divisão'!$A:$A,N$137,'2024 YTD | Divisão'!$B:$B,$B180,'2024 YTD | Divisão'!$C:$C,"Outras GRs")</f>
        <v>49508.28243</v>
      </c>
      <c r="O235" s="29">
        <f>SUMIFS('2024 YTD | Divisão'!$D:$D,'2024 YTD | Divisão'!$A:$A,O$137,'2024 YTD | Divisão'!$B:$B,$B180,'2024 YTD | Divisão'!$C:$C,"Outras GRs")</f>
        <v>76108.56105</v>
      </c>
      <c r="P235" s="29">
        <f>SUMIFS('2024 YTD | Divisão'!$D:$D,'2024 YTD | Divisão'!$A:$A,P$137,'2024 YTD | Divisão'!$B:$B,$B180,'2024 YTD | Divisão'!$C:$C,"Outras GRs")</f>
        <v>-14662.05161</v>
      </c>
      <c r="Q235" s="29">
        <f>SUMIFS('2024 YTD | Divisão'!$D:$D,'2024 YTD | Divisão'!$A:$A,Q$137,'2024 YTD | Divisão'!$B:$B,$B180,'2024 YTD | Divisão'!$C:$C,"Outras GRs")</f>
        <v>30808.38897</v>
      </c>
      <c r="R235" s="29">
        <f>SUMIFS('2024 YTD | Divisão'!$D:$D,'2024 YTD | Divisão'!$A:$A,R$137,'2024 YTD | Divisão'!$B:$B,$B180,'2024 YTD | Divisão'!$C:$C,"Outras GRs")</f>
        <v>16212.3063</v>
      </c>
      <c r="S235" s="29">
        <f>SUMIFS('2024 YTD | Divisão'!$D:$D,'2024 YTD | Divisão'!$A:$A,S$137,'2024 YTD | Divisão'!$B:$B,$B180,'2024 YTD | Divisão'!$C:$C,"Outras GRs")</f>
        <v>361.3921899</v>
      </c>
      <c r="T235" s="29">
        <f>SUMIFS('2024 YTD | Divisão'!$D:$D,'2024 YTD | Divisão'!$A:$A,T$137,'2024 YTD | Divisão'!$B:$B,$B180,'2024 YTD | Divisão'!$C:$C,"Outras GRs")</f>
        <v>14797.5073</v>
      </c>
      <c r="U235" s="29">
        <f>SUMIFS('2024 YTD | Divisão'!$D:$D,'2024 YTD | Divisão'!$A:$A,U$137,'2024 YTD | Divisão'!$B:$B,$B180,'2024 YTD | Divisão'!$C:$C,"Outras GRs")</f>
        <v>-16818.13883</v>
      </c>
      <c r="V235" s="29">
        <f>SUMIFS('2024 YTD | Divisão'!$D:$D,'2024 YTD | Divisão'!$A:$A,V$137,'2024 YTD | Divisão'!$B:$B,$B180,'2024 YTD | Divisão'!$C:$C,"Outras GRs")</f>
        <v>-29200.07251</v>
      </c>
      <c r="W235" s="29">
        <f>SUMIFS('2024 YTD | Divisão'!$D:$D,'2024 YTD | Divisão'!$A:$A,W$137,'2024 YTD | Divisão'!$B:$B,$B180,'2024 YTD | Divisão'!$C:$C,"Outras GRs")</f>
        <v>42933.63503</v>
      </c>
      <c r="X235" s="8"/>
      <c r="Y235" s="9"/>
      <c r="Z235" s="4"/>
      <c r="AA235" s="4"/>
      <c r="AB235" s="4"/>
      <c r="AC235" s="4"/>
      <c r="AD235" s="4"/>
      <c r="AE235" s="4"/>
    </row>
    <row r="236" hidden="1" outlineLevel="1">
      <c r="A236" s="8"/>
      <c r="B236" s="98">
        <v>44.0</v>
      </c>
      <c r="C236" s="29">
        <f>SUMIFS('2024 YTD | Divisão'!$D:$D,'2024 YTD | Divisão'!$A:$A,C$137,'2024 YTD | Divisão'!$B:$B,$B181,'2024 YTD | Divisão'!$C:$C,"Outras GRs")</f>
        <v>-11397.13746</v>
      </c>
      <c r="D236" s="29">
        <f>SUMIFS('2024 YTD | Divisão'!$D:$D,'2024 YTD | Divisão'!$A:$A,D$137,'2024 YTD | Divisão'!$B:$B,$B181,'2024 YTD | Divisão'!$C:$C,"Outras GRs")</f>
        <v>-25202.57321</v>
      </c>
      <c r="E236" s="29">
        <f>SUMIFS('2024 YTD | Divisão'!$D:$D,'2024 YTD | Divisão'!$A:$A,E$137,'2024 YTD | Divisão'!$B:$B,$B181,'2024 YTD | Divisão'!$C:$C,"Outras GRs")</f>
        <v>9199.9928</v>
      </c>
      <c r="F236" s="29">
        <f>SUMIFS('2024 YTD | Divisão'!$D:$D,'2024 YTD | Divisão'!$A:$A,F$137,'2024 YTD | Divisão'!$B:$B,$B181,'2024 YTD | Divisão'!$C:$C,"Outras GRs")</f>
        <v>-15246.02413</v>
      </c>
      <c r="G236" s="29">
        <f>SUMIFS('2024 YTD | Divisão'!$D:$D,'2024 YTD | Divisão'!$A:$A,G$137,'2024 YTD | Divisão'!$B:$B,$B181,'2024 YTD | Divisão'!$C:$C,"Outras GRs")</f>
        <v>-54134.98363</v>
      </c>
      <c r="H236" s="29">
        <f>SUMIFS('2024 YTD | Divisão'!$D:$D,'2024 YTD | Divisão'!$A:$A,H$137,'2024 YTD | Divisão'!$B:$B,$B181,'2024 YTD | Divisão'!$C:$C,"Outras GRs")</f>
        <v>-27286.25491</v>
      </c>
      <c r="I236" s="29">
        <f>SUMIFS('2024 YTD | Divisão'!$D:$D,'2024 YTD | Divisão'!$A:$A,I$137,'2024 YTD | Divisão'!$B:$B,$B181,'2024 YTD | Divisão'!$C:$C,"Outras GRs")</f>
        <v>3981.009445</v>
      </c>
      <c r="J236" s="29">
        <f>SUMIFS('2024 YTD | Divisão'!$D:$D,'2024 YTD | Divisão'!$A:$A,J$137,'2024 YTD | Divisão'!$B:$B,$B181,'2024 YTD | Divisão'!$C:$C,"Outras GRs")</f>
        <v>-4081.931425</v>
      </c>
      <c r="K236" s="29">
        <f>SUMIFS('2024 YTD | Divisão'!$D:$D,'2024 YTD | Divisão'!$A:$A,K$137,'2024 YTD | Divisão'!$B:$B,$B181,'2024 YTD | Divisão'!$C:$C,"Outras GRs")</f>
        <v>-3394.373696</v>
      </c>
      <c r="L236" s="29">
        <f>SUMIFS('2024 YTD | Divisão'!$D:$D,'2024 YTD | Divisão'!$A:$A,L$137,'2024 YTD | Divisão'!$B:$B,$B181,'2024 YTD | Divisão'!$C:$C,"Outras GRs")</f>
        <v>-32434.00346</v>
      </c>
      <c r="M236" s="29">
        <f>SUMIFS('2024 YTD | Divisão'!$D:$D,'2024 YTD | Divisão'!$A:$A,M$137,'2024 YTD | Divisão'!$B:$B,$B181,'2024 YTD | Divisão'!$C:$C,"Outras GRs")</f>
        <v>30750.89424</v>
      </c>
      <c r="N236" s="29">
        <f>SUMIFS('2024 YTD | Divisão'!$D:$D,'2024 YTD | Divisão'!$A:$A,N$137,'2024 YTD | Divisão'!$B:$B,$B181,'2024 YTD | Divisão'!$C:$C,"Outras GRs")</f>
        <v>148048.0934</v>
      </c>
      <c r="O236" s="29">
        <f>SUMIFS('2024 YTD | Divisão'!$D:$D,'2024 YTD | Divisão'!$A:$A,O$137,'2024 YTD | Divisão'!$B:$B,$B181,'2024 YTD | Divisão'!$C:$C,"Outras GRs")</f>
        <v>18400.93688</v>
      </c>
      <c r="P236" s="29">
        <f>SUMIFS('2024 YTD | Divisão'!$D:$D,'2024 YTD | Divisão'!$A:$A,P$137,'2024 YTD | Divisão'!$B:$B,$B181,'2024 YTD | Divisão'!$C:$C,"Outras GRs")</f>
        <v>-2130.232643</v>
      </c>
      <c r="Q236" s="29">
        <f>SUMIFS('2024 YTD | Divisão'!$D:$D,'2024 YTD | Divisão'!$A:$A,Q$137,'2024 YTD | Divisão'!$B:$B,$B181,'2024 YTD | Divisão'!$C:$C,"Outras GRs")</f>
        <v>-4477.570083</v>
      </c>
      <c r="R236" s="29">
        <f>SUMIFS('2024 YTD | Divisão'!$D:$D,'2024 YTD | Divisão'!$A:$A,R$137,'2024 YTD | Divisão'!$B:$B,$B181,'2024 YTD | Divisão'!$C:$C,"Outras GRs")</f>
        <v>-8169.456463</v>
      </c>
      <c r="S236" s="29">
        <f>SUMIFS('2024 YTD | Divisão'!$D:$D,'2024 YTD | Divisão'!$A:$A,S$137,'2024 YTD | Divisão'!$B:$B,$B181,'2024 YTD | Divisão'!$C:$C,"Outras GRs")</f>
        <v>4216.253332</v>
      </c>
      <c r="T236" s="29">
        <f>SUMIFS('2024 YTD | Divisão'!$D:$D,'2024 YTD | Divisão'!$A:$A,T$137,'2024 YTD | Divisão'!$B:$B,$B181,'2024 YTD | Divisão'!$C:$C,"Outras GRs")</f>
        <v>-5666.504614</v>
      </c>
      <c r="U236" s="29">
        <f>SUMIFS('2024 YTD | Divisão'!$D:$D,'2024 YTD | Divisão'!$A:$A,U$137,'2024 YTD | Divisão'!$B:$B,$B181,'2024 YTD | Divisão'!$C:$C,"Outras GRs")</f>
        <v>-20041.3823</v>
      </c>
      <c r="V236" s="29">
        <f>SUMIFS('2024 YTD | Divisão'!$D:$D,'2024 YTD | Divisão'!$A:$A,V$137,'2024 YTD | Divisão'!$B:$B,$B181,'2024 YTD | Divisão'!$C:$C,"Outras GRs")</f>
        <v>1239.05486</v>
      </c>
      <c r="W236" s="29">
        <f>SUMIFS('2024 YTD | Divisão'!$D:$D,'2024 YTD | Divisão'!$A:$A,W$137,'2024 YTD | Divisão'!$B:$B,$B181,'2024 YTD | Divisão'!$C:$C,"Outras GRs")</f>
        <v>27759.19761</v>
      </c>
      <c r="X236" s="8"/>
      <c r="Y236" s="9"/>
      <c r="Z236" s="4"/>
      <c r="AA236" s="4"/>
      <c r="AB236" s="4"/>
      <c r="AC236" s="4"/>
      <c r="AD236" s="4"/>
      <c r="AE236" s="4"/>
    </row>
    <row r="237" hidden="1" outlineLevel="1">
      <c r="A237" s="8"/>
      <c r="B237" s="98">
        <v>45.0</v>
      </c>
      <c r="C237" s="29">
        <f>SUMIFS('2024 YTD | Divisão'!$D:$D,'2024 YTD | Divisão'!$A:$A,C$137,'2024 YTD | Divisão'!$B:$B,$B182,'2024 YTD | Divisão'!$C:$C,"Outras GRs")</f>
        <v>48459.29362</v>
      </c>
      <c r="D237" s="29">
        <f>SUMIFS('2024 YTD | Divisão'!$D:$D,'2024 YTD | Divisão'!$A:$A,D$137,'2024 YTD | Divisão'!$B:$B,$B182,'2024 YTD | Divisão'!$C:$C,"Outras GRs")</f>
        <v>-51506.3664</v>
      </c>
      <c r="E237" s="29">
        <f>SUMIFS('2024 YTD | Divisão'!$D:$D,'2024 YTD | Divisão'!$A:$A,E$137,'2024 YTD | Divisão'!$B:$B,$B182,'2024 YTD | Divisão'!$C:$C,"Outras GRs")</f>
        <v>23092.02202</v>
      </c>
      <c r="F237" s="29">
        <f>SUMIFS('2024 YTD | Divisão'!$D:$D,'2024 YTD | Divisão'!$A:$A,F$137,'2024 YTD | Divisão'!$B:$B,$B182,'2024 YTD | Divisão'!$C:$C,"Outras GRs")</f>
        <v>-7700.400543</v>
      </c>
      <c r="G237" s="29">
        <f>SUMIFS('2024 YTD | Divisão'!$D:$D,'2024 YTD | Divisão'!$A:$A,G$137,'2024 YTD | Divisão'!$B:$B,$B182,'2024 YTD | Divisão'!$C:$C,"Outras GRs")</f>
        <v>11769.98566</v>
      </c>
      <c r="H237" s="29">
        <f>SUMIFS('2024 YTD | Divisão'!$D:$D,'2024 YTD | Divisão'!$A:$A,H$137,'2024 YTD | Divisão'!$B:$B,$B182,'2024 YTD | Divisão'!$C:$C,"Outras GRs")</f>
        <v>12750.30338</v>
      </c>
      <c r="I237" s="29">
        <f>SUMIFS('2024 YTD | Divisão'!$D:$D,'2024 YTD | Divisão'!$A:$A,I$137,'2024 YTD | Divisão'!$B:$B,$B182,'2024 YTD | Divisão'!$C:$C,"Outras GRs")</f>
        <v>-66508.806</v>
      </c>
      <c r="J237" s="29">
        <f>SUMIFS('2024 YTD | Divisão'!$D:$D,'2024 YTD | Divisão'!$A:$A,J$137,'2024 YTD | Divisão'!$B:$B,$B182,'2024 YTD | Divisão'!$C:$C,"Outras GRs")</f>
        <v>-36707.09893</v>
      </c>
      <c r="K237" s="29">
        <f>SUMIFS('2024 YTD | Divisão'!$D:$D,'2024 YTD | Divisão'!$A:$A,K$137,'2024 YTD | Divisão'!$B:$B,$B182,'2024 YTD | Divisão'!$C:$C,"Outras GRs")</f>
        <v>-32358.45519</v>
      </c>
      <c r="L237" s="29">
        <f>SUMIFS('2024 YTD | Divisão'!$D:$D,'2024 YTD | Divisão'!$A:$A,L$137,'2024 YTD | Divisão'!$B:$B,$B182,'2024 YTD | Divisão'!$C:$C,"Outras GRs")</f>
        <v>5933.421316</v>
      </c>
      <c r="M237" s="29">
        <f>SUMIFS('2024 YTD | Divisão'!$D:$D,'2024 YTD | Divisão'!$A:$A,M$137,'2024 YTD | Divisão'!$B:$B,$B182,'2024 YTD | Divisão'!$C:$C,"Outras GRs")</f>
        <v>125446.4244</v>
      </c>
      <c r="N237" s="29">
        <f>SUMIFS('2024 YTD | Divisão'!$D:$D,'2024 YTD | Divisão'!$A:$A,N$137,'2024 YTD | Divisão'!$B:$B,$B182,'2024 YTD | Divisão'!$C:$C,"Outras GRs")</f>
        <v>42611.18723</v>
      </c>
      <c r="O237" s="29">
        <f>SUMIFS('2024 YTD | Divisão'!$D:$D,'2024 YTD | Divisão'!$A:$A,O$137,'2024 YTD | Divisão'!$B:$B,$B182,'2024 YTD | Divisão'!$C:$C,"Outras GRs")</f>
        <v>69176.05609</v>
      </c>
      <c r="P237" s="29">
        <f>SUMIFS('2024 YTD | Divisão'!$D:$D,'2024 YTD | Divisão'!$A:$A,P$137,'2024 YTD | Divisão'!$B:$B,$B182,'2024 YTD | Divisão'!$C:$C,"Outras GRs")</f>
        <v>-115361.8177</v>
      </c>
      <c r="Q237" s="29">
        <f>SUMIFS('2024 YTD | Divisão'!$D:$D,'2024 YTD | Divisão'!$A:$A,Q$137,'2024 YTD | Divisão'!$B:$B,$B182,'2024 YTD | Divisão'!$C:$C,"Outras GRs")</f>
        <v>28944.0877</v>
      </c>
      <c r="R237" s="29">
        <f>SUMIFS('2024 YTD | Divisão'!$D:$D,'2024 YTD | Divisão'!$A:$A,R$137,'2024 YTD | Divisão'!$B:$B,$B182,'2024 YTD | Divisão'!$C:$C,"Outras GRs")</f>
        <v>-28009.17839</v>
      </c>
      <c r="S237" s="29">
        <f>SUMIFS('2024 YTD | Divisão'!$D:$D,'2024 YTD | Divisão'!$A:$A,S$137,'2024 YTD | Divisão'!$B:$B,$B182,'2024 YTD | Divisão'!$C:$C,"Outras GRs")</f>
        <v>12065.38686</v>
      </c>
      <c r="T237" s="29">
        <f>SUMIFS('2024 YTD | Divisão'!$D:$D,'2024 YTD | Divisão'!$A:$A,T$137,'2024 YTD | Divisão'!$B:$B,$B182,'2024 YTD | Divisão'!$C:$C,"Outras GRs")</f>
        <v>-2016.528132</v>
      </c>
      <c r="U237" s="29">
        <f>SUMIFS('2024 YTD | Divisão'!$D:$D,'2024 YTD | Divisão'!$A:$A,U$137,'2024 YTD | Divisão'!$B:$B,$B182,'2024 YTD | Divisão'!$C:$C,"Outras GRs")</f>
        <v>-32496.02395</v>
      </c>
      <c r="V237" s="29">
        <f>SUMIFS('2024 YTD | Divisão'!$D:$D,'2024 YTD | Divisão'!$A:$A,V$137,'2024 YTD | Divisão'!$B:$B,$B182,'2024 YTD | Divisão'!$C:$C,"Outras GRs")</f>
        <v>93568.70305</v>
      </c>
      <c r="W237" s="29">
        <f>SUMIFS('2024 YTD | Divisão'!$D:$D,'2024 YTD | Divisão'!$A:$A,W$137,'2024 YTD | Divisão'!$B:$B,$B182,'2024 YTD | Divisão'!$C:$C,"Outras GRs")</f>
        <v>-47209.4277</v>
      </c>
      <c r="X237" s="8"/>
      <c r="Y237" s="9"/>
      <c r="Z237" s="4"/>
      <c r="AA237" s="4"/>
      <c r="AB237" s="4"/>
      <c r="AC237" s="4"/>
      <c r="AD237" s="4"/>
      <c r="AE237" s="4"/>
    </row>
    <row r="238" hidden="1" outlineLevel="1">
      <c r="A238" s="8"/>
      <c r="B238" s="98">
        <v>46.0</v>
      </c>
      <c r="C238" s="29">
        <f>SUMIFS('2024 YTD | Divisão'!$D:$D,'2024 YTD | Divisão'!$A:$A,C$137,'2024 YTD | Divisão'!$B:$B,$B183,'2024 YTD | Divisão'!$C:$C,"Outras GRs")</f>
        <v>38390.52528</v>
      </c>
      <c r="D238" s="29">
        <f>SUMIFS('2024 YTD | Divisão'!$D:$D,'2024 YTD | Divisão'!$A:$A,D$137,'2024 YTD | Divisão'!$B:$B,$B183,'2024 YTD | Divisão'!$C:$C,"Outras GRs")</f>
        <v>-23728.1619</v>
      </c>
      <c r="E238" s="29">
        <f>SUMIFS('2024 YTD | Divisão'!$D:$D,'2024 YTD | Divisão'!$A:$A,E$137,'2024 YTD | Divisão'!$B:$B,$B183,'2024 YTD | Divisão'!$C:$C,"Outras GRs")</f>
        <v>-18571.42571</v>
      </c>
      <c r="F238" s="29">
        <f>SUMIFS('2024 YTD | Divisão'!$D:$D,'2024 YTD | Divisão'!$A:$A,F$137,'2024 YTD | Divisão'!$B:$B,$B183,'2024 YTD | Divisão'!$C:$C,"Outras GRs")</f>
        <v>2958.09027</v>
      </c>
      <c r="G238" s="29">
        <f>SUMIFS('2024 YTD | Divisão'!$D:$D,'2024 YTD | Divisão'!$A:$A,G$137,'2024 YTD | Divisão'!$B:$B,$B183,'2024 YTD | Divisão'!$C:$C,"Outras GRs")</f>
        <v>2777.60016</v>
      </c>
      <c r="H238" s="29">
        <f>SUMIFS('2024 YTD | Divisão'!$D:$D,'2024 YTD | Divisão'!$A:$A,H$137,'2024 YTD | Divisão'!$B:$B,$B183,'2024 YTD | Divisão'!$C:$C,"Outras GRs")</f>
        <v>10283.98322</v>
      </c>
      <c r="I238" s="29">
        <f>SUMIFS('2024 YTD | Divisão'!$D:$D,'2024 YTD | Divisão'!$A:$A,I$137,'2024 YTD | Divisão'!$B:$B,$B183,'2024 YTD | Divisão'!$C:$C,"Outras GRs")</f>
        <v>-64767.19422</v>
      </c>
      <c r="J238" s="29">
        <f>SUMIFS('2024 YTD | Divisão'!$D:$D,'2024 YTD | Divisão'!$A:$A,J$137,'2024 YTD | Divisão'!$B:$B,$B183,'2024 YTD | Divisão'!$C:$C,"Outras GRs")</f>
        <v>8083.559161</v>
      </c>
      <c r="K238" s="29">
        <f>SUMIFS('2024 YTD | Divisão'!$D:$D,'2024 YTD | Divisão'!$A:$A,K$137,'2024 YTD | Divisão'!$B:$B,$B183,'2024 YTD | Divisão'!$C:$C,"Outras GRs")</f>
        <v>70015.32273</v>
      </c>
      <c r="L238" s="29">
        <f>SUMIFS('2024 YTD | Divisão'!$D:$D,'2024 YTD | Divisão'!$A:$A,L$137,'2024 YTD | Divisão'!$B:$B,$B183,'2024 YTD | Divisão'!$C:$C,"Outras GRs")</f>
        <v>-40680.70803</v>
      </c>
      <c r="M238" s="29">
        <f>SUMIFS('2024 YTD | Divisão'!$D:$D,'2024 YTD | Divisão'!$A:$A,M$137,'2024 YTD | Divisão'!$B:$B,$B183,'2024 YTD | Divisão'!$C:$C,"Outras GRs")</f>
        <v>93584.92258</v>
      </c>
      <c r="N238" s="29">
        <f>SUMIFS('2024 YTD | Divisão'!$D:$D,'2024 YTD | Divisão'!$A:$A,N$137,'2024 YTD | Divisão'!$B:$B,$B183,'2024 YTD | Divisão'!$C:$C,"Outras GRs")</f>
        <v>291286.0105</v>
      </c>
      <c r="O238" s="29">
        <f>SUMIFS('2024 YTD | Divisão'!$D:$D,'2024 YTD | Divisão'!$A:$A,O$137,'2024 YTD | Divisão'!$B:$B,$B183,'2024 YTD | Divisão'!$C:$C,"Outras GRs")</f>
        <v>114812.7273</v>
      </c>
      <c r="P238" s="29">
        <f>SUMIFS('2024 YTD | Divisão'!$D:$D,'2024 YTD | Divisão'!$A:$A,P$137,'2024 YTD | Divisão'!$B:$B,$B183,'2024 YTD | Divisão'!$C:$C,"Outras GRs")</f>
        <v>-52078.56266</v>
      </c>
      <c r="Q238" s="29">
        <f>SUMIFS('2024 YTD | Divisão'!$D:$D,'2024 YTD | Divisão'!$A:$A,Q$137,'2024 YTD | Divisão'!$B:$B,$B183,'2024 YTD | Divisão'!$C:$C,"Outras GRs")</f>
        <v>60301.71707</v>
      </c>
      <c r="R238" s="29">
        <f>SUMIFS('2024 YTD | Divisão'!$D:$D,'2024 YTD | Divisão'!$A:$A,R$137,'2024 YTD | Divisão'!$B:$B,$B183,'2024 YTD | Divisão'!$C:$C,"Outras GRs")</f>
        <v>-16554.57709</v>
      </c>
      <c r="S238" s="29">
        <f>SUMIFS('2024 YTD | Divisão'!$D:$D,'2024 YTD | Divisão'!$A:$A,S$137,'2024 YTD | Divisão'!$B:$B,$B183,'2024 YTD | Divisão'!$C:$C,"Outras GRs")</f>
        <v>-10287.99448</v>
      </c>
      <c r="T238" s="29">
        <f>SUMIFS('2024 YTD | Divisão'!$D:$D,'2024 YTD | Divisão'!$A:$A,T$137,'2024 YTD | Divisão'!$B:$B,$B183,'2024 YTD | Divisão'!$C:$C,"Outras GRs")</f>
        <v>2353.097115</v>
      </c>
      <c r="U238" s="29">
        <f>SUMIFS('2024 YTD | Divisão'!$D:$D,'2024 YTD | Divisão'!$A:$A,U$137,'2024 YTD | Divisão'!$B:$B,$B183,'2024 YTD | Divisão'!$C:$C,"Outras GRs")</f>
        <v>-13254.7665</v>
      </c>
      <c r="V238" s="29">
        <f>SUMIFS('2024 YTD | Divisão'!$D:$D,'2024 YTD | Divisão'!$A:$A,V$137,'2024 YTD | Divisão'!$B:$B,$B183,'2024 YTD | Divisão'!$C:$C,"Outras GRs")</f>
        <v>19319.64237</v>
      </c>
      <c r="W238" s="29">
        <f>SUMIFS('2024 YTD | Divisão'!$D:$D,'2024 YTD | Divisão'!$A:$A,W$137,'2024 YTD | Divisão'!$B:$B,$B183,'2024 YTD | Divisão'!$C:$C,"Outras GRs")</f>
        <v>13274.53416</v>
      </c>
      <c r="X238" s="8"/>
      <c r="Y238" s="9"/>
      <c r="Z238" s="4"/>
      <c r="AA238" s="4"/>
      <c r="AB238" s="4"/>
      <c r="AC238" s="4"/>
      <c r="AD238" s="4"/>
      <c r="AE238" s="4"/>
    </row>
    <row r="239" hidden="1" outlineLevel="1">
      <c r="A239" s="8"/>
      <c r="B239" s="98">
        <v>47.0</v>
      </c>
      <c r="C239" s="29">
        <f>SUMIFS('2024 YTD | Divisão'!$D:$D,'2024 YTD | Divisão'!$A:$A,C$137,'2024 YTD | Divisão'!$B:$B,$B184,'2024 YTD | Divisão'!$C:$C,"Outras GRs")</f>
        <v>28252.40803</v>
      </c>
      <c r="D239" s="29">
        <f>SUMIFS('2024 YTD | Divisão'!$D:$D,'2024 YTD | Divisão'!$A:$A,D$137,'2024 YTD | Divisão'!$B:$B,$B184,'2024 YTD | Divisão'!$C:$C,"Outras GRs")</f>
        <v>-54469.23445</v>
      </c>
      <c r="E239" s="29">
        <f>SUMIFS('2024 YTD | Divisão'!$D:$D,'2024 YTD | Divisão'!$A:$A,E$137,'2024 YTD | Divisão'!$B:$B,$B184,'2024 YTD | Divisão'!$C:$C,"Outras GRs")</f>
        <v>29951.87438</v>
      </c>
      <c r="F239" s="29">
        <f>SUMIFS('2024 YTD | Divisão'!$D:$D,'2024 YTD | Divisão'!$A:$A,F$137,'2024 YTD | Divisão'!$B:$B,$B184,'2024 YTD | Divisão'!$C:$C,"Outras GRs")</f>
        <v>6706.989603</v>
      </c>
      <c r="G239" s="29">
        <f>SUMIFS('2024 YTD | Divisão'!$D:$D,'2024 YTD | Divisão'!$A:$A,G$137,'2024 YTD | Divisão'!$B:$B,$B184,'2024 YTD | Divisão'!$C:$C,"Outras GRs")</f>
        <v>60079.16812</v>
      </c>
      <c r="H239" s="29">
        <f>SUMIFS('2024 YTD | Divisão'!$D:$D,'2024 YTD | Divisão'!$A:$A,H$137,'2024 YTD | Divisão'!$B:$B,$B184,'2024 YTD | Divisão'!$C:$C,"Outras GRs")</f>
        <v>-19997.36516</v>
      </c>
      <c r="I239" s="29">
        <f>SUMIFS('2024 YTD | Divisão'!$D:$D,'2024 YTD | Divisão'!$A:$A,I$137,'2024 YTD | Divisão'!$B:$B,$B184,'2024 YTD | Divisão'!$C:$C,"Outras GRs")</f>
        <v>18815.31419</v>
      </c>
      <c r="J239" s="29">
        <f>SUMIFS('2024 YTD | Divisão'!$D:$D,'2024 YTD | Divisão'!$A:$A,J$137,'2024 YTD | Divisão'!$B:$B,$B184,'2024 YTD | Divisão'!$C:$C,"Outras GRs")</f>
        <v>-57895.10648</v>
      </c>
      <c r="K239" s="29">
        <f>SUMIFS('2024 YTD | Divisão'!$D:$D,'2024 YTD | Divisão'!$A:$A,K$137,'2024 YTD | Divisão'!$B:$B,$B184,'2024 YTD | Divisão'!$C:$C,"Outras GRs")</f>
        <v>144009.2272</v>
      </c>
      <c r="L239" s="29">
        <f>SUMIFS('2024 YTD | Divisão'!$D:$D,'2024 YTD | Divisão'!$A:$A,L$137,'2024 YTD | Divisão'!$B:$B,$B184,'2024 YTD | Divisão'!$C:$C,"Outras GRs")</f>
        <v>-23899.42372</v>
      </c>
      <c r="M239" s="29">
        <f>SUMIFS('2024 YTD | Divisão'!$D:$D,'2024 YTD | Divisão'!$A:$A,M$137,'2024 YTD | Divisão'!$B:$B,$B184,'2024 YTD | Divisão'!$C:$C,"Outras GRs")</f>
        <v>92406.75894</v>
      </c>
      <c r="N239" s="29">
        <f>SUMIFS('2024 YTD | Divisão'!$D:$D,'2024 YTD | Divisão'!$A:$A,N$137,'2024 YTD | Divisão'!$B:$B,$B184,'2024 YTD | Divisão'!$C:$C,"Outras GRs")</f>
        <v>227886.2005</v>
      </c>
      <c r="O239" s="29">
        <f>SUMIFS('2024 YTD | Divisão'!$D:$D,'2024 YTD | Divisão'!$A:$A,O$137,'2024 YTD | Divisão'!$B:$B,$B184,'2024 YTD | Divisão'!$C:$C,"Outras GRs")</f>
        <v>82125.87524</v>
      </c>
      <c r="P239" s="29">
        <f>SUMIFS('2024 YTD | Divisão'!$D:$D,'2024 YTD | Divisão'!$A:$A,P$137,'2024 YTD | Divisão'!$B:$B,$B184,'2024 YTD | Divisão'!$C:$C,"Outras GRs")</f>
        <v>4536.052701</v>
      </c>
      <c r="Q239" s="29">
        <f>SUMIFS('2024 YTD | Divisão'!$D:$D,'2024 YTD | Divisão'!$A:$A,Q$137,'2024 YTD | Divisão'!$B:$B,$B184,'2024 YTD | Divisão'!$C:$C,"Outras GRs")</f>
        <v>85938.12862</v>
      </c>
      <c r="R239" s="29">
        <f>SUMIFS('2024 YTD | Divisão'!$D:$D,'2024 YTD | Divisão'!$A:$A,R$137,'2024 YTD | Divisão'!$B:$B,$B184,'2024 YTD | Divisão'!$C:$C,"Outras GRs")</f>
        <v>8967.450295</v>
      </c>
      <c r="S239" s="29">
        <f>SUMIFS('2024 YTD | Divisão'!$D:$D,'2024 YTD | Divisão'!$A:$A,S$137,'2024 YTD | Divisão'!$B:$B,$B184,'2024 YTD | Divisão'!$C:$C,"Outras GRs")</f>
        <v>28.03583964</v>
      </c>
      <c r="T239" s="29">
        <f>SUMIFS('2024 YTD | Divisão'!$D:$D,'2024 YTD | Divisão'!$A:$A,T$137,'2024 YTD | Divisão'!$B:$B,$B184,'2024 YTD | Divisão'!$C:$C,"Outras GRs")</f>
        <v>-11045.2672</v>
      </c>
      <c r="U239" s="29">
        <f>SUMIFS('2024 YTD | Divisão'!$D:$D,'2024 YTD | Divisão'!$A:$A,U$137,'2024 YTD | Divisão'!$B:$B,$B184,'2024 YTD | Divisão'!$C:$C,"Outras GRs")</f>
        <v>3843.641796</v>
      </c>
      <c r="V239" s="29">
        <f>SUMIFS('2024 YTD | Divisão'!$D:$D,'2024 YTD | Divisão'!$A:$A,V$137,'2024 YTD | Divisão'!$B:$B,$B184,'2024 YTD | Divisão'!$C:$C,"Outras GRs")</f>
        <v>25517.18471</v>
      </c>
      <c r="W239" s="29">
        <f>SUMIFS('2024 YTD | Divisão'!$D:$D,'2024 YTD | Divisão'!$A:$A,W$137,'2024 YTD | Divisão'!$B:$B,$B184,'2024 YTD | Divisão'!$C:$C,"Outras GRs")</f>
        <v>51961.48001</v>
      </c>
      <c r="X239" s="8"/>
      <c r="Y239" s="9"/>
      <c r="Z239" s="4"/>
      <c r="AA239" s="4"/>
      <c r="AB239" s="4"/>
      <c r="AC239" s="4"/>
      <c r="AD239" s="4"/>
      <c r="AE239" s="4"/>
    </row>
    <row r="240" hidden="1" outlineLevel="1">
      <c r="A240" s="8"/>
      <c r="B240" s="98">
        <v>48.0</v>
      </c>
      <c r="C240" s="29">
        <f>SUMIFS('2024 YTD | Divisão'!$D:$D,'2024 YTD | Divisão'!$A:$A,C$137,'2024 YTD | Divisão'!$B:$B,$B185,'2024 YTD | Divisão'!$C:$C,"Outras GRs")</f>
        <v>-69057.17242</v>
      </c>
      <c r="D240" s="29">
        <f>SUMIFS('2024 YTD | Divisão'!$D:$D,'2024 YTD | Divisão'!$A:$A,D$137,'2024 YTD | Divisão'!$B:$B,$B185,'2024 YTD | Divisão'!$C:$C,"Outras GRs")</f>
        <v>-41106.57438</v>
      </c>
      <c r="E240" s="29">
        <f>SUMIFS('2024 YTD | Divisão'!$D:$D,'2024 YTD | Divisão'!$A:$A,E$137,'2024 YTD | Divisão'!$B:$B,$B185,'2024 YTD | Divisão'!$C:$C,"Outras GRs")</f>
        <v>-1222.290701</v>
      </c>
      <c r="F240" s="29">
        <f>SUMIFS('2024 YTD | Divisão'!$D:$D,'2024 YTD | Divisão'!$A:$A,F$137,'2024 YTD | Divisão'!$B:$B,$B185,'2024 YTD | Divisão'!$C:$C,"Outras GRs")</f>
        <v>31202.94893</v>
      </c>
      <c r="G240" s="29">
        <f>SUMIFS('2024 YTD | Divisão'!$D:$D,'2024 YTD | Divisão'!$A:$A,G$137,'2024 YTD | Divisão'!$B:$B,$B185,'2024 YTD | Divisão'!$C:$C,"Outras GRs")</f>
        <v>65354.90963</v>
      </c>
      <c r="H240" s="29">
        <f>SUMIFS('2024 YTD | Divisão'!$D:$D,'2024 YTD | Divisão'!$A:$A,H$137,'2024 YTD | Divisão'!$B:$B,$B185,'2024 YTD | Divisão'!$C:$C,"Outras GRs")</f>
        <v>-60845.81217</v>
      </c>
      <c r="I240" s="29">
        <f>SUMIFS('2024 YTD | Divisão'!$D:$D,'2024 YTD | Divisão'!$A:$A,I$137,'2024 YTD | Divisão'!$B:$B,$B185,'2024 YTD | Divisão'!$C:$C,"Outras GRs")</f>
        <v>21415.62441</v>
      </c>
      <c r="J240" s="29">
        <f>SUMIFS('2024 YTD | Divisão'!$D:$D,'2024 YTD | Divisão'!$A:$A,J$137,'2024 YTD | Divisão'!$B:$B,$B185,'2024 YTD | Divisão'!$C:$C,"Outras GRs")</f>
        <v>42266.22425</v>
      </c>
      <c r="K240" s="29">
        <f>SUMIFS('2024 YTD | Divisão'!$D:$D,'2024 YTD | Divisão'!$A:$A,K$137,'2024 YTD | Divisão'!$B:$B,$B185,'2024 YTD | Divisão'!$C:$C,"Outras GRs")</f>
        <v>56012.34727</v>
      </c>
      <c r="L240" s="29">
        <f>SUMIFS('2024 YTD | Divisão'!$D:$D,'2024 YTD | Divisão'!$A:$A,L$137,'2024 YTD | Divisão'!$B:$B,$B185,'2024 YTD | Divisão'!$C:$C,"Outras GRs")</f>
        <v>8344.936938</v>
      </c>
      <c r="M240" s="29">
        <f>SUMIFS('2024 YTD | Divisão'!$D:$D,'2024 YTD | Divisão'!$A:$A,M$137,'2024 YTD | Divisão'!$B:$B,$B185,'2024 YTD | Divisão'!$C:$C,"Outras GRs")</f>
        <v>-144879.8114</v>
      </c>
      <c r="N240" s="29">
        <f>SUMIFS('2024 YTD | Divisão'!$D:$D,'2024 YTD | Divisão'!$A:$A,N$137,'2024 YTD | Divisão'!$B:$B,$B185,'2024 YTD | Divisão'!$C:$C,"Outras GRs")</f>
        <v>116942.8323</v>
      </c>
      <c r="O240" s="29">
        <f>SUMIFS('2024 YTD | Divisão'!$D:$D,'2024 YTD | Divisão'!$A:$A,O$137,'2024 YTD | Divisão'!$B:$B,$B185,'2024 YTD | Divisão'!$C:$C,"Outras GRs")</f>
        <v>-5189.698952</v>
      </c>
      <c r="P240" s="29">
        <f>SUMIFS('2024 YTD | Divisão'!$D:$D,'2024 YTD | Divisão'!$A:$A,P$137,'2024 YTD | Divisão'!$B:$B,$B185,'2024 YTD | Divisão'!$C:$C,"Outras GRs")</f>
        <v>313181.3085</v>
      </c>
      <c r="Q240" s="29">
        <f>SUMIFS('2024 YTD | Divisão'!$D:$D,'2024 YTD | Divisão'!$A:$A,Q$137,'2024 YTD | Divisão'!$B:$B,$B185,'2024 YTD | Divisão'!$C:$C,"Outras GRs")</f>
        <v>-39031.71761</v>
      </c>
      <c r="R240" s="29">
        <f>SUMIFS('2024 YTD | Divisão'!$D:$D,'2024 YTD | Divisão'!$A:$A,R$137,'2024 YTD | Divisão'!$B:$B,$B185,'2024 YTD | Divisão'!$C:$C,"Outras GRs")</f>
        <v>-6933.392643</v>
      </c>
      <c r="S240" s="29">
        <f>SUMIFS('2024 YTD | Divisão'!$D:$D,'2024 YTD | Divisão'!$A:$A,S$137,'2024 YTD | Divisão'!$B:$B,$B185,'2024 YTD | Divisão'!$C:$C,"Outras GRs")</f>
        <v>6107.235695</v>
      </c>
      <c r="T240" s="29">
        <f>SUMIFS('2024 YTD | Divisão'!$D:$D,'2024 YTD | Divisão'!$A:$A,T$137,'2024 YTD | Divisão'!$B:$B,$B185,'2024 YTD | Divisão'!$C:$C,"Outras GRs")</f>
        <v>-11502.85803</v>
      </c>
      <c r="U240" s="29">
        <f>SUMIFS('2024 YTD | Divisão'!$D:$D,'2024 YTD | Divisão'!$A:$A,U$137,'2024 YTD | Divisão'!$B:$B,$B185,'2024 YTD | Divisão'!$C:$C,"Outras GRs")</f>
        <v>-13022.7321</v>
      </c>
      <c r="V240" s="29">
        <f>SUMIFS('2024 YTD | Divisão'!$D:$D,'2024 YTD | Divisão'!$A:$A,V$137,'2024 YTD | Divisão'!$B:$B,$B185,'2024 YTD | Divisão'!$C:$C,"Outras GRs")</f>
        <v>-17319.20631</v>
      </c>
      <c r="W240" s="29">
        <f>SUMIFS('2024 YTD | Divisão'!$D:$D,'2024 YTD | Divisão'!$A:$A,W$137,'2024 YTD | Divisão'!$B:$B,$B185,'2024 YTD | Divisão'!$C:$C,"Outras GRs")</f>
        <v>-44426.90069</v>
      </c>
      <c r="X240" s="8"/>
      <c r="Y240" s="9"/>
      <c r="Z240" s="4"/>
      <c r="AA240" s="4"/>
      <c r="AB240" s="4"/>
      <c r="AC240" s="4"/>
      <c r="AD240" s="4"/>
      <c r="AE240" s="4"/>
    </row>
    <row r="241" hidden="1" outlineLevel="1">
      <c r="A241" s="8"/>
      <c r="B241" s="98">
        <v>49.0</v>
      </c>
      <c r="C241" s="29">
        <f>SUMIFS('2024 YTD | Divisão'!$D:$D,'2024 YTD | Divisão'!$A:$A,C$137,'2024 YTD | Divisão'!$B:$B,$B186,'2024 YTD | Divisão'!$C:$C,"Outras GRs")</f>
        <v>16699.71422</v>
      </c>
      <c r="D241" s="29">
        <f>SUMIFS('2024 YTD | Divisão'!$D:$D,'2024 YTD | Divisão'!$A:$A,D$137,'2024 YTD | Divisão'!$B:$B,$B186,'2024 YTD | Divisão'!$C:$C,"Outras GRs")</f>
        <v>11534.54656</v>
      </c>
      <c r="E241" s="29">
        <f>SUMIFS('2024 YTD | Divisão'!$D:$D,'2024 YTD | Divisão'!$A:$A,E$137,'2024 YTD | Divisão'!$B:$B,$B186,'2024 YTD | Divisão'!$C:$C,"Outras GRs")</f>
        <v>7784.308168</v>
      </c>
      <c r="F241" s="29">
        <f>SUMIFS('2024 YTD | Divisão'!$D:$D,'2024 YTD | Divisão'!$A:$A,F$137,'2024 YTD | Divisão'!$B:$B,$B186,'2024 YTD | Divisão'!$C:$C,"Outras GRs")</f>
        <v>-18417.46905</v>
      </c>
      <c r="G241" s="29">
        <f>SUMIFS('2024 YTD | Divisão'!$D:$D,'2024 YTD | Divisão'!$A:$A,G$137,'2024 YTD | Divisão'!$B:$B,$B186,'2024 YTD | Divisão'!$C:$C,"Outras GRs")</f>
        <v>-14525.35271</v>
      </c>
      <c r="H241" s="29">
        <f>SUMIFS('2024 YTD | Divisão'!$D:$D,'2024 YTD | Divisão'!$A:$A,H$137,'2024 YTD | Divisão'!$B:$B,$B186,'2024 YTD | Divisão'!$C:$C,"Outras GRs")</f>
        <v>-15263.00694</v>
      </c>
      <c r="I241" s="29">
        <f>SUMIFS('2024 YTD | Divisão'!$D:$D,'2024 YTD | Divisão'!$A:$A,I$137,'2024 YTD | Divisão'!$B:$B,$B186,'2024 YTD | Divisão'!$C:$C,"Outras GRs")</f>
        <v>-29334.2275</v>
      </c>
      <c r="J241" s="29">
        <f>SUMIFS('2024 YTD | Divisão'!$D:$D,'2024 YTD | Divisão'!$A:$A,J$137,'2024 YTD | Divisão'!$B:$B,$B186,'2024 YTD | Divisão'!$C:$C,"Outras GRs")</f>
        <v>-7868.293075</v>
      </c>
      <c r="K241" s="29">
        <f>SUMIFS('2024 YTD | Divisão'!$D:$D,'2024 YTD | Divisão'!$A:$A,K$137,'2024 YTD | Divisão'!$B:$B,$B186,'2024 YTD | Divisão'!$C:$C,"Outras GRs")</f>
        <v>-60220.25975</v>
      </c>
      <c r="L241" s="29">
        <f>SUMIFS('2024 YTD | Divisão'!$D:$D,'2024 YTD | Divisão'!$A:$A,L$137,'2024 YTD | Divisão'!$B:$B,$B186,'2024 YTD | Divisão'!$C:$C,"Outras GRs")</f>
        <v>12970.50628</v>
      </c>
      <c r="M241" s="29">
        <f>SUMIFS('2024 YTD | Divisão'!$D:$D,'2024 YTD | Divisão'!$A:$A,M$137,'2024 YTD | Divisão'!$B:$B,$B186,'2024 YTD | Divisão'!$C:$C,"Outras GRs")</f>
        <v>20621.34507</v>
      </c>
      <c r="N241" s="29">
        <f>SUMIFS('2024 YTD | Divisão'!$D:$D,'2024 YTD | Divisão'!$A:$A,N$137,'2024 YTD | Divisão'!$B:$B,$B186,'2024 YTD | Divisão'!$C:$C,"Outras GRs")</f>
        <v>-34279.23325</v>
      </c>
      <c r="O241" s="29">
        <f>SUMIFS('2024 YTD | Divisão'!$D:$D,'2024 YTD | Divisão'!$A:$A,O$137,'2024 YTD | Divisão'!$B:$B,$B186,'2024 YTD | Divisão'!$C:$C,"Outras GRs")</f>
        <v>50969.55113</v>
      </c>
      <c r="P241" s="29">
        <f>SUMIFS('2024 YTD | Divisão'!$D:$D,'2024 YTD | Divisão'!$A:$A,P$137,'2024 YTD | Divisão'!$B:$B,$B186,'2024 YTD | Divisão'!$C:$C,"Outras GRs")</f>
        <v>-8305.648267</v>
      </c>
      <c r="Q241" s="29">
        <f>SUMIFS('2024 YTD | Divisão'!$D:$D,'2024 YTD | Divisão'!$A:$A,Q$137,'2024 YTD | Divisão'!$B:$B,$B186,'2024 YTD | Divisão'!$C:$C,"Outras GRs")</f>
        <v>16167.48406</v>
      </c>
      <c r="R241" s="29">
        <f>SUMIFS('2024 YTD | Divisão'!$D:$D,'2024 YTD | Divisão'!$A:$A,R$137,'2024 YTD | Divisão'!$B:$B,$B186,'2024 YTD | Divisão'!$C:$C,"Outras GRs")</f>
        <v>-10983.77652</v>
      </c>
      <c r="S241" s="29">
        <f>SUMIFS('2024 YTD | Divisão'!$D:$D,'2024 YTD | Divisão'!$A:$A,S$137,'2024 YTD | Divisão'!$B:$B,$B186,'2024 YTD | Divisão'!$C:$C,"Outras GRs")</f>
        <v>2203.98253</v>
      </c>
      <c r="T241" s="29">
        <f>SUMIFS('2024 YTD | Divisão'!$D:$D,'2024 YTD | Divisão'!$A:$A,T$137,'2024 YTD | Divisão'!$B:$B,$B186,'2024 YTD | Divisão'!$C:$C,"Outras GRs")</f>
        <v>-15797.81666</v>
      </c>
      <c r="U241" s="29">
        <f>SUMIFS('2024 YTD | Divisão'!$D:$D,'2024 YTD | Divisão'!$A:$A,U$137,'2024 YTD | Divisão'!$B:$B,$B186,'2024 YTD | Divisão'!$C:$C,"Outras GRs")</f>
        <v>-25380.41775</v>
      </c>
      <c r="V241" s="29">
        <f>SUMIFS('2024 YTD | Divisão'!$D:$D,'2024 YTD | Divisão'!$A:$A,V$137,'2024 YTD | Divisão'!$B:$B,$B186,'2024 YTD | Divisão'!$C:$C,"Outras GRs")</f>
        <v>1678.23879</v>
      </c>
      <c r="W241" s="29">
        <f>SUMIFS('2024 YTD | Divisão'!$D:$D,'2024 YTD | Divisão'!$A:$A,W$137,'2024 YTD | Divisão'!$B:$B,$B186,'2024 YTD | Divisão'!$C:$C,"Outras GRs")</f>
        <v>6358.441794</v>
      </c>
      <c r="X241" s="8"/>
      <c r="Y241" s="9"/>
      <c r="Z241" s="4"/>
      <c r="AA241" s="4"/>
      <c r="AB241" s="4"/>
      <c r="AC241" s="4"/>
      <c r="AD241" s="4"/>
      <c r="AE241" s="4"/>
    </row>
    <row r="242" hidden="1" outlineLevel="1">
      <c r="A242" s="8"/>
      <c r="B242" s="98">
        <v>50.0</v>
      </c>
      <c r="C242" s="29">
        <f>SUMIFS('2024 YTD | Divisão'!$D:$D,'2024 YTD | Divisão'!$A:$A,C$137,'2024 YTD | Divisão'!$B:$B,$B187,'2024 YTD | Divisão'!$C:$C,"Outras GRs")</f>
        <v>20961.27874</v>
      </c>
      <c r="D242" s="29">
        <f>SUMIFS('2024 YTD | Divisão'!$D:$D,'2024 YTD | Divisão'!$A:$A,D$137,'2024 YTD | Divisão'!$B:$B,$B187,'2024 YTD | Divisão'!$C:$C,"Outras GRs")</f>
        <v>14088.08208</v>
      </c>
      <c r="E242" s="29">
        <f>SUMIFS('2024 YTD | Divisão'!$D:$D,'2024 YTD | Divisão'!$A:$A,E$137,'2024 YTD | Divisão'!$B:$B,$B187,'2024 YTD | Divisão'!$C:$C,"Outras GRs")</f>
        <v>-7285.569856</v>
      </c>
      <c r="F242" s="29">
        <f>SUMIFS('2024 YTD | Divisão'!$D:$D,'2024 YTD | Divisão'!$A:$A,F$137,'2024 YTD | Divisão'!$B:$B,$B187,'2024 YTD | Divisão'!$C:$C,"Outras GRs")</f>
        <v>-30695.05739</v>
      </c>
      <c r="G242" s="29">
        <f>SUMIFS('2024 YTD | Divisão'!$D:$D,'2024 YTD | Divisão'!$A:$A,G$137,'2024 YTD | Divisão'!$B:$B,$B187,'2024 YTD | Divisão'!$C:$C,"Outras GRs")</f>
        <v>-20119.86982</v>
      </c>
      <c r="H242" s="29">
        <f>SUMIFS('2024 YTD | Divisão'!$D:$D,'2024 YTD | Divisão'!$A:$A,H$137,'2024 YTD | Divisão'!$B:$B,$B187,'2024 YTD | Divisão'!$C:$C,"Outras GRs")</f>
        <v>-1038.094723</v>
      </c>
      <c r="I242" s="29">
        <f>SUMIFS('2024 YTD | Divisão'!$D:$D,'2024 YTD | Divisão'!$A:$A,I$137,'2024 YTD | Divisão'!$B:$B,$B187,'2024 YTD | Divisão'!$C:$C,"Outras GRs")</f>
        <v>-103486.5626</v>
      </c>
      <c r="J242" s="29">
        <f>SUMIFS('2024 YTD | Divisão'!$D:$D,'2024 YTD | Divisão'!$A:$A,J$137,'2024 YTD | Divisão'!$B:$B,$B187,'2024 YTD | Divisão'!$C:$C,"Outras GRs")</f>
        <v>462.2312447</v>
      </c>
      <c r="K242" s="29">
        <f>SUMIFS('2024 YTD | Divisão'!$D:$D,'2024 YTD | Divisão'!$A:$A,K$137,'2024 YTD | Divisão'!$B:$B,$B187,'2024 YTD | Divisão'!$C:$C,"Outras GRs")</f>
        <v>-107792.0253</v>
      </c>
      <c r="L242" s="29">
        <f>SUMIFS('2024 YTD | Divisão'!$D:$D,'2024 YTD | Divisão'!$A:$A,L$137,'2024 YTD | Divisão'!$B:$B,$B187,'2024 YTD | Divisão'!$C:$C,"Outras GRs")</f>
        <v>-121087.4923</v>
      </c>
      <c r="M242" s="29">
        <f>SUMIFS('2024 YTD | Divisão'!$D:$D,'2024 YTD | Divisão'!$A:$A,M$137,'2024 YTD | Divisão'!$B:$B,$B187,'2024 YTD | Divisão'!$C:$C,"Outras GRs")</f>
        <v>-20936.32409</v>
      </c>
      <c r="N242" s="29">
        <f>SUMIFS('2024 YTD | Divisão'!$D:$D,'2024 YTD | Divisão'!$A:$A,N$137,'2024 YTD | Divisão'!$B:$B,$B187,'2024 YTD | Divisão'!$C:$C,"Outras GRs")</f>
        <v>38767.54698</v>
      </c>
      <c r="O242" s="29">
        <f>SUMIFS('2024 YTD | Divisão'!$D:$D,'2024 YTD | Divisão'!$A:$A,O$137,'2024 YTD | Divisão'!$B:$B,$B187,'2024 YTD | Divisão'!$C:$C,"Outras GRs")</f>
        <v>33982.71134</v>
      </c>
      <c r="P242" s="29">
        <f>SUMIFS('2024 YTD | Divisão'!$D:$D,'2024 YTD | Divisão'!$A:$A,P$137,'2024 YTD | Divisão'!$B:$B,$B187,'2024 YTD | Divisão'!$C:$C,"Outras GRs")</f>
        <v>-9901.522904</v>
      </c>
      <c r="Q242" s="29">
        <f>SUMIFS('2024 YTD | Divisão'!$D:$D,'2024 YTD | Divisão'!$A:$A,Q$137,'2024 YTD | Divisão'!$B:$B,$B187,'2024 YTD | Divisão'!$C:$C,"Outras GRs")</f>
        <v>50606.92493</v>
      </c>
      <c r="R242" s="29">
        <f>SUMIFS('2024 YTD | Divisão'!$D:$D,'2024 YTD | Divisão'!$A:$A,R$137,'2024 YTD | Divisão'!$B:$B,$B187,'2024 YTD | Divisão'!$C:$C,"Outras GRs")</f>
        <v>-15382.19647</v>
      </c>
      <c r="S242" s="29">
        <f>SUMIFS('2024 YTD | Divisão'!$D:$D,'2024 YTD | Divisão'!$A:$A,S$137,'2024 YTD | Divisão'!$B:$B,$B187,'2024 YTD | Divisão'!$C:$C,"Outras GRs")</f>
        <v>6526.080561</v>
      </c>
      <c r="T242" s="29">
        <f>SUMIFS('2024 YTD | Divisão'!$D:$D,'2024 YTD | Divisão'!$A:$A,T$137,'2024 YTD | Divisão'!$B:$B,$B187,'2024 YTD | Divisão'!$C:$C,"Outras GRs")</f>
        <v>-11865.20968</v>
      </c>
      <c r="U242" s="29">
        <f>SUMIFS('2024 YTD | Divisão'!$D:$D,'2024 YTD | Divisão'!$A:$A,U$137,'2024 YTD | Divisão'!$B:$B,$B187,'2024 YTD | Divisão'!$C:$C,"Outras GRs")</f>
        <v>-33107.01304</v>
      </c>
      <c r="V242" s="29">
        <f>SUMIFS('2024 YTD | Divisão'!$D:$D,'2024 YTD | Divisão'!$A:$A,V$137,'2024 YTD | Divisão'!$B:$B,$B187,'2024 YTD | Divisão'!$C:$C,"Outras GRs")</f>
        <v>38930.35651</v>
      </c>
      <c r="W242" s="29">
        <f>SUMIFS('2024 YTD | Divisão'!$D:$D,'2024 YTD | Divisão'!$A:$A,W$137,'2024 YTD | Divisão'!$B:$B,$B187,'2024 YTD | Divisão'!$C:$C,"Outras GRs")</f>
        <v>-8491.14494</v>
      </c>
      <c r="X242" s="8"/>
      <c r="Y242" s="9"/>
      <c r="Z242" s="4"/>
      <c r="AA242" s="4"/>
      <c r="AB242" s="4"/>
      <c r="AC242" s="4"/>
      <c r="AD242" s="4"/>
      <c r="AE242" s="4"/>
    </row>
    <row r="243" hidden="1" outlineLevel="1">
      <c r="A243" s="8"/>
      <c r="B243" s="98">
        <v>51.0</v>
      </c>
      <c r="C243" s="29">
        <f>SUMIFS('2024 YTD | Divisão'!$D:$D,'2024 YTD | Divisão'!$A:$A,C$137,'2024 YTD | Divisão'!$B:$B,$B188,'2024 YTD | Divisão'!$C:$C,"Outras GRs")</f>
        <v>42348.5827</v>
      </c>
      <c r="D243" s="29">
        <f>SUMIFS('2024 YTD | Divisão'!$D:$D,'2024 YTD | Divisão'!$A:$A,D$137,'2024 YTD | Divisão'!$B:$B,$B188,'2024 YTD | Divisão'!$C:$C,"Outras GRs")</f>
        <v>-6552.844874</v>
      </c>
      <c r="E243" s="29">
        <f>SUMIFS('2024 YTD | Divisão'!$D:$D,'2024 YTD | Divisão'!$A:$A,E$137,'2024 YTD | Divisão'!$B:$B,$B188,'2024 YTD | Divisão'!$C:$C,"Outras GRs")</f>
        <v>4378.999897</v>
      </c>
      <c r="F243" s="29">
        <f>SUMIFS('2024 YTD | Divisão'!$D:$D,'2024 YTD | Divisão'!$A:$A,F$137,'2024 YTD | Divisão'!$B:$B,$B188,'2024 YTD | Divisão'!$C:$C,"Outras GRs")</f>
        <v>56498.11956</v>
      </c>
      <c r="G243" s="29">
        <f>SUMIFS('2024 YTD | Divisão'!$D:$D,'2024 YTD | Divisão'!$A:$A,G$137,'2024 YTD | Divisão'!$B:$B,$B188,'2024 YTD | Divisão'!$C:$C,"Outras GRs")</f>
        <v>8442.339309</v>
      </c>
      <c r="H243" s="29">
        <f>SUMIFS('2024 YTD | Divisão'!$D:$D,'2024 YTD | Divisão'!$A:$A,H$137,'2024 YTD | Divisão'!$B:$B,$B188,'2024 YTD | Divisão'!$C:$C,"Outras GRs")</f>
        <v>-9934.161695</v>
      </c>
      <c r="I243" s="29">
        <f>SUMIFS('2024 YTD | Divisão'!$D:$D,'2024 YTD | Divisão'!$A:$A,I$137,'2024 YTD | Divisão'!$B:$B,$B188,'2024 YTD | Divisão'!$C:$C,"Outras GRs")</f>
        <v>105920.9104</v>
      </c>
      <c r="J243" s="29">
        <f>SUMIFS('2024 YTD | Divisão'!$D:$D,'2024 YTD | Divisão'!$A:$A,J$137,'2024 YTD | Divisão'!$B:$B,$B188,'2024 YTD | Divisão'!$C:$C,"Outras GRs")</f>
        <v>-16858.78944</v>
      </c>
      <c r="K243" s="29">
        <f>SUMIFS('2024 YTD | Divisão'!$D:$D,'2024 YTD | Divisão'!$A:$A,K$137,'2024 YTD | Divisão'!$B:$B,$B188,'2024 YTD | Divisão'!$C:$C,"Outras GRs")</f>
        <v>63054.85373</v>
      </c>
      <c r="L243" s="29">
        <f>SUMIFS('2024 YTD | Divisão'!$D:$D,'2024 YTD | Divisão'!$A:$A,L$137,'2024 YTD | Divisão'!$B:$B,$B188,'2024 YTD | Divisão'!$C:$C,"Outras GRs")</f>
        <v>9847.687753</v>
      </c>
      <c r="M243" s="29">
        <f>SUMIFS('2024 YTD | Divisão'!$D:$D,'2024 YTD | Divisão'!$A:$A,M$137,'2024 YTD | Divisão'!$B:$B,$B188,'2024 YTD | Divisão'!$C:$C,"Outras GRs")</f>
        <v>-31232.54824</v>
      </c>
      <c r="N243" s="29">
        <f>SUMIFS('2024 YTD | Divisão'!$D:$D,'2024 YTD | Divisão'!$A:$A,N$137,'2024 YTD | Divisão'!$B:$B,$B188,'2024 YTD | Divisão'!$C:$C,"Outras GRs")</f>
        <v>-13047.52209</v>
      </c>
      <c r="O243" s="29">
        <f>SUMIFS('2024 YTD | Divisão'!$D:$D,'2024 YTD | Divisão'!$A:$A,O$137,'2024 YTD | Divisão'!$B:$B,$B188,'2024 YTD | Divisão'!$C:$C,"Outras GRs")</f>
        <v>-17563.59142</v>
      </c>
      <c r="P243" s="29">
        <f>SUMIFS('2024 YTD | Divisão'!$D:$D,'2024 YTD | Divisão'!$A:$A,P$137,'2024 YTD | Divisão'!$B:$B,$B188,'2024 YTD | Divisão'!$C:$C,"Outras GRs")</f>
        <v>105512.2678</v>
      </c>
      <c r="Q243" s="29">
        <f>SUMIFS('2024 YTD | Divisão'!$D:$D,'2024 YTD | Divisão'!$A:$A,Q$137,'2024 YTD | Divisão'!$B:$B,$B188,'2024 YTD | Divisão'!$C:$C,"Outras GRs")</f>
        <v>111517.9859</v>
      </c>
      <c r="R243" s="29">
        <f>SUMIFS('2024 YTD | Divisão'!$D:$D,'2024 YTD | Divisão'!$A:$A,R$137,'2024 YTD | Divisão'!$B:$B,$B188,'2024 YTD | Divisão'!$C:$C,"Outras GRs")</f>
        <v>4982.582595</v>
      </c>
      <c r="S243" s="29">
        <f>SUMIFS('2024 YTD | Divisão'!$D:$D,'2024 YTD | Divisão'!$A:$A,S$137,'2024 YTD | Divisão'!$B:$B,$B188,'2024 YTD | Divisão'!$C:$C,"Outras GRs")</f>
        <v>15099.58006</v>
      </c>
      <c r="T243" s="29">
        <f>SUMIFS('2024 YTD | Divisão'!$D:$D,'2024 YTD | Divisão'!$A:$A,T$137,'2024 YTD | Divisão'!$B:$B,$B188,'2024 YTD | Divisão'!$C:$C,"Outras GRs")</f>
        <v>3335.393341</v>
      </c>
      <c r="U243" s="29">
        <f>SUMIFS('2024 YTD | Divisão'!$D:$D,'2024 YTD | Divisão'!$A:$A,U$137,'2024 YTD | Divisão'!$B:$B,$B188,'2024 YTD | Divisão'!$C:$C,"Outras GRs")</f>
        <v>32395.25086</v>
      </c>
      <c r="V243" s="29">
        <f>SUMIFS('2024 YTD | Divisão'!$D:$D,'2024 YTD | Divisão'!$A:$A,V$137,'2024 YTD | Divisão'!$B:$B,$B188,'2024 YTD | Divisão'!$C:$C,"Outras GRs")</f>
        <v>50284.1056</v>
      </c>
      <c r="W243" s="29">
        <f>SUMIFS('2024 YTD | Divisão'!$D:$D,'2024 YTD | Divisão'!$A:$A,W$137,'2024 YTD | Divisão'!$B:$B,$B188,'2024 YTD | Divisão'!$C:$C,"Outras GRs")</f>
        <v>-139.4489496</v>
      </c>
      <c r="X243" s="8"/>
      <c r="Y243" s="9"/>
      <c r="Z243" s="4"/>
      <c r="AA243" s="4"/>
      <c r="AB243" s="4"/>
      <c r="AC243" s="4"/>
      <c r="AD243" s="4"/>
      <c r="AE243" s="4"/>
    </row>
    <row r="244" hidden="1" outlineLevel="1">
      <c r="A244" s="8"/>
      <c r="B244" s="98">
        <v>52.0</v>
      </c>
      <c r="C244" s="29">
        <f>SUMIFS('2024 YTD | Divisão'!$D:$D,'2024 YTD | Divisão'!$A:$A,C$137,'2024 YTD | Divisão'!$B:$B,$B189,'2024 YTD | Divisão'!$C:$C,"Outras GRs")</f>
        <v>-19424.9054</v>
      </c>
      <c r="D244" s="29">
        <f>SUMIFS('2024 YTD | Divisão'!$D:$D,'2024 YTD | Divisão'!$A:$A,D$137,'2024 YTD | Divisão'!$B:$B,$B189,'2024 YTD | Divisão'!$C:$C,"Outras GRs")</f>
        <v>-65672.25902</v>
      </c>
      <c r="E244" s="29">
        <f>SUMIFS('2024 YTD | Divisão'!$D:$D,'2024 YTD | Divisão'!$A:$A,E$137,'2024 YTD | Divisão'!$B:$B,$B189,'2024 YTD | Divisão'!$C:$C,"Outras GRs")</f>
        <v>-1855.573363</v>
      </c>
      <c r="F244" s="29">
        <f>SUMIFS('2024 YTD | Divisão'!$D:$D,'2024 YTD | Divisão'!$A:$A,F$137,'2024 YTD | Divisão'!$B:$B,$B189,'2024 YTD | Divisão'!$C:$C,"Outras GRs")</f>
        <v>-126617.6162</v>
      </c>
      <c r="G244" s="29">
        <f>SUMIFS('2024 YTD | Divisão'!$D:$D,'2024 YTD | Divisão'!$A:$A,G$137,'2024 YTD | Divisão'!$B:$B,$B189,'2024 YTD | Divisão'!$C:$C,"Outras GRs")</f>
        <v>-299101.6484</v>
      </c>
      <c r="H244" s="29">
        <f>SUMIFS('2024 YTD | Divisão'!$D:$D,'2024 YTD | Divisão'!$A:$A,H$137,'2024 YTD | Divisão'!$B:$B,$B189,'2024 YTD | Divisão'!$C:$C,"Outras GRs")</f>
        <v>-32008.18248</v>
      </c>
      <c r="I244" s="29">
        <f>SUMIFS('2024 YTD | Divisão'!$D:$D,'2024 YTD | Divisão'!$A:$A,I$137,'2024 YTD | Divisão'!$B:$B,$B189,'2024 YTD | Divisão'!$C:$C,"Outras GRs")</f>
        <v>-134637.7531</v>
      </c>
      <c r="J244" s="29">
        <f>SUMIFS('2024 YTD | Divisão'!$D:$D,'2024 YTD | Divisão'!$A:$A,J$137,'2024 YTD | Divisão'!$B:$B,$B189,'2024 YTD | Divisão'!$C:$C,"Outras GRs")</f>
        <v>-165867.9818</v>
      </c>
      <c r="K244" s="29">
        <f>SUMIFS('2024 YTD | Divisão'!$D:$D,'2024 YTD | Divisão'!$A:$A,K$137,'2024 YTD | Divisão'!$B:$B,$B189,'2024 YTD | Divisão'!$C:$C,"Outras GRs")</f>
        <v>-455144.7251</v>
      </c>
      <c r="L244" s="29">
        <f>SUMIFS('2024 YTD | Divisão'!$D:$D,'2024 YTD | Divisão'!$A:$A,L$137,'2024 YTD | Divisão'!$B:$B,$B189,'2024 YTD | Divisão'!$C:$C,"Outras GRs")</f>
        <v>-1321506.217</v>
      </c>
      <c r="M244" s="29">
        <f>SUMIFS('2024 YTD | Divisão'!$D:$D,'2024 YTD | Divisão'!$A:$A,M$137,'2024 YTD | Divisão'!$B:$B,$B189,'2024 YTD | Divisão'!$C:$C,"Outras GRs")</f>
        <v>-228303.5305</v>
      </c>
      <c r="N244" s="29">
        <f>SUMIFS('2024 YTD | Divisão'!$D:$D,'2024 YTD | Divisão'!$A:$A,N$137,'2024 YTD | Divisão'!$B:$B,$B189,'2024 YTD | Divisão'!$C:$C,"Outras GRs")</f>
        <v>-222320.3119</v>
      </c>
      <c r="O244" s="29">
        <f>SUMIFS('2024 YTD | Divisão'!$D:$D,'2024 YTD | Divisão'!$A:$A,O$137,'2024 YTD | Divisão'!$B:$B,$B189,'2024 YTD | Divisão'!$C:$C,"Outras GRs")</f>
        <v>-119454.2857</v>
      </c>
      <c r="P244" s="29">
        <f>SUMIFS('2024 YTD | Divisão'!$D:$D,'2024 YTD | Divisão'!$A:$A,P$137,'2024 YTD | Divisão'!$B:$B,$B189,'2024 YTD | Divisão'!$C:$C,"Outras GRs")</f>
        <v>-735126.794</v>
      </c>
      <c r="Q244" s="29">
        <f>SUMIFS('2024 YTD | Divisão'!$D:$D,'2024 YTD | Divisão'!$A:$A,Q$137,'2024 YTD | Divisão'!$B:$B,$B189,'2024 YTD | Divisão'!$C:$C,"Outras GRs")</f>
        <v>-142394.3928</v>
      </c>
      <c r="R244" s="29">
        <f>SUMIFS('2024 YTD | Divisão'!$D:$D,'2024 YTD | Divisão'!$A:$A,R$137,'2024 YTD | Divisão'!$B:$B,$B189,'2024 YTD | Divisão'!$C:$C,"Outras GRs")</f>
        <v>-141636.9396</v>
      </c>
      <c r="S244" s="29">
        <f>SUMIFS('2024 YTD | Divisão'!$D:$D,'2024 YTD | Divisão'!$A:$A,S$137,'2024 YTD | Divisão'!$B:$B,$B189,'2024 YTD | Divisão'!$C:$C,"Outras GRs")</f>
        <v>11157.92309</v>
      </c>
      <c r="T244" s="29">
        <f>SUMIFS('2024 YTD | Divisão'!$D:$D,'2024 YTD | Divisão'!$A:$A,T$137,'2024 YTD | Divisão'!$B:$B,$B189,'2024 YTD | Divisão'!$C:$C,"Outras GRs")</f>
        <v>-12843.92562</v>
      </c>
      <c r="U244" s="29">
        <f>SUMIFS('2024 YTD | Divisão'!$D:$D,'2024 YTD | Divisão'!$A:$A,U$137,'2024 YTD | Divisão'!$B:$B,$B189,'2024 YTD | Divisão'!$C:$C,"Outras GRs")</f>
        <v>-87770.55428</v>
      </c>
      <c r="V244" s="29">
        <f>SUMIFS('2024 YTD | Divisão'!$D:$D,'2024 YTD | Divisão'!$A:$A,V$137,'2024 YTD | Divisão'!$B:$B,$B189,'2024 YTD | Divisão'!$C:$C,"Outras GRs")</f>
        <v>-86880.92955</v>
      </c>
      <c r="W244" s="29">
        <f>SUMIFS('2024 YTD | Divisão'!$D:$D,'2024 YTD | Divisão'!$A:$A,W$137,'2024 YTD | Divisão'!$B:$B,$B189,'2024 YTD | Divisão'!$C:$C,"Outras GRs")</f>
        <v>-422163.9425</v>
      </c>
      <c r="X244" s="8"/>
      <c r="Y244" s="9"/>
      <c r="Z244" s="4"/>
      <c r="AA244" s="4"/>
      <c r="AB244" s="4"/>
      <c r="AC244" s="4"/>
      <c r="AD244" s="4"/>
      <c r="AE244" s="4"/>
    </row>
    <row r="245">
      <c r="A245" s="8"/>
      <c r="B245" s="29" t="s">
        <v>55</v>
      </c>
      <c r="C245" s="29">
        <f t="shared" ref="C245:W245" si="5">SUM(C193:C244)</f>
        <v>-257805.8917</v>
      </c>
      <c r="D245" s="29">
        <f t="shared" si="5"/>
        <v>-628840.4047</v>
      </c>
      <c r="E245" s="29">
        <f t="shared" si="5"/>
        <v>249412.8329</v>
      </c>
      <c r="F245" s="29">
        <f t="shared" si="5"/>
        <v>-350311.8379</v>
      </c>
      <c r="G245" s="29">
        <f t="shared" si="5"/>
        <v>-232022.765</v>
      </c>
      <c r="H245" s="29">
        <f t="shared" si="5"/>
        <v>-398778.5441</v>
      </c>
      <c r="I245" s="29">
        <f t="shared" si="5"/>
        <v>-810824.0105</v>
      </c>
      <c r="J245" s="29">
        <f t="shared" si="5"/>
        <v>-442427.3357</v>
      </c>
      <c r="K245" s="29">
        <f t="shared" si="5"/>
        <v>-727141.906</v>
      </c>
      <c r="L245" s="29">
        <f t="shared" si="5"/>
        <v>-1478697.387</v>
      </c>
      <c r="M245" s="29">
        <f t="shared" si="5"/>
        <v>-379167.7162</v>
      </c>
      <c r="N245" s="29">
        <f t="shared" si="5"/>
        <v>-60416.50564</v>
      </c>
      <c r="O245" s="29">
        <f t="shared" si="5"/>
        <v>-17436.22632</v>
      </c>
      <c r="P245" s="29">
        <f t="shared" si="5"/>
        <v>-768068.7472</v>
      </c>
      <c r="Q245" s="29">
        <f t="shared" si="5"/>
        <v>1491329.935</v>
      </c>
      <c r="R245" s="29">
        <f t="shared" si="5"/>
        <v>-237460.9853</v>
      </c>
      <c r="S245" s="29">
        <f t="shared" si="5"/>
        <v>-3850.612829</v>
      </c>
      <c r="T245" s="29">
        <f t="shared" si="5"/>
        <v>-64910.45809</v>
      </c>
      <c r="U245" s="29">
        <f t="shared" si="5"/>
        <v>-1124673.532</v>
      </c>
      <c r="V245" s="29">
        <f t="shared" si="5"/>
        <v>-565689.8081</v>
      </c>
      <c r="W245" s="29">
        <f t="shared" si="5"/>
        <v>41551.74437</v>
      </c>
      <c r="X245" s="8"/>
      <c r="Y245" s="9"/>
      <c r="Z245" s="4"/>
      <c r="AA245" s="4"/>
      <c r="AB245" s="4"/>
      <c r="AC245" s="4"/>
      <c r="AD245" s="4"/>
      <c r="AE245" s="4"/>
    </row>
    <row r="246">
      <c r="A246" s="8"/>
      <c r="B246" s="99" t="s">
        <v>104</v>
      </c>
      <c r="C246" s="29">
        <f t="shared" ref="C246:W246" si="6">C245/3</f>
        <v>-85935.29722</v>
      </c>
      <c r="D246" s="29">
        <f t="shared" si="6"/>
        <v>-209613.4682</v>
      </c>
      <c r="E246" s="29">
        <f t="shared" si="6"/>
        <v>83137.61098</v>
      </c>
      <c r="F246" s="29">
        <f t="shared" si="6"/>
        <v>-116770.6126</v>
      </c>
      <c r="G246" s="29">
        <f t="shared" si="6"/>
        <v>-77340.92166</v>
      </c>
      <c r="H246" s="29">
        <f t="shared" si="6"/>
        <v>-132926.1814</v>
      </c>
      <c r="I246" s="29">
        <f t="shared" si="6"/>
        <v>-270274.6702</v>
      </c>
      <c r="J246" s="29">
        <f t="shared" si="6"/>
        <v>-147475.7786</v>
      </c>
      <c r="K246" s="29">
        <f t="shared" si="6"/>
        <v>-242380.6353</v>
      </c>
      <c r="L246" s="29">
        <f t="shared" si="6"/>
        <v>-492899.1289</v>
      </c>
      <c r="M246" s="29">
        <f t="shared" si="6"/>
        <v>-126389.2387</v>
      </c>
      <c r="N246" s="29">
        <f t="shared" si="6"/>
        <v>-20138.83521</v>
      </c>
      <c r="O246" s="29">
        <f t="shared" si="6"/>
        <v>-5812.075439</v>
      </c>
      <c r="P246" s="29">
        <f t="shared" si="6"/>
        <v>-256022.9157</v>
      </c>
      <c r="Q246" s="29">
        <f t="shared" si="6"/>
        <v>497109.9782</v>
      </c>
      <c r="R246" s="29">
        <f t="shared" si="6"/>
        <v>-79153.66176</v>
      </c>
      <c r="S246" s="29">
        <f t="shared" si="6"/>
        <v>-1283.53761</v>
      </c>
      <c r="T246" s="29">
        <f t="shared" si="6"/>
        <v>-21636.81936</v>
      </c>
      <c r="U246" s="29">
        <f t="shared" si="6"/>
        <v>-374891.1774</v>
      </c>
      <c r="V246" s="29">
        <f t="shared" si="6"/>
        <v>-188563.2694</v>
      </c>
      <c r="W246" s="29">
        <f t="shared" si="6"/>
        <v>13850.58146</v>
      </c>
      <c r="X246" s="8"/>
      <c r="Y246" s="9"/>
      <c r="Z246" s="4"/>
      <c r="AA246" s="4"/>
      <c r="AB246" s="4"/>
      <c r="AC246" s="4"/>
      <c r="AD246" s="4"/>
      <c r="AE246" s="4"/>
    </row>
    <row r="247">
      <c r="A247" s="8"/>
      <c r="B247" s="26" t="s">
        <v>24</v>
      </c>
      <c r="C247" s="26" t="s">
        <v>78</v>
      </c>
      <c r="D247" s="26" t="s">
        <v>79</v>
      </c>
      <c r="E247" s="26" t="s">
        <v>80</v>
      </c>
      <c r="F247" s="26" t="s">
        <v>81</v>
      </c>
      <c r="G247" s="26" t="s">
        <v>82</v>
      </c>
      <c r="H247" s="26" t="s">
        <v>83</v>
      </c>
      <c r="I247" s="26" t="s">
        <v>84</v>
      </c>
      <c r="J247" s="26" t="s">
        <v>85</v>
      </c>
      <c r="K247" s="26" t="s">
        <v>86</v>
      </c>
      <c r="L247" s="26" t="s">
        <v>87</v>
      </c>
      <c r="M247" s="26" t="s">
        <v>88</v>
      </c>
      <c r="N247" s="26" t="s">
        <v>89</v>
      </c>
      <c r="O247" s="26" t="s">
        <v>90</v>
      </c>
      <c r="P247" s="26" t="s">
        <v>91</v>
      </c>
      <c r="Q247" s="26" t="s">
        <v>92</v>
      </c>
      <c r="R247" s="26" t="s">
        <v>93</v>
      </c>
      <c r="S247" s="26" t="s">
        <v>94</v>
      </c>
      <c r="T247" s="26" t="s">
        <v>95</v>
      </c>
      <c r="U247" s="26" t="s">
        <v>96</v>
      </c>
      <c r="V247" s="26" t="s">
        <v>97</v>
      </c>
      <c r="W247" s="26" t="s">
        <v>98</v>
      </c>
      <c r="X247" s="8"/>
      <c r="Y247" s="9"/>
      <c r="Z247" s="4"/>
      <c r="AA247" s="4"/>
      <c r="AB247" s="4"/>
      <c r="AC247" s="4"/>
      <c r="AD247" s="4"/>
      <c r="AE247" s="4"/>
    </row>
    <row r="248">
      <c r="A248" s="8"/>
      <c r="B248" s="100">
        <v>1.0</v>
      </c>
      <c r="C248" s="100" t="s">
        <v>105</v>
      </c>
      <c r="D248" s="100" t="s">
        <v>106</v>
      </c>
      <c r="E248" s="100" t="s">
        <v>107</v>
      </c>
      <c r="F248" s="100"/>
      <c r="G248" s="100" t="s">
        <v>108</v>
      </c>
      <c r="H248" s="100" t="s">
        <v>109</v>
      </c>
      <c r="I248" s="100" t="s">
        <v>110</v>
      </c>
      <c r="J248" s="100"/>
      <c r="K248" s="100" t="s">
        <v>111</v>
      </c>
      <c r="L248" s="100"/>
      <c r="M248" s="100" t="s">
        <v>112</v>
      </c>
      <c r="N248" s="100" t="s">
        <v>113</v>
      </c>
      <c r="O248" s="100" t="s">
        <v>114</v>
      </c>
      <c r="P248" s="100"/>
      <c r="Q248" s="100" t="s">
        <v>115</v>
      </c>
      <c r="R248" s="100"/>
      <c r="S248" s="100" t="s">
        <v>116</v>
      </c>
      <c r="T248" s="100"/>
      <c r="U248" s="100" t="s">
        <v>117</v>
      </c>
      <c r="V248" s="100" t="s">
        <v>118</v>
      </c>
      <c r="W248" s="100"/>
      <c r="X248" s="8"/>
      <c r="Y248" s="9"/>
      <c r="Z248" s="4"/>
      <c r="AA248" s="4"/>
      <c r="AB248" s="4"/>
      <c r="AC248" s="4"/>
      <c r="AD248" s="4"/>
      <c r="AE248" s="4"/>
    </row>
    <row r="249">
      <c r="A249" s="8"/>
      <c r="B249" s="100">
        <v>2.0</v>
      </c>
      <c r="C249" s="100" t="s">
        <v>119</v>
      </c>
      <c r="D249" s="100" t="s">
        <v>120</v>
      </c>
      <c r="E249" s="100" t="s">
        <v>121</v>
      </c>
      <c r="F249" s="100"/>
      <c r="G249" s="100"/>
      <c r="H249" s="100" t="s">
        <v>122</v>
      </c>
      <c r="I249" s="100" t="s">
        <v>123</v>
      </c>
      <c r="J249" s="100"/>
      <c r="K249" s="100" t="s">
        <v>124</v>
      </c>
      <c r="L249" s="100"/>
      <c r="M249" s="100" t="s">
        <v>125</v>
      </c>
      <c r="N249" s="100" t="s">
        <v>126</v>
      </c>
      <c r="O249" s="100" t="s">
        <v>127</v>
      </c>
      <c r="P249" s="100"/>
      <c r="Q249" s="100" t="s">
        <v>128</v>
      </c>
      <c r="R249" s="100"/>
      <c r="S249" s="100" t="s">
        <v>129</v>
      </c>
      <c r="T249" s="100"/>
      <c r="U249" s="100" t="s">
        <v>130</v>
      </c>
      <c r="V249" s="100" t="s">
        <v>131</v>
      </c>
      <c r="W249" s="100"/>
      <c r="X249" s="8"/>
      <c r="Y249" s="9"/>
      <c r="Z249" s="4"/>
      <c r="AA249" s="4"/>
      <c r="AB249" s="4"/>
      <c r="AC249" s="4"/>
      <c r="AD249" s="4"/>
      <c r="AE249" s="4"/>
    </row>
    <row r="250">
      <c r="A250" s="8"/>
      <c r="B250" s="100">
        <v>3.0</v>
      </c>
      <c r="C250" s="100" t="s">
        <v>132</v>
      </c>
      <c r="D250" s="100"/>
      <c r="E250" s="100" t="s">
        <v>133</v>
      </c>
      <c r="F250" s="100"/>
      <c r="G250" s="100"/>
      <c r="H250" s="100" t="s">
        <v>134</v>
      </c>
      <c r="I250" s="100" t="s">
        <v>135</v>
      </c>
      <c r="J250" s="100"/>
      <c r="K250" s="100"/>
      <c r="L250" s="100"/>
      <c r="M250" s="100" t="s">
        <v>136</v>
      </c>
      <c r="N250" s="100" t="s">
        <v>137</v>
      </c>
      <c r="O250" s="100" t="s">
        <v>138</v>
      </c>
      <c r="P250" s="100"/>
      <c r="Q250" s="100" t="s">
        <v>139</v>
      </c>
      <c r="R250" s="100"/>
      <c r="S250" s="100" t="s">
        <v>140</v>
      </c>
      <c r="T250" s="100"/>
      <c r="U250" s="100" t="s">
        <v>141</v>
      </c>
      <c r="V250" s="100" t="s">
        <v>142</v>
      </c>
      <c r="W250" s="100"/>
      <c r="X250" s="8"/>
      <c r="Y250" s="9"/>
      <c r="Z250" s="4"/>
      <c r="AA250" s="4"/>
      <c r="AB250" s="4"/>
      <c r="AC250" s="4"/>
      <c r="AD250" s="4"/>
      <c r="AE250" s="4"/>
    </row>
    <row r="251">
      <c r="A251" s="8"/>
      <c r="B251" s="100">
        <v>4.0</v>
      </c>
      <c r="C251" s="100" t="s">
        <v>143</v>
      </c>
      <c r="D251" s="100"/>
      <c r="E251" s="100" t="s">
        <v>144</v>
      </c>
      <c r="F251" s="100"/>
      <c r="G251" s="100"/>
      <c r="H251" s="100"/>
      <c r="I251" s="100"/>
      <c r="J251" s="100"/>
      <c r="K251" s="100"/>
      <c r="L251" s="100"/>
      <c r="M251" s="100" t="s">
        <v>145</v>
      </c>
      <c r="N251" s="100" t="s">
        <v>146</v>
      </c>
      <c r="O251" s="100" t="s">
        <v>147</v>
      </c>
      <c r="P251" s="100"/>
      <c r="Q251" s="100" t="s">
        <v>148</v>
      </c>
      <c r="R251" s="100"/>
      <c r="S251" s="100" t="s">
        <v>149</v>
      </c>
      <c r="T251" s="100"/>
      <c r="U251" s="100" t="s">
        <v>150</v>
      </c>
      <c r="V251" s="100" t="s">
        <v>151</v>
      </c>
      <c r="W251" s="100"/>
      <c r="X251" s="8"/>
      <c r="Y251" s="9"/>
      <c r="Z251" s="4"/>
      <c r="AA251" s="4"/>
      <c r="AB251" s="4"/>
      <c r="AC251" s="4"/>
      <c r="AD251" s="4"/>
      <c r="AE251" s="4"/>
    </row>
    <row r="252">
      <c r="A252" s="8"/>
      <c r="B252" s="100">
        <v>5.0</v>
      </c>
      <c r="C252" s="100" t="s">
        <v>152</v>
      </c>
      <c r="D252" s="100"/>
      <c r="E252" s="100" t="s">
        <v>153</v>
      </c>
      <c r="F252" s="100"/>
      <c r="G252" s="100"/>
      <c r="H252" s="100"/>
      <c r="I252" s="100"/>
      <c r="J252" s="100"/>
      <c r="K252" s="100"/>
      <c r="L252" s="100"/>
      <c r="M252" s="100" t="s">
        <v>154</v>
      </c>
      <c r="N252" s="100" t="s">
        <v>155</v>
      </c>
      <c r="O252" s="100" t="s">
        <v>156</v>
      </c>
      <c r="P252" s="100"/>
      <c r="Q252" s="100" t="s">
        <v>157</v>
      </c>
      <c r="R252" s="100"/>
      <c r="S252" s="100"/>
      <c r="T252" s="100"/>
      <c r="U252" s="100"/>
      <c r="V252" s="100" t="s">
        <v>158</v>
      </c>
      <c r="W252" s="100"/>
      <c r="X252" s="8"/>
      <c r="Y252" s="9"/>
      <c r="Z252" s="4"/>
      <c r="AA252" s="4"/>
      <c r="AB252" s="4"/>
      <c r="AC252" s="4"/>
      <c r="AD252" s="4"/>
      <c r="AE252" s="4"/>
    </row>
    <row r="253">
      <c r="A253" s="8"/>
      <c r="B253" s="100">
        <v>6.0</v>
      </c>
      <c r="C253" s="100" t="s">
        <v>159</v>
      </c>
      <c r="D253" s="100"/>
      <c r="E253" s="100" t="s">
        <v>160</v>
      </c>
      <c r="F253" s="100"/>
      <c r="G253" s="100"/>
      <c r="H253" s="100"/>
      <c r="I253" s="100"/>
      <c r="J253" s="100"/>
      <c r="K253" s="100"/>
      <c r="L253" s="100"/>
      <c r="M253" s="100" t="s">
        <v>161</v>
      </c>
      <c r="N253" s="100" t="s">
        <v>162</v>
      </c>
      <c r="O253" s="100" t="s">
        <v>163</v>
      </c>
      <c r="P253" s="100"/>
      <c r="Q253" s="100"/>
      <c r="R253" s="100"/>
      <c r="S253" s="100"/>
      <c r="T253" s="100"/>
      <c r="U253" s="100"/>
      <c r="V253" s="100" t="s">
        <v>164</v>
      </c>
      <c r="W253" s="100"/>
      <c r="X253" s="8"/>
      <c r="Y253" s="9"/>
      <c r="Z253" s="4"/>
      <c r="AA253" s="4"/>
      <c r="AB253" s="4"/>
      <c r="AC253" s="4"/>
      <c r="AD253" s="4"/>
      <c r="AE253" s="4"/>
    </row>
    <row r="254">
      <c r="A254" s="8"/>
      <c r="B254" s="100">
        <v>7.0</v>
      </c>
      <c r="C254" s="100" t="s">
        <v>165</v>
      </c>
      <c r="D254" s="100"/>
      <c r="E254" s="100" t="s">
        <v>166</v>
      </c>
      <c r="F254" s="100"/>
      <c r="G254" s="100"/>
      <c r="H254" s="100"/>
      <c r="I254" s="100"/>
      <c r="J254" s="100"/>
      <c r="K254" s="100"/>
      <c r="L254" s="100"/>
      <c r="M254" s="100" t="s">
        <v>167</v>
      </c>
      <c r="N254" s="100" t="s">
        <v>168</v>
      </c>
      <c r="O254" s="100" t="s">
        <v>169</v>
      </c>
      <c r="P254" s="100"/>
      <c r="Q254" s="100"/>
      <c r="R254" s="100"/>
      <c r="S254" s="100"/>
      <c r="T254" s="100"/>
      <c r="U254" s="100"/>
      <c r="V254" s="100" t="s">
        <v>170</v>
      </c>
      <c r="W254" s="100"/>
      <c r="X254" s="8"/>
      <c r="Y254" s="9"/>
      <c r="Z254" s="4"/>
      <c r="AA254" s="4"/>
      <c r="AB254" s="4"/>
      <c r="AC254" s="4"/>
      <c r="AD254" s="4"/>
      <c r="AE254" s="4"/>
    </row>
    <row r="255">
      <c r="A255" s="8"/>
      <c r="B255" s="100">
        <v>8.0</v>
      </c>
      <c r="C255" s="100" t="s">
        <v>171</v>
      </c>
      <c r="D255" s="100"/>
      <c r="E255" s="100" t="s">
        <v>172</v>
      </c>
      <c r="F255" s="100"/>
      <c r="G255" s="100"/>
      <c r="H255" s="100"/>
      <c r="I255" s="100"/>
      <c r="J255" s="100"/>
      <c r="K255" s="100"/>
      <c r="L255" s="100"/>
      <c r="M255" s="100" t="s">
        <v>173</v>
      </c>
      <c r="N255" s="100" t="s">
        <v>174</v>
      </c>
      <c r="O255" s="100" t="s">
        <v>175</v>
      </c>
      <c r="P255" s="100"/>
      <c r="Q255" s="100"/>
      <c r="R255" s="100"/>
      <c r="S255" s="100"/>
      <c r="T255" s="100"/>
      <c r="U255" s="100"/>
      <c r="V255" s="100" t="s">
        <v>176</v>
      </c>
      <c r="W255" s="100"/>
      <c r="X255" s="8"/>
      <c r="Y255" s="9"/>
      <c r="Z255" s="4"/>
      <c r="AA255" s="4"/>
      <c r="AB255" s="4"/>
      <c r="AC255" s="4"/>
      <c r="AD255" s="4"/>
      <c r="AE255" s="4"/>
    </row>
    <row r="256">
      <c r="A256" s="8"/>
      <c r="B256" s="100">
        <v>9.0</v>
      </c>
      <c r="C256" s="100" t="s">
        <v>177</v>
      </c>
      <c r="D256" s="100"/>
      <c r="E256" s="100" t="s">
        <v>178</v>
      </c>
      <c r="F256" s="100"/>
      <c r="G256" s="100"/>
      <c r="H256" s="100"/>
      <c r="I256" s="100"/>
      <c r="J256" s="100"/>
      <c r="K256" s="100"/>
      <c r="L256" s="100"/>
      <c r="M256" s="100" t="s">
        <v>179</v>
      </c>
      <c r="N256" s="100"/>
      <c r="O256" s="100" t="s">
        <v>180</v>
      </c>
      <c r="P256" s="100"/>
      <c r="Q256" s="100"/>
      <c r="R256" s="100"/>
      <c r="S256" s="100"/>
      <c r="T256" s="100"/>
      <c r="U256" s="100"/>
      <c r="V256" s="100" t="s">
        <v>181</v>
      </c>
      <c r="W256" s="100"/>
      <c r="X256" s="8"/>
      <c r="Y256" s="9"/>
      <c r="Z256" s="4"/>
      <c r="AA256" s="4"/>
      <c r="AB256" s="4"/>
      <c r="AC256" s="4"/>
      <c r="AD256" s="4"/>
      <c r="AE256" s="4"/>
    </row>
    <row r="257">
      <c r="A257" s="8"/>
      <c r="B257" s="100">
        <v>10.0</v>
      </c>
      <c r="C257" s="100" t="s">
        <v>182</v>
      </c>
      <c r="D257" s="100"/>
      <c r="E257" s="100" t="s">
        <v>183</v>
      </c>
      <c r="F257" s="100"/>
      <c r="G257" s="100"/>
      <c r="H257" s="100"/>
      <c r="I257" s="100"/>
      <c r="J257" s="100"/>
      <c r="K257" s="100"/>
      <c r="L257" s="100"/>
      <c r="M257" s="100" t="s">
        <v>184</v>
      </c>
      <c r="N257" s="100"/>
      <c r="O257" s="100" t="s">
        <v>185</v>
      </c>
      <c r="P257" s="100"/>
      <c r="Q257" s="100"/>
      <c r="R257" s="100"/>
      <c r="S257" s="100"/>
      <c r="T257" s="100"/>
      <c r="U257" s="100"/>
      <c r="V257" s="100" t="s">
        <v>186</v>
      </c>
      <c r="W257" s="100"/>
      <c r="X257" s="8"/>
      <c r="Y257" s="9"/>
      <c r="Z257" s="4"/>
      <c r="AA257" s="4"/>
      <c r="AB257" s="4"/>
      <c r="AC257" s="4"/>
      <c r="AD257" s="4"/>
      <c r="AE257" s="4"/>
    </row>
    <row r="258">
      <c r="A258" s="8"/>
      <c r="B258" s="100">
        <v>11.0</v>
      </c>
      <c r="C258" s="100" t="s">
        <v>187</v>
      </c>
      <c r="D258" s="100"/>
      <c r="E258" s="100" t="s">
        <v>188</v>
      </c>
      <c r="F258" s="100"/>
      <c r="G258" s="100"/>
      <c r="H258" s="100"/>
      <c r="I258" s="100"/>
      <c r="J258" s="100"/>
      <c r="K258" s="100"/>
      <c r="L258" s="100"/>
      <c r="M258" s="100" t="s">
        <v>189</v>
      </c>
      <c r="N258" s="100"/>
      <c r="O258" s="100" t="s">
        <v>190</v>
      </c>
      <c r="P258" s="100"/>
      <c r="Q258" s="100"/>
      <c r="R258" s="100"/>
      <c r="S258" s="100"/>
      <c r="T258" s="100"/>
      <c r="U258" s="100"/>
      <c r="V258" s="100" t="s">
        <v>191</v>
      </c>
      <c r="W258" s="100"/>
      <c r="X258" s="8"/>
      <c r="Y258" s="9"/>
      <c r="Z258" s="4"/>
      <c r="AA258" s="4"/>
      <c r="AB258" s="4"/>
      <c r="AC258" s="4"/>
      <c r="AD258" s="4"/>
      <c r="AE258" s="4"/>
    </row>
    <row r="259">
      <c r="A259" s="8"/>
      <c r="B259" s="100">
        <v>12.0</v>
      </c>
      <c r="C259" s="100" t="s">
        <v>192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 t="s">
        <v>193</v>
      </c>
      <c r="N259" s="100"/>
      <c r="O259" s="100" t="s">
        <v>194</v>
      </c>
      <c r="P259" s="100"/>
      <c r="Q259" s="100"/>
      <c r="R259" s="100"/>
      <c r="S259" s="100"/>
      <c r="T259" s="100"/>
      <c r="U259" s="100"/>
      <c r="V259" s="100" t="s">
        <v>195</v>
      </c>
      <c r="W259" s="100"/>
      <c r="X259" s="8"/>
      <c r="Y259" s="9"/>
      <c r="Z259" s="4"/>
      <c r="AA259" s="4"/>
      <c r="AB259" s="4"/>
      <c r="AC259" s="4"/>
      <c r="AD259" s="4"/>
      <c r="AE259" s="4"/>
    </row>
    <row r="260">
      <c r="A260" s="8"/>
      <c r="B260" s="100">
        <v>13.0</v>
      </c>
      <c r="C260" s="100" t="s">
        <v>196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 t="s">
        <v>197</v>
      </c>
      <c r="N260" s="100"/>
      <c r="O260" s="100" t="s">
        <v>198</v>
      </c>
      <c r="P260" s="100"/>
      <c r="Q260" s="100"/>
      <c r="R260" s="100"/>
      <c r="S260" s="100"/>
      <c r="T260" s="100"/>
      <c r="U260" s="100"/>
      <c r="V260" s="100" t="s">
        <v>199</v>
      </c>
      <c r="W260" s="100"/>
      <c r="X260" s="8"/>
      <c r="Y260" s="9"/>
      <c r="Z260" s="4"/>
      <c r="AA260" s="4"/>
      <c r="AB260" s="4"/>
      <c r="AC260" s="4"/>
      <c r="AD260" s="4"/>
      <c r="AE260" s="4"/>
    </row>
    <row r="261">
      <c r="A261" s="8"/>
      <c r="B261" s="100">
        <v>14.0</v>
      </c>
      <c r="C261" s="100" t="s">
        <v>200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 t="s">
        <v>201</v>
      </c>
      <c r="N261" s="100"/>
      <c r="O261" s="100" t="s">
        <v>202</v>
      </c>
      <c r="P261" s="100"/>
      <c r="Q261" s="100"/>
      <c r="R261" s="100"/>
      <c r="S261" s="100"/>
      <c r="T261" s="100"/>
      <c r="U261" s="100"/>
      <c r="V261" s="100" t="s">
        <v>203</v>
      </c>
      <c r="W261" s="100"/>
      <c r="X261" s="8"/>
      <c r="Y261" s="9"/>
      <c r="Z261" s="4"/>
      <c r="AA261" s="4"/>
      <c r="AB261" s="4"/>
      <c r="AC261" s="4"/>
      <c r="AD261" s="4"/>
      <c r="AE261" s="4"/>
    </row>
    <row r="262">
      <c r="A262" s="8"/>
      <c r="B262" s="100">
        <v>15.0</v>
      </c>
      <c r="C262" s="100" t="s">
        <v>204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 t="s">
        <v>205</v>
      </c>
      <c r="N262" s="100"/>
      <c r="O262" s="100" t="s">
        <v>206</v>
      </c>
      <c r="P262" s="100"/>
      <c r="Q262" s="100"/>
      <c r="R262" s="100"/>
      <c r="S262" s="100"/>
      <c r="T262" s="100"/>
      <c r="U262" s="100"/>
      <c r="V262" s="100" t="s">
        <v>207</v>
      </c>
      <c r="W262" s="100"/>
      <c r="X262" s="8"/>
      <c r="Y262" s="9"/>
      <c r="Z262" s="4"/>
      <c r="AA262" s="4"/>
      <c r="AB262" s="4"/>
      <c r="AC262" s="4"/>
      <c r="AD262" s="4"/>
      <c r="AE262" s="4"/>
    </row>
    <row r="263">
      <c r="A263" s="8"/>
      <c r="B263" s="100">
        <v>16.0</v>
      </c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 t="s">
        <v>208</v>
      </c>
      <c r="N263" s="100"/>
      <c r="O263" s="100"/>
      <c r="P263" s="100"/>
      <c r="Q263" s="100"/>
      <c r="R263" s="100"/>
      <c r="S263" s="100"/>
      <c r="T263" s="100"/>
      <c r="U263" s="100"/>
      <c r="V263" s="100" t="s">
        <v>209</v>
      </c>
      <c r="W263" s="100"/>
      <c r="X263" s="8"/>
      <c r="Y263" s="9"/>
      <c r="Z263" s="4"/>
      <c r="AA263" s="4"/>
      <c r="AB263" s="4"/>
      <c r="AC263" s="4"/>
      <c r="AD263" s="4"/>
      <c r="AE263" s="4"/>
    </row>
    <row r="264">
      <c r="A264" s="8"/>
      <c r="B264" s="100">
        <v>17.0</v>
      </c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 t="s">
        <v>210</v>
      </c>
      <c r="N264" s="100"/>
      <c r="O264" s="100"/>
      <c r="P264" s="100"/>
      <c r="Q264" s="100"/>
      <c r="R264" s="100"/>
      <c r="S264" s="100"/>
      <c r="T264" s="100"/>
      <c r="U264" s="100"/>
      <c r="V264" s="100" t="s">
        <v>211</v>
      </c>
      <c r="W264" s="100"/>
      <c r="X264" s="8"/>
      <c r="Y264" s="9"/>
      <c r="Z264" s="4"/>
      <c r="AA264" s="4"/>
      <c r="AB264" s="4"/>
      <c r="AC264" s="4"/>
      <c r="AD264" s="4"/>
      <c r="AE264" s="4"/>
    </row>
    <row r="265">
      <c r="A265" s="8"/>
      <c r="B265" s="100">
        <v>18.0</v>
      </c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 t="s">
        <v>212</v>
      </c>
      <c r="N265" s="100"/>
      <c r="O265" s="100"/>
      <c r="P265" s="100"/>
      <c r="Q265" s="100"/>
      <c r="R265" s="100"/>
      <c r="S265" s="100"/>
      <c r="T265" s="100"/>
      <c r="U265" s="100"/>
      <c r="V265" s="100" t="s">
        <v>213</v>
      </c>
      <c r="W265" s="100"/>
      <c r="X265" s="8"/>
      <c r="Y265" s="9"/>
      <c r="Z265" s="4"/>
      <c r="AA265" s="4"/>
      <c r="AB265" s="4"/>
      <c r="AC265" s="4"/>
      <c r="AD265" s="4"/>
      <c r="AE265" s="4"/>
    </row>
    <row r="266">
      <c r="A266" s="8"/>
      <c r="B266" s="100">
        <v>19.0</v>
      </c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 t="s">
        <v>214</v>
      </c>
      <c r="N266" s="100"/>
      <c r="O266" s="100"/>
      <c r="P266" s="100"/>
      <c r="Q266" s="100"/>
      <c r="R266" s="100"/>
      <c r="S266" s="100"/>
      <c r="T266" s="100"/>
      <c r="U266" s="100"/>
      <c r="V266" s="100" t="s">
        <v>215</v>
      </c>
      <c r="W266" s="100"/>
      <c r="X266" s="8"/>
      <c r="Y266" s="9"/>
      <c r="Z266" s="4"/>
      <c r="AA266" s="4"/>
      <c r="AB266" s="4"/>
      <c r="AC266" s="4"/>
      <c r="AD266" s="4"/>
      <c r="AE266" s="4"/>
    </row>
    <row r="267">
      <c r="A267" s="8"/>
      <c r="B267" s="100">
        <v>20.0</v>
      </c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 t="s">
        <v>216</v>
      </c>
      <c r="N267" s="100"/>
      <c r="O267" s="100"/>
      <c r="P267" s="100"/>
      <c r="Q267" s="100"/>
      <c r="R267" s="100"/>
      <c r="S267" s="100"/>
      <c r="T267" s="100"/>
      <c r="U267" s="100"/>
      <c r="V267" s="100" t="s">
        <v>217</v>
      </c>
      <c r="W267" s="100"/>
      <c r="X267" s="8"/>
      <c r="Y267" s="9"/>
      <c r="Z267" s="4"/>
      <c r="AA267" s="4"/>
      <c r="AB267" s="4"/>
      <c r="AC267" s="4"/>
      <c r="AD267" s="4"/>
      <c r="AE267" s="4"/>
    </row>
    <row r="268">
      <c r="A268" s="8"/>
      <c r="B268" s="100">
        <v>21.0</v>
      </c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 t="s">
        <v>218</v>
      </c>
      <c r="N268" s="100"/>
      <c r="O268" s="100"/>
      <c r="P268" s="100"/>
      <c r="Q268" s="100"/>
      <c r="R268" s="100"/>
      <c r="S268" s="100"/>
      <c r="T268" s="100"/>
      <c r="U268" s="100"/>
      <c r="V268" s="100" t="s">
        <v>219</v>
      </c>
      <c r="W268" s="100"/>
      <c r="X268" s="8"/>
      <c r="Y268" s="9"/>
      <c r="Z268" s="4"/>
      <c r="AA268" s="4"/>
      <c r="AB268" s="4"/>
      <c r="AC268" s="4"/>
      <c r="AD268" s="4"/>
      <c r="AE268" s="4"/>
    </row>
    <row r="269">
      <c r="A269" s="8"/>
      <c r="B269" s="100">
        <v>22.0</v>
      </c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 t="s">
        <v>220</v>
      </c>
      <c r="N269" s="100"/>
      <c r="O269" s="100"/>
      <c r="P269" s="100"/>
      <c r="Q269" s="100"/>
      <c r="R269" s="100"/>
      <c r="S269" s="100"/>
      <c r="T269" s="100"/>
      <c r="U269" s="100"/>
      <c r="V269" s="100" t="s">
        <v>221</v>
      </c>
      <c r="W269" s="100"/>
      <c r="X269" s="8"/>
      <c r="Y269" s="9"/>
      <c r="Z269" s="4"/>
      <c r="AA269" s="4"/>
      <c r="AB269" s="4"/>
      <c r="AC269" s="4"/>
      <c r="AD269" s="4"/>
      <c r="AE269" s="4"/>
    </row>
    <row r="270">
      <c r="A270" s="8"/>
      <c r="B270" s="100">
        <v>23.0</v>
      </c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 t="s">
        <v>222</v>
      </c>
      <c r="W270" s="100"/>
      <c r="X270" s="8"/>
      <c r="Y270" s="9"/>
      <c r="Z270" s="4"/>
      <c r="AA270" s="4"/>
      <c r="AB270" s="4"/>
      <c r="AC270" s="4"/>
      <c r="AD270" s="4"/>
      <c r="AE270" s="4"/>
    </row>
    <row r="271">
      <c r="A271" s="8"/>
      <c r="B271" s="100">
        <v>24.0</v>
      </c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 t="s">
        <v>223</v>
      </c>
      <c r="W271" s="100"/>
      <c r="X271" s="8"/>
      <c r="Y271" s="9"/>
      <c r="Z271" s="4"/>
      <c r="AA271" s="4"/>
      <c r="AB271" s="4"/>
      <c r="AC271" s="4"/>
      <c r="AD271" s="4"/>
      <c r="AE271" s="4"/>
    </row>
    <row r="272">
      <c r="A272" s="8"/>
      <c r="B272" s="100">
        <v>25.0</v>
      </c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 t="s">
        <v>224</v>
      </c>
      <c r="W272" s="100"/>
      <c r="X272" s="8"/>
      <c r="Y272" s="9"/>
      <c r="Z272" s="4"/>
      <c r="AA272" s="4"/>
      <c r="AB272" s="4"/>
      <c r="AC272" s="4"/>
      <c r="AD272" s="4"/>
      <c r="AE272" s="4"/>
    </row>
    <row r="273">
      <c r="A273" s="8"/>
      <c r="B273" s="100">
        <v>26.0</v>
      </c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 t="s">
        <v>225</v>
      </c>
      <c r="W273" s="100"/>
      <c r="X273" s="8"/>
      <c r="Y273" s="9"/>
      <c r="Z273" s="4"/>
      <c r="AA273" s="4"/>
      <c r="AB273" s="4"/>
      <c r="AC273" s="4"/>
      <c r="AD273" s="4"/>
      <c r="AE273" s="4"/>
    </row>
    <row r="274">
      <c r="A274" s="8"/>
      <c r="B274" s="100">
        <v>27.0</v>
      </c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 t="s">
        <v>226</v>
      </c>
      <c r="W274" s="100"/>
      <c r="X274" s="8"/>
      <c r="Y274" s="9"/>
      <c r="Z274" s="4"/>
      <c r="AA274" s="4"/>
      <c r="AB274" s="4"/>
      <c r="AC274" s="4"/>
      <c r="AD274" s="4"/>
      <c r="AE274" s="4"/>
    </row>
    <row r="275">
      <c r="A275" s="8"/>
      <c r="B275" s="8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8"/>
      <c r="V275" s="8"/>
      <c r="W275" s="8"/>
      <c r="X275" s="8"/>
      <c r="Y275" s="9"/>
      <c r="Z275" s="4"/>
      <c r="AA275" s="4"/>
      <c r="AB275" s="4"/>
      <c r="AC275" s="4"/>
      <c r="AD275" s="4"/>
      <c r="AE275" s="4"/>
    </row>
    <row r="276">
      <c r="A276" s="8"/>
      <c r="B276" s="26" t="s">
        <v>99</v>
      </c>
      <c r="C276" s="26" t="s">
        <v>58</v>
      </c>
      <c r="D276" s="26" t="s">
        <v>227</v>
      </c>
      <c r="E276" s="26" t="s">
        <v>228</v>
      </c>
      <c r="F276" s="26" t="s">
        <v>59</v>
      </c>
      <c r="G276" s="26" t="s">
        <v>229</v>
      </c>
      <c r="H276" s="26" t="s">
        <v>61</v>
      </c>
      <c r="I276" s="26" t="s">
        <v>230</v>
      </c>
      <c r="J276" s="26" t="s">
        <v>231</v>
      </c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8"/>
      <c r="Y276" s="9"/>
      <c r="Z276" s="4"/>
      <c r="AA276" s="4"/>
      <c r="AB276" s="4"/>
      <c r="AC276" s="4"/>
      <c r="AD276" s="4"/>
      <c r="AE276" s="4"/>
    </row>
    <row r="277">
      <c r="A277" s="8"/>
      <c r="B277" s="101" t="s">
        <v>78</v>
      </c>
      <c r="C277" s="29">
        <f>MIN(C$28:C$79)</f>
        <v>-114089.9288</v>
      </c>
      <c r="D277" s="29">
        <f>IFERROR(QUARTILE(C$28:C$79,1))</f>
        <v>-48363.84682</v>
      </c>
      <c r="E277" s="29">
        <f>QUARTILE(C$29:C$79,3)</f>
        <v>4027.242202</v>
      </c>
      <c r="F277" s="29">
        <f>MAX(C$28:C$79)</f>
        <v>110348.0256</v>
      </c>
      <c r="G277" s="29">
        <f>MEDIAN(C$28:C$79)</f>
        <v>-15603.53977</v>
      </c>
      <c r="H277" s="29">
        <f t="shared" ref="H277:H293" si="7">F277-C277</f>
        <v>224437.9545</v>
      </c>
      <c r="I277" s="29">
        <f t="shared" ref="I277:I279" si="8">E277-D277</f>
        <v>52391.08903</v>
      </c>
      <c r="J277" s="102">
        <f t="shared" ref="J277:J279" si="9">I277/F277</f>
        <v>0.4747804841</v>
      </c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8"/>
      <c r="Y277" s="9"/>
      <c r="Z277" s="4"/>
      <c r="AA277" s="4"/>
      <c r="AB277" s="4"/>
      <c r="AC277" s="4"/>
      <c r="AD277" s="4"/>
      <c r="AE277" s="4"/>
    </row>
    <row r="278">
      <c r="A278" s="8"/>
      <c r="B278" s="101" t="s">
        <v>79</v>
      </c>
      <c r="C278" s="29">
        <f>MIN(D$28:D$79)</f>
        <v>-23360.62072</v>
      </c>
      <c r="D278" s="29">
        <f>IFERROR(QUARTILE(D$28:D$79,1),"")</f>
        <v>-10820.50118</v>
      </c>
      <c r="E278" s="29">
        <f>QUARTILE(D$29:D$79,3)</f>
        <v>6702.28777</v>
      </c>
      <c r="F278" s="29">
        <f>MAX(D$28:D$79)</f>
        <v>22298.48423</v>
      </c>
      <c r="G278" s="29">
        <f>MEDIAN(D$28:D$79)</f>
        <v>-775.8287873</v>
      </c>
      <c r="H278" s="29">
        <f t="shared" si="7"/>
        <v>45659.10495</v>
      </c>
      <c r="I278" s="29">
        <f t="shared" si="8"/>
        <v>17522.78895</v>
      </c>
      <c r="J278" s="102">
        <f t="shared" si="9"/>
        <v>0.7858287033</v>
      </c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8"/>
      <c r="Y278" s="9"/>
      <c r="Z278" s="4"/>
      <c r="AA278" s="4"/>
      <c r="AB278" s="4"/>
      <c r="AC278" s="4"/>
      <c r="AD278" s="4"/>
      <c r="AE278" s="4"/>
    </row>
    <row r="279">
      <c r="A279" s="8"/>
      <c r="B279" s="101" t="s">
        <v>80</v>
      </c>
      <c r="C279" s="29">
        <f>MIN(E$28:E$79)</f>
        <v>-79154.13418</v>
      </c>
      <c r="D279" s="29">
        <f>IFERROR(QUARTILE(E$28:E$79,1),"")</f>
        <v>-18160.28207</v>
      </c>
      <c r="E279" s="29">
        <f>QUARTILE(E$29:E$79,3)</f>
        <v>37184.49543</v>
      </c>
      <c r="F279" s="29">
        <f>MAX(E$28:E$79)</f>
        <v>80746.1614</v>
      </c>
      <c r="G279" s="29">
        <f>MEDIAN(E$28:E$79)</f>
        <v>7539.350607</v>
      </c>
      <c r="H279" s="29">
        <f t="shared" si="7"/>
        <v>159900.2956</v>
      </c>
      <c r="I279" s="29">
        <f t="shared" si="8"/>
        <v>55344.7775</v>
      </c>
      <c r="J279" s="102">
        <f t="shared" si="9"/>
        <v>0.685416824</v>
      </c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8"/>
      <c r="Y279" s="9"/>
      <c r="Z279" s="4"/>
      <c r="AA279" s="4"/>
      <c r="AB279" s="4"/>
      <c r="AC279" s="4"/>
      <c r="AD279" s="4"/>
      <c r="AE279" s="4"/>
    </row>
    <row r="280">
      <c r="A280" s="8"/>
      <c r="B280" s="101" t="s">
        <v>81</v>
      </c>
      <c r="C280" s="29">
        <f>IFERROR(MIN(F$28:F$79),"-")</f>
        <v>0</v>
      </c>
      <c r="D280" s="29" t="str">
        <f>IFERROR(QUARTILE(F$28:F$79,1),"-")</f>
        <v>-</v>
      </c>
      <c r="E280" s="29" t="str">
        <f>IFERROR(QUARTILE(F$29:F$79,3),"-")</f>
        <v>-</v>
      </c>
      <c r="F280" s="29">
        <f>MAX(F$28:F$79)</f>
        <v>0</v>
      </c>
      <c r="G280" s="29" t="str">
        <f>IFERROR(MEDIAN(F$28:F$79),"")</f>
        <v/>
      </c>
      <c r="H280" s="29">
        <f t="shared" si="7"/>
        <v>0</v>
      </c>
      <c r="I280" s="29" t="str">
        <f>IFERROR(E280-D280,"-")</f>
        <v>-</v>
      </c>
      <c r="J280" s="102" t="str">
        <f>IFERROR(I280/F280,"-")</f>
        <v>-</v>
      </c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8"/>
      <c r="Y280" s="9"/>
      <c r="Z280" s="4"/>
      <c r="AA280" s="4"/>
      <c r="AB280" s="4"/>
      <c r="AC280" s="4"/>
      <c r="AD280" s="4"/>
      <c r="AE280" s="4"/>
    </row>
    <row r="281">
      <c r="A281" s="8"/>
      <c r="B281" s="101" t="s">
        <v>82</v>
      </c>
      <c r="C281" s="29">
        <f>MIN(G$28:G$79)</f>
        <v>-7469.468953</v>
      </c>
      <c r="D281" s="29">
        <f>IFERROR(QUARTILE(G$28:G$79,1)-"")</f>
        <v>-2526.241872</v>
      </c>
      <c r="E281" s="29">
        <f>QUARTILE(G$29:G$79,3)</f>
        <v>3052.843797</v>
      </c>
      <c r="F281" s="29">
        <f>MAX(G$28:G$79)</f>
        <v>8935.791937</v>
      </c>
      <c r="G281" s="29">
        <f>MEDIAN(G$28:G$79)</f>
        <v>26.16976628</v>
      </c>
      <c r="H281" s="29">
        <f t="shared" si="7"/>
        <v>16405.26089</v>
      </c>
      <c r="I281" s="29">
        <f t="shared" ref="I281:I283" si="10">E281-D281</f>
        <v>5579.085669</v>
      </c>
      <c r="J281" s="102">
        <f t="shared" ref="J281:J283" si="11">I281/F281</f>
        <v>0.6243526828</v>
      </c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8"/>
      <c r="Y281" s="9"/>
      <c r="Z281" s="4"/>
      <c r="AA281" s="4"/>
      <c r="AB281" s="4"/>
      <c r="AC281" s="4"/>
      <c r="AD281" s="4"/>
      <c r="AE281" s="4"/>
    </row>
    <row r="282">
      <c r="A282" s="8"/>
      <c r="B282" s="101" t="s">
        <v>83</v>
      </c>
      <c r="C282" s="29">
        <f>MIN(H$28:H$79)</f>
        <v>-45168.45507</v>
      </c>
      <c r="D282" s="29">
        <f>QUARTILE(H$28:H$79,1)</f>
        <v>-15084.66877</v>
      </c>
      <c r="E282" s="29">
        <f>QUARTILE(H$29:H$79,3)</f>
        <v>-3080.60085</v>
      </c>
      <c r="F282" s="29">
        <f>MAX(H$28:H$79)</f>
        <v>10350.69122</v>
      </c>
      <c r="G282" s="29">
        <f>MEDIAN(H$28:H$79)</f>
        <v>-8845.511774</v>
      </c>
      <c r="H282" s="29">
        <f t="shared" si="7"/>
        <v>55519.14629</v>
      </c>
      <c r="I282" s="29">
        <f t="shared" si="10"/>
        <v>12004.06792</v>
      </c>
      <c r="J282" s="102">
        <f t="shared" si="11"/>
        <v>1.159735873</v>
      </c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8"/>
      <c r="Y282" s="9"/>
      <c r="Z282" s="4"/>
      <c r="AA282" s="4"/>
      <c r="AB282" s="4"/>
      <c r="AC282" s="4"/>
      <c r="AD282" s="4"/>
      <c r="AE282" s="4"/>
    </row>
    <row r="283">
      <c r="A283" s="8"/>
      <c r="B283" s="101" t="s">
        <v>84</v>
      </c>
      <c r="C283" s="29">
        <f>MIN(I$28:I$79)</f>
        <v>-37562.59248</v>
      </c>
      <c r="D283" s="29">
        <f>QUARTILE(I$28:I$79,1)</f>
        <v>-6324.381373</v>
      </c>
      <c r="E283" s="29">
        <f>QUARTILE(I$29:I$79,3)</f>
        <v>8736.91531</v>
      </c>
      <c r="F283" s="29">
        <f>MAX(I$28:I$79)</f>
        <v>41640.61462</v>
      </c>
      <c r="G283" s="29">
        <f>MEDIAN(I$28:I$79)</f>
        <v>-3755.147699</v>
      </c>
      <c r="H283" s="29">
        <f t="shared" si="7"/>
        <v>79203.20709</v>
      </c>
      <c r="I283" s="29">
        <f t="shared" si="10"/>
        <v>15061.29668</v>
      </c>
      <c r="J283" s="102">
        <f t="shared" si="11"/>
        <v>0.3616972713</v>
      </c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8"/>
      <c r="Y283" s="9"/>
      <c r="Z283" s="4"/>
      <c r="AA283" s="4"/>
      <c r="AB283" s="4"/>
      <c r="AC283" s="4"/>
      <c r="AD283" s="4"/>
      <c r="AE283" s="4"/>
    </row>
    <row r="284">
      <c r="A284" s="8"/>
      <c r="B284" s="101" t="s">
        <v>85</v>
      </c>
      <c r="C284" s="29">
        <f>MIN(J$28:J$79)</f>
        <v>0</v>
      </c>
      <c r="D284" s="29" t="str">
        <f>IFERROR(QUARTILE(J$28:J$79,1),"-")</f>
        <v>-</v>
      </c>
      <c r="E284" s="29" t="str">
        <f>IFERROR(QUARTILE(J$29:J$79,3),"-")</f>
        <v>-</v>
      </c>
      <c r="F284" s="29">
        <f>MAX(J$28:J$79)</f>
        <v>0</v>
      </c>
      <c r="G284" s="29" t="str">
        <f>IFERROR(MEDIAN(J$28:J$79),"-")</f>
        <v>-</v>
      </c>
      <c r="H284" s="29">
        <f t="shared" si="7"/>
        <v>0</v>
      </c>
      <c r="I284" s="29" t="str">
        <f>IFERROR(E284-D284,"-")</f>
        <v>-</v>
      </c>
      <c r="J284" s="102" t="str">
        <f>IFERROR(I284/F284,"-")</f>
        <v>-</v>
      </c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8"/>
      <c r="Y284" s="9"/>
      <c r="Z284" s="4"/>
      <c r="AA284" s="4"/>
      <c r="AB284" s="4"/>
      <c r="AC284" s="4"/>
      <c r="AD284" s="4"/>
      <c r="AE284" s="4"/>
    </row>
    <row r="285">
      <c r="A285" s="8"/>
      <c r="B285" s="101" t="s">
        <v>86</v>
      </c>
      <c r="C285" s="29">
        <f>MIN(K$28:K$79)</f>
        <v>-9821.912276</v>
      </c>
      <c r="D285" s="29">
        <f>QUARTILE(K$28:K$79,1)</f>
        <v>-2168.764763</v>
      </c>
      <c r="E285" s="29">
        <f>QUARTILE(K$29:K$79,3)</f>
        <v>9407.775153</v>
      </c>
      <c r="F285" s="29">
        <f>MAX(K$28:K$79)</f>
        <v>29294.27842</v>
      </c>
      <c r="G285" s="29">
        <f>MEDIAN(K$28:K$79)</f>
        <v>2441.715402</v>
      </c>
      <c r="H285" s="29">
        <f t="shared" si="7"/>
        <v>39116.1907</v>
      </c>
      <c r="I285" s="29">
        <f>E285-D285</f>
        <v>11576.53992</v>
      </c>
      <c r="J285" s="102">
        <f>I285/F285</f>
        <v>0.3951809206</v>
      </c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8"/>
      <c r="Y285" s="9"/>
      <c r="Z285" s="4"/>
      <c r="AA285" s="4"/>
      <c r="AB285" s="4"/>
      <c r="AC285" s="4"/>
      <c r="AD285" s="4"/>
      <c r="AE285" s="4"/>
    </row>
    <row r="286">
      <c r="A286" s="8"/>
      <c r="B286" s="101" t="s">
        <v>87</v>
      </c>
      <c r="C286" s="29">
        <f>MIN(L$28:L$79)</f>
        <v>0</v>
      </c>
      <c r="D286" s="29" t="str">
        <f>IFERROR(QUARTILE(L$28:L$79,1),"-")</f>
        <v>-</v>
      </c>
      <c r="E286" s="29" t="str">
        <f>IFERROR(QUARTILE(L$29:L$79,3),"-")</f>
        <v>-</v>
      </c>
      <c r="F286" s="29">
        <f>MAX(L$28:L$79)</f>
        <v>0</v>
      </c>
      <c r="G286" s="29" t="str">
        <f>IFERROR(MEDIAN(L$28:L$79),"-")</f>
        <v>-</v>
      </c>
      <c r="H286" s="29">
        <f t="shared" si="7"/>
        <v>0</v>
      </c>
      <c r="I286" s="29" t="str">
        <f>IFERROR(E286-D286,"-")</f>
        <v>-</v>
      </c>
      <c r="J286" s="102" t="str">
        <f>IFERROR(I286/F286,"-")</f>
        <v>-</v>
      </c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8"/>
      <c r="Y286" s="9"/>
      <c r="Z286" s="4"/>
      <c r="AA286" s="4"/>
      <c r="AB286" s="4"/>
      <c r="AC286" s="4"/>
      <c r="AD286" s="4"/>
      <c r="AE286" s="4"/>
    </row>
    <row r="287">
      <c r="A287" s="8"/>
      <c r="B287" s="101" t="s">
        <v>88</v>
      </c>
      <c r="C287" s="29">
        <f>MIN(M$28:M$79)</f>
        <v>-142973.2974</v>
      </c>
      <c r="D287" s="29">
        <f>QUARTILE(M$28:M$79,1)</f>
        <v>-40363.21554</v>
      </c>
      <c r="E287" s="29">
        <f>QUARTILE(M$29:M$79,3)</f>
        <v>7166.788333</v>
      </c>
      <c r="F287" s="29">
        <f>MAX(M$28:M$79)</f>
        <v>125034.5748</v>
      </c>
      <c r="G287" s="29">
        <f>MEDIAN(M$28:M$79)</f>
        <v>-21349.66694</v>
      </c>
      <c r="H287" s="29">
        <f t="shared" si="7"/>
        <v>268007.8722</v>
      </c>
      <c r="I287" s="29">
        <f t="shared" ref="I287:I289" si="12">E287-D287</f>
        <v>47530.00387</v>
      </c>
      <c r="J287" s="102">
        <f t="shared" ref="J287:J289" si="13">I287/F287</f>
        <v>0.3801348863</v>
      </c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8"/>
      <c r="Y287" s="9"/>
      <c r="Z287" s="4"/>
      <c r="AA287" s="4"/>
      <c r="AB287" s="4"/>
      <c r="AC287" s="4"/>
      <c r="AD287" s="4"/>
      <c r="AE287" s="4"/>
    </row>
    <row r="288">
      <c r="A288" s="8"/>
      <c r="B288" s="101" t="s">
        <v>89</v>
      </c>
      <c r="C288" s="29">
        <f>MIN(N$28:N$79)</f>
        <v>-155974.3617</v>
      </c>
      <c r="D288" s="29">
        <f>QUARTILE(N$28:N$79,1)</f>
        <v>-61799.50945</v>
      </c>
      <c r="E288" s="29">
        <f>QUARTILE(N$29:N$79,3)</f>
        <v>19913.51566</v>
      </c>
      <c r="F288" s="29">
        <f>MAX(N$28:N$79)</f>
        <v>113254.0995</v>
      </c>
      <c r="G288" s="29">
        <f>MEDIAN(N$28:N$79)</f>
        <v>-15579.55401</v>
      </c>
      <c r="H288" s="29">
        <f t="shared" si="7"/>
        <v>269228.4612</v>
      </c>
      <c r="I288" s="29">
        <f t="shared" si="12"/>
        <v>81713.02511</v>
      </c>
      <c r="J288" s="102">
        <f t="shared" si="13"/>
        <v>0.721501698</v>
      </c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8"/>
      <c r="Y288" s="9"/>
      <c r="Z288" s="4"/>
      <c r="AA288" s="4"/>
      <c r="AB288" s="4"/>
      <c r="AC288" s="4"/>
      <c r="AD288" s="4"/>
      <c r="AE288" s="4"/>
    </row>
    <row r="289">
      <c r="A289" s="8"/>
      <c r="B289" s="101" t="s">
        <v>90</v>
      </c>
      <c r="C289" s="29">
        <f>MIN(O$28:O$79)</f>
        <v>-183857.9026</v>
      </c>
      <c r="D289" s="29">
        <f>QUARTILE(O$28:O$79,1)</f>
        <v>-63740.53459</v>
      </c>
      <c r="E289" s="29">
        <f>QUARTILE(O$29:O$79,3)</f>
        <v>4238.052815</v>
      </c>
      <c r="F289" s="29">
        <f>MAX(O$28:O$79)</f>
        <v>110450.9908</v>
      </c>
      <c r="G289" s="29">
        <f>MEDIAN(O$28:O$79)</f>
        <v>-39565.12029</v>
      </c>
      <c r="H289" s="29">
        <f t="shared" si="7"/>
        <v>294308.8934</v>
      </c>
      <c r="I289" s="29">
        <f t="shared" si="12"/>
        <v>67978.58741</v>
      </c>
      <c r="J289" s="102">
        <f t="shared" si="13"/>
        <v>0.6154638079</v>
      </c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8"/>
      <c r="Y289" s="9"/>
      <c r="Z289" s="4"/>
      <c r="AA289" s="4"/>
      <c r="AB289" s="4"/>
      <c r="AC289" s="4"/>
      <c r="AD289" s="4"/>
      <c r="AE289" s="4"/>
    </row>
    <row r="290">
      <c r="A290" s="8"/>
      <c r="B290" s="101" t="s">
        <v>91</v>
      </c>
      <c r="C290" s="29">
        <f>MIN(P$28:P$79)</f>
        <v>0</v>
      </c>
      <c r="D290" s="29" t="str">
        <f>IFERROR(QUARTILE(P$28:P$79,1)-"-")</f>
        <v/>
      </c>
      <c r="E290" s="29" t="str">
        <f>IFERROR(QUARTILE(P$29:P$79,3),"-")</f>
        <v>-</v>
      </c>
      <c r="F290" s="29">
        <f>MAX(P$28:P$79)</f>
        <v>0</v>
      </c>
      <c r="G290" s="29" t="str">
        <f>IFERROR(MEDIAN(P$28:P$79),"-")</f>
        <v>-</v>
      </c>
      <c r="H290" s="29">
        <f t="shared" si="7"/>
        <v>0</v>
      </c>
      <c r="I290" s="29" t="str">
        <f>IFERROR(E290-D290,"-")</f>
        <v>-</v>
      </c>
      <c r="J290" s="102" t="str">
        <f>IFERROR(I290/F290,"-")</f>
        <v>-</v>
      </c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8"/>
      <c r="V290" s="8"/>
      <c r="W290" s="8"/>
      <c r="X290" s="8"/>
      <c r="Y290" s="9"/>
      <c r="Z290" s="4"/>
      <c r="AA290" s="4"/>
      <c r="AB290" s="4"/>
      <c r="AC290" s="4"/>
      <c r="AD290" s="4"/>
      <c r="AE290" s="4"/>
    </row>
    <row r="291">
      <c r="A291" s="8"/>
      <c r="B291" s="101" t="s">
        <v>92</v>
      </c>
      <c r="C291" s="29">
        <f>MIN(Q$28:Q$79)</f>
        <v>-83053.57738</v>
      </c>
      <c r="D291" s="29">
        <f>QUARTILE(Q$28:Q$79,1)</f>
        <v>-30855.14432</v>
      </c>
      <c r="E291" s="29">
        <f>QUARTILE(Q$29:Q$79,3)</f>
        <v>7527.742239</v>
      </c>
      <c r="F291" s="29">
        <f>MAX(Q$28:Q$79)</f>
        <v>36040.77679</v>
      </c>
      <c r="G291" s="29">
        <f>MEDIAN(Q$28:Q$79)</f>
        <v>-7910.422625</v>
      </c>
      <c r="H291" s="29">
        <f t="shared" si="7"/>
        <v>119094.3542</v>
      </c>
      <c r="I291" s="29">
        <f>E291-D291</f>
        <v>38382.88656</v>
      </c>
      <c r="J291" s="102">
        <f>I291/F291</f>
        <v>1.064984997</v>
      </c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8"/>
      <c r="V291" s="8"/>
      <c r="W291" s="8"/>
      <c r="X291" s="8"/>
      <c r="Y291" s="9"/>
      <c r="Z291" s="4"/>
      <c r="AA291" s="4"/>
      <c r="AB291" s="4"/>
      <c r="AC291" s="4"/>
      <c r="AD291" s="4"/>
      <c r="AE291" s="4"/>
    </row>
    <row r="292">
      <c r="A292" s="8"/>
      <c r="B292" s="101" t="s">
        <v>93</v>
      </c>
      <c r="C292" s="29">
        <f>MIN(R$28:R$79)</f>
        <v>0</v>
      </c>
      <c r="D292" s="29" t="str">
        <f>IFERROR(QUARTILE(R$28:R$79,1),"-")</f>
        <v>-</v>
      </c>
      <c r="E292" s="29" t="str">
        <f>IFERROR(QUARTILE(R$29:R$79,3),"-")</f>
        <v>-</v>
      </c>
      <c r="F292" s="29">
        <f>MAX(R$28:R$79)</f>
        <v>0</v>
      </c>
      <c r="G292" s="29" t="str">
        <f>IFERROR(MEDIAN(R$28:R$79),"-")</f>
        <v>-</v>
      </c>
      <c r="H292" s="29">
        <f t="shared" si="7"/>
        <v>0</v>
      </c>
      <c r="I292" s="29" t="str">
        <f>IFERROR(E292-D292,"-")</f>
        <v>-</v>
      </c>
      <c r="J292" s="102" t="str">
        <f>IFERROR(I292/F292,"-")</f>
        <v>-</v>
      </c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8"/>
      <c r="V292" s="8"/>
      <c r="W292" s="8"/>
      <c r="X292" s="8"/>
      <c r="Y292" s="9"/>
      <c r="Z292" s="4"/>
      <c r="AA292" s="4"/>
      <c r="AB292" s="4"/>
      <c r="AC292" s="4"/>
      <c r="AD292" s="4"/>
      <c r="AE292" s="4"/>
    </row>
    <row r="293">
      <c r="A293" s="8"/>
      <c r="B293" s="101" t="s">
        <v>94</v>
      </c>
      <c r="C293" s="29">
        <f>MIN(S$28:S$79)</f>
        <v>-10175.91281</v>
      </c>
      <c r="D293" s="29">
        <f>QUARTILE(S$28:S$79,1)</f>
        <v>-2365.937299</v>
      </c>
      <c r="E293" s="29">
        <f>QUARTILE(S$29:S$79,3)</f>
        <v>7506.832377</v>
      </c>
      <c r="F293" s="29">
        <f>MAX(S$28:S$79)</f>
        <v>15914.92928</v>
      </c>
      <c r="G293" s="29">
        <f>MEDIAN(S$28:S$79)</f>
        <v>3511.8286</v>
      </c>
      <c r="H293" s="29">
        <f t="shared" si="7"/>
        <v>26090.84209</v>
      </c>
      <c r="I293" s="29">
        <f>E293-D293</f>
        <v>9872.769676</v>
      </c>
      <c r="J293" s="102">
        <f>I293/F293</f>
        <v>0.6203464371</v>
      </c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8"/>
      <c r="V293" s="8"/>
      <c r="W293" s="8"/>
      <c r="X293" s="8"/>
      <c r="Y293" s="9"/>
      <c r="Z293" s="4"/>
      <c r="AA293" s="4"/>
      <c r="AB293" s="4"/>
      <c r="AC293" s="4"/>
      <c r="AD293" s="4"/>
      <c r="AE293" s="4"/>
    </row>
    <row r="294">
      <c r="A294" s="8"/>
      <c r="B294" s="101" t="s">
        <v>95</v>
      </c>
      <c r="C294" s="29">
        <f>MIN(T$28:T$79)</f>
        <v>0</v>
      </c>
      <c r="D294" s="29" t="str">
        <f>IFERROR(QUARTILE(T$28:T$79,1),"-")</f>
        <v>-</v>
      </c>
      <c r="E294" s="29" t="str">
        <f>IFERROR(QUARTILE(T$29:T$79,3),"-")</f>
        <v>-</v>
      </c>
      <c r="F294" s="29">
        <f>MAX(T$28:T$79)</f>
        <v>0</v>
      </c>
      <c r="G294" s="29" t="str">
        <f>IFERROR(MEDIAN(T$28:T$79),"-")</f>
        <v>-</v>
      </c>
      <c r="H294" s="29">
        <f>IFERROR(F294-C294,"-")</f>
        <v>0</v>
      </c>
      <c r="I294" s="29" t="str">
        <f>IFERROR(E294-D294,"-")</f>
        <v>-</v>
      </c>
      <c r="J294" s="102" t="str">
        <f>IFERROR(I294/F294,"-")</f>
        <v>-</v>
      </c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8"/>
      <c r="V294" s="8"/>
      <c r="W294" s="8"/>
      <c r="X294" s="8"/>
      <c r="Y294" s="9"/>
      <c r="Z294" s="4"/>
      <c r="AA294" s="4"/>
      <c r="AB294" s="4"/>
      <c r="AC294" s="4"/>
      <c r="AD294" s="4"/>
      <c r="AE294" s="4"/>
    </row>
    <row r="295">
      <c r="A295" s="8"/>
      <c r="B295" s="101" t="s">
        <v>96</v>
      </c>
      <c r="C295" s="29">
        <f>MIN(U$28:U$79)</f>
        <v>-42057.0782</v>
      </c>
      <c r="D295" s="29">
        <f>IFERROR(QUARTILE(U$28:U$79,1),"-")</f>
        <v>-13411.69399</v>
      </c>
      <c r="E295" s="29">
        <f>IFERROR(QUARTILE(U$29:U$79,3),"-")</f>
        <v>5282.390623</v>
      </c>
      <c r="F295" s="29">
        <f>MAX(U$28:U$79)</f>
        <v>37520.56118</v>
      </c>
      <c r="G295" s="29">
        <f>MEDIAN(U$28:U$79)</f>
        <v>-5720.732838</v>
      </c>
      <c r="H295" s="29">
        <f t="shared" ref="H295:H297" si="14">F295-C295</f>
        <v>79577.63938</v>
      </c>
      <c r="I295" s="29">
        <f t="shared" ref="I295:I296" si="15">E295-D295</f>
        <v>18694.08461</v>
      </c>
      <c r="J295" s="102">
        <f t="shared" ref="J295:J296" si="16">I295/F295</f>
        <v>0.4982357413</v>
      </c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8"/>
      <c r="V295" s="8"/>
      <c r="W295" s="8"/>
      <c r="X295" s="8"/>
      <c r="Y295" s="9"/>
      <c r="Z295" s="4"/>
      <c r="AA295" s="4"/>
      <c r="AB295" s="4"/>
      <c r="AC295" s="4"/>
      <c r="AD295" s="4"/>
      <c r="AE295" s="4"/>
    </row>
    <row r="296">
      <c r="A296" s="8"/>
      <c r="B296" s="101" t="s">
        <v>97</v>
      </c>
      <c r="C296" s="29">
        <f>MIN(V$28:V$79)</f>
        <v>-140293.2279</v>
      </c>
      <c r="D296" s="29">
        <f>IFERROR(QUARTILE(V$28:V$79,1),"-")</f>
        <v>-48491.92783</v>
      </c>
      <c r="E296" s="29">
        <f>IFERROR(QUARTILE(V$29:V$79,3),"-")</f>
        <v>9693.698539</v>
      </c>
      <c r="F296" s="29">
        <f>MAX(V$28:V$79)</f>
        <v>97984.77756</v>
      </c>
      <c r="G296" s="29">
        <f>MEDIAN(V$28:V$79)</f>
        <v>-2518.922904</v>
      </c>
      <c r="H296" s="29">
        <f t="shared" si="14"/>
        <v>238278.0054</v>
      </c>
      <c r="I296" s="29">
        <f t="shared" si="15"/>
        <v>58185.62637</v>
      </c>
      <c r="J296" s="102">
        <f t="shared" si="16"/>
        <v>0.5938231205</v>
      </c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8"/>
      <c r="V296" s="8"/>
      <c r="W296" s="8"/>
      <c r="X296" s="8"/>
      <c r="Y296" s="9"/>
      <c r="Z296" s="4"/>
      <c r="AA296" s="4"/>
      <c r="AB296" s="4"/>
      <c r="AC296" s="4"/>
      <c r="AD296" s="4"/>
      <c r="AE296" s="4"/>
    </row>
    <row r="297">
      <c r="A297" s="8"/>
      <c r="B297" s="101" t="s">
        <v>98</v>
      </c>
      <c r="C297" s="29">
        <f>MIN(W$28:W$79)</f>
        <v>0</v>
      </c>
      <c r="D297" s="29" t="str">
        <f>IFERROR(QUARTILE(W$28:W$79,1),"-")</f>
        <v>-</v>
      </c>
      <c r="E297" s="29" t="str">
        <f>IFERROR(QUARTILE(W$29:W$79,3),"-")</f>
        <v>-</v>
      </c>
      <c r="F297" s="29">
        <f>MAX(W$28:W$79)</f>
        <v>0</v>
      </c>
      <c r="G297" s="29" t="str">
        <f>IFERROR(MEDIAN(W$28:W$79),"-")</f>
        <v>-</v>
      </c>
      <c r="H297" s="29">
        <f t="shared" si="14"/>
        <v>0</v>
      </c>
      <c r="I297" s="29" t="str">
        <f>IFERROR(E297-D297,"-")</f>
        <v>-</v>
      </c>
      <c r="J297" s="102" t="str">
        <f>IFERROR(I297/F297,"-")</f>
        <v>-</v>
      </c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8"/>
      <c r="V297" s="8"/>
      <c r="W297" s="8"/>
      <c r="X297" s="8"/>
      <c r="Y297" s="9"/>
      <c r="Z297" s="4"/>
      <c r="AA297" s="4"/>
      <c r="AB297" s="4"/>
      <c r="AC297" s="4"/>
      <c r="AD297" s="4"/>
      <c r="AE297" s="4"/>
    </row>
    <row r="298">
      <c r="A298" s="8"/>
      <c r="B298" s="41" t="s">
        <v>232</v>
      </c>
      <c r="C298" s="97"/>
      <c r="D298" s="97"/>
      <c r="E298" s="97"/>
      <c r="F298" s="97"/>
      <c r="G298" s="97"/>
      <c r="H298" s="97"/>
      <c r="I298" s="8"/>
      <c r="J298" s="103">
        <f>HARMEAN(J277:J297)</f>
        <v>0.5718860656</v>
      </c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8"/>
      <c r="V298" s="8"/>
      <c r="W298" s="8"/>
      <c r="X298" s="8"/>
      <c r="Y298" s="9"/>
      <c r="Z298" s="4"/>
      <c r="AA298" s="4"/>
      <c r="AB298" s="4"/>
      <c r="AC298" s="4"/>
      <c r="AD298" s="4"/>
      <c r="AE298" s="4"/>
    </row>
    <row r="299">
      <c r="A299" s="8"/>
      <c r="B299" s="8"/>
      <c r="C299" s="97"/>
      <c r="D299" s="97"/>
      <c r="E299" s="97"/>
      <c r="F299" s="97"/>
      <c r="G299" s="97"/>
      <c r="H299" s="97"/>
      <c r="I299" s="8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8"/>
      <c r="V299" s="8"/>
      <c r="W299" s="8"/>
      <c r="X299" s="8"/>
      <c r="Y299" s="9"/>
      <c r="Z299" s="4"/>
      <c r="AA299" s="4"/>
      <c r="AB299" s="4"/>
      <c r="AC299" s="4"/>
      <c r="AD299" s="4"/>
      <c r="AE299" s="4"/>
    </row>
    <row r="300">
      <c r="A300" s="8"/>
      <c r="B300" s="8"/>
      <c r="C300" s="97"/>
      <c r="D300" s="97"/>
      <c r="E300" s="97"/>
      <c r="F300" s="97"/>
      <c r="G300" s="97"/>
      <c r="H300" s="97"/>
      <c r="I300" s="8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8"/>
      <c r="V300" s="8"/>
      <c r="W300" s="8"/>
      <c r="X300" s="8"/>
      <c r="Y300" s="9"/>
      <c r="Z300" s="4"/>
      <c r="AA300" s="4"/>
      <c r="AB300" s="4"/>
      <c r="AC300" s="4"/>
      <c r="AD300" s="4"/>
      <c r="AE300" s="4"/>
    </row>
    <row r="301">
      <c r="A301" s="8"/>
      <c r="B301" s="8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8"/>
      <c r="V301" s="8"/>
      <c r="W301" s="8"/>
      <c r="X301" s="8"/>
      <c r="Y301" s="9"/>
      <c r="Z301" s="4"/>
      <c r="AA301" s="4"/>
      <c r="AB301" s="4"/>
      <c r="AC301" s="4"/>
      <c r="AD301" s="4"/>
      <c r="AE301" s="4"/>
    </row>
    <row r="302">
      <c r="A302" s="8"/>
      <c r="B302" s="8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8"/>
      <c r="V302" s="8"/>
      <c r="W302" s="8"/>
      <c r="X302" s="8"/>
      <c r="Y302" s="9"/>
      <c r="Z302" s="4"/>
      <c r="AA302" s="4"/>
      <c r="AB302" s="4"/>
      <c r="AC302" s="4"/>
      <c r="AD302" s="4"/>
      <c r="AE302" s="4"/>
    </row>
    <row r="303">
      <c r="A303" s="8"/>
      <c r="B303" s="8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8"/>
      <c r="V303" s="8"/>
      <c r="W303" s="8"/>
      <c r="X303" s="8"/>
      <c r="Y303" s="9"/>
      <c r="Z303" s="4"/>
      <c r="AA303" s="4"/>
      <c r="AB303" s="4"/>
      <c r="AC303" s="4"/>
      <c r="AD303" s="4"/>
      <c r="AE303" s="4"/>
    </row>
    <row r="304">
      <c r="A304" s="8"/>
      <c r="B304" s="8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8"/>
      <c r="V304" s="8"/>
      <c r="W304" s="8"/>
      <c r="X304" s="8"/>
      <c r="Y304" s="9"/>
      <c r="Z304" s="4"/>
      <c r="AA304" s="4"/>
      <c r="AB304" s="4"/>
      <c r="AC304" s="4"/>
      <c r="AD304" s="4"/>
      <c r="AE304" s="4"/>
    </row>
    <row r="305">
      <c r="A305" s="8"/>
      <c r="B305" s="8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8"/>
      <c r="V305" s="8"/>
      <c r="W305" s="8"/>
      <c r="X305" s="8"/>
      <c r="Y305" s="9"/>
      <c r="Z305" s="4"/>
      <c r="AA305" s="4"/>
      <c r="AB305" s="4"/>
      <c r="AC305" s="4"/>
      <c r="AD305" s="4"/>
      <c r="AE305" s="4"/>
    </row>
    <row r="306">
      <c r="A306" s="8"/>
      <c r="B306" s="8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8"/>
      <c r="V306" s="8"/>
      <c r="W306" s="8"/>
      <c r="X306" s="8"/>
      <c r="Y306" s="9"/>
      <c r="Z306" s="4"/>
      <c r="AA306" s="4"/>
      <c r="AB306" s="4"/>
      <c r="AC306" s="4"/>
      <c r="AD306" s="4"/>
      <c r="AE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9"/>
      <c r="Z307" s="4"/>
      <c r="AA307" s="4"/>
      <c r="AB307" s="4"/>
      <c r="AC307" s="4"/>
      <c r="AD307" s="4"/>
      <c r="AE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9"/>
      <c r="Z308" s="4"/>
      <c r="AA308" s="4"/>
      <c r="AB308" s="4"/>
      <c r="AC308" s="4"/>
      <c r="AD308" s="4"/>
      <c r="AE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9"/>
      <c r="Z309" s="4"/>
      <c r="AA309" s="4"/>
      <c r="AB309" s="4"/>
      <c r="AC309" s="4"/>
      <c r="AD309" s="4"/>
      <c r="AE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9"/>
      <c r="Z310" s="4"/>
      <c r="AA310" s="4"/>
      <c r="AB310" s="4"/>
      <c r="AC310" s="4"/>
      <c r="AD310" s="4"/>
      <c r="AE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9"/>
      <c r="Z311" s="4"/>
      <c r="AA311" s="4"/>
      <c r="AB311" s="4"/>
      <c r="AC311" s="4"/>
      <c r="AD311" s="4"/>
      <c r="AE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9"/>
      <c r="Z312" s="4"/>
      <c r="AA312" s="4"/>
      <c r="AB312" s="4"/>
      <c r="AC312" s="4"/>
      <c r="AD312" s="4"/>
      <c r="AE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9"/>
      <c r="Z313" s="4"/>
      <c r="AA313" s="4"/>
      <c r="AB313" s="4"/>
      <c r="AC313" s="4"/>
      <c r="AD313" s="4"/>
      <c r="AE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9"/>
      <c r="Z314" s="4"/>
      <c r="AA314" s="4"/>
      <c r="AB314" s="4"/>
      <c r="AC314" s="4"/>
      <c r="AD314" s="4"/>
      <c r="AE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9"/>
      <c r="Z315" s="4"/>
      <c r="AA315" s="4"/>
      <c r="AB315" s="4"/>
      <c r="AC315" s="4"/>
      <c r="AD315" s="4"/>
      <c r="AE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9"/>
      <c r="Z316" s="4"/>
      <c r="AA316" s="4"/>
      <c r="AB316" s="4"/>
      <c r="AC316" s="4"/>
      <c r="AD316" s="4"/>
      <c r="AE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9"/>
      <c r="Z317" s="4"/>
      <c r="AA317" s="4"/>
      <c r="AB317" s="4"/>
      <c r="AC317" s="4"/>
      <c r="AD317" s="4"/>
      <c r="AE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9"/>
      <c r="Z318" s="4"/>
      <c r="AA318" s="4"/>
      <c r="AB318" s="4"/>
      <c r="AC318" s="4"/>
      <c r="AD318" s="4"/>
      <c r="AE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9"/>
      <c r="Z319" s="4"/>
      <c r="AA319" s="4"/>
      <c r="AB319" s="4"/>
      <c r="AC319" s="4"/>
      <c r="AD319" s="4"/>
      <c r="AE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9"/>
      <c r="Z320" s="4"/>
      <c r="AA320" s="4"/>
      <c r="AB320" s="4"/>
      <c r="AC320" s="4"/>
      <c r="AD320" s="4"/>
      <c r="AE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9"/>
      <c r="Z321" s="4"/>
      <c r="AA321" s="4"/>
      <c r="AB321" s="4"/>
      <c r="AC321" s="4"/>
      <c r="AD321" s="4"/>
      <c r="AE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9"/>
      <c r="Z322" s="4"/>
      <c r="AA322" s="4"/>
      <c r="AB322" s="4"/>
      <c r="AC322" s="4"/>
      <c r="AD322" s="4"/>
      <c r="AE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9"/>
      <c r="Z323" s="4"/>
      <c r="AA323" s="4"/>
      <c r="AB323" s="4"/>
      <c r="AC323" s="4"/>
      <c r="AD323" s="4"/>
      <c r="AE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9"/>
      <c r="Z324" s="4"/>
      <c r="AA324" s="4"/>
      <c r="AB324" s="4"/>
      <c r="AC324" s="4"/>
      <c r="AD324" s="4"/>
      <c r="AE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9"/>
      <c r="Z325" s="4"/>
      <c r="AA325" s="4"/>
      <c r="AB325" s="4"/>
      <c r="AC325" s="4"/>
      <c r="AD325" s="4"/>
      <c r="AE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9"/>
      <c r="Z326" s="4"/>
      <c r="AA326" s="4"/>
      <c r="AB326" s="4"/>
      <c r="AC326" s="4"/>
      <c r="AD326" s="4"/>
      <c r="AE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9"/>
      <c r="Z327" s="4"/>
      <c r="AA327" s="4"/>
      <c r="AB327" s="4"/>
      <c r="AC327" s="4"/>
      <c r="AD327" s="4"/>
      <c r="AE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9"/>
      <c r="Z328" s="4"/>
      <c r="AA328" s="4"/>
      <c r="AB328" s="4"/>
      <c r="AC328" s="4"/>
      <c r="AD328" s="4"/>
      <c r="AE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9"/>
      <c r="Z329" s="4"/>
      <c r="AA329" s="4"/>
      <c r="AB329" s="4"/>
      <c r="AC329" s="4"/>
      <c r="AD329" s="4"/>
      <c r="AE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9"/>
      <c r="Z330" s="4"/>
      <c r="AA330" s="4"/>
      <c r="AB330" s="4"/>
      <c r="AC330" s="4"/>
      <c r="AD330" s="4"/>
      <c r="AE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9"/>
      <c r="Z331" s="4"/>
      <c r="AA331" s="4"/>
      <c r="AB331" s="4"/>
      <c r="AC331" s="4"/>
      <c r="AD331" s="4"/>
      <c r="AE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9"/>
      <c r="Z332" s="4"/>
      <c r="AA332" s="4"/>
      <c r="AB332" s="4"/>
      <c r="AC332" s="4"/>
      <c r="AD332" s="4"/>
      <c r="AE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9"/>
      <c r="Z333" s="4"/>
      <c r="AA333" s="4"/>
      <c r="AB333" s="4"/>
      <c r="AC333" s="4"/>
      <c r="AD333" s="4"/>
      <c r="AE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9"/>
      <c r="Z334" s="4"/>
      <c r="AA334" s="4"/>
      <c r="AB334" s="4"/>
      <c r="AC334" s="4"/>
      <c r="AD334" s="4"/>
      <c r="AE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9"/>
      <c r="Z335" s="4"/>
      <c r="AA335" s="4"/>
      <c r="AB335" s="4"/>
      <c r="AC335" s="4"/>
      <c r="AD335" s="4"/>
      <c r="AE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9"/>
      <c r="Z336" s="4"/>
      <c r="AA336" s="4"/>
      <c r="AB336" s="4"/>
      <c r="AC336" s="4"/>
      <c r="AD336" s="4"/>
      <c r="AE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9"/>
      <c r="Z337" s="4"/>
      <c r="AA337" s="4"/>
      <c r="AB337" s="4"/>
      <c r="AC337" s="4"/>
      <c r="AD337" s="4"/>
      <c r="AE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9"/>
      <c r="Z338" s="4"/>
      <c r="AA338" s="4"/>
      <c r="AB338" s="4"/>
      <c r="AC338" s="4"/>
      <c r="AD338" s="4"/>
      <c r="AE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9"/>
      <c r="Z339" s="4"/>
      <c r="AA339" s="4"/>
      <c r="AB339" s="4"/>
      <c r="AC339" s="4"/>
      <c r="AD339" s="4"/>
      <c r="AE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9"/>
      <c r="Z340" s="4"/>
      <c r="AA340" s="4"/>
      <c r="AB340" s="4"/>
      <c r="AC340" s="4"/>
      <c r="AD340" s="4"/>
      <c r="AE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9"/>
      <c r="Z341" s="4"/>
      <c r="AA341" s="4"/>
      <c r="AB341" s="4"/>
      <c r="AC341" s="4"/>
      <c r="AD341" s="4"/>
      <c r="AE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9"/>
      <c r="Z342" s="4"/>
      <c r="AA342" s="4"/>
      <c r="AB342" s="4"/>
      <c r="AC342" s="4"/>
      <c r="AD342" s="4"/>
      <c r="AE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9"/>
      <c r="Z343" s="4"/>
      <c r="AA343" s="4"/>
      <c r="AB343" s="4"/>
      <c r="AC343" s="4"/>
      <c r="AD343" s="4"/>
      <c r="AE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9"/>
      <c r="Z344" s="4"/>
      <c r="AA344" s="4"/>
      <c r="AB344" s="4"/>
      <c r="AC344" s="4"/>
      <c r="AD344" s="4"/>
      <c r="AE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9"/>
      <c r="Z345" s="4"/>
      <c r="AA345" s="4"/>
      <c r="AB345" s="4"/>
      <c r="AC345" s="4"/>
      <c r="AD345" s="4"/>
      <c r="AE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9"/>
      <c r="Z346" s="4"/>
      <c r="AA346" s="4"/>
      <c r="AB346" s="4"/>
      <c r="AC346" s="4"/>
      <c r="AD346" s="4"/>
      <c r="AE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9"/>
      <c r="Z347" s="4"/>
      <c r="AA347" s="4"/>
      <c r="AB347" s="4"/>
      <c r="AC347" s="4"/>
      <c r="AD347" s="4"/>
      <c r="AE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9"/>
      <c r="Z348" s="4"/>
      <c r="AA348" s="4"/>
      <c r="AB348" s="4"/>
      <c r="AC348" s="4"/>
      <c r="AD348" s="4"/>
      <c r="AE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9"/>
      <c r="Z349" s="4"/>
      <c r="AA349" s="4"/>
      <c r="AB349" s="4"/>
      <c r="AC349" s="4"/>
      <c r="AD349" s="4"/>
      <c r="AE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9"/>
      <c r="Z350" s="4"/>
      <c r="AA350" s="4"/>
      <c r="AB350" s="4"/>
      <c r="AC350" s="4"/>
      <c r="AD350" s="4"/>
      <c r="AE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9"/>
      <c r="Z351" s="4"/>
      <c r="AA351" s="4"/>
      <c r="AB351" s="4"/>
      <c r="AC351" s="4"/>
      <c r="AD351" s="4"/>
      <c r="AE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9"/>
      <c r="Z352" s="4"/>
      <c r="AA352" s="4"/>
      <c r="AB352" s="4"/>
      <c r="AC352" s="4"/>
      <c r="AD352" s="4"/>
      <c r="AE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9"/>
      <c r="Z353" s="4"/>
      <c r="AA353" s="4"/>
      <c r="AB353" s="4"/>
      <c r="AC353" s="4"/>
      <c r="AD353" s="4"/>
      <c r="AE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9"/>
      <c r="Z354" s="4"/>
      <c r="AA354" s="4"/>
      <c r="AB354" s="4"/>
      <c r="AC354" s="4"/>
      <c r="AD354" s="4"/>
      <c r="AE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9"/>
      <c r="Z355" s="4"/>
      <c r="AA355" s="4"/>
      <c r="AB355" s="4"/>
      <c r="AC355" s="4"/>
      <c r="AD355" s="4"/>
      <c r="AE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9"/>
      <c r="Z356" s="4"/>
      <c r="AA356" s="4"/>
      <c r="AB356" s="4"/>
      <c r="AC356" s="4"/>
      <c r="AD356" s="4"/>
      <c r="AE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9"/>
      <c r="Z357" s="4"/>
      <c r="AA357" s="4"/>
      <c r="AB357" s="4"/>
      <c r="AC357" s="4"/>
      <c r="AD357" s="4"/>
      <c r="AE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9"/>
      <c r="Z358" s="4"/>
      <c r="AA358" s="4"/>
      <c r="AB358" s="4"/>
      <c r="AC358" s="4"/>
      <c r="AD358" s="4"/>
      <c r="AE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9"/>
      <c r="Z359" s="4"/>
      <c r="AA359" s="4"/>
      <c r="AB359" s="4"/>
      <c r="AC359" s="4"/>
      <c r="AD359" s="4"/>
      <c r="AE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9"/>
      <c r="Z360" s="4"/>
      <c r="AA360" s="4"/>
      <c r="AB360" s="4"/>
      <c r="AC360" s="4"/>
      <c r="AD360" s="4"/>
      <c r="AE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9"/>
      <c r="Z361" s="4"/>
      <c r="AA361" s="4"/>
      <c r="AB361" s="4"/>
      <c r="AC361" s="4"/>
      <c r="AD361" s="4"/>
      <c r="AE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9"/>
      <c r="Z362" s="4"/>
      <c r="AA362" s="4"/>
      <c r="AB362" s="4"/>
      <c r="AC362" s="4"/>
      <c r="AD362" s="4"/>
      <c r="AE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9"/>
      <c r="Z363" s="4"/>
      <c r="AA363" s="4"/>
      <c r="AB363" s="4"/>
      <c r="AC363" s="4"/>
      <c r="AD363" s="4"/>
      <c r="AE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9"/>
      <c r="Z364" s="4"/>
      <c r="AA364" s="4"/>
      <c r="AB364" s="4"/>
      <c r="AC364" s="4"/>
      <c r="AD364" s="4"/>
      <c r="AE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9"/>
      <c r="Z365" s="4"/>
      <c r="AA365" s="4"/>
      <c r="AB365" s="4"/>
      <c r="AC365" s="4"/>
      <c r="AD365" s="4"/>
      <c r="AE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9"/>
      <c r="Z366" s="4"/>
      <c r="AA366" s="4"/>
      <c r="AB366" s="4"/>
      <c r="AC366" s="4"/>
      <c r="AD366" s="4"/>
      <c r="AE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9"/>
      <c r="Z367" s="4"/>
      <c r="AA367" s="4"/>
      <c r="AB367" s="4"/>
      <c r="AC367" s="4"/>
      <c r="AD367" s="4"/>
      <c r="AE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9"/>
      <c r="Z368" s="4"/>
      <c r="AA368" s="4"/>
      <c r="AB368" s="4"/>
      <c r="AC368" s="4"/>
      <c r="AD368" s="4"/>
      <c r="AE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9"/>
      <c r="Z369" s="4"/>
      <c r="AA369" s="4"/>
      <c r="AB369" s="4"/>
      <c r="AC369" s="4"/>
      <c r="AD369" s="4"/>
      <c r="AE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9"/>
      <c r="Z370" s="4"/>
      <c r="AA370" s="4"/>
      <c r="AB370" s="4"/>
      <c r="AC370" s="4"/>
      <c r="AD370" s="4"/>
      <c r="AE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9"/>
      <c r="Z371" s="4"/>
      <c r="AA371" s="4"/>
      <c r="AB371" s="4"/>
      <c r="AC371" s="4"/>
      <c r="AD371" s="4"/>
      <c r="AE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9"/>
      <c r="Z372" s="4"/>
      <c r="AA372" s="4"/>
      <c r="AB372" s="4"/>
      <c r="AC372" s="4"/>
      <c r="AD372" s="4"/>
      <c r="AE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9"/>
      <c r="Z373" s="4"/>
      <c r="AA373" s="4"/>
      <c r="AB373" s="4"/>
      <c r="AC373" s="4"/>
      <c r="AD373" s="4"/>
      <c r="AE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9"/>
      <c r="Z374" s="4"/>
      <c r="AA374" s="4"/>
      <c r="AB374" s="4"/>
      <c r="AC374" s="4"/>
      <c r="AD374" s="4"/>
      <c r="AE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9"/>
      <c r="Z375" s="4"/>
      <c r="AA375" s="4"/>
      <c r="AB375" s="4"/>
      <c r="AC375" s="4"/>
      <c r="AD375" s="4"/>
      <c r="AE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9"/>
      <c r="Z376" s="4"/>
      <c r="AA376" s="4"/>
      <c r="AB376" s="4"/>
      <c r="AC376" s="4"/>
      <c r="AD376" s="4"/>
      <c r="AE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9"/>
      <c r="Z377" s="4"/>
      <c r="AA377" s="4"/>
      <c r="AB377" s="4"/>
      <c r="AC377" s="4"/>
      <c r="AD377" s="4"/>
      <c r="AE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9"/>
      <c r="Z378" s="4"/>
      <c r="AA378" s="4"/>
      <c r="AB378" s="4"/>
      <c r="AC378" s="4"/>
      <c r="AD378" s="4"/>
      <c r="AE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9"/>
      <c r="Z379" s="4"/>
      <c r="AA379" s="4"/>
      <c r="AB379" s="4"/>
      <c r="AC379" s="4"/>
      <c r="AD379" s="4"/>
      <c r="AE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9"/>
      <c r="Z380" s="4"/>
      <c r="AA380" s="4"/>
      <c r="AB380" s="4"/>
      <c r="AC380" s="4"/>
      <c r="AD380" s="4"/>
      <c r="AE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9"/>
      <c r="Z381" s="4"/>
      <c r="AA381" s="4"/>
      <c r="AB381" s="4"/>
      <c r="AC381" s="4"/>
      <c r="AD381" s="4"/>
      <c r="AE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9"/>
      <c r="Z382" s="4"/>
      <c r="AA382" s="4"/>
      <c r="AB382" s="4"/>
      <c r="AC382" s="4"/>
      <c r="AD382" s="4"/>
      <c r="AE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9"/>
      <c r="Z383" s="4"/>
      <c r="AA383" s="4"/>
      <c r="AB383" s="4"/>
      <c r="AC383" s="4"/>
      <c r="AD383" s="4"/>
      <c r="AE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9"/>
      <c r="Z384" s="4"/>
      <c r="AA384" s="4"/>
      <c r="AB384" s="4"/>
      <c r="AC384" s="4"/>
      <c r="AD384" s="4"/>
      <c r="AE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9"/>
      <c r="Z385" s="4"/>
      <c r="AA385" s="4"/>
      <c r="AB385" s="4"/>
      <c r="AC385" s="4"/>
      <c r="AD385" s="4"/>
      <c r="AE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9"/>
      <c r="Z386" s="4"/>
      <c r="AA386" s="4"/>
      <c r="AB386" s="4"/>
      <c r="AC386" s="4"/>
      <c r="AD386" s="4"/>
      <c r="AE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9"/>
      <c r="Z387" s="4"/>
      <c r="AA387" s="4"/>
      <c r="AB387" s="4"/>
      <c r="AC387" s="4"/>
      <c r="AD387" s="4"/>
      <c r="AE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9"/>
      <c r="Z388" s="4"/>
      <c r="AA388" s="4"/>
      <c r="AB388" s="4"/>
      <c r="AC388" s="4"/>
      <c r="AD388" s="4"/>
      <c r="AE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9"/>
      <c r="Z389" s="4"/>
      <c r="AA389" s="4"/>
      <c r="AB389" s="4"/>
      <c r="AC389" s="4"/>
      <c r="AD389" s="4"/>
      <c r="AE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9"/>
      <c r="Z390" s="4"/>
      <c r="AA390" s="4"/>
      <c r="AB390" s="4"/>
      <c r="AC390" s="4"/>
      <c r="AD390" s="4"/>
      <c r="AE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9"/>
      <c r="Z391" s="4"/>
      <c r="AA391" s="4"/>
      <c r="AB391" s="4"/>
      <c r="AC391" s="4"/>
      <c r="AD391" s="4"/>
      <c r="AE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9"/>
      <c r="Z392" s="4"/>
      <c r="AA392" s="4"/>
      <c r="AB392" s="4"/>
      <c r="AC392" s="4"/>
      <c r="AD392" s="4"/>
      <c r="AE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9"/>
      <c r="Z393" s="4"/>
      <c r="AA393" s="4"/>
      <c r="AB393" s="4"/>
      <c r="AC393" s="4"/>
      <c r="AD393" s="4"/>
      <c r="AE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9"/>
      <c r="Z394" s="4"/>
      <c r="AA394" s="4"/>
      <c r="AB394" s="4"/>
      <c r="AC394" s="4"/>
      <c r="AD394" s="4"/>
      <c r="AE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9"/>
      <c r="Z395" s="4"/>
      <c r="AA395" s="4"/>
      <c r="AB395" s="4"/>
      <c r="AC395" s="4"/>
      <c r="AD395" s="4"/>
      <c r="AE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9"/>
      <c r="Z396" s="4"/>
      <c r="AA396" s="4"/>
      <c r="AB396" s="4"/>
      <c r="AC396" s="4"/>
      <c r="AD396" s="4"/>
      <c r="AE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9"/>
      <c r="Z397" s="4"/>
      <c r="AA397" s="4"/>
      <c r="AB397" s="4"/>
      <c r="AC397" s="4"/>
      <c r="AD397" s="4"/>
      <c r="AE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9"/>
      <c r="Z398" s="4"/>
      <c r="AA398" s="4"/>
      <c r="AB398" s="4"/>
      <c r="AC398" s="4"/>
      <c r="AD398" s="4"/>
      <c r="AE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9"/>
      <c r="Z399" s="4"/>
      <c r="AA399" s="4"/>
      <c r="AB399" s="4"/>
      <c r="AC399" s="4"/>
      <c r="AD399" s="4"/>
      <c r="AE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9"/>
      <c r="Z400" s="4"/>
      <c r="AA400" s="4"/>
      <c r="AB400" s="4"/>
      <c r="AC400" s="4"/>
      <c r="AD400" s="4"/>
      <c r="AE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9"/>
      <c r="Z401" s="4"/>
      <c r="AA401" s="4"/>
      <c r="AB401" s="4"/>
      <c r="AC401" s="4"/>
      <c r="AD401" s="4"/>
      <c r="AE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9"/>
      <c r="Z402" s="4"/>
      <c r="AA402" s="4"/>
      <c r="AB402" s="4"/>
      <c r="AC402" s="4"/>
      <c r="AD402" s="4"/>
      <c r="AE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9"/>
      <c r="Z403" s="4"/>
      <c r="AA403" s="4"/>
      <c r="AB403" s="4"/>
      <c r="AC403" s="4"/>
      <c r="AD403" s="4"/>
      <c r="AE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9"/>
      <c r="Z404" s="4"/>
      <c r="AA404" s="4"/>
      <c r="AB404" s="4"/>
      <c r="AC404" s="4"/>
      <c r="AD404" s="4"/>
      <c r="AE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9"/>
      <c r="Z405" s="4"/>
      <c r="AA405" s="4"/>
      <c r="AB405" s="4"/>
      <c r="AC405" s="4"/>
      <c r="AD405" s="4"/>
      <c r="AE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9"/>
      <c r="Z406" s="4"/>
      <c r="AA406" s="4"/>
      <c r="AB406" s="4"/>
      <c r="AC406" s="4"/>
      <c r="AD406" s="4"/>
      <c r="AE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9"/>
      <c r="Z407" s="4"/>
      <c r="AA407" s="4"/>
      <c r="AB407" s="4"/>
      <c r="AC407" s="4"/>
      <c r="AD407" s="4"/>
      <c r="AE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9"/>
      <c r="Z408" s="4"/>
      <c r="AA408" s="4"/>
      <c r="AB408" s="4"/>
      <c r="AC408" s="4"/>
      <c r="AD408" s="4"/>
      <c r="AE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9"/>
      <c r="Z409" s="4"/>
      <c r="AA409" s="4"/>
      <c r="AB409" s="4"/>
      <c r="AC409" s="4"/>
      <c r="AD409" s="4"/>
      <c r="AE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9"/>
      <c r="Z410" s="4"/>
      <c r="AA410" s="4"/>
      <c r="AB410" s="4"/>
      <c r="AC410" s="4"/>
      <c r="AD410" s="4"/>
      <c r="AE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9"/>
      <c r="Z411" s="4"/>
      <c r="AA411" s="4"/>
      <c r="AB411" s="4"/>
      <c r="AC411" s="4"/>
      <c r="AD411" s="4"/>
      <c r="AE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9"/>
      <c r="Z412" s="4"/>
      <c r="AA412" s="4"/>
      <c r="AB412" s="4"/>
      <c r="AC412" s="4"/>
      <c r="AD412" s="4"/>
      <c r="AE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9"/>
      <c r="Z413" s="4"/>
      <c r="AA413" s="4"/>
      <c r="AB413" s="4"/>
      <c r="AC413" s="4"/>
      <c r="AD413" s="4"/>
      <c r="AE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9"/>
      <c r="Z414" s="4"/>
      <c r="AA414" s="4"/>
      <c r="AB414" s="4"/>
      <c r="AC414" s="4"/>
      <c r="AD414" s="4"/>
      <c r="AE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9"/>
      <c r="Z415" s="4"/>
      <c r="AA415" s="4"/>
      <c r="AB415" s="4"/>
      <c r="AC415" s="4"/>
      <c r="AD415" s="4"/>
      <c r="AE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9"/>
      <c r="Z416" s="4"/>
      <c r="AA416" s="4"/>
      <c r="AB416" s="4"/>
      <c r="AC416" s="4"/>
      <c r="AD416" s="4"/>
      <c r="AE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9"/>
      <c r="Z417" s="4"/>
      <c r="AA417" s="4"/>
      <c r="AB417" s="4"/>
      <c r="AC417" s="4"/>
      <c r="AD417" s="4"/>
      <c r="AE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9"/>
      <c r="Z418" s="4"/>
      <c r="AA418" s="4"/>
      <c r="AB418" s="4"/>
      <c r="AC418" s="4"/>
      <c r="AD418" s="4"/>
      <c r="AE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9"/>
      <c r="Z419" s="4"/>
      <c r="AA419" s="4"/>
      <c r="AB419" s="4"/>
      <c r="AC419" s="4"/>
      <c r="AD419" s="4"/>
      <c r="AE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9"/>
      <c r="Z420" s="4"/>
      <c r="AA420" s="4"/>
      <c r="AB420" s="4"/>
      <c r="AC420" s="4"/>
      <c r="AD420" s="4"/>
      <c r="AE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9"/>
      <c r="Z421" s="4"/>
      <c r="AA421" s="4"/>
      <c r="AB421" s="4"/>
      <c r="AC421" s="4"/>
      <c r="AD421" s="4"/>
      <c r="AE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9"/>
      <c r="Z422" s="4"/>
      <c r="AA422" s="4"/>
      <c r="AB422" s="4"/>
      <c r="AC422" s="4"/>
      <c r="AD422" s="4"/>
      <c r="AE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9"/>
      <c r="Z423" s="4"/>
      <c r="AA423" s="4"/>
      <c r="AB423" s="4"/>
      <c r="AC423" s="4"/>
      <c r="AD423" s="4"/>
      <c r="AE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9"/>
      <c r="Z424" s="4"/>
      <c r="AA424" s="4"/>
      <c r="AB424" s="4"/>
      <c r="AC424" s="4"/>
      <c r="AD424" s="4"/>
      <c r="AE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9"/>
      <c r="Z425" s="4"/>
      <c r="AA425" s="4"/>
      <c r="AB425" s="4"/>
      <c r="AC425" s="4"/>
      <c r="AD425" s="4"/>
      <c r="AE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9"/>
      <c r="Z426" s="4"/>
      <c r="AA426" s="4"/>
      <c r="AB426" s="4"/>
      <c r="AC426" s="4"/>
      <c r="AD426" s="4"/>
      <c r="AE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9"/>
      <c r="Z427" s="4"/>
      <c r="AA427" s="4"/>
      <c r="AB427" s="4"/>
      <c r="AC427" s="4"/>
      <c r="AD427" s="4"/>
      <c r="AE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9"/>
      <c r="Z428" s="4"/>
      <c r="AA428" s="4"/>
      <c r="AB428" s="4"/>
      <c r="AC428" s="4"/>
      <c r="AD428" s="4"/>
      <c r="AE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9"/>
      <c r="Z429" s="4"/>
      <c r="AA429" s="4"/>
      <c r="AB429" s="4"/>
      <c r="AC429" s="4"/>
      <c r="AD429" s="4"/>
      <c r="AE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9"/>
      <c r="Z430" s="4"/>
      <c r="AA430" s="4"/>
      <c r="AB430" s="4"/>
      <c r="AC430" s="4"/>
      <c r="AD430" s="4"/>
      <c r="AE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9"/>
      <c r="Z431" s="4"/>
      <c r="AA431" s="4"/>
      <c r="AB431" s="4"/>
      <c r="AC431" s="4"/>
      <c r="AD431" s="4"/>
      <c r="AE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9"/>
      <c r="Z432" s="4"/>
      <c r="AA432" s="4"/>
      <c r="AB432" s="4"/>
      <c r="AC432" s="4"/>
      <c r="AD432" s="4"/>
      <c r="AE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9"/>
      <c r="Z433" s="4"/>
      <c r="AA433" s="4"/>
      <c r="AB433" s="4"/>
      <c r="AC433" s="4"/>
      <c r="AD433" s="4"/>
      <c r="AE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9"/>
      <c r="Z434" s="4"/>
      <c r="AA434" s="4"/>
      <c r="AB434" s="4"/>
      <c r="AC434" s="4"/>
      <c r="AD434" s="4"/>
      <c r="AE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9"/>
      <c r="Z435" s="4"/>
      <c r="AA435" s="4"/>
      <c r="AB435" s="4"/>
      <c r="AC435" s="4"/>
      <c r="AD435" s="4"/>
      <c r="AE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9"/>
      <c r="Z436" s="4"/>
      <c r="AA436" s="4"/>
      <c r="AB436" s="4"/>
      <c r="AC436" s="4"/>
      <c r="AD436" s="4"/>
      <c r="AE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9"/>
      <c r="Z437" s="4"/>
      <c r="AA437" s="4"/>
      <c r="AB437" s="4"/>
      <c r="AC437" s="4"/>
      <c r="AD437" s="4"/>
      <c r="AE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9"/>
      <c r="Z438" s="4"/>
      <c r="AA438" s="4"/>
      <c r="AB438" s="4"/>
      <c r="AC438" s="4"/>
      <c r="AD438" s="4"/>
      <c r="AE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9"/>
      <c r="Z439" s="4"/>
      <c r="AA439" s="4"/>
      <c r="AB439" s="4"/>
      <c r="AC439" s="4"/>
      <c r="AD439" s="4"/>
      <c r="AE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9"/>
      <c r="Z440" s="4"/>
      <c r="AA440" s="4"/>
      <c r="AB440" s="4"/>
      <c r="AC440" s="4"/>
      <c r="AD440" s="4"/>
      <c r="AE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9"/>
      <c r="Z441" s="4"/>
      <c r="AA441" s="4"/>
      <c r="AB441" s="4"/>
      <c r="AC441" s="4"/>
      <c r="AD441" s="4"/>
      <c r="AE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9"/>
      <c r="Z442" s="4"/>
      <c r="AA442" s="4"/>
      <c r="AB442" s="4"/>
      <c r="AC442" s="4"/>
      <c r="AD442" s="4"/>
      <c r="AE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9"/>
      <c r="Z443" s="4"/>
      <c r="AA443" s="4"/>
      <c r="AB443" s="4"/>
      <c r="AC443" s="4"/>
      <c r="AD443" s="4"/>
      <c r="AE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9"/>
      <c r="Z444" s="4"/>
      <c r="AA444" s="4"/>
      <c r="AB444" s="4"/>
      <c r="AC444" s="4"/>
      <c r="AD444" s="4"/>
      <c r="AE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9"/>
      <c r="Z445" s="4"/>
      <c r="AA445" s="4"/>
      <c r="AB445" s="4"/>
      <c r="AC445" s="4"/>
      <c r="AD445" s="4"/>
      <c r="AE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9"/>
      <c r="Z446" s="4"/>
      <c r="AA446" s="4"/>
      <c r="AB446" s="4"/>
      <c r="AC446" s="4"/>
      <c r="AD446" s="4"/>
      <c r="AE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9"/>
      <c r="Z447" s="4"/>
      <c r="AA447" s="4"/>
      <c r="AB447" s="4"/>
      <c r="AC447" s="4"/>
      <c r="AD447" s="4"/>
      <c r="AE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9"/>
      <c r="Z448" s="4"/>
      <c r="AA448" s="4"/>
      <c r="AB448" s="4"/>
      <c r="AC448" s="4"/>
      <c r="AD448" s="4"/>
      <c r="AE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9"/>
      <c r="Z449" s="4"/>
      <c r="AA449" s="4"/>
      <c r="AB449" s="4"/>
      <c r="AC449" s="4"/>
      <c r="AD449" s="4"/>
      <c r="AE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9"/>
      <c r="Z450" s="4"/>
      <c r="AA450" s="4"/>
      <c r="AB450" s="4"/>
      <c r="AC450" s="4"/>
      <c r="AD450" s="4"/>
      <c r="AE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9"/>
      <c r="Z451" s="4"/>
      <c r="AA451" s="4"/>
      <c r="AB451" s="4"/>
      <c r="AC451" s="4"/>
      <c r="AD451" s="4"/>
      <c r="AE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9"/>
      <c r="Z452" s="4"/>
      <c r="AA452" s="4"/>
      <c r="AB452" s="4"/>
      <c r="AC452" s="4"/>
      <c r="AD452" s="4"/>
      <c r="AE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9"/>
      <c r="Z453" s="4"/>
      <c r="AA453" s="4"/>
      <c r="AB453" s="4"/>
      <c r="AC453" s="4"/>
      <c r="AD453" s="4"/>
      <c r="AE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9"/>
      <c r="Z454" s="4"/>
      <c r="AA454" s="4"/>
      <c r="AB454" s="4"/>
      <c r="AC454" s="4"/>
      <c r="AD454" s="4"/>
      <c r="AE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9"/>
      <c r="Z455" s="4"/>
      <c r="AA455" s="4"/>
      <c r="AB455" s="4"/>
      <c r="AC455" s="4"/>
      <c r="AD455" s="4"/>
      <c r="AE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9"/>
      <c r="Z456" s="4"/>
      <c r="AA456" s="4"/>
      <c r="AB456" s="4"/>
      <c r="AC456" s="4"/>
      <c r="AD456" s="4"/>
      <c r="AE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9"/>
      <c r="Z457" s="4"/>
      <c r="AA457" s="4"/>
      <c r="AB457" s="4"/>
      <c r="AC457" s="4"/>
      <c r="AD457" s="4"/>
      <c r="AE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9"/>
      <c r="Z458" s="4"/>
      <c r="AA458" s="4"/>
      <c r="AB458" s="4"/>
      <c r="AC458" s="4"/>
      <c r="AD458" s="4"/>
      <c r="AE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9"/>
      <c r="Z459" s="4"/>
      <c r="AA459" s="4"/>
      <c r="AB459" s="4"/>
      <c r="AC459" s="4"/>
      <c r="AD459" s="4"/>
      <c r="AE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9"/>
      <c r="Z460" s="4"/>
      <c r="AA460" s="4"/>
      <c r="AB460" s="4"/>
      <c r="AC460" s="4"/>
      <c r="AD460" s="4"/>
      <c r="AE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9"/>
      <c r="Z461" s="4"/>
      <c r="AA461" s="4"/>
      <c r="AB461" s="4"/>
      <c r="AC461" s="4"/>
      <c r="AD461" s="4"/>
      <c r="AE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9"/>
      <c r="Z462" s="4"/>
      <c r="AA462" s="4"/>
      <c r="AB462" s="4"/>
      <c r="AC462" s="4"/>
      <c r="AD462" s="4"/>
      <c r="AE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9"/>
      <c r="Z463" s="4"/>
      <c r="AA463" s="4"/>
      <c r="AB463" s="4"/>
      <c r="AC463" s="4"/>
      <c r="AD463" s="4"/>
      <c r="AE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9"/>
      <c r="Z464" s="4"/>
      <c r="AA464" s="4"/>
      <c r="AB464" s="4"/>
      <c r="AC464" s="4"/>
      <c r="AD464" s="4"/>
      <c r="AE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9"/>
      <c r="Z465" s="4"/>
      <c r="AA465" s="4"/>
      <c r="AB465" s="4"/>
      <c r="AC465" s="4"/>
      <c r="AD465" s="4"/>
      <c r="AE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9"/>
      <c r="Z466" s="4"/>
      <c r="AA466" s="4"/>
      <c r="AB466" s="4"/>
      <c r="AC466" s="4"/>
      <c r="AD466" s="4"/>
      <c r="AE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9"/>
      <c r="Z467" s="4"/>
      <c r="AA467" s="4"/>
      <c r="AB467" s="4"/>
      <c r="AC467" s="4"/>
      <c r="AD467" s="4"/>
      <c r="AE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9"/>
      <c r="Z468" s="4"/>
      <c r="AA468" s="4"/>
      <c r="AB468" s="4"/>
      <c r="AC468" s="4"/>
      <c r="AD468" s="4"/>
      <c r="AE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9"/>
      <c r="Z469" s="4"/>
      <c r="AA469" s="4"/>
      <c r="AB469" s="4"/>
      <c r="AC469" s="4"/>
      <c r="AD469" s="4"/>
      <c r="AE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9"/>
      <c r="Z470" s="4"/>
      <c r="AA470" s="4"/>
      <c r="AB470" s="4"/>
      <c r="AC470" s="4"/>
      <c r="AD470" s="4"/>
      <c r="AE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9"/>
      <c r="Z471" s="4"/>
      <c r="AA471" s="4"/>
      <c r="AB471" s="4"/>
      <c r="AC471" s="4"/>
      <c r="AD471" s="4"/>
      <c r="AE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9"/>
      <c r="Z472" s="4"/>
      <c r="AA472" s="4"/>
      <c r="AB472" s="4"/>
      <c r="AC472" s="4"/>
      <c r="AD472" s="4"/>
      <c r="AE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9"/>
      <c r="Z473" s="4"/>
      <c r="AA473" s="4"/>
      <c r="AB473" s="4"/>
      <c r="AC473" s="4"/>
      <c r="AD473" s="4"/>
      <c r="AE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9"/>
      <c r="Z474" s="4"/>
      <c r="AA474" s="4"/>
      <c r="AB474" s="4"/>
      <c r="AC474" s="4"/>
      <c r="AD474" s="4"/>
      <c r="AE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9"/>
      <c r="Z475" s="4"/>
      <c r="AA475" s="4"/>
      <c r="AB475" s="4"/>
      <c r="AC475" s="4"/>
      <c r="AD475" s="4"/>
      <c r="AE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9"/>
      <c r="Z476" s="4"/>
      <c r="AA476" s="4"/>
      <c r="AB476" s="4"/>
      <c r="AC476" s="4"/>
      <c r="AD476" s="4"/>
      <c r="AE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9"/>
      <c r="Z477" s="4"/>
      <c r="AA477" s="4"/>
      <c r="AB477" s="4"/>
      <c r="AC477" s="4"/>
      <c r="AD477" s="4"/>
      <c r="AE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9"/>
      <c r="Z478" s="4"/>
      <c r="AA478" s="4"/>
      <c r="AB478" s="4"/>
      <c r="AC478" s="4"/>
      <c r="AD478" s="4"/>
      <c r="AE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9"/>
      <c r="Z479" s="4"/>
      <c r="AA479" s="4"/>
      <c r="AB479" s="4"/>
      <c r="AC479" s="4"/>
      <c r="AD479" s="4"/>
      <c r="AE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9"/>
      <c r="Z480" s="4"/>
      <c r="AA480" s="4"/>
      <c r="AB480" s="4"/>
      <c r="AC480" s="4"/>
      <c r="AD480" s="4"/>
      <c r="AE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9"/>
      <c r="Z481" s="4"/>
      <c r="AA481" s="4"/>
      <c r="AB481" s="4"/>
      <c r="AC481" s="4"/>
      <c r="AD481" s="4"/>
      <c r="AE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9"/>
      <c r="Z482" s="4"/>
      <c r="AA482" s="4"/>
      <c r="AB482" s="4"/>
      <c r="AC482" s="4"/>
      <c r="AD482" s="4"/>
      <c r="AE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9"/>
      <c r="Z483" s="4"/>
      <c r="AA483" s="4"/>
      <c r="AB483" s="4"/>
      <c r="AC483" s="4"/>
      <c r="AD483" s="4"/>
      <c r="AE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9"/>
      <c r="Z484" s="4"/>
      <c r="AA484" s="4"/>
      <c r="AB484" s="4"/>
      <c r="AC484" s="4"/>
      <c r="AD484" s="4"/>
      <c r="AE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9"/>
      <c r="Z485" s="4"/>
      <c r="AA485" s="4"/>
      <c r="AB485" s="4"/>
      <c r="AC485" s="4"/>
      <c r="AD485" s="4"/>
      <c r="AE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9"/>
      <c r="Z486" s="4"/>
      <c r="AA486" s="4"/>
      <c r="AB486" s="4"/>
      <c r="AC486" s="4"/>
      <c r="AD486" s="4"/>
      <c r="AE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9"/>
      <c r="Z487" s="4"/>
      <c r="AA487" s="4"/>
      <c r="AB487" s="4"/>
      <c r="AC487" s="4"/>
      <c r="AD487" s="4"/>
      <c r="AE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9"/>
      <c r="Z488" s="4"/>
      <c r="AA488" s="4"/>
      <c r="AB488" s="4"/>
      <c r="AC488" s="4"/>
      <c r="AD488" s="4"/>
      <c r="AE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9"/>
      <c r="Z489" s="4"/>
      <c r="AA489" s="4"/>
      <c r="AB489" s="4"/>
      <c r="AC489" s="4"/>
      <c r="AD489" s="4"/>
      <c r="AE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9"/>
      <c r="Z490" s="4"/>
      <c r="AA490" s="4"/>
      <c r="AB490" s="4"/>
      <c r="AC490" s="4"/>
      <c r="AD490" s="4"/>
      <c r="AE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9"/>
      <c r="Z491" s="4"/>
      <c r="AA491" s="4"/>
      <c r="AB491" s="4"/>
      <c r="AC491" s="4"/>
      <c r="AD491" s="4"/>
      <c r="AE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9"/>
      <c r="Z492" s="4"/>
      <c r="AA492" s="4"/>
      <c r="AB492" s="4"/>
      <c r="AC492" s="4"/>
      <c r="AD492" s="4"/>
      <c r="AE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9"/>
      <c r="Z493" s="4"/>
      <c r="AA493" s="4"/>
      <c r="AB493" s="4"/>
      <c r="AC493" s="4"/>
      <c r="AD493" s="4"/>
      <c r="AE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9"/>
      <c r="Z494" s="4"/>
      <c r="AA494" s="4"/>
      <c r="AB494" s="4"/>
      <c r="AC494" s="4"/>
      <c r="AD494" s="4"/>
      <c r="AE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9"/>
      <c r="Z495" s="4"/>
      <c r="AA495" s="4"/>
      <c r="AB495" s="4"/>
      <c r="AC495" s="4"/>
      <c r="AD495" s="4"/>
      <c r="AE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9"/>
      <c r="Z496" s="4"/>
      <c r="AA496" s="4"/>
      <c r="AB496" s="4"/>
      <c r="AC496" s="4"/>
      <c r="AD496" s="4"/>
      <c r="AE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9"/>
      <c r="Z497" s="4"/>
      <c r="AA497" s="4"/>
      <c r="AB497" s="4"/>
      <c r="AC497" s="4"/>
      <c r="AD497" s="4"/>
      <c r="AE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9"/>
      <c r="Z498" s="4"/>
      <c r="AA498" s="4"/>
      <c r="AB498" s="4"/>
      <c r="AC498" s="4"/>
      <c r="AD498" s="4"/>
      <c r="AE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9"/>
      <c r="Z499" s="4"/>
      <c r="AA499" s="4"/>
      <c r="AB499" s="4"/>
      <c r="AC499" s="4"/>
      <c r="AD499" s="4"/>
      <c r="AE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9"/>
      <c r="Z500" s="4"/>
      <c r="AA500" s="4"/>
      <c r="AB500" s="4"/>
      <c r="AC500" s="4"/>
      <c r="AD500" s="4"/>
      <c r="AE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9"/>
      <c r="Z501" s="4"/>
      <c r="AA501" s="4"/>
      <c r="AB501" s="4"/>
      <c r="AC501" s="4"/>
      <c r="AD501" s="4"/>
      <c r="AE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9"/>
      <c r="Z502" s="4"/>
      <c r="AA502" s="4"/>
      <c r="AB502" s="4"/>
      <c r="AC502" s="4"/>
      <c r="AD502" s="4"/>
      <c r="AE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9"/>
      <c r="Z503" s="4"/>
      <c r="AA503" s="4"/>
      <c r="AB503" s="4"/>
      <c r="AC503" s="4"/>
      <c r="AD503" s="4"/>
      <c r="AE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9"/>
      <c r="Z504" s="4"/>
      <c r="AA504" s="4"/>
      <c r="AB504" s="4"/>
      <c r="AC504" s="4"/>
      <c r="AD504" s="4"/>
      <c r="AE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9"/>
      <c r="Z505" s="4"/>
      <c r="AA505" s="4"/>
      <c r="AB505" s="4"/>
      <c r="AC505" s="4"/>
      <c r="AD505" s="4"/>
      <c r="AE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9"/>
      <c r="Z506" s="4"/>
      <c r="AA506" s="4"/>
      <c r="AB506" s="4"/>
      <c r="AC506" s="4"/>
      <c r="AD506" s="4"/>
      <c r="AE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9"/>
      <c r="Z507" s="4"/>
      <c r="AA507" s="4"/>
      <c r="AB507" s="4"/>
      <c r="AC507" s="4"/>
      <c r="AD507" s="4"/>
      <c r="AE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9"/>
      <c r="Z508" s="4"/>
      <c r="AA508" s="4"/>
      <c r="AB508" s="4"/>
      <c r="AC508" s="4"/>
      <c r="AD508" s="4"/>
      <c r="AE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9"/>
      <c r="Z509" s="4"/>
      <c r="AA509" s="4"/>
      <c r="AB509" s="4"/>
      <c r="AC509" s="4"/>
      <c r="AD509" s="4"/>
      <c r="AE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9"/>
      <c r="Z510" s="4"/>
      <c r="AA510" s="4"/>
      <c r="AB510" s="4"/>
      <c r="AC510" s="4"/>
      <c r="AD510" s="4"/>
      <c r="AE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9"/>
      <c r="Z511" s="4"/>
      <c r="AA511" s="4"/>
      <c r="AB511" s="4"/>
      <c r="AC511" s="4"/>
      <c r="AD511" s="4"/>
      <c r="AE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9"/>
      <c r="Z512" s="4"/>
      <c r="AA512" s="4"/>
      <c r="AB512" s="4"/>
      <c r="AC512" s="4"/>
      <c r="AD512" s="4"/>
      <c r="AE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9"/>
      <c r="Z513" s="4"/>
      <c r="AA513" s="4"/>
      <c r="AB513" s="4"/>
      <c r="AC513" s="4"/>
      <c r="AD513" s="4"/>
      <c r="AE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9"/>
      <c r="Z514" s="4"/>
      <c r="AA514" s="4"/>
      <c r="AB514" s="4"/>
      <c r="AC514" s="4"/>
      <c r="AD514" s="4"/>
      <c r="AE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9"/>
      <c r="Z515" s="4"/>
      <c r="AA515" s="4"/>
      <c r="AB515" s="4"/>
      <c r="AC515" s="4"/>
      <c r="AD515" s="4"/>
      <c r="AE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9"/>
      <c r="Z516" s="4"/>
      <c r="AA516" s="4"/>
      <c r="AB516" s="4"/>
      <c r="AC516" s="4"/>
      <c r="AD516" s="4"/>
      <c r="AE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9"/>
      <c r="Z517" s="4"/>
      <c r="AA517" s="4"/>
      <c r="AB517" s="4"/>
      <c r="AC517" s="4"/>
      <c r="AD517" s="4"/>
      <c r="AE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9"/>
      <c r="Z518" s="4"/>
      <c r="AA518" s="4"/>
      <c r="AB518" s="4"/>
      <c r="AC518" s="4"/>
      <c r="AD518" s="4"/>
      <c r="AE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9"/>
      <c r="Z519" s="4"/>
      <c r="AA519" s="4"/>
      <c r="AB519" s="4"/>
      <c r="AC519" s="4"/>
      <c r="AD519" s="4"/>
      <c r="AE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9"/>
      <c r="Z520" s="4"/>
      <c r="AA520" s="4"/>
      <c r="AB520" s="4"/>
      <c r="AC520" s="4"/>
      <c r="AD520" s="4"/>
      <c r="AE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9"/>
      <c r="Z521" s="4"/>
      <c r="AA521" s="4"/>
      <c r="AB521" s="4"/>
      <c r="AC521" s="4"/>
      <c r="AD521" s="4"/>
      <c r="AE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9"/>
      <c r="Z522" s="4"/>
      <c r="AA522" s="4"/>
      <c r="AB522" s="4"/>
      <c r="AC522" s="4"/>
      <c r="AD522" s="4"/>
      <c r="AE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9"/>
      <c r="Z523" s="4"/>
      <c r="AA523" s="4"/>
      <c r="AB523" s="4"/>
      <c r="AC523" s="4"/>
      <c r="AD523" s="4"/>
      <c r="AE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9"/>
      <c r="Z524" s="4"/>
      <c r="AA524" s="4"/>
      <c r="AB524" s="4"/>
      <c r="AC524" s="4"/>
      <c r="AD524" s="4"/>
      <c r="AE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9"/>
      <c r="Z525" s="4"/>
      <c r="AA525" s="4"/>
      <c r="AB525" s="4"/>
      <c r="AC525" s="4"/>
      <c r="AD525" s="4"/>
      <c r="AE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9"/>
      <c r="Z526" s="4"/>
      <c r="AA526" s="4"/>
      <c r="AB526" s="4"/>
      <c r="AC526" s="4"/>
      <c r="AD526" s="4"/>
      <c r="AE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9"/>
      <c r="Z527" s="4"/>
      <c r="AA527" s="4"/>
      <c r="AB527" s="4"/>
      <c r="AC527" s="4"/>
      <c r="AD527" s="4"/>
      <c r="AE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9"/>
      <c r="Z528" s="4"/>
      <c r="AA528" s="4"/>
      <c r="AB528" s="4"/>
      <c r="AC528" s="4"/>
      <c r="AD528" s="4"/>
      <c r="AE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9"/>
      <c r="Z529" s="4"/>
      <c r="AA529" s="4"/>
      <c r="AB529" s="4"/>
      <c r="AC529" s="4"/>
      <c r="AD529" s="4"/>
      <c r="AE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9"/>
      <c r="Z530" s="4"/>
      <c r="AA530" s="4"/>
      <c r="AB530" s="4"/>
      <c r="AC530" s="4"/>
      <c r="AD530" s="4"/>
      <c r="AE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9"/>
      <c r="Z531" s="4"/>
      <c r="AA531" s="4"/>
      <c r="AB531" s="4"/>
      <c r="AC531" s="4"/>
      <c r="AD531" s="4"/>
      <c r="AE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9"/>
      <c r="Z532" s="4"/>
      <c r="AA532" s="4"/>
      <c r="AB532" s="4"/>
      <c r="AC532" s="4"/>
      <c r="AD532" s="4"/>
      <c r="AE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9"/>
      <c r="Z533" s="4"/>
      <c r="AA533" s="4"/>
      <c r="AB533" s="4"/>
      <c r="AC533" s="4"/>
      <c r="AD533" s="4"/>
      <c r="AE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9"/>
      <c r="Z534" s="4"/>
      <c r="AA534" s="4"/>
      <c r="AB534" s="4"/>
      <c r="AC534" s="4"/>
      <c r="AD534" s="4"/>
      <c r="AE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9"/>
      <c r="Z535" s="4"/>
      <c r="AA535" s="4"/>
      <c r="AB535" s="4"/>
      <c r="AC535" s="4"/>
      <c r="AD535" s="4"/>
      <c r="AE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9"/>
      <c r="Z536" s="4"/>
      <c r="AA536" s="4"/>
      <c r="AB536" s="4"/>
      <c r="AC536" s="4"/>
      <c r="AD536" s="4"/>
      <c r="AE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9"/>
      <c r="Z537" s="4"/>
      <c r="AA537" s="4"/>
      <c r="AB537" s="4"/>
      <c r="AC537" s="4"/>
      <c r="AD537" s="4"/>
      <c r="AE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9"/>
      <c r="Z538" s="4"/>
      <c r="AA538" s="4"/>
      <c r="AB538" s="4"/>
      <c r="AC538" s="4"/>
      <c r="AD538" s="4"/>
      <c r="AE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9"/>
      <c r="Z539" s="4"/>
      <c r="AA539" s="4"/>
      <c r="AB539" s="4"/>
      <c r="AC539" s="4"/>
      <c r="AD539" s="4"/>
      <c r="AE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9"/>
      <c r="Z540" s="4"/>
      <c r="AA540" s="4"/>
      <c r="AB540" s="4"/>
      <c r="AC540" s="4"/>
      <c r="AD540" s="4"/>
      <c r="AE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9"/>
      <c r="Z541" s="4"/>
      <c r="AA541" s="4"/>
      <c r="AB541" s="4"/>
      <c r="AC541" s="4"/>
      <c r="AD541" s="4"/>
      <c r="AE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9"/>
      <c r="Z542" s="4"/>
      <c r="AA542" s="4"/>
      <c r="AB542" s="4"/>
      <c r="AC542" s="4"/>
      <c r="AD542" s="4"/>
      <c r="AE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9"/>
      <c r="Z543" s="4"/>
      <c r="AA543" s="4"/>
      <c r="AB543" s="4"/>
      <c r="AC543" s="4"/>
      <c r="AD543" s="4"/>
      <c r="AE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9"/>
      <c r="Z544" s="4"/>
      <c r="AA544" s="4"/>
      <c r="AB544" s="4"/>
      <c r="AC544" s="4"/>
      <c r="AD544" s="4"/>
      <c r="AE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9"/>
      <c r="Z545" s="4"/>
      <c r="AA545" s="4"/>
      <c r="AB545" s="4"/>
      <c r="AC545" s="4"/>
      <c r="AD545" s="4"/>
      <c r="AE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9"/>
      <c r="Z546" s="4"/>
      <c r="AA546" s="4"/>
      <c r="AB546" s="4"/>
      <c r="AC546" s="4"/>
      <c r="AD546" s="4"/>
      <c r="AE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9"/>
      <c r="Z547" s="4"/>
      <c r="AA547" s="4"/>
      <c r="AB547" s="4"/>
      <c r="AC547" s="4"/>
      <c r="AD547" s="4"/>
      <c r="AE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9"/>
      <c r="Z548" s="4"/>
      <c r="AA548" s="4"/>
      <c r="AB548" s="4"/>
      <c r="AC548" s="4"/>
      <c r="AD548" s="4"/>
      <c r="AE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9"/>
      <c r="Z549" s="4"/>
      <c r="AA549" s="4"/>
      <c r="AB549" s="4"/>
      <c r="AC549" s="4"/>
      <c r="AD549" s="4"/>
      <c r="AE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9"/>
      <c r="Z550" s="4"/>
      <c r="AA550" s="4"/>
      <c r="AB550" s="4"/>
      <c r="AC550" s="4"/>
      <c r="AD550" s="4"/>
      <c r="AE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9"/>
      <c r="Z551" s="4"/>
      <c r="AA551" s="4"/>
      <c r="AB551" s="4"/>
      <c r="AC551" s="4"/>
      <c r="AD551" s="4"/>
      <c r="AE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9"/>
      <c r="Z552" s="4"/>
      <c r="AA552" s="4"/>
      <c r="AB552" s="4"/>
      <c r="AC552" s="4"/>
      <c r="AD552" s="4"/>
      <c r="AE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9"/>
      <c r="Z553" s="4"/>
      <c r="AA553" s="4"/>
      <c r="AB553" s="4"/>
      <c r="AC553" s="4"/>
      <c r="AD553" s="4"/>
      <c r="AE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9"/>
      <c r="Z554" s="4"/>
      <c r="AA554" s="4"/>
      <c r="AB554" s="4"/>
      <c r="AC554" s="4"/>
      <c r="AD554" s="4"/>
      <c r="AE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9"/>
      <c r="Z555" s="4"/>
      <c r="AA555" s="4"/>
      <c r="AB555" s="4"/>
      <c r="AC555" s="4"/>
      <c r="AD555" s="4"/>
      <c r="AE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9"/>
      <c r="Z556" s="4"/>
      <c r="AA556" s="4"/>
      <c r="AB556" s="4"/>
      <c r="AC556" s="4"/>
      <c r="AD556" s="4"/>
      <c r="AE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9"/>
      <c r="Z557" s="4"/>
      <c r="AA557" s="4"/>
      <c r="AB557" s="4"/>
      <c r="AC557" s="4"/>
      <c r="AD557" s="4"/>
      <c r="AE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9"/>
      <c r="Z558" s="4"/>
      <c r="AA558" s="4"/>
      <c r="AB558" s="4"/>
      <c r="AC558" s="4"/>
      <c r="AD558" s="4"/>
      <c r="AE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9"/>
      <c r="Z559" s="4"/>
      <c r="AA559" s="4"/>
      <c r="AB559" s="4"/>
      <c r="AC559" s="4"/>
      <c r="AD559" s="4"/>
      <c r="AE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9"/>
      <c r="Z560" s="4"/>
      <c r="AA560" s="4"/>
      <c r="AB560" s="4"/>
      <c r="AC560" s="4"/>
      <c r="AD560" s="4"/>
      <c r="AE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9"/>
      <c r="Z561" s="4"/>
      <c r="AA561" s="4"/>
      <c r="AB561" s="4"/>
      <c r="AC561" s="4"/>
      <c r="AD561" s="4"/>
      <c r="AE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9"/>
      <c r="Z562" s="4"/>
      <c r="AA562" s="4"/>
      <c r="AB562" s="4"/>
      <c r="AC562" s="4"/>
      <c r="AD562" s="4"/>
      <c r="AE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9"/>
      <c r="Z563" s="4"/>
      <c r="AA563" s="4"/>
      <c r="AB563" s="4"/>
      <c r="AC563" s="4"/>
      <c r="AD563" s="4"/>
      <c r="AE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9"/>
      <c r="Z564" s="4"/>
      <c r="AA564" s="4"/>
      <c r="AB564" s="4"/>
      <c r="AC564" s="4"/>
      <c r="AD564" s="4"/>
      <c r="AE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9"/>
      <c r="Z565" s="4"/>
      <c r="AA565" s="4"/>
      <c r="AB565" s="4"/>
      <c r="AC565" s="4"/>
      <c r="AD565" s="4"/>
      <c r="AE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9"/>
      <c r="Z566" s="4"/>
      <c r="AA566" s="4"/>
      <c r="AB566" s="4"/>
      <c r="AC566" s="4"/>
      <c r="AD566" s="4"/>
      <c r="AE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9"/>
      <c r="Z567" s="4"/>
      <c r="AA567" s="4"/>
      <c r="AB567" s="4"/>
      <c r="AC567" s="4"/>
      <c r="AD567" s="4"/>
      <c r="AE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9"/>
      <c r="Z568" s="4"/>
      <c r="AA568" s="4"/>
      <c r="AB568" s="4"/>
      <c r="AC568" s="4"/>
      <c r="AD568" s="4"/>
      <c r="AE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9"/>
      <c r="Z569" s="4"/>
      <c r="AA569" s="4"/>
      <c r="AB569" s="4"/>
      <c r="AC569" s="4"/>
      <c r="AD569" s="4"/>
      <c r="AE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9"/>
      <c r="Z570" s="4"/>
      <c r="AA570" s="4"/>
      <c r="AB570" s="4"/>
      <c r="AC570" s="4"/>
      <c r="AD570" s="4"/>
      <c r="AE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9"/>
      <c r="Z571" s="4"/>
      <c r="AA571" s="4"/>
      <c r="AB571" s="4"/>
      <c r="AC571" s="4"/>
      <c r="AD571" s="4"/>
      <c r="AE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9"/>
      <c r="Z572" s="4"/>
      <c r="AA572" s="4"/>
      <c r="AB572" s="4"/>
      <c r="AC572" s="4"/>
      <c r="AD572" s="4"/>
      <c r="AE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9"/>
      <c r="Z573" s="4"/>
      <c r="AA573" s="4"/>
      <c r="AB573" s="4"/>
      <c r="AC573" s="4"/>
      <c r="AD573" s="4"/>
      <c r="AE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9"/>
      <c r="Z574" s="4"/>
      <c r="AA574" s="4"/>
      <c r="AB574" s="4"/>
      <c r="AC574" s="4"/>
      <c r="AD574" s="4"/>
      <c r="AE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9"/>
      <c r="Z575" s="4"/>
      <c r="AA575" s="4"/>
      <c r="AB575" s="4"/>
      <c r="AC575" s="4"/>
      <c r="AD575" s="4"/>
      <c r="AE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9"/>
      <c r="Z576" s="4"/>
      <c r="AA576" s="4"/>
      <c r="AB576" s="4"/>
      <c r="AC576" s="4"/>
      <c r="AD576" s="4"/>
      <c r="AE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9"/>
      <c r="Z577" s="4"/>
      <c r="AA577" s="4"/>
      <c r="AB577" s="4"/>
      <c r="AC577" s="4"/>
      <c r="AD577" s="4"/>
      <c r="AE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9"/>
      <c r="Z578" s="4"/>
      <c r="AA578" s="4"/>
      <c r="AB578" s="4"/>
      <c r="AC578" s="4"/>
      <c r="AD578" s="4"/>
      <c r="AE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9"/>
      <c r="Z579" s="4"/>
      <c r="AA579" s="4"/>
      <c r="AB579" s="4"/>
      <c r="AC579" s="4"/>
      <c r="AD579" s="4"/>
      <c r="AE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9"/>
      <c r="Z580" s="4"/>
      <c r="AA580" s="4"/>
      <c r="AB580" s="4"/>
      <c r="AC580" s="4"/>
      <c r="AD580" s="4"/>
      <c r="AE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9"/>
      <c r="Z581" s="4"/>
      <c r="AA581" s="4"/>
      <c r="AB581" s="4"/>
      <c r="AC581" s="4"/>
      <c r="AD581" s="4"/>
      <c r="AE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9"/>
      <c r="Z582" s="4"/>
      <c r="AA582" s="4"/>
      <c r="AB582" s="4"/>
      <c r="AC582" s="4"/>
      <c r="AD582" s="4"/>
      <c r="AE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9"/>
      <c r="Z583" s="4"/>
      <c r="AA583" s="4"/>
      <c r="AB583" s="4"/>
      <c r="AC583" s="4"/>
      <c r="AD583" s="4"/>
      <c r="AE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9"/>
      <c r="Z584" s="4"/>
      <c r="AA584" s="4"/>
      <c r="AB584" s="4"/>
      <c r="AC584" s="4"/>
      <c r="AD584" s="4"/>
      <c r="AE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9"/>
      <c r="Z585" s="4"/>
      <c r="AA585" s="4"/>
      <c r="AB585" s="4"/>
      <c r="AC585" s="4"/>
      <c r="AD585" s="4"/>
      <c r="AE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9"/>
      <c r="Z586" s="4"/>
      <c r="AA586" s="4"/>
      <c r="AB586" s="4"/>
      <c r="AC586" s="4"/>
      <c r="AD586" s="4"/>
      <c r="AE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9"/>
      <c r="Z587" s="4"/>
      <c r="AA587" s="4"/>
      <c r="AB587" s="4"/>
      <c r="AC587" s="4"/>
      <c r="AD587" s="4"/>
      <c r="AE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9"/>
      <c r="Z588" s="4"/>
      <c r="AA588" s="4"/>
      <c r="AB588" s="4"/>
      <c r="AC588" s="4"/>
      <c r="AD588" s="4"/>
      <c r="AE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9"/>
      <c r="Z589" s="4"/>
      <c r="AA589" s="4"/>
      <c r="AB589" s="4"/>
      <c r="AC589" s="4"/>
      <c r="AD589" s="4"/>
      <c r="AE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9"/>
      <c r="Z590" s="4"/>
      <c r="AA590" s="4"/>
      <c r="AB590" s="4"/>
      <c r="AC590" s="4"/>
      <c r="AD590" s="4"/>
      <c r="AE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9"/>
      <c r="Z591" s="4"/>
      <c r="AA591" s="4"/>
      <c r="AB591" s="4"/>
      <c r="AC591" s="4"/>
      <c r="AD591" s="4"/>
      <c r="AE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9"/>
      <c r="Z592" s="4"/>
      <c r="AA592" s="4"/>
      <c r="AB592" s="4"/>
      <c r="AC592" s="4"/>
      <c r="AD592" s="4"/>
      <c r="AE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9"/>
      <c r="Z593" s="4"/>
      <c r="AA593" s="4"/>
      <c r="AB593" s="4"/>
      <c r="AC593" s="4"/>
      <c r="AD593" s="4"/>
      <c r="AE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9"/>
      <c r="Z594" s="4"/>
      <c r="AA594" s="4"/>
      <c r="AB594" s="4"/>
      <c r="AC594" s="4"/>
      <c r="AD594" s="4"/>
      <c r="AE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9"/>
      <c r="Z595" s="4"/>
      <c r="AA595" s="4"/>
      <c r="AB595" s="4"/>
      <c r="AC595" s="4"/>
      <c r="AD595" s="4"/>
      <c r="AE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9"/>
      <c r="Z596" s="4"/>
      <c r="AA596" s="4"/>
      <c r="AB596" s="4"/>
      <c r="AC596" s="4"/>
      <c r="AD596" s="4"/>
      <c r="AE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9"/>
      <c r="Z597" s="4"/>
      <c r="AA597" s="4"/>
      <c r="AB597" s="4"/>
      <c r="AC597" s="4"/>
      <c r="AD597" s="4"/>
      <c r="AE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9"/>
      <c r="Z598" s="4"/>
      <c r="AA598" s="4"/>
      <c r="AB598" s="4"/>
      <c r="AC598" s="4"/>
      <c r="AD598" s="4"/>
      <c r="AE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9"/>
      <c r="Z599" s="4"/>
      <c r="AA599" s="4"/>
      <c r="AB599" s="4"/>
      <c r="AC599" s="4"/>
      <c r="AD599" s="4"/>
      <c r="AE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9"/>
      <c r="Z600" s="4"/>
      <c r="AA600" s="4"/>
      <c r="AB600" s="4"/>
      <c r="AC600" s="4"/>
      <c r="AD600" s="4"/>
      <c r="AE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9"/>
      <c r="Z601" s="4"/>
      <c r="AA601" s="4"/>
      <c r="AB601" s="4"/>
      <c r="AC601" s="4"/>
      <c r="AD601" s="4"/>
      <c r="AE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9"/>
      <c r="Z602" s="4"/>
      <c r="AA602" s="4"/>
      <c r="AB602" s="4"/>
      <c r="AC602" s="4"/>
      <c r="AD602" s="4"/>
      <c r="AE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9"/>
      <c r="Z603" s="4"/>
      <c r="AA603" s="4"/>
      <c r="AB603" s="4"/>
      <c r="AC603" s="4"/>
      <c r="AD603" s="4"/>
      <c r="AE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9"/>
      <c r="Z604" s="4"/>
      <c r="AA604" s="4"/>
      <c r="AB604" s="4"/>
      <c r="AC604" s="4"/>
      <c r="AD604" s="4"/>
      <c r="AE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9"/>
      <c r="Z605" s="4"/>
      <c r="AA605" s="4"/>
      <c r="AB605" s="4"/>
      <c r="AC605" s="4"/>
      <c r="AD605" s="4"/>
      <c r="AE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9"/>
      <c r="Z606" s="4"/>
      <c r="AA606" s="4"/>
      <c r="AB606" s="4"/>
      <c r="AC606" s="4"/>
      <c r="AD606" s="4"/>
      <c r="AE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9"/>
      <c r="Z607" s="4"/>
      <c r="AA607" s="4"/>
      <c r="AB607" s="4"/>
      <c r="AC607" s="4"/>
      <c r="AD607" s="4"/>
      <c r="AE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9"/>
      <c r="Z608" s="4"/>
      <c r="AA608" s="4"/>
      <c r="AB608" s="4"/>
      <c r="AC608" s="4"/>
      <c r="AD608" s="4"/>
      <c r="AE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9"/>
      <c r="Z609" s="4"/>
      <c r="AA609" s="4"/>
      <c r="AB609" s="4"/>
      <c r="AC609" s="4"/>
      <c r="AD609" s="4"/>
      <c r="AE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9"/>
      <c r="Z610" s="4"/>
      <c r="AA610" s="4"/>
      <c r="AB610" s="4"/>
      <c r="AC610" s="4"/>
      <c r="AD610" s="4"/>
      <c r="AE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9"/>
      <c r="Z611" s="4"/>
      <c r="AA611" s="4"/>
      <c r="AB611" s="4"/>
      <c r="AC611" s="4"/>
      <c r="AD611" s="4"/>
      <c r="AE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9"/>
      <c r="Z612" s="4"/>
      <c r="AA612" s="4"/>
      <c r="AB612" s="4"/>
      <c r="AC612" s="4"/>
      <c r="AD612" s="4"/>
      <c r="AE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9"/>
      <c r="Z613" s="4"/>
      <c r="AA613" s="4"/>
      <c r="AB613" s="4"/>
      <c r="AC613" s="4"/>
      <c r="AD613" s="4"/>
      <c r="AE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9"/>
      <c r="Z614" s="4"/>
      <c r="AA614" s="4"/>
      <c r="AB614" s="4"/>
      <c r="AC614" s="4"/>
      <c r="AD614" s="4"/>
      <c r="AE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9"/>
      <c r="Z615" s="4"/>
      <c r="AA615" s="4"/>
      <c r="AB615" s="4"/>
      <c r="AC615" s="4"/>
      <c r="AD615" s="4"/>
      <c r="AE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9"/>
      <c r="Z616" s="4"/>
      <c r="AA616" s="4"/>
      <c r="AB616" s="4"/>
      <c r="AC616" s="4"/>
      <c r="AD616" s="4"/>
      <c r="AE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9"/>
      <c r="Z617" s="4"/>
      <c r="AA617" s="4"/>
      <c r="AB617" s="4"/>
      <c r="AC617" s="4"/>
      <c r="AD617" s="4"/>
      <c r="AE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9"/>
      <c r="Z618" s="4"/>
      <c r="AA618" s="4"/>
      <c r="AB618" s="4"/>
      <c r="AC618" s="4"/>
      <c r="AD618" s="4"/>
      <c r="AE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9"/>
      <c r="Z619" s="4"/>
      <c r="AA619" s="4"/>
      <c r="AB619" s="4"/>
      <c r="AC619" s="4"/>
      <c r="AD619" s="4"/>
      <c r="AE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9"/>
      <c r="Z620" s="4"/>
      <c r="AA620" s="4"/>
      <c r="AB620" s="4"/>
      <c r="AC620" s="4"/>
      <c r="AD620" s="4"/>
      <c r="AE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9"/>
      <c r="Z621" s="4"/>
      <c r="AA621" s="4"/>
      <c r="AB621" s="4"/>
      <c r="AC621" s="4"/>
      <c r="AD621" s="4"/>
      <c r="AE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9"/>
      <c r="Z622" s="4"/>
      <c r="AA622" s="4"/>
      <c r="AB622" s="4"/>
      <c r="AC622" s="4"/>
      <c r="AD622" s="4"/>
      <c r="AE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9"/>
      <c r="Z623" s="4"/>
      <c r="AA623" s="4"/>
      <c r="AB623" s="4"/>
      <c r="AC623" s="4"/>
      <c r="AD623" s="4"/>
      <c r="AE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9"/>
      <c r="Z624" s="4"/>
      <c r="AA624" s="4"/>
      <c r="AB624" s="4"/>
      <c r="AC624" s="4"/>
      <c r="AD624" s="4"/>
      <c r="AE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9"/>
      <c r="Z625" s="4"/>
      <c r="AA625" s="4"/>
      <c r="AB625" s="4"/>
      <c r="AC625" s="4"/>
      <c r="AD625" s="4"/>
      <c r="AE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9"/>
      <c r="Z626" s="4"/>
      <c r="AA626" s="4"/>
      <c r="AB626" s="4"/>
      <c r="AC626" s="4"/>
      <c r="AD626" s="4"/>
      <c r="AE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9"/>
      <c r="Z627" s="4"/>
      <c r="AA627" s="4"/>
      <c r="AB627" s="4"/>
      <c r="AC627" s="4"/>
      <c r="AD627" s="4"/>
      <c r="AE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9"/>
      <c r="Z628" s="4"/>
      <c r="AA628" s="4"/>
      <c r="AB628" s="4"/>
      <c r="AC628" s="4"/>
      <c r="AD628" s="4"/>
      <c r="AE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9"/>
      <c r="Z629" s="4"/>
      <c r="AA629" s="4"/>
      <c r="AB629" s="4"/>
      <c r="AC629" s="4"/>
      <c r="AD629" s="4"/>
      <c r="AE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9"/>
      <c r="Z630" s="4"/>
      <c r="AA630" s="4"/>
      <c r="AB630" s="4"/>
      <c r="AC630" s="4"/>
      <c r="AD630" s="4"/>
      <c r="AE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9"/>
      <c r="Z631" s="4"/>
      <c r="AA631" s="4"/>
      <c r="AB631" s="4"/>
      <c r="AC631" s="4"/>
      <c r="AD631" s="4"/>
      <c r="AE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9"/>
      <c r="Z632" s="4"/>
      <c r="AA632" s="4"/>
      <c r="AB632" s="4"/>
      <c r="AC632" s="4"/>
      <c r="AD632" s="4"/>
      <c r="AE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9"/>
      <c r="Z633" s="4"/>
      <c r="AA633" s="4"/>
      <c r="AB633" s="4"/>
      <c r="AC633" s="4"/>
      <c r="AD633" s="4"/>
      <c r="AE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9"/>
      <c r="Z634" s="4"/>
      <c r="AA634" s="4"/>
      <c r="AB634" s="4"/>
      <c r="AC634" s="4"/>
      <c r="AD634" s="4"/>
      <c r="AE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9"/>
      <c r="Z635" s="4"/>
      <c r="AA635" s="4"/>
      <c r="AB635" s="4"/>
      <c r="AC635" s="4"/>
      <c r="AD635" s="4"/>
      <c r="AE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9"/>
      <c r="Z636" s="4"/>
      <c r="AA636" s="4"/>
      <c r="AB636" s="4"/>
      <c r="AC636" s="4"/>
      <c r="AD636" s="4"/>
      <c r="AE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9"/>
      <c r="Z637" s="4"/>
      <c r="AA637" s="4"/>
      <c r="AB637" s="4"/>
      <c r="AC637" s="4"/>
      <c r="AD637" s="4"/>
      <c r="AE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9"/>
      <c r="Z638" s="4"/>
      <c r="AA638" s="4"/>
      <c r="AB638" s="4"/>
      <c r="AC638" s="4"/>
      <c r="AD638" s="4"/>
      <c r="AE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9"/>
      <c r="Z639" s="4"/>
      <c r="AA639" s="4"/>
      <c r="AB639" s="4"/>
      <c r="AC639" s="4"/>
      <c r="AD639" s="4"/>
      <c r="AE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9"/>
      <c r="Z640" s="4"/>
      <c r="AA640" s="4"/>
      <c r="AB640" s="4"/>
      <c r="AC640" s="4"/>
      <c r="AD640" s="4"/>
      <c r="AE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9"/>
      <c r="Z641" s="4"/>
      <c r="AA641" s="4"/>
      <c r="AB641" s="4"/>
      <c r="AC641" s="4"/>
      <c r="AD641" s="4"/>
      <c r="AE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9"/>
      <c r="Z642" s="4"/>
      <c r="AA642" s="4"/>
      <c r="AB642" s="4"/>
      <c r="AC642" s="4"/>
      <c r="AD642" s="4"/>
      <c r="AE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9"/>
      <c r="Z643" s="4"/>
      <c r="AA643" s="4"/>
      <c r="AB643" s="4"/>
      <c r="AC643" s="4"/>
      <c r="AD643" s="4"/>
      <c r="AE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9"/>
      <c r="Z644" s="4"/>
      <c r="AA644" s="4"/>
      <c r="AB644" s="4"/>
      <c r="AC644" s="4"/>
      <c r="AD644" s="4"/>
      <c r="AE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9"/>
      <c r="Z645" s="4"/>
      <c r="AA645" s="4"/>
      <c r="AB645" s="4"/>
      <c r="AC645" s="4"/>
      <c r="AD645" s="4"/>
      <c r="AE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9"/>
      <c r="Z646" s="4"/>
      <c r="AA646" s="4"/>
      <c r="AB646" s="4"/>
      <c r="AC646" s="4"/>
      <c r="AD646" s="4"/>
      <c r="AE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9"/>
      <c r="Z647" s="4"/>
      <c r="AA647" s="4"/>
      <c r="AB647" s="4"/>
      <c r="AC647" s="4"/>
      <c r="AD647" s="4"/>
      <c r="AE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9"/>
      <c r="Z648" s="4"/>
      <c r="AA648" s="4"/>
      <c r="AB648" s="4"/>
      <c r="AC648" s="4"/>
      <c r="AD648" s="4"/>
      <c r="AE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9"/>
      <c r="Z649" s="4"/>
      <c r="AA649" s="4"/>
      <c r="AB649" s="4"/>
      <c r="AC649" s="4"/>
      <c r="AD649" s="4"/>
      <c r="AE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9"/>
      <c r="Z650" s="4"/>
      <c r="AA650" s="4"/>
      <c r="AB650" s="4"/>
      <c r="AC650" s="4"/>
      <c r="AD650" s="4"/>
      <c r="AE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9"/>
      <c r="Z651" s="4"/>
      <c r="AA651" s="4"/>
      <c r="AB651" s="4"/>
      <c r="AC651" s="4"/>
      <c r="AD651" s="4"/>
      <c r="AE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9"/>
      <c r="Z652" s="4"/>
      <c r="AA652" s="4"/>
      <c r="AB652" s="4"/>
      <c r="AC652" s="4"/>
      <c r="AD652" s="4"/>
      <c r="AE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9"/>
      <c r="Z653" s="4"/>
      <c r="AA653" s="4"/>
      <c r="AB653" s="4"/>
      <c r="AC653" s="4"/>
      <c r="AD653" s="4"/>
      <c r="AE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9"/>
      <c r="Z654" s="4"/>
      <c r="AA654" s="4"/>
      <c r="AB654" s="4"/>
      <c r="AC654" s="4"/>
      <c r="AD654" s="4"/>
      <c r="AE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9"/>
      <c r="Z655" s="4"/>
      <c r="AA655" s="4"/>
      <c r="AB655" s="4"/>
      <c r="AC655" s="4"/>
      <c r="AD655" s="4"/>
      <c r="AE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9"/>
      <c r="Z656" s="4"/>
      <c r="AA656" s="4"/>
      <c r="AB656" s="4"/>
      <c r="AC656" s="4"/>
      <c r="AD656" s="4"/>
      <c r="AE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9"/>
      <c r="Z657" s="4"/>
      <c r="AA657" s="4"/>
      <c r="AB657" s="4"/>
      <c r="AC657" s="4"/>
      <c r="AD657" s="4"/>
      <c r="AE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9"/>
      <c r="Z658" s="4"/>
      <c r="AA658" s="4"/>
      <c r="AB658" s="4"/>
      <c r="AC658" s="4"/>
      <c r="AD658" s="4"/>
      <c r="AE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9"/>
      <c r="Z659" s="4"/>
      <c r="AA659" s="4"/>
      <c r="AB659" s="4"/>
      <c r="AC659" s="4"/>
      <c r="AD659" s="4"/>
      <c r="AE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9"/>
      <c r="Z660" s="4"/>
      <c r="AA660" s="4"/>
      <c r="AB660" s="4"/>
      <c r="AC660" s="4"/>
      <c r="AD660" s="4"/>
      <c r="AE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9"/>
      <c r="Z661" s="4"/>
      <c r="AA661" s="4"/>
      <c r="AB661" s="4"/>
      <c r="AC661" s="4"/>
      <c r="AD661" s="4"/>
      <c r="AE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9"/>
      <c r="Z662" s="4"/>
      <c r="AA662" s="4"/>
      <c r="AB662" s="4"/>
      <c r="AC662" s="4"/>
      <c r="AD662" s="4"/>
      <c r="AE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9"/>
      <c r="Z663" s="4"/>
      <c r="AA663" s="4"/>
      <c r="AB663" s="4"/>
      <c r="AC663" s="4"/>
      <c r="AD663" s="4"/>
      <c r="AE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9"/>
      <c r="Z664" s="4"/>
      <c r="AA664" s="4"/>
      <c r="AB664" s="4"/>
      <c r="AC664" s="4"/>
      <c r="AD664" s="4"/>
      <c r="AE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9"/>
      <c r="Z665" s="4"/>
      <c r="AA665" s="4"/>
      <c r="AB665" s="4"/>
      <c r="AC665" s="4"/>
      <c r="AD665" s="4"/>
      <c r="AE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9"/>
      <c r="Z666" s="4"/>
      <c r="AA666" s="4"/>
      <c r="AB666" s="4"/>
      <c r="AC666" s="4"/>
      <c r="AD666" s="4"/>
      <c r="AE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9"/>
      <c r="Z667" s="4"/>
      <c r="AA667" s="4"/>
      <c r="AB667" s="4"/>
      <c r="AC667" s="4"/>
      <c r="AD667" s="4"/>
      <c r="AE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9"/>
      <c r="Z668" s="4"/>
      <c r="AA668" s="4"/>
      <c r="AB668" s="4"/>
      <c r="AC668" s="4"/>
      <c r="AD668" s="4"/>
      <c r="AE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9"/>
      <c r="Z669" s="4"/>
      <c r="AA669" s="4"/>
      <c r="AB669" s="4"/>
      <c r="AC669" s="4"/>
      <c r="AD669" s="4"/>
      <c r="AE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9"/>
      <c r="Z670" s="4"/>
      <c r="AA670" s="4"/>
      <c r="AB670" s="4"/>
      <c r="AC670" s="4"/>
      <c r="AD670" s="4"/>
      <c r="AE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9"/>
      <c r="Z671" s="4"/>
      <c r="AA671" s="4"/>
      <c r="AB671" s="4"/>
      <c r="AC671" s="4"/>
      <c r="AD671" s="4"/>
      <c r="AE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9"/>
      <c r="Z672" s="4"/>
      <c r="AA672" s="4"/>
      <c r="AB672" s="4"/>
      <c r="AC672" s="4"/>
      <c r="AD672" s="4"/>
      <c r="AE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9"/>
      <c r="Z673" s="4"/>
      <c r="AA673" s="4"/>
      <c r="AB673" s="4"/>
      <c r="AC673" s="4"/>
      <c r="AD673" s="4"/>
      <c r="AE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9"/>
      <c r="Z674" s="4"/>
      <c r="AA674" s="4"/>
      <c r="AB674" s="4"/>
      <c r="AC674" s="4"/>
      <c r="AD674" s="4"/>
      <c r="AE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9"/>
      <c r="Z675" s="4"/>
      <c r="AA675" s="4"/>
      <c r="AB675" s="4"/>
      <c r="AC675" s="4"/>
      <c r="AD675" s="4"/>
      <c r="AE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9"/>
      <c r="Z676" s="4"/>
      <c r="AA676" s="4"/>
      <c r="AB676" s="4"/>
      <c r="AC676" s="4"/>
      <c r="AD676" s="4"/>
      <c r="AE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9"/>
      <c r="Z677" s="4"/>
      <c r="AA677" s="4"/>
      <c r="AB677" s="4"/>
      <c r="AC677" s="4"/>
      <c r="AD677" s="4"/>
      <c r="AE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9"/>
      <c r="Z678" s="4"/>
      <c r="AA678" s="4"/>
      <c r="AB678" s="4"/>
      <c r="AC678" s="4"/>
      <c r="AD678" s="4"/>
      <c r="AE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9"/>
      <c r="Z679" s="4"/>
      <c r="AA679" s="4"/>
      <c r="AB679" s="4"/>
      <c r="AC679" s="4"/>
      <c r="AD679" s="4"/>
      <c r="AE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9"/>
      <c r="Z680" s="4"/>
      <c r="AA680" s="4"/>
      <c r="AB680" s="4"/>
      <c r="AC680" s="4"/>
      <c r="AD680" s="4"/>
      <c r="AE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9"/>
      <c r="Z681" s="4"/>
      <c r="AA681" s="4"/>
      <c r="AB681" s="4"/>
      <c r="AC681" s="4"/>
      <c r="AD681" s="4"/>
      <c r="AE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9"/>
      <c r="Z682" s="4"/>
      <c r="AA682" s="4"/>
      <c r="AB682" s="4"/>
      <c r="AC682" s="4"/>
      <c r="AD682" s="4"/>
      <c r="AE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9"/>
      <c r="Z683" s="4"/>
      <c r="AA683" s="4"/>
      <c r="AB683" s="4"/>
      <c r="AC683" s="4"/>
      <c r="AD683" s="4"/>
      <c r="AE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9"/>
      <c r="Z684" s="4"/>
      <c r="AA684" s="4"/>
      <c r="AB684" s="4"/>
      <c r="AC684" s="4"/>
      <c r="AD684" s="4"/>
      <c r="AE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9"/>
      <c r="Z685" s="4"/>
      <c r="AA685" s="4"/>
      <c r="AB685" s="4"/>
      <c r="AC685" s="4"/>
      <c r="AD685" s="4"/>
      <c r="AE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9"/>
      <c r="Z686" s="4"/>
      <c r="AA686" s="4"/>
      <c r="AB686" s="4"/>
      <c r="AC686" s="4"/>
      <c r="AD686" s="4"/>
      <c r="AE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9"/>
      <c r="Z687" s="4"/>
      <c r="AA687" s="4"/>
      <c r="AB687" s="4"/>
      <c r="AC687" s="4"/>
      <c r="AD687" s="4"/>
      <c r="AE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9"/>
      <c r="Z688" s="4"/>
      <c r="AA688" s="4"/>
      <c r="AB688" s="4"/>
      <c r="AC688" s="4"/>
      <c r="AD688" s="4"/>
      <c r="AE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9"/>
      <c r="Z689" s="4"/>
      <c r="AA689" s="4"/>
      <c r="AB689" s="4"/>
      <c r="AC689" s="4"/>
      <c r="AD689" s="4"/>
      <c r="AE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9"/>
      <c r="Z690" s="4"/>
      <c r="AA690" s="4"/>
      <c r="AB690" s="4"/>
      <c r="AC690" s="4"/>
      <c r="AD690" s="4"/>
      <c r="AE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9"/>
      <c r="Z691" s="4"/>
      <c r="AA691" s="4"/>
      <c r="AB691" s="4"/>
      <c r="AC691" s="4"/>
      <c r="AD691" s="4"/>
      <c r="AE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9"/>
      <c r="Z692" s="4"/>
      <c r="AA692" s="4"/>
      <c r="AB692" s="4"/>
      <c r="AC692" s="4"/>
      <c r="AD692" s="4"/>
      <c r="AE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9"/>
      <c r="Z693" s="4"/>
      <c r="AA693" s="4"/>
      <c r="AB693" s="4"/>
      <c r="AC693" s="4"/>
      <c r="AD693" s="4"/>
      <c r="AE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9"/>
      <c r="Z694" s="4"/>
      <c r="AA694" s="4"/>
      <c r="AB694" s="4"/>
      <c r="AC694" s="4"/>
      <c r="AD694" s="4"/>
      <c r="AE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9"/>
      <c r="Z695" s="4"/>
      <c r="AA695" s="4"/>
      <c r="AB695" s="4"/>
      <c r="AC695" s="4"/>
      <c r="AD695" s="4"/>
      <c r="AE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9"/>
      <c r="Z696" s="4"/>
      <c r="AA696" s="4"/>
      <c r="AB696" s="4"/>
      <c r="AC696" s="4"/>
      <c r="AD696" s="4"/>
      <c r="AE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9"/>
      <c r="Z697" s="4"/>
      <c r="AA697" s="4"/>
      <c r="AB697" s="4"/>
      <c r="AC697" s="4"/>
      <c r="AD697" s="4"/>
      <c r="AE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9"/>
      <c r="Z698" s="4"/>
      <c r="AA698" s="4"/>
      <c r="AB698" s="4"/>
      <c r="AC698" s="4"/>
      <c r="AD698" s="4"/>
      <c r="AE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9"/>
      <c r="Z699" s="4"/>
      <c r="AA699" s="4"/>
      <c r="AB699" s="4"/>
      <c r="AC699" s="4"/>
      <c r="AD699" s="4"/>
      <c r="AE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9"/>
      <c r="Z700" s="4"/>
      <c r="AA700" s="4"/>
      <c r="AB700" s="4"/>
      <c r="AC700" s="4"/>
      <c r="AD700" s="4"/>
      <c r="AE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9"/>
      <c r="Z701" s="4"/>
      <c r="AA701" s="4"/>
      <c r="AB701" s="4"/>
      <c r="AC701" s="4"/>
      <c r="AD701" s="4"/>
      <c r="AE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9"/>
      <c r="Z702" s="4"/>
      <c r="AA702" s="4"/>
      <c r="AB702" s="4"/>
      <c r="AC702" s="4"/>
      <c r="AD702" s="4"/>
      <c r="AE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9"/>
      <c r="Z703" s="4"/>
      <c r="AA703" s="4"/>
      <c r="AB703" s="4"/>
      <c r="AC703" s="4"/>
      <c r="AD703" s="4"/>
      <c r="AE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9"/>
      <c r="Z704" s="4"/>
      <c r="AA704" s="4"/>
      <c r="AB704" s="4"/>
      <c r="AC704" s="4"/>
      <c r="AD704" s="4"/>
      <c r="AE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9"/>
      <c r="Z705" s="4"/>
      <c r="AA705" s="4"/>
      <c r="AB705" s="4"/>
      <c r="AC705" s="4"/>
      <c r="AD705" s="4"/>
      <c r="AE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9"/>
      <c r="Z706" s="4"/>
      <c r="AA706" s="4"/>
      <c r="AB706" s="4"/>
      <c r="AC706" s="4"/>
      <c r="AD706" s="4"/>
      <c r="AE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9"/>
      <c r="Z707" s="4"/>
      <c r="AA707" s="4"/>
      <c r="AB707" s="4"/>
      <c r="AC707" s="4"/>
      <c r="AD707" s="4"/>
      <c r="AE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9"/>
      <c r="Z708" s="4"/>
      <c r="AA708" s="4"/>
      <c r="AB708" s="4"/>
      <c r="AC708" s="4"/>
      <c r="AD708" s="4"/>
      <c r="AE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9"/>
      <c r="Z709" s="4"/>
      <c r="AA709" s="4"/>
      <c r="AB709" s="4"/>
      <c r="AC709" s="4"/>
      <c r="AD709" s="4"/>
      <c r="AE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9"/>
      <c r="Z710" s="4"/>
      <c r="AA710" s="4"/>
      <c r="AB710" s="4"/>
      <c r="AC710" s="4"/>
      <c r="AD710" s="4"/>
      <c r="AE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9"/>
      <c r="Z711" s="4"/>
      <c r="AA711" s="4"/>
      <c r="AB711" s="4"/>
      <c r="AC711" s="4"/>
      <c r="AD711" s="4"/>
      <c r="AE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9"/>
      <c r="Z712" s="4"/>
      <c r="AA712" s="4"/>
      <c r="AB712" s="4"/>
      <c r="AC712" s="4"/>
      <c r="AD712" s="4"/>
      <c r="AE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9"/>
      <c r="Z713" s="4"/>
      <c r="AA713" s="4"/>
      <c r="AB713" s="4"/>
      <c r="AC713" s="4"/>
      <c r="AD713" s="4"/>
      <c r="AE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9"/>
      <c r="Z714" s="4"/>
      <c r="AA714" s="4"/>
      <c r="AB714" s="4"/>
      <c r="AC714" s="4"/>
      <c r="AD714" s="4"/>
      <c r="AE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9"/>
      <c r="Z715" s="4"/>
      <c r="AA715" s="4"/>
      <c r="AB715" s="4"/>
      <c r="AC715" s="4"/>
      <c r="AD715" s="4"/>
      <c r="AE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9"/>
      <c r="Z716" s="4"/>
      <c r="AA716" s="4"/>
      <c r="AB716" s="4"/>
      <c r="AC716" s="4"/>
      <c r="AD716" s="4"/>
      <c r="AE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9"/>
      <c r="Z717" s="4"/>
      <c r="AA717" s="4"/>
      <c r="AB717" s="4"/>
      <c r="AC717" s="4"/>
      <c r="AD717" s="4"/>
      <c r="AE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9"/>
      <c r="Z718" s="4"/>
      <c r="AA718" s="4"/>
      <c r="AB718" s="4"/>
      <c r="AC718" s="4"/>
      <c r="AD718" s="4"/>
      <c r="AE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9"/>
      <c r="Z719" s="4"/>
      <c r="AA719" s="4"/>
      <c r="AB719" s="4"/>
      <c r="AC719" s="4"/>
      <c r="AD719" s="4"/>
      <c r="AE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9"/>
      <c r="Z720" s="4"/>
      <c r="AA720" s="4"/>
      <c r="AB720" s="4"/>
      <c r="AC720" s="4"/>
      <c r="AD720" s="4"/>
      <c r="AE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9"/>
      <c r="Z721" s="4"/>
      <c r="AA721" s="4"/>
      <c r="AB721" s="4"/>
      <c r="AC721" s="4"/>
      <c r="AD721" s="4"/>
      <c r="AE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9"/>
      <c r="Z722" s="4"/>
      <c r="AA722" s="4"/>
      <c r="AB722" s="4"/>
      <c r="AC722" s="4"/>
      <c r="AD722" s="4"/>
      <c r="AE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9"/>
      <c r="Z723" s="4"/>
      <c r="AA723" s="4"/>
      <c r="AB723" s="4"/>
      <c r="AC723" s="4"/>
      <c r="AD723" s="4"/>
      <c r="AE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9"/>
      <c r="Z724" s="4"/>
      <c r="AA724" s="4"/>
      <c r="AB724" s="4"/>
      <c r="AC724" s="4"/>
      <c r="AD724" s="4"/>
      <c r="AE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9"/>
      <c r="Z725" s="4"/>
      <c r="AA725" s="4"/>
      <c r="AB725" s="4"/>
      <c r="AC725" s="4"/>
      <c r="AD725" s="4"/>
      <c r="AE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9"/>
      <c r="Z726" s="4"/>
      <c r="AA726" s="4"/>
      <c r="AB726" s="4"/>
      <c r="AC726" s="4"/>
      <c r="AD726" s="4"/>
      <c r="AE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9"/>
      <c r="Z727" s="4"/>
      <c r="AA727" s="4"/>
      <c r="AB727" s="4"/>
      <c r="AC727" s="4"/>
      <c r="AD727" s="4"/>
      <c r="AE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9"/>
      <c r="Z728" s="4"/>
      <c r="AA728" s="4"/>
      <c r="AB728" s="4"/>
      <c r="AC728" s="4"/>
      <c r="AD728" s="4"/>
      <c r="AE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9"/>
      <c r="Z729" s="4"/>
      <c r="AA729" s="4"/>
      <c r="AB729" s="4"/>
      <c r="AC729" s="4"/>
      <c r="AD729" s="4"/>
      <c r="AE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9"/>
      <c r="Z730" s="4"/>
      <c r="AA730" s="4"/>
      <c r="AB730" s="4"/>
      <c r="AC730" s="4"/>
      <c r="AD730" s="4"/>
      <c r="AE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9"/>
      <c r="Z731" s="4"/>
      <c r="AA731" s="4"/>
      <c r="AB731" s="4"/>
      <c r="AC731" s="4"/>
      <c r="AD731" s="4"/>
      <c r="AE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9"/>
      <c r="Z732" s="4"/>
      <c r="AA732" s="4"/>
      <c r="AB732" s="4"/>
      <c r="AC732" s="4"/>
      <c r="AD732" s="4"/>
      <c r="AE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9"/>
      <c r="Z733" s="4"/>
      <c r="AA733" s="4"/>
      <c r="AB733" s="4"/>
      <c r="AC733" s="4"/>
      <c r="AD733" s="4"/>
      <c r="AE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9"/>
      <c r="Z734" s="4"/>
      <c r="AA734" s="4"/>
      <c r="AB734" s="4"/>
      <c r="AC734" s="4"/>
      <c r="AD734" s="4"/>
      <c r="AE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9"/>
      <c r="Z735" s="4"/>
      <c r="AA735" s="4"/>
      <c r="AB735" s="4"/>
      <c r="AC735" s="4"/>
      <c r="AD735" s="4"/>
      <c r="AE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9"/>
      <c r="Z736" s="4"/>
      <c r="AA736" s="4"/>
      <c r="AB736" s="4"/>
      <c r="AC736" s="4"/>
      <c r="AD736" s="4"/>
      <c r="AE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9"/>
      <c r="Z737" s="4"/>
      <c r="AA737" s="4"/>
      <c r="AB737" s="4"/>
      <c r="AC737" s="4"/>
      <c r="AD737" s="4"/>
      <c r="AE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9"/>
      <c r="Z738" s="4"/>
      <c r="AA738" s="4"/>
      <c r="AB738" s="4"/>
      <c r="AC738" s="4"/>
      <c r="AD738" s="4"/>
      <c r="AE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9"/>
      <c r="Z739" s="4"/>
      <c r="AA739" s="4"/>
      <c r="AB739" s="4"/>
      <c r="AC739" s="4"/>
      <c r="AD739" s="4"/>
      <c r="AE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9"/>
      <c r="Z740" s="4"/>
      <c r="AA740" s="4"/>
      <c r="AB740" s="4"/>
      <c r="AC740" s="4"/>
      <c r="AD740" s="4"/>
      <c r="AE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9"/>
      <c r="Z741" s="4"/>
      <c r="AA741" s="4"/>
      <c r="AB741" s="4"/>
      <c r="AC741" s="4"/>
      <c r="AD741" s="4"/>
      <c r="AE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9"/>
      <c r="Z742" s="4"/>
      <c r="AA742" s="4"/>
      <c r="AB742" s="4"/>
      <c r="AC742" s="4"/>
      <c r="AD742" s="4"/>
      <c r="AE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9"/>
      <c r="Z743" s="4"/>
      <c r="AA743" s="4"/>
      <c r="AB743" s="4"/>
      <c r="AC743" s="4"/>
      <c r="AD743" s="4"/>
      <c r="AE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9"/>
      <c r="Z744" s="4"/>
      <c r="AA744" s="4"/>
      <c r="AB744" s="4"/>
      <c r="AC744" s="4"/>
      <c r="AD744" s="4"/>
      <c r="AE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9"/>
      <c r="Z745" s="4"/>
      <c r="AA745" s="4"/>
      <c r="AB745" s="4"/>
      <c r="AC745" s="4"/>
      <c r="AD745" s="4"/>
      <c r="AE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9"/>
      <c r="Z746" s="4"/>
      <c r="AA746" s="4"/>
      <c r="AB746" s="4"/>
      <c r="AC746" s="4"/>
      <c r="AD746" s="4"/>
      <c r="AE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9"/>
      <c r="Z747" s="4"/>
      <c r="AA747" s="4"/>
      <c r="AB747" s="4"/>
      <c r="AC747" s="4"/>
      <c r="AD747" s="4"/>
      <c r="AE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9"/>
      <c r="Z748" s="4"/>
      <c r="AA748" s="4"/>
      <c r="AB748" s="4"/>
      <c r="AC748" s="4"/>
      <c r="AD748" s="4"/>
      <c r="AE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9"/>
      <c r="Z749" s="4"/>
      <c r="AA749" s="4"/>
      <c r="AB749" s="4"/>
      <c r="AC749" s="4"/>
      <c r="AD749" s="4"/>
      <c r="AE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9"/>
      <c r="Z750" s="4"/>
      <c r="AA750" s="4"/>
      <c r="AB750" s="4"/>
      <c r="AC750" s="4"/>
      <c r="AD750" s="4"/>
      <c r="AE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9"/>
      <c r="Z751" s="4"/>
      <c r="AA751" s="4"/>
      <c r="AB751" s="4"/>
      <c r="AC751" s="4"/>
      <c r="AD751" s="4"/>
      <c r="AE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9"/>
      <c r="Z752" s="4"/>
      <c r="AA752" s="4"/>
      <c r="AB752" s="4"/>
      <c r="AC752" s="4"/>
      <c r="AD752" s="4"/>
      <c r="AE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9"/>
      <c r="Z753" s="4"/>
      <c r="AA753" s="4"/>
      <c r="AB753" s="4"/>
      <c r="AC753" s="4"/>
      <c r="AD753" s="4"/>
      <c r="AE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9"/>
      <c r="Z754" s="4"/>
      <c r="AA754" s="4"/>
      <c r="AB754" s="4"/>
      <c r="AC754" s="4"/>
      <c r="AD754" s="4"/>
      <c r="AE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9"/>
      <c r="Z755" s="4"/>
      <c r="AA755" s="4"/>
      <c r="AB755" s="4"/>
      <c r="AC755" s="4"/>
      <c r="AD755" s="4"/>
      <c r="AE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9"/>
      <c r="Z756" s="4"/>
      <c r="AA756" s="4"/>
      <c r="AB756" s="4"/>
      <c r="AC756" s="4"/>
      <c r="AD756" s="4"/>
      <c r="AE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9"/>
      <c r="Z757" s="4"/>
      <c r="AA757" s="4"/>
      <c r="AB757" s="4"/>
      <c r="AC757" s="4"/>
      <c r="AD757" s="4"/>
      <c r="AE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9"/>
      <c r="Z758" s="4"/>
      <c r="AA758" s="4"/>
      <c r="AB758" s="4"/>
      <c r="AC758" s="4"/>
      <c r="AD758" s="4"/>
      <c r="AE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9"/>
      <c r="Z759" s="4"/>
      <c r="AA759" s="4"/>
      <c r="AB759" s="4"/>
      <c r="AC759" s="4"/>
      <c r="AD759" s="4"/>
      <c r="AE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9"/>
      <c r="Z760" s="4"/>
      <c r="AA760" s="4"/>
      <c r="AB760" s="4"/>
      <c r="AC760" s="4"/>
      <c r="AD760" s="4"/>
      <c r="AE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9"/>
      <c r="Z761" s="4"/>
      <c r="AA761" s="4"/>
      <c r="AB761" s="4"/>
      <c r="AC761" s="4"/>
      <c r="AD761" s="4"/>
      <c r="AE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9"/>
      <c r="Z762" s="4"/>
      <c r="AA762" s="4"/>
      <c r="AB762" s="4"/>
      <c r="AC762" s="4"/>
      <c r="AD762" s="4"/>
      <c r="AE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9"/>
      <c r="Z763" s="4"/>
      <c r="AA763" s="4"/>
      <c r="AB763" s="4"/>
      <c r="AC763" s="4"/>
      <c r="AD763" s="4"/>
      <c r="AE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9"/>
      <c r="Z764" s="4"/>
      <c r="AA764" s="4"/>
      <c r="AB764" s="4"/>
      <c r="AC764" s="4"/>
      <c r="AD764" s="4"/>
      <c r="AE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9"/>
      <c r="Z765" s="4"/>
      <c r="AA765" s="4"/>
      <c r="AB765" s="4"/>
      <c r="AC765" s="4"/>
      <c r="AD765" s="4"/>
      <c r="AE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9"/>
      <c r="Z766" s="4"/>
      <c r="AA766" s="4"/>
      <c r="AB766" s="4"/>
      <c r="AC766" s="4"/>
      <c r="AD766" s="4"/>
      <c r="AE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9"/>
      <c r="Z767" s="4"/>
      <c r="AA767" s="4"/>
      <c r="AB767" s="4"/>
      <c r="AC767" s="4"/>
      <c r="AD767" s="4"/>
      <c r="AE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9"/>
      <c r="Z768" s="4"/>
      <c r="AA768" s="4"/>
      <c r="AB768" s="4"/>
      <c r="AC768" s="4"/>
      <c r="AD768" s="4"/>
      <c r="AE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9"/>
      <c r="Z769" s="4"/>
      <c r="AA769" s="4"/>
      <c r="AB769" s="4"/>
      <c r="AC769" s="4"/>
      <c r="AD769" s="4"/>
      <c r="AE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9"/>
      <c r="Z770" s="4"/>
      <c r="AA770" s="4"/>
      <c r="AB770" s="4"/>
      <c r="AC770" s="4"/>
      <c r="AD770" s="4"/>
      <c r="AE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9"/>
      <c r="Z771" s="4"/>
      <c r="AA771" s="4"/>
      <c r="AB771" s="4"/>
      <c r="AC771" s="4"/>
      <c r="AD771" s="4"/>
      <c r="AE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9"/>
      <c r="Z772" s="4"/>
      <c r="AA772" s="4"/>
      <c r="AB772" s="4"/>
      <c r="AC772" s="4"/>
      <c r="AD772" s="4"/>
      <c r="AE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9"/>
      <c r="Z773" s="4"/>
      <c r="AA773" s="4"/>
      <c r="AB773" s="4"/>
      <c r="AC773" s="4"/>
      <c r="AD773" s="4"/>
      <c r="AE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9"/>
      <c r="Z774" s="4"/>
      <c r="AA774" s="4"/>
      <c r="AB774" s="4"/>
      <c r="AC774" s="4"/>
      <c r="AD774" s="4"/>
      <c r="AE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9"/>
      <c r="Z775" s="4"/>
      <c r="AA775" s="4"/>
      <c r="AB775" s="4"/>
      <c r="AC775" s="4"/>
      <c r="AD775" s="4"/>
      <c r="AE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9"/>
      <c r="Z776" s="4"/>
      <c r="AA776" s="4"/>
      <c r="AB776" s="4"/>
      <c r="AC776" s="4"/>
      <c r="AD776" s="4"/>
      <c r="AE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9"/>
      <c r="Z777" s="4"/>
      <c r="AA777" s="4"/>
      <c r="AB777" s="4"/>
      <c r="AC777" s="4"/>
      <c r="AD777" s="4"/>
      <c r="AE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9"/>
      <c r="Z778" s="4"/>
      <c r="AA778" s="4"/>
      <c r="AB778" s="4"/>
      <c r="AC778" s="4"/>
      <c r="AD778" s="4"/>
      <c r="AE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9"/>
      <c r="Z779" s="4"/>
      <c r="AA779" s="4"/>
      <c r="AB779" s="4"/>
      <c r="AC779" s="4"/>
      <c r="AD779" s="4"/>
      <c r="AE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9"/>
      <c r="Z780" s="4"/>
      <c r="AA780" s="4"/>
      <c r="AB780" s="4"/>
      <c r="AC780" s="4"/>
      <c r="AD780" s="4"/>
      <c r="AE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9"/>
      <c r="Z781" s="4"/>
      <c r="AA781" s="4"/>
      <c r="AB781" s="4"/>
      <c r="AC781" s="4"/>
      <c r="AD781" s="4"/>
      <c r="AE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9"/>
      <c r="Z782" s="4"/>
      <c r="AA782" s="4"/>
      <c r="AB782" s="4"/>
      <c r="AC782" s="4"/>
      <c r="AD782" s="4"/>
      <c r="AE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9"/>
      <c r="Z783" s="4"/>
      <c r="AA783" s="4"/>
      <c r="AB783" s="4"/>
      <c r="AC783" s="4"/>
      <c r="AD783" s="4"/>
      <c r="AE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9"/>
      <c r="Z784" s="4"/>
      <c r="AA784" s="4"/>
      <c r="AB784" s="4"/>
      <c r="AC784" s="4"/>
      <c r="AD784" s="4"/>
      <c r="AE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9"/>
      <c r="Z785" s="4"/>
      <c r="AA785" s="4"/>
      <c r="AB785" s="4"/>
      <c r="AC785" s="4"/>
      <c r="AD785" s="4"/>
      <c r="AE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9"/>
      <c r="Z786" s="4"/>
      <c r="AA786" s="4"/>
      <c r="AB786" s="4"/>
      <c r="AC786" s="4"/>
      <c r="AD786" s="4"/>
      <c r="AE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9"/>
      <c r="Z787" s="4"/>
      <c r="AA787" s="4"/>
      <c r="AB787" s="4"/>
      <c r="AC787" s="4"/>
      <c r="AD787" s="4"/>
      <c r="AE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9"/>
      <c r="Z788" s="4"/>
      <c r="AA788" s="4"/>
      <c r="AB788" s="4"/>
      <c r="AC788" s="4"/>
      <c r="AD788" s="4"/>
      <c r="AE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9"/>
      <c r="Z789" s="4"/>
      <c r="AA789" s="4"/>
      <c r="AB789" s="4"/>
      <c r="AC789" s="4"/>
      <c r="AD789" s="4"/>
      <c r="AE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9"/>
      <c r="Z790" s="4"/>
      <c r="AA790" s="4"/>
      <c r="AB790" s="4"/>
      <c r="AC790" s="4"/>
      <c r="AD790" s="4"/>
      <c r="AE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9"/>
      <c r="Z791" s="4"/>
      <c r="AA791" s="4"/>
      <c r="AB791" s="4"/>
      <c r="AC791" s="4"/>
      <c r="AD791" s="4"/>
      <c r="AE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9"/>
      <c r="Z792" s="4"/>
      <c r="AA792" s="4"/>
      <c r="AB792" s="4"/>
      <c r="AC792" s="4"/>
      <c r="AD792" s="4"/>
      <c r="AE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9"/>
      <c r="Z793" s="4"/>
      <c r="AA793" s="4"/>
      <c r="AB793" s="4"/>
      <c r="AC793" s="4"/>
      <c r="AD793" s="4"/>
      <c r="AE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9"/>
      <c r="Z794" s="4"/>
      <c r="AA794" s="4"/>
      <c r="AB794" s="4"/>
      <c r="AC794" s="4"/>
      <c r="AD794" s="4"/>
      <c r="AE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9"/>
      <c r="Z795" s="4"/>
      <c r="AA795" s="4"/>
      <c r="AB795" s="4"/>
      <c r="AC795" s="4"/>
      <c r="AD795" s="4"/>
      <c r="AE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9"/>
      <c r="Z796" s="4"/>
      <c r="AA796" s="4"/>
      <c r="AB796" s="4"/>
      <c r="AC796" s="4"/>
      <c r="AD796" s="4"/>
      <c r="AE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9"/>
      <c r="Z797" s="4"/>
      <c r="AA797" s="4"/>
      <c r="AB797" s="4"/>
      <c r="AC797" s="4"/>
      <c r="AD797" s="4"/>
      <c r="AE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9"/>
      <c r="Z798" s="4"/>
      <c r="AA798" s="4"/>
      <c r="AB798" s="4"/>
      <c r="AC798" s="4"/>
      <c r="AD798" s="4"/>
      <c r="AE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9"/>
      <c r="Z799" s="4"/>
      <c r="AA799" s="4"/>
      <c r="AB799" s="4"/>
      <c r="AC799" s="4"/>
      <c r="AD799" s="4"/>
      <c r="AE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9"/>
      <c r="Z800" s="4"/>
      <c r="AA800" s="4"/>
      <c r="AB800" s="4"/>
      <c r="AC800" s="4"/>
      <c r="AD800" s="4"/>
      <c r="AE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9"/>
      <c r="Z801" s="4"/>
      <c r="AA801" s="4"/>
      <c r="AB801" s="4"/>
      <c r="AC801" s="4"/>
      <c r="AD801" s="4"/>
      <c r="AE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9"/>
      <c r="Z802" s="4"/>
      <c r="AA802" s="4"/>
      <c r="AB802" s="4"/>
      <c r="AC802" s="4"/>
      <c r="AD802" s="4"/>
      <c r="AE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9"/>
      <c r="Z803" s="4"/>
      <c r="AA803" s="4"/>
      <c r="AB803" s="4"/>
      <c r="AC803" s="4"/>
      <c r="AD803" s="4"/>
      <c r="AE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9"/>
      <c r="Z804" s="4"/>
      <c r="AA804" s="4"/>
      <c r="AB804" s="4"/>
      <c r="AC804" s="4"/>
      <c r="AD804" s="4"/>
      <c r="AE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9"/>
      <c r="Z805" s="4"/>
      <c r="AA805" s="4"/>
      <c r="AB805" s="4"/>
      <c r="AC805" s="4"/>
      <c r="AD805" s="4"/>
      <c r="AE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9"/>
      <c r="Z806" s="4"/>
      <c r="AA806" s="4"/>
      <c r="AB806" s="4"/>
      <c r="AC806" s="4"/>
      <c r="AD806" s="4"/>
      <c r="AE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9"/>
      <c r="Z807" s="4"/>
      <c r="AA807" s="4"/>
      <c r="AB807" s="4"/>
      <c r="AC807" s="4"/>
      <c r="AD807" s="4"/>
      <c r="AE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9"/>
      <c r="Z808" s="4"/>
      <c r="AA808" s="4"/>
      <c r="AB808" s="4"/>
      <c r="AC808" s="4"/>
      <c r="AD808" s="4"/>
      <c r="AE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9"/>
      <c r="Z809" s="4"/>
      <c r="AA809" s="4"/>
      <c r="AB809" s="4"/>
      <c r="AC809" s="4"/>
      <c r="AD809" s="4"/>
      <c r="AE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9"/>
      <c r="Z810" s="4"/>
      <c r="AA810" s="4"/>
      <c r="AB810" s="4"/>
      <c r="AC810" s="4"/>
      <c r="AD810" s="4"/>
      <c r="AE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9"/>
      <c r="Z811" s="4"/>
      <c r="AA811" s="4"/>
      <c r="AB811" s="4"/>
      <c r="AC811" s="4"/>
      <c r="AD811" s="4"/>
      <c r="AE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9"/>
      <c r="Z812" s="4"/>
      <c r="AA812" s="4"/>
      <c r="AB812" s="4"/>
      <c r="AC812" s="4"/>
      <c r="AD812" s="4"/>
      <c r="AE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9"/>
      <c r="Z813" s="4"/>
      <c r="AA813" s="4"/>
      <c r="AB813" s="4"/>
      <c r="AC813" s="4"/>
      <c r="AD813" s="4"/>
      <c r="AE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9"/>
      <c r="Z814" s="4"/>
      <c r="AA814" s="4"/>
      <c r="AB814" s="4"/>
      <c r="AC814" s="4"/>
      <c r="AD814" s="4"/>
      <c r="AE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9"/>
      <c r="Z815" s="4"/>
      <c r="AA815" s="4"/>
      <c r="AB815" s="4"/>
      <c r="AC815" s="4"/>
      <c r="AD815" s="4"/>
      <c r="AE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9"/>
      <c r="Z816" s="4"/>
      <c r="AA816" s="4"/>
      <c r="AB816" s="4"/>
      <c r="AC816" s="4"/>
      <c r="AD816" s="4"/>
      <c r="AE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9"/>
      <c r="Z817" s="4"/>
      <c r="AA817" s="4"/>
      <c r="AB817" s="4"/>
      <c r="AC817" s="4"/>
      <c r="AD817" s="4"/>
      <c r="AE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9"/>
      <c r="Z818" s="4"/>
      <c r="AA818" s="4"/>
      <c r="AB818" s="4"/>
      <c r="AC818" s="4"/>
      <c r="AD818" s="4"/>
      <c r="AE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9"/>
      <c r="Z819" s="4"/>
      <c r="AA819" s="4"/>
      <c r="AB819" s="4"/>
      <c r="AC819" s="4"/>
      <c r="AD819" s="4"/>
      <c r="AE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9"/>
      <c r="Z820" s="4"/>
      <c r="AA820" s="4"/>
      <c r="AB820" s="4"/>
      <c r="AC820" s="4"/>
      <c r="AD820" s="4"/>
      <c r="AE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9"/>
      <c r="Z821" s="4"/>
      <c r="AA821" s="4"/>
      <c r="AB821" s="4"/>
      <c r="AC821" s="4"/>
      <c r="AD821" s="4"/>
      <c r="AE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9"/>
      <c r="Z822" s="4"/>
      <c r="AA822" s="4"/>
      <c r="AB822" s="4"/>
      <c r="AC822" s="4"/>
      <c r="AD822" s="4"/>
      <c r="AE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9"/>
      <c r="Z823" s="4"/>
      <c r="AA823" s="4"/>
      <c r="AB823" s="4"/>
      <c r="AC823" s="4"/>
      <c r="AD823" s="4"/>
      <c r="AE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9"/>
      <c r="Z824" s="4"/>
      <c r="AA824" s="4"/>
      <c r="AB824" s="4"/>
      <c r="AC824" s="4"/>
      <c r="AD824" s="4"/>
      <c r="AE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9"/>
      <c r="Z825" s="4"/>
      <c r="AA825" s="4"/>
      <c r="AB825" s="4"/>
      <c r="AC825" s="4"/>
      <c r="AD825" s="4"/>
      <c r="AE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9"/>
      <c r="Z826" s="4"/>
      <c r="AA826" s="4"/>
      <c r="AB826" s="4"/>
      <c r="AC826" s="4"/>
      <c r="AD826" s="4"/>
      <c r="AE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9"/>
      <c r="Z827" s="4"/>
      <c r="AA827" s="4"/>
      <c r="AB827" s="4"/>
      <c r="AC827" s="4"/>
      <c r="AD827" s="4"/>
      <c r="AE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9"/>
      <c r="Z828" s="4"/>
      <c r="AA828" s="4"/>
      <c r="AB828" s="4"/>
      <c r="AC828" s="4"/>
      <c r="AD828" s="4"/>
      <c r="AE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9"/>
      <c r="Z829" s="4"/>
      <c r="AA829" s="4"/>
      <c r="AB829" s="4"/>
      <c r="AC829" s="4"/>
      <c r="AD829" s="4"/>
      <c r="AE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9"/>
      <c r="Z830" s="4"/>
      <c r="AA830" s="4"/>
      <c r="AB830" s="4"/>
      <c r="AC830" s="4"/>
      <c r="AD830" s="4"/>
      <c r="AE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9"/>
      <c r="Z831" s="4"/>
      <c r="AA831" s="4"/>
      <c r="AB831" s="4"/>
      <c r="AC831" s="4"/>
      <c r="AD831" s="4"/>
      <c r="AE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9"/>
      <c r="Z832" s="4"/>
      <c r="AA832" s="4"/>
      <c r="AB832" s="4"/>
      <c r="AC832" s="4"/>
      <c r="AD832" s="4"/>
      <c r="AE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9"/>
      <c r="Z833" s="4"/>
      <c r="AA833" s="4"/>
      <c r="AB833" s="4"/>
      <c r="AC833" s="4"/>
      <c r="AD833" s="4"/>
      <c r="AE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9"/>
      <c r="Z834" s="4"/>
      <c r="AA834" s="4"/>
      <c r="AB834" s="4"/>
      <c r="AC834" s="4"/>
      <c r="AD834" s="4"/>
      <c r="AE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9"/>
      <c r="Z835" s="4"/>
      <c r="AA835" s="4"/>
      <c r="AB835" s="4"/>
      <c r="AC835" s="4"/>
      <c r="AD835" s="4"/>
      <c r="AE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9"/>
      <c r="Z836" s="4"/>
      <c r="AA836" s="4"/>
      <c r="AB836" s="4"/>
      <c r="AC836" s="4"/>
      <c r="AD836" s="4"/>
      <c r="AE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9"/>
      <c r="Z837" s="4"/>
      <c r="AA837" s="4"/>
      <c r="AB837" s="4"/>
      <c r="AC837" s="4"/>
      <c r="AD837" s="4"/>
      <c r="AE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9"/>
      <c r="Z838" s="4"/>
      <c r="AA838" s="4"/>
      <c r="AB838" s="4"/>
      <c r="AC838" s="4"/>
      <c r="AD838" s="4"/>
      <c r="AE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9"/>
      <c r="Z839" s="4"/>
      <c r="AA839" s="4"/>
      <c r="AB839" s="4"/>
      <c r="AC839" s="4"/>
      <c r="AD839" s="4"/>
      <c r="AE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9"/>
      <c r="Z840" s="4"/>
      <c r="AA840" s="4"/>
      <c r="AB840" s="4"/>
      <c r="AC840" s="4"/>
      <c r="AD840" s="4"/>
      <c r="AE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9"/>
      <c r="Z841" s="4"/>
      <c r="AA841" s="4"/>
      <c r="AB841" s="4"/>
      <c r="AC841" s="4"/>
      <c r="AD841" s="4"/>
      <c r="AE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9"/>
      <c r="Z842" s="4"/>
      <c r="AA842" s="4"/>
      <c r="AB842" s="4"/>
      <c r="AC842" s="4"/>
      <c r="AD842" s="4"/>
      <c r="AE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9"/>
      <c r="Z843" s="4"/>
      <c r="AA843" s="4"/>
      <c r="AB843" s="4"/>
      <c r="AC843" s="4"/>
      <c r="AD843" s="4"/>
      <c r="AE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9"/>
      <c r="Z844" s="4"/>
      <c r="AA844" s="4"/>
      <c r="AB844" s="4"/>
      <c r="AC844" s="4"/>
      <c r="AD844" s="4"/>
      <c r="AE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9"/>
      <c r="Z845" s="4"/>
      <c r="AA845" s="4"/>
      <c r="AB845" s="4"/>
      <c r="AC845" s="4"/>
      <c r="AD845" s="4"/>
      <c r="AE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9"/>
      <c r="Z846" s="4"/>
      <c r="AA846" s="4"/>
      <c r="AB846" s="4"/>
      <c r="AC846" s="4"/>
      <c r="AD846" s="4"/>
      <c r="AE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9"/>
      <c r="Z847" s="4"/>
      <c r="AA847" s="4"/>
      <c r="AB847" s="4"/>
      <c r="AC847" s="4"/>
      <c r="AD847" s="4"/>
      <c r="AE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9"/>
      <c r="Z848" s="4"/>
      <c r="AA848" s="4"/>
      <c r="AB848" s="4"/>
      <c r="AC848" s="4"/>
      <c r="AD848" s="4"/>
      <c r="AE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9"/>
      <c r="Z849" s="4"/>
      <c r="AA849" s="4"/>
      <c r="AB849" s="4"/>
      <c r="AC849" s="4"/>
      <c r="AD849" s="4"/>
      <c r="AE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9"/>
      <c r="Z850" s="4"/>
      <c r="AA850" s="4"/>
      <c r="AB850" s="4"/>
      <c r="AC850" s="4"/>
      <c r="AD850" s="4"/>
      <c r="AE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9"/>
      <c r="Z851" s="4"/>
      <c r="AA851" s="4"/>
      <c r="AB851" s="4"/>
      <c r="AC851" s="4"/>
      <c r="AD851" s="4"/>
      <c r="AE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9"/>
      <c r="Z852" s="4"/>
      <c r="AA852" s="4"/>
      <c r="AB852" s="4"/>
      <c r="AC852" s="4"/>
      <c r="AD852" s="4"/>
      <c r="AE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9"/>
      <c r="Z853" s="4"/>
      <c r="AA853" s="4"/>
      <c r="AB853" s="4"/>
      <c r="AC853" s="4"/>
      <c r="AD853" s="4"/>
      <c r="AE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9"/>
      <c r="Z854" s="4"/>
      <c r="AA854" s="4"/>
      <c r="AB854" s="4"/>
      <c r="AC854" s="4"/>
      <c r="AD854" s="4"/>
      <c r="AE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9"/>
      <c r="Z855" s="4"/>
      <c r="AA855" s="4"/>
      <c r="AB855" s="4"/>
      <c r="AC855" s="4"/>
      <c r="AD855" s="4"/>
      <c r="AE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9"/>
      <c r="Z856" s="4"/>
      <c r="AA856" s="4"/>
      <c r="AB856" s="4"/>
      <c r="AC856" s="4"/>
      <c r="AD856" s="4"/>
      <c r="AE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9"/>
      <c r="Z857" s="4"/>
      <c r="AA857" s="4"/>
      <c r="AB857" s="4"/>
      <c r="AC857" s="4"/>
      <c r="AD857" s="4"/>
      <c r="AE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9"/>
      <c r="Z858" s="4"/>
      <c r="AA858" s="4"/>
      <c r="AB858" s="4"/>
      <c r="AC858" s="4"/>
      <c r="AD858" s="4"/>
      <c r="AE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9"/>
      <c r="Z859" s="4"/>
      <c r="AA859" s="4"/>
      <c r="AB859" s="4"/>
      <c r="AC859" s="4"/>
      <c r="AD859" s="4"/>
      <c r="AE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9"/>
      <c r="Z860" s="4"/>
      <c r="AA860" s="4"/>
      <c r="AB860" s="4"/>
      <c r="AC860" s="4"/>
      <c r="AD860" s="4"/>
      <c r="AE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9"/>
      <c r="Z861" s="4"/>
      <c r="AA861" s="4"/>
      <c r="AB861" s="4"/>
      <c r="AC861" s="4"/>
      <c r="AD861" s="4"/>
      <c r="AE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9"/>
      <c r="Z862" s="4"/>
      <c r="AA862" s="4"/>
      <c r="AB862" s="4"/>
      <c r="AC862" s="4"/>
      <c r="AD862" s="4"/>
      <c r="AE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9"/>
      <c r="Z863" s="4"/>
      <c r="AA863" s="4"/>
      <c r="AB863" s="4"/>
      <c r="AC863" s="4"/>
      <c r="AD863" s="4"/>
      <c r="AE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9"/>
      <c r="Z864" s="4"/>
      <c r="AA864" s="4"/>
      <c r="AB864" s="4"/>
      <c r="AC864" s="4"/>
      <c r="AD864" s="4"/>
      <c r="AE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9"/>
      <c r="Z865" s="4"/>
      <c r="AA865" s="4"/>
      <c r="AB865" s="4"/>
      <c r="AC865" s="4"/>
      <c r="AD865" s="4"/>
      <c r="AE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9"/>
      <c r="Z866" s="4"/>
      <c r="AA866" s="4"/>
      <c r="AB866" s="4"/>
      <c r="AC866" s="4"/>
      <c r="AD866" s="4"/>
      <c r="AE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9"/>
      <c r="Z867" s="4"/>
      <c r="AA867" s="4"/>
      <c r="AB867" s="4"/>
      <c r="AC867" s="4"/>
      <c r="AD867" s="4"/>
      <c r="AE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9"/>
      <c r="Z868" s="4"/>
      <c r="AA868" s="4"/>
      <c r="AB868" s="4"/>
      <c r="AC868" s="4"/>
      <c r="AD868" s="4"/>
      <c r="AE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9"/>
      <c r="Z869" s="4"/>
      <c r="AA869" s="4"/>
      <c r="AB869" s="4"/>
      <c r="AC869" s="4"/>
      <c r="AD869" s="4"/>
      <c r="AE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9"/>
      <c r="Z870" s="4"/>
      <c r="AA870" s="4"/>
      <c r="AB870" s="4"/>
      <c r="AC870" s="4"/>
      <c r="AD870" s="4"/>
      <c r="AE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9"/>
      <c r="Z871" s="4"/>
      <c r="AA871" s="4"/>
      <c r="AB871" s="4"/>
      <c r="AC871" s="4"/>
      <c r="AD871" s="4"/>
      <c r="AE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9"/>
      <c r="Z872" s="4"/>
      <c r="AA872" s="4"/>
      <c r="AB872" s="4"/>
      <c r="AC872" s="4"/>
      <c r="AD872" s="4"/>
      <c r="AE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9"/>
      <c r="Z873" s="4"/>
      <c r="AA873" s="4"/>
      <c r="AB873" s="4"/>
      <c r="AC873" s="4"/>
      <c r="AD873" s="4"/>
      <c r="AE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9"/>
      <c r="Z874" s="4"/>
      <c r="AA874" s="4"/>
      <c r="AB874" s="4"/>
      <c r="AC874" s="4"/>
      <c r="AD874" s="4"/>
      <c r="AE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9"/>
      <c r="Z875" s="4"/>
      <c r="AA875" s="4"/>
      <c r="AB875" s="4"/>
      <c r="AC875" s="4"/>
      <c r="AD875" s="4"/>
      <c r="AE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9"/>
      <c r="Z876" s="4"/>
      <c r="AA876" s="4"/>
      <c r="AB876" s="4"/>
      <c r="AC876" s="4"/>
      <c r="AD876" s="4"/>
      <c r="AE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9"/>
      <c r="Z877" s="4"/>
      <c r="AA877" s="4"/>
      <c r="AB877" s="4"/>
      <c r="AC877" s="4"/>
      <c r="AD877" s="4"/>
      <c r="AE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9"/>
      <c r="Z878" s="4"/>
      <c r="AA878" s="4"/>
      <c r="AB878" s="4"/>
      <c r="AC878" s="4"/>
      <c r="AD878" s="4"/>
      <c r="AE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9"/>
      <c r="Z879" s="4"/>
      <c r="AA879" s="4"/>
      <c r="AB879" s="4"/>
      <c r="AC879" s="4"/>
      <c r="AD879" s="4"/>
      <c r="AE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9"/>
      <c r="Z880" s="4"/>
      <c r="AA880" s="4"/>
      <c r="AB880" s="4"/>
      <c r="AC880" s="4"/>
      <c r="AD880" s="4"/>
      <c r="AE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9"/>
      <c r="Z881" s="4"/>
      <c r="AA881" s="4"/>
      <c r="AB881" s="4"/>
      <c r="AC881" s="4"/>
      <c r="AD881" s="4"/>
      <c r="AE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9"/>
      <c r="Z882" s="4"/>
      <c r="AA882" s="4"/>
      <c r="AB882" s="4"/>
      <c r="AC882" s="4"/>
      <c r="AD882" s="4"/>
      <c r="AE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9"/>
      <c r="Z883" s="4"/>
      <c r="AA883" s="4"/>
      <c r="AB883" s="4"/>
      <c r="AC883" s="4"/>
      <c r="AD883" s="4"/>
      <c r="AE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9"/>
      <c r="Z884" s="4"/>
      <c r="AA884" s="4"/>
      <c r="AB884" s="4"/>
      <c r="AC884" s="4"/>
      <c r="AD884" s="4"/>
      <c r="AE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9"/>
      <c r="Z885" s="4"/>
      <c r="AA885" s="4"/>
      <c r="AB885" s="4"/>
      <c r="AC885" s="4"/>
      <c r="AD885" s="4"/>
      <c r="AE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9"/>
      <c r="Z886" s="4"/>
      <c r="AA886" s="4"/>
      <c r="AB886" s="4"/>
      <c r="AC886" s="4"/>
      <c r="AD886" s="4"/>
      <c r="AE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9"/>
      <c r="Z887" s="4"/>
      <c r="AA887" s="4"/>
      <c r="AB887" s="4"/>
      <c r="AC887" s="4"/>
      <c r="AD887" s="4"/>
      <c r="AE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9"/>
      <c r="Z888" s="4"/>
      <c r="AA888" s="4"/>
      <c r="AB888" s="4"/>
      <c r="AC888" s="4"/>
      <c r="AD888" s="4"/>
      <c r="AE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9"/>
      <c r="Z889" s="4"/>
      <c r="AA889" s="4"/>
      <c r="AB889" s="4"/>
      <c r="AC889" s="4"/>
      <c r="AD889" s="4"/>
      <c r="AE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9"/>
      <c r="Z890" s="4"/>
      <c r="AA890" s="4"/>
      <c r="AB890" s="4"/>
      <c r="AC890" s="4"/>
      <c r="AD890" s="4"/>
      <c r="AE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9"/>
      <c r="Z891" s="4"/>
      <c r="AA891" s="4"/>
      <c r="AB891" s="4"/>
      <c r="AC891" s="4"/>
      <c r="AD891" s="4"/>
      <c r="AE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9"/>
      <c r="Z892" s="4"/>
      <c r="AA892" s="4"/>
      <c r="AB892" s="4"/>
      <c r="AC892" s="4"/>
      <c r="AD892" s="4"/>
      <c r="AE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9"/>
      <c r="Z893" s="4"/>
      <c r="AA893" s="4"/>
      <c r="AB893" s="4"/>
      <c r="AC893" s="4"/>
      <c r="AD893" s="4"/>
      <c r="AE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9"/>
      <c r="Z894" s="4"/>
      <c r="AA894" s="4"/>
      <c r="AB894" s="4"/>
      <c r="AC894" s="4"/>
      <c r="AD894" s="4"/>
      <c r="AE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9"/>
      <c r="Z895" s="4"/>
      <c r="AA895" s="4"/>
      <c r="AB895" s="4"/>
      <c r="AC895" s="4"/>
      <c r="AD895" s="4"/>
      <c r="AE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9"/>
      <c r="Z896" s="4"/>
      <c r="AA896" s="4"/>
      <c r="AB896" s="4"/>
      <c r="AC896" s="4"/>
      <c r="AD896" s="4"/>
      <c r="AE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9"/>
      <c r="Z897" s="4"/>
      <c r="AA897" s="4"/>
      <c r="AB897" s="4"/>
      <c r="AC897" s="4"/>
      <c r="AD897" s="4"/>
      <c r="AE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9"/>
      <c r="Z898" s="4"/>
      <c r="AA898" s="4"/>
      <c r="AB898" s="4"/>
      <c r="AC898" s="4"/>
      <c r="AD898" s="4"/>
      <c r="AE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9"/>
      <c r="Z899" s="4"/>
      <c r="AA899" s="4"/>
      <c r="AB899" s="4"/>
      <c r="AC899" s="4"/>
      <c r="AD899" s="4"/>
      <c r="AE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9"/>
      <c r="Z900" s="4"/>
      <c r="AA900" s="4"/>
      <c r="AB900" s="4"/>
      <c r="AC900" s="4"/>
      <c r="AD900" s="4"/>
      <c r="AE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9"/>
      <c r="Z901" s="4"/>
      <c r="AA901" s="4"/>
      <c r="AB901" s="4"/>
      <c r="AC901" s="4"/>
      <c r="AD901" s="4"/>
      <c r="AE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9"/>
      <c r="Z902" s="4"/>
      <c r="AA902" s="4"/>
      <c r="AB902" s="4"/>
      <c r="AC902" s="4"/>
      <c r="AD902" s="4"/>
      <c r="AE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9"/>
      <c r="Z903" s="4"/>
      <c r="AA903" s="4"/>
      <c r="AB903" s="4"/>
      <c r="AC903" s="4"/>
      <c r="AD903" s="4"/>
      <c r="AE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9"/>
      <c r="Z904" s="4"/>
      <c r="AA904" s="4"/>
      <c r="AB904" s="4"/>
      <c r="AC904" s="4"/>
      <c r="AD904" s="4"/>
      <c r="AE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9"/>
      <c r="Z905" s="4"/>
      <c r="AA905" s="4"/>
      <c r="AB905" s="4"/>
      <c r="AC905" s="4"/>
      <c r="AD905" s="4"/>
      <c r="AE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9"/>
      <c r="Z906" s="4"/>
      <c r="AA906" s="4"/>
      <c r="AB906" s="4"/>
      <c r="AC906" s="4"/>
      <c r="AD906" s="4"/>
      <c r="AE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9"/>
      <c r="Z907" s="4"/>
      <c r="AA907" s="4"/>
      <c r="AB907" s="4"/>
      <c r="AC907" s="4"/>
      <c r="AD907" s="4"/>
      <c r="AE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9"/>
      <c r="Z908" s="4"/>
      <c r="AA908" s="4"/>
      <c r="AB908" s="4"/>
      <c r="AC908" s="4"/>
      <c r="AD908" s="4"/>
      <c r="AE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9"/>
      <c r="Z909" s="4"/>
      <c r="AA909" s="4"/>
      <c r="AB909" s="4"/>
      <c r="AC909" s="4"/>
      <c r="AD909" s="4"/>
      <c r="AE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9"/>
      <c r="Z910" s="4"/>
      <c r="AA910" s="4"/>
      <c r="AB910" s="4"/>
      <c r="AC910" s="4"/>
      <c r="AD910" s="4"/>
      <c r="AE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9"/>
      <c r="Z911" s="4"/>
      <c r="AA911" s="4"/>
      <c r="AB911" s="4"/>
      <c r="AC911" s="4"/>
      <c r="AD911" s="4"/>
      <c r="AE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9"/>
      <c r="Z912" s="4"/>
      <c r="AA912" s="4"/>
      <c r="AB912" s="4"/>
      <c r="AC912" s="4"/>
      <c r="AD912" s="4"/>
      <c r="AE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9"/>
      <c r="Z913" s="4"/>
      <c r="AA913" s="4"/>
      <c r="AB913" s="4"/>
      <c r="AC913" s="4"/>
      <c r="AD913" s="4"/>
      <c r="AE913" s="4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9"/>
      <c r="Z914" s="4"/>
      <c r="AA914" s="4"/>
      <c r="AB914" s="4"/>
      <c r="AC914" s="4"/>
      <c r="AD914" s="4"/>
      <c r="AE914" s="4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9"/>
      <c r="Z915" s="4"/>
      <c r="AA915" s="4"/>
      <c r="AB915" s="4"/>
      <c r="AC915" s="4"/>
      <c r="AD915" s="4"/>
      <c r="AE915" s="4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9"/>
      <c r="Z916" s="4"/>
      <c r="AA916" s="4"/>
      <c r="AB916" s="4"/>
      <c r="AC916" s="4"/>
      <c r="AD916" s="4"/>
      <c r="AE916" s="4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9"/>
      <c r="Z917" s="4"/>
      <c r="AA917" s="4"/>
      <c r="AB917" s="4"/>
      <c r="AC917" s="4"/>
      <c r="AD917" s="4"/>
      <c r="AE917" s="4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9"/>
      <c r="Z918" s="4"/>
      <c r="AA918" s="4"/>
      <c r="AB918" s="4"/>
      <c r="AC918" s="4"/>
      <c r="AD918" s="4"/>
      <c r="AE918" s="4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9"/>
      <c r="Z919" s="4"/>
      <c r="AA919" s="4"/>
      <c r="AB919" s="4"/>
      <c r="AC919" s="4"/>
      <c r="AD919" s="4"/>
      <c r="AE919" s="4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9"/>
      <c r="Z920" s="4"/>
      <c r="AA920" s="4"/>
      <c r="AB920" s="4"/>
      <c r="AC920" s="4"/>
      <c r="AD920" s="4"/>
      <c r="AE920" s="4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9"/>
      <c r="Z921" s="4"/>
      <c r="AA921" s="4"/>
      <c r="AB921" s="4"/>
      <c r="AC921" s="4"/>
      <c r="AD921" s="4"/>
      <c r="AE921" s="4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9"/>
      <c r="Z922" s="4"/>
      <c r="AA922" s="4"/>
      <c r="AB922" s="4"/>
      <c r="AC922" s="4"/>
      <c r="AD922" s="4"/>
      <c r="AE922" s="4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9"/>
      <c r="Z923" s="4"/>
      <c r="AA923" s="4"/>
      <c r="AB923" s="4"/>
      <c r="AC923" s="4"/>
      <c r="AD923" s="4"/>
      <c r="AE923" s="4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9"/>
      <c r="Z924" s="4"/>
      <c r="AA924" s="4"/>
      <c r="AB924" s="4"/>
      <c r="AC924" s="4"/>
      <c r="AD924" s="4"/>
      <c r="AE924" s="4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9"/>
      <c r="Z925" s="4"/>
      <c r="AA925" s="4"/>
      <c r="AB925" s="4"/>
      <c r="AC925" s="4"/>
      <c r="AD925" s="4"/>
      <c r="AE925" s="4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9"/>
      <c r="Z926" s="4"/>
      <c r="AA926" s="4"/>
      <c r="AB926" s="4"/>
      <c r="AC926" s="4"/>
      <c r="AD926" s="4"/>
      <c r="AE926" s="4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9"/>
      <c r="Z927" s="4"/>
      <c r="AA927" s="4"/>
      <c r="AB927" s="4"/>
      <c r="AC927" s="4"/>
      <c r="AD927" s="4"/>
      <c r="AE927" s="4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9"/>
      <c r="Z928" s="4"/>
      <c r="AA928" s="4"/>
      <c r="AB928" s="4"/>
      <c r="AC928" s="4"/>
      <c r="AD928" s="4"/>
      <c r="AE928" s="4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9"/>
      <c r="Z929" s="4"/>
      <c r="AA929" s="4"/>
      <c r="AB929" s="4"/>
      <c r="AC929" s="4"/>
      <c r="AD929" s="4"/>
      <c r="AE929" s="4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9"/>
      <c r="Z930" s="4"/>
      <c r="AA930" s="4"/>
      <c r="AB930" s="4"/>
      <c r="AC930" s="4"/>
      <c r="AD930" s="4"/>
      <c r="AE930" s="4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9"/>
      <c r="Z931" s="4"/>
      <c r="AA931" s="4"/>
      <c r="AB931" s="4"/>
      <c r="AC931" s="4"/>
      <c r="AD931" s="4"/>
      <c r="AE931" s="4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9"/>
      <c r="Z932" s="4"/>
      <c r="AA932" s="4"/>
      <c r="AB932" s="4"/>
      <c r="AC932" s="4"/>
      <c r="AD932" s="4"/>
      <c r="AE932" s="4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9"/>
      <c r="Z933" s="4"/>
      <c r="AA933" s="4"/>
      <c r="AB933" s="4"/>
      <c r="AC933" s="4"/>
      <c r="AD933" s="4"/>
      <c r="AE933" s="4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9"/>
      <c r="Z934" s="4"/>
      <c r="AA934" s="4"/>
      <c r="AB934" s="4"/>
      <c r="AC934" s="4"/>
      <c r="AD934" s="4"/>
      <c r="AE934" s="4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9"/>
      <c r="Z935" s="4"/>
      <c r="AA935" s="4"/>
      <c r="AB935" s="4"/>
      <c r="AC935" s="4"/>
      <c r="AD935" s="4"/>
      <c r="AE935" s="4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9"/>
      <c r="Z936" s="4"/>
      <c r="AA936" s="4"/>
      <c r="AB936" s="4"/>
      <c r="AC936" s="4"/>
      <c r="AD936" s="4"/>
      <c r="AE936" s="4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9"/>
      <c r="Z937" s="4"/>
      <c r="AA937" s="4"/>
      <c r="AB937" s="4"/>
      <c r="AC937" s="4"/>
      <c r="AD937" s="4"/>
      <c r="AE937" s="4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9"/>
      <c r="Z938" s="4"/>
      <c r="AA938" s="4"/>
      <c r="AB938" s="4"/>
      <c r="AC938" s="4"/>
      <c r="AD938" s="4"/>
      <c r="AE938" s="4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9"/>
      <c r="Z939" s="4"/>
      <c r="AA939" s="4"/>
      <c r="AB939" s="4"/>
      <c r="AC939" s="4"/>
      <c r="AD939" s="4"/>
      <c r="AE939" s="4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9"/>
      <c r="Z940" s="4"/>
      <c r="AA940" s="4"/>
      <c r="AB940" s="4"/>
      <c r="AC940" s="4"/>
      <c r="AD940" s="4"/>
      <c r="AE940" s="4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9"/>
      <c r="Z941" s="4"/>
      <c r="AA941" s="4"/>
      <c r="AB941" s="4"/>
      <c r="AC941" s="4"/>
      <c r="AD941" s="4"/>
      <c r="AE941" s="4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9"/>
      <c r="Z942" s="4"/>
      <c r="AA942" s="4"/>
      <c r="AB942" s="4"/>
      <c r="AC942" s="4"/>
      <c r="AD942" s="4"/>
      <c r="AE942" s="4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9"/>
      <c r="Z943" s="4"/>
      <c r="AA943" s="4"/>
      <c r="AB943" s="4"/>
      <c r="AC943" s="4"/>
      <c r="AD943" s="4"/>
      <c r="AE943" s="4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9"/>
      <c r="Z944" s="4"/>
      <c r="AA944" s="4"/>
      <c r="AB944" s="4"/>
      <c r="AC944" s="4"/>
      <c r="AD944" s="4"/>
      <c r="AE944" s="4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9"/>
      <c r="Z945" s="4"/>
      <c r="AA945" s="4"/>
      <c r="AB945" s="4"/>
      <c r="AC945" s="4"/>
      <c r="AD945" s="4"/>
      <c r="AE945" s="4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9"/>
      <c r="Z946" s="4"/>
      <c r="AA946" s="4"/>
      <c r="AB946" s="4"/>
      <c r="AC946" s="4"/>
      <c r="AD946" s="4"/>
      <c r="AE946" s="4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9"/>
      <c r="Z947" s="4"/>
      <c r="AA947" s="4"/>
      <c r="AB947" s="4"/>
      <c r="AC947" s="4"/>
      <c r="AD947" s="4"/>
      <c r="AE947" s="4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9"/>
      <c r="Z948" s="4"/>
      <c r="AA948" s="4"/>
      <c r="AB948" s="4"/>
      <c r="AC948" s="4"/>
      <c r="AD948" s="4"/>
      <c r="AE948" s="4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9"/>
      <c r="Z949" s="4"/>
      <c r="AA949" s="4"/>
      <c r="AB949" s="4"/>
      <c r="AC949" s="4"/>
      <c r="AD949" s="4"/>
      <c r="AE949" s="4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9"/>
      <c r="Z950" s="4"/>
      <c r="AA950" s="4"/>
      <c r="AB950" s="4"/>
      <c r="AC950" s="4"/>
      <c r="AD950" s="4"/>
      <c r="AE950" s="4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9"/>
      <c r="Z951" s="4"/>
      <c r="AA951" s="4"/>
      <c r="AB951" s="4"/>
      <c r="AC951" s="4"/>
      <c r="AD951" s="4"/>
      <c r="AE951" s="4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9"/>
      <c r="Z952" s="4"/>
      <c r="AA952" s="4"/>
      <c r="AB952" s="4"/>
      <c r="AC952" s="4"/>
      <c r="AD952" s="4"/>
      <c r="AE952" s="4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9"/>
      <c r="Z953" s="4"/>
      <c r="AA953" s="4"/>
      <c r="AB953" s="4"/>
      <c r="AC953" s="4"/>
      <c r="AD953" s="4"/>
      <c r="AE953" s="4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9"/>
      <c r="Z954" s="4"/>
      <c r="AA954" s="4"/>
      <c r="AB954" s="4"/>
      <c r="AC954" s="4"/>
      <c r="AD954" s="4"/>
      <c r="AE954" s="4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9"/>
      <c r="Z955" s="4"/>
      <c r="AA955" s="4"/>
      <c r="AB955" s="4"/>
      <c r="AC955" s="4"/>
      <c r="AD955" s="4"/>
      <c r="AE955" s="4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9"/>
      <c r="Z956" s="4"/>
      <c r="AA956" s="4"/>
      <c r="AB956" s="4"/>
      <c r="AC956" s="4"/>
      <c r="AD956" s="4"/>
      <c r="AE956" s="4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9"/>
      <c r="Z957" s="4"/>
      <c r="AA957" s="4"/>
      <c r="AB957" s="4"/>
      <c r="AC957" s="4"/>
      <c r="AD957" s="4"/>
      <c r="AE957" s="4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9"/>
      <c r="Z958" s="4"/>
      <c r="AA958" s="4"/>
      <c r="AB958" s="4"/>
      <c r="AC958" s="4"/>
      <c r="AD958" s="4"/>
      <c r="AE958" s="4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9"/>
      <c r="Z959" s="4"/>
      <c r="AA959" s="4"/>
      <c r="AB959" s="4"/>
      <c r="AC959" s="4"/>
      <c r="AD959" s="4"/>
      <c r="AE959" s="4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9"/>
      <c r="Z960" s="4"/>
      <c r="AA960" s="4"/>
      <c r="AB960" s="4"/>
      <c r="AC960" s="4"/>
      <c r="AD960" s="4"/>
      <c r="AE960" s="4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9"/>
      <c r="Z961" s="4"/>
      <c r="AA961" s="4"/>
      <c r="AB961" s="4"/>
      <c r="AC961" s="4"/>
      <c r="AD961" s="4"/>
      <c r="AE961" s="4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9"/>
      <c r="Z962" s="4"/>
      <c r="AA962" s="4"/>
      <c r="AB962" s="4"/>
      <c r="AC962" s="4"/>
      <c r="AD962" s="4"/>
      <c r="AE962" s="4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9"/>
      <c r="Z963" s="4"/>
      <c r="AA963" s="4"/>
      <c r="AB963" s="4"/>
      <c r="AC963" s="4"/>
      <c r="AD963" s="4"/>
      <c r="AE963" s="4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9"/>
      <c r="Z964" s="4"/>
      <c r="AA964" s="4"/>
      <c r="AB964" s="4"/>
      <c r="AC964" s="4"/>
      <c r="AD964" s="4"/>
      <c r="AE964" s="4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9"/>
      <c r="Z965" s="4"/>
      <c r="AA965" s="4"/>
      <c r="AB965" s="4"/>
      <c r="AC965" s="4"/>
      <c r="AD965" s="4"/>
      <c r="AE965" s="4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9"/>
      <c r="Z966" s="4"/>
      <c r="AA966" s="4"/>
      <c r="AB966" s="4"/>
      <c r="AC966" s="4"/>
      <c r="AD966" s="4"/>
      <c r="AE966" s="4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9"/>
      <c r="Z967" s="4"/>
      <c r="AA967" s="4"/>
      <c r="AB967" s="4"/>
      <c r="AC967" s="4"/>
      <c r="AD967" s="4"/>
      <c r="AE967" s="4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9"/>
      <c r="Z968" s="4"/>
      <c r="AA968" s="4"/>
      <c r="AB968" s="4"/>
      <c r="AC968" s="4"/>
      <c r="AD968" s="4"/>
      <c r="AE968" s="4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9"/>
      <c r="Z969" s="4"/>
      <c r="AA969" s="4"/>
      <c r="AB969" s="4"/>
      <c r="AC969" s="4"/>
      <c r="AD969" s="4"/>
      <c r="AE969" s="4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9"/>
      <c r="Z970" s="4"/>
      <c r="AA970" s="4"/>
      <c r="AB970" s="4"/>
      <c r="AC970" s="4"/>
      <c r="AD970" s="4"/>
      <c r="AE970" s="4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9"/>
      <c r="Z971" s="4"/>
      <c r="AA971" s="4"/>
      <c r="AB971" s="4"/>
      <c r="AC971" s="4"/>
      <c r="AD971" s="4"/>
      <c r="AE971" s="4"/>
    </row>
  </sheetData>
  <mergeCells count="1">
    <mergeCell ref="A1:X2"/>
  </mergeCells>
  <conditionalFormatting sqref="C80:W80 C135:W135 C190:W190 C245:W246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U80:W80 U135:W135 U190:W190 U245:W245">
    <cfRule type="notContainsBlanks" dxfId="0" priority="2">
      <formula>LEN(TRIM(U80))&gt;0</formula>
    </cfRule>
  </conditionalFormatting>
  <conditionalFormatting sqref="J277:J297">
    <cfRule type="colorScale" priority="3">
      <colorScale>
        <cfvo type="min"/>
        <cfvo type="max"/>
        <color rgb="FFFFFFFF"/>
        <color rgb="FFE67C73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4"/>
      <c r="B1" s="104" t="s">
        <v>233</v>
      </c>
      <c r="C1" s="104" t="s">
        <v>234</v>
      </c>
      <c r="D1" s="104"/>
      <c r="E1" s="104"/>
      <c r="F1" s="104"/>
      <c r="G1" s="104"/>
      <c r="H1" s="104"/>
      <c r="I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104"/>
      <c r="B2" s="104" t="s">
        <v>24</v>
      </c>
      <c r="C2" s="104"/>
      <c r="D2" s="104" t="s">
        <v>25</v>
      </c>
      <c r="E2" s="104"/>
      <c r="F2" s="104" t="s">
        <v>26</v>
      </c>
      <c r="G2" s="104"/>
      <c r="H2" s="104" t="s">
        <v>27</v>
      </c>
      <c r="I2" s="104"/>
      <c r="J2" s="105"/>
      <c r="K2" s="105"/>
      <c r="L2" s="105"/>
      <c r="M2" s="105" t="s">
        <v>24</v>
      </c>
      <c r="N2" s="106" t="s">
        <v>25</v>
      </c>
      <c r="O2" s="106" t="s">
        <v>26</v>
      </c>
      <c r="P2" s="106" t="s">
        <v>27</v>
      </c>
      <c r="Q2" s="105" t="s">
        <v>24</v>
      </c>
      <c r="R2" s="106" t="s">
        <v>25</v>
      </c>
      <c r="S2" s="106" t="s">
        <v>26</v>
      </c>
      <c r="T2" s="106" t="s">
        <v>27</v>
      </c>
      <c r="U2" s="106" t="s">
        <v>55</v>
      </c>
      <c r="V2" s="107" t="s">
        <v>235</v>
      </c>
      <c r="W2" s="107" t="s">
        <v>235</v>
      </c>
      <c r="X2" s="107" t="s">
        <v>235</v>
      </c>
    </row>
    <row r="3">
      <c r="A3" s="104" t="s">
        <v>236</v>
      </c>
      <c r="B3" s="104" t="s">
        <v>237</v>
      </c>
      <c r="C3" s="104" t="s">
        <v>238</v>
      </c>
      <c r="D3" s="104" t="s">
        <v>237</v>
      </c>
      <c r="E3" s="104" t="s">
        <v>238</v>
      </c>
      <c r="F3" s="104" t="s">
        <v>237</v>
      </c>
      <c r="G3" s="104" t="s">
        <v>238</v>
      </c>
      <c r="H3" s="104" t="s">
        <v>237</v>
      </c>
      <c r="I3" s="104" t="s">
        <v>238</v>
      </c>
      <c r="J3" s="105" t="s">
        <v>239</v>
      </c>
      <c r="K3" s="105" t="s">
        <v>240</v>
      </c>
      <c r="L3" s="105" t="s">
        <v>241</v>
      </c>
      <c r="M3" s="105" t="s">
        <v>242</v>
      </c>
      <c r="N3" s="105" t="s">
        <v>242</v>
      </c>
      <c r="O3" s="105" t="s">
        <v>242</v>
      </c>
      <c r="P3" s="105" t="s">
        <v>242</v>
      </c>
      <c r="Q3" s="106" t="s">
        <v>243</v>
      </c>
      <c r="R3" s="106" t="s">
        <v>243</v>
      </c>
      <c r="S3" s="106" t="s">
        <v>243</v>
      </c>
      <c r="T3" s="106" t="s">
        <v>243</v>
      </c>
      <c r="U3" s="106" t="s">
        <v>243</v>
      </c>
      <c r="V3" s="107" t="s">
        <v>244</v>
      </c>
      <c r="W3" s="107" t="s">
        <v>245</v>
      </c>
      <c r="X3" s="107" t="s">
        <v>242</v>
      </c>
    </row>
    <row r="4">
      <c r="A4" s="108">
        <v>1.0</v>
      </c>
      <c r="B4" s="53">
        <v>-571785.3097119071</v>
      </c>
      <c r="C4" s="53">
        <v>5559185.519999999</v>
      </c>
      <c r="D4" s="53">
        <v>-575763.5263332566</v>
      </c>
      <c r="E4" s="53">
        <v>5306012.539999999</v>
      </c>
      <c r="F4" s="53">
        <v>-427401.0299552904</v>
      </c>
      <c r="G4" s="53">
        <v>1829169.5899999999</v>
      </c>
      <c r="H4" s="53">
        <v>-513952.5416035205</v>
      </c>
      <c r="I4" s="53">
        <v>3196206.67</v>
      </c>
      <c r="J4" s="53">
        <f t="shared" ref="J4:K4" si="1">IF(OR(ISBLANK(B4), ISBLANK(D4), ISBLANK(F4), ISBLANK(H4)), "", IFERROR(SUM(B4, D4, F4, H4), ""))
</f>
        <v>-2088902.408</v>
      </c>
      <c r="K4" s="53">
        <f t="shared" si="1"/>
        <v>15890574.32</v>
      </c>
      <c r="L4" s="54">
        <f t="shared" ref="L4:L135" si="4">IFERROR(J4/K4,"")</f>
        <v>-0.131455438</v>
      </c>
      <c r="M4" s="54">
        <f t="shared" ref="M4:M135" si="5">IFERROR(B4/C4,"")</f>
        <v>-0.1028541515</v>
      </c>
      <c r="N4" s="54">
        <f t="shared" ref="N4:N135" si="6">IFERROR(D4/E4,"")</f>
        <v>-0.1085115276</v>
      </c>
      <c r="O4" s="54">
        <f t="shared" ref="O4:O135" si="7">IFERROR(F4/G4,"")</f>
        <v>-0.233658504</v>
      </c>
      <c r="P4" s="54">
        <f t="shared" ref="P4:P135" si="8">IFERROR(H4/I4,"")</f>
        <v>-0.160800785</v>
      </c>
      <c r="Q4" s="4" t="str">
        <f t="shared" ref="Q4:Q135" si="9">IF(ISBLANK(B4),"",IF(B4&gt;=0,"Positiva","Negativa"))
</f>
        <v>Negativa</v>
      </c>
      <c r="R4" s="4" t="str">
        <f t="shared" ref="R4:R135" si="10">IF(ISBLANK(D4),"",IF(D4&gt;=0,"Positiva","Negativa"))
</f>
        <v>Negativa</v>
      </c>
      <c r="S4" s="4" t="str">
        <f t="shared" ref="S4:S135" si="11">IF(ISBLANK(F4),"",IF(F4&gt;=0,"Positiva","Negativa"))
</f>
        <v>Negativa</v>
      </c>
      <c r="T4" s="4" t="str">
        <f t="shared" ref="T4:T135" si="12">IF(ISBLANK(H4),"",IF(H4&gt;=0,"Positiva","Negativa"))
</f>
        <v>Negativa</v>
      </c>
      <c r="U4" s="4" t="str">
        <f t="shared" ref="U4:U135" si="13">IF(AND(NOT(ISERROR(J4)),ISNUMBER(J4)),IF(J4&gt;=0,"Positiva","Negativa"),"")
</f>
        <v>Negativa</v>
      </c>
      <c r="V4" s="53">
        <f t="shared" ref="V4:W4" si="2">D4+F4+H4/3</f>
        <v>-1174482.07</v>
      </c>
      <c r="W4" s="53">
        <f t="shared" si="2"/>
        <v>8200584.353</v>
      </c>
      <c r="X4" s="54">
        <f t="shared" ref="X4:X23" si="15">V4/W4</f>
        <v>-0.1432193146</v>
      </c>
    </row>
    <row r="5">
      <c r="A5" s="108">
        <v>2.0</v>
      </c>
      <c r="B5" s="53">
        <v>-295815.9652611134</v>
      </c>
      <c r="C5" s="53">
        <v>6074262.55</v>
      </c>
      <c r="D5" s="53">
        <v>108178.96470456352</v>
      </c>
      <c r="E5" s="53">
        <v>6355835.839999999</v>
      </c>
      <c r="F5" s="53">
        <v>-194279.38518032792</v>
      </c>
      <c r="G5" s="53">
        <v>2188092.77</v>
      </c>
      <c r="H5" s="53">
        <v>-36109.1076354082</v>
      </c>
      <c r="I5" s="53">
        <v>4222765.239999999</v>
      </c>
      <c r="J5" s="53">
        <f t="shared" ref="J5:K5" si="3">IF(OR(ISBLANK(B5), ISBLANK(D5), ISBLANK(F5), ISBLANK(H5)), "", IFERROR(SUM(B5, D5, F5, H5), ""))
</f>
        <v>-418025.4934</v>
      </c>
      <c r="K5" s="53">
        <f t="shared" si="3"/>
        <v>18840956.4</v>
      </c>
      <c r="L5" s="54">
        <f t="shared" si="4"/>
        <v>-0.02218706336</v>
      </c>
      <c r="M5" s="54">
        <f t="shared" si="5"/>
        <v>-0.04869989778</v>
      </c>
      <c r="N5" s="54">
        <f t="shared" si="6"/>
        <v>0.01702041516</v>
      </c>
      <c r="O5" s="54">
        <f t="shared" si="7"/>
        <v>-0.08878937303</v>
      </c>
      <c r="P5" s="54">
        <f t="shared" si="8"/>
        <v>-0.008551057325</v>
      </c>
      <c r="Q5" s="4" t="str">
        <f t="shared" si="9"/>
        <v>Negativa</v>
      </c>
      <c r="R5" s="4" t="str">
        <f t="shared" si="10"/>
        <v>Positiva</v>
      </c>
      <c r="S5" s="4" t="str">
        <f t="shared" si="11"/>
        <v>Negativa</v>
      </c>
      <c r="T5" s="4" t="str">
        <f t="shared" si="12"/>
        <v>Negativa</v>
      </c>
      <c r="U5" s="4" t="str">
        <f t="shared" si="13"/>
        <v>Negativa</v>
      </c>
      <c r="V5" s="53">
        <f t="shared" ref="V5:W5" si="14">D5+F5+H5/3</f>
        <v>-98136.78969</v>
      </c>
      <c r="W5" s="53">
        <f t="shared" si="14"/>
        <v>9951517.023</v>
      </c>
      <c r="X5" s="54">
        <f t="shared" si="15"/>
        <v>-0.00986149041</v>
      </c>
    </row>
    <row r="6">
      <c r="A6" s="108">
        <v>3.0</v>
      </c>
      <c r="B6" s="53">
        <v>5709.934309454413</v>
      </c>
      <c r="C6" s="53">
        <v>5414866.47</v>
      </c>
      <c r="D6" s="53">
        <v>128308.96929828206</v>
      </c>
      <c r="E6" s="53">
        <v>5646321.51</v>
      </c>
      <c r="F6" s="53">
        <v>-222984.2368817067</v>
      </c>
      <c r="G6" s="53">
        <v>1981670.7300000002</v>
      </c>
      <c r="H6" s="53">
        <v>-136696.52739466794</v>
      </c>
      <c r="I6" s="53">
        <v>3674858.4200000004</v>
      </c>
      <c r="J6" s="53">
        <f t="shared" ref="J6:K6" si="16">IF(OR(ISBLANK(B6), ISBLANK(D6), ISBLANK(F6), ISBLANK(H6)), "", IFERROR(SUM(B6, D6, F6, H6), ""))
</f>
        <v>-225661.8607</v>
      </c>
      <c r="K6" s="53">
        <f t="shared" si="16"/>
        <v>16717717.13</v>
      </c>
      <c r="L6" s="54">
        <f t="shared" si="4"/>
        <v>-0.01349836577</v>
      </c>
      <c r="M6" s="54">
        <f t="shared" si="5"/>
        <v>0.001054492173</v>
      </c>
      <c r="N6" s="54">
        <f t="shared" si="6"/>
        <v>0.02272434701</v>
      </c>
      <c r="O6" s="54">
        <f t="shared" si="7"/>
        <v>-0.1125233539</v>
      </c>
      <c r="P6" s="54">
        <f t="shared" si="8"/>
        <v>-0.03719776704</v>
      </c>
      <c r="Q6" s="4" t="str">
        <f t="shared" si="9"/>
        <v>Positiva</v>
      </c>
      <c r="R6" s="4" t="str">
        <f t="shared" si="10"/>
        <v>Positiva</v>
      </c>
      <c r="S6" s="4" t="str">
        <f t="shared" si="11"/>
        <v>Negativa</v>
      </c>
      <c r="T6" s="4" t="str">
        <f t="shared" si="12"/>
        <v>Negativa</v>
      </c>
      <c r="U6" s="4" t="str">
        <f t="shared" si="13"/>
        <v>Negativa</v>
      </c>
      <c r="V6" s="53">
        <f t="shared" ref="V6:W6" si="17">D6+F6+H6/3</f>
        <v>-140240.7767</v>
      </c>
      <c r="W6" s="53">
        <f t="shared" si="17"/>
        <v>8852945.047</v>
      </c>
      <c r="X6" s="54">
        <f t="shared" si="15"/>
        <v>-0.01584114393</v>
      </c>
    </row>
    <row r="7">
      <c r="A7" s="108">
        <v>4.0</v>
      </c>
      <c r="B7" s="53">
        <v>72857.2238738955</v>
      </c>
      <c r="C7" s="53">
        <v>5710148.880000001</v>
      </c>
      <c r="D7" s="53">
        <v>-110505.1317782415</v>
      </c>
      <c r="E7" s="53">
        <v>5145832.010000001</v>
      </c>
      <c r="F7" s="53">
        <v>-141443.8417117262</v>
      </c>
      <c r="G7" s="53">
        <v>2002542.8799999994</v>
      </c>
      <c r="H7" s="53">
        <v>-13846.974337573729</v>
      </c>
      <c r="I7" s="53">
        <v>3672398.4200000004</v>
      </c>
      <c r="J7" s="53">
        <f t="shared" ref="J7:K7" si="18">IF(OR(ISBLANK(B7), ISBLANK(D7), ISBLANK(F7), ISBLANK(H7)), "", IFERROR(SUM(B7, D7, F7, H7), ""))
</f>
        <v>-192938.724</v>
      </c>
      <c r="K7" s="53">
        <f t="shared" si="18"/>
        <v>16530922.19</v>
      </c>
      <c r="L7" s="54">
        <f t="shared" si="4"/>
        <v>-0.01167138298</v>
      </c>
      <c r="M7" s="54">
        <f t="shared" si="5"/>
        <v>0.01275925119</v>
      </c>
      <c r="N7" s="54">
        <f t="shared" si="6"/>
        <v>-0.021474687</v>
      </c>
      <c r="O7" s="54">
        <f t="shared" si="7"/>
        <v>-0.07063211636</v>
      </c>
      <c r="P7" s="54">
        <f t="shared" si="8"/>
        <v>-0.003770553397</v>
      </c>
      <c r="Q7" s="4" t="str">
        <f t="shared" si="9"/>
        <v>Positiva</v>
      </c>
      <c r="R7" s="4" t="str">
        <f t="shared" si="10"/>
        <v>Negativa</v>
      </c>
      <c r="S7" s="4" t="str">
        <f t="shared" si="11"/>
        <v>Negativa</v>
      </c>
      <c r="T7" s="4" t="str">
        <f t="shared" si="12"/>
        <v>Negativa</v>
      </c>
      <c r="U7" s="4" t="str">
        <f t="shared" si="13"/>
        <v>Negativa</v>
      </c>
      <c r="V7" s="53">
        <f t="shared" ref="V7:W7" si="19">D7+F7+H7/3</f>
        <v>-256564.6316</v>
      </c>
      <c r="W7" s="53">
        <f t="shared" si="19"/>
        <v>8372507.697</v>
      </c>
      <c r="X7" s="54">
        <f t="shared" si="15"/>
        <v>-0.03064370209</v>
      </c>
    </row>
    <row r="8">
      <c r="A8" s="108">
        <v>5.0</v>
      </c>
      <c r="B8" s="53">
        <v>-10433.890385583452</v>
      </c>
      <c r="C8" s="53">
        <v>5534068.100000001</v>
      </c>
      <c r="D8" s="53">
        <v>-21248.70862144545</v>
      </c>
      <c r="E8" s="53">
        <v>5414121.540000001</v>
      </c>
      <c r="F8" s="53">
        <v>-119999.26500473905</v>
      </c>
      <c r="G8" s="53">
        <v>2064403.91</v>
      </c>
      <c r="H8" s="53">
        <v>-63330.93556688429</v>
      </c>
      <c r="I8" s="53">
        <v>3736577.9899999998</v>
      </c>
      <c r="J8" s="53">
        <f t="shared" ref="J8:K8" si="20">IF(OR(ISBLANK(B8), ISBLANK(D8), ISBLANK(F8), ISBLANK(H8)), "", IFERROR(SUM(B8, D8, F8, H8), ""))
</f>
        <v>-215012.7996</v>
      </c>
      <c r="K8" s="53">
        <f t="shared" si="20"/>
        <v>16749171.54</v>
      </c>
      <c r="L8" s="54">
        <f t="shared" si="4"/>
        <v>-0.01283721998</v>
      </c>
      <c r="M8" s="54">
        <f t="shared" si="5"/>
        <v>-0.001885392481</v>
      </c>
      <c r="N8" s="54">
        <f t="shared" si="6"/>
        <v>-0.003924682604</v>
      </c>
      <c r="O8" s="54">
        <f t="shared" si="7"/>
        <v>-0.05812780359</v>
      </c>
      <c r="P8" s="54">
        <f t="shared" si="8"/>
        <v>-0.01694891308</v>
      </c>
      <c r="Q8" s="4" t="str">
        <f t="shared" si="9"/>
        <v>Negativa</v>
      </c>
      <c r="R8" s="4" t="str">
        <f t="shared" si="10"/>
        <v>Negativa</v>
      </c>
      <c r="S8" s="4" t="str">
        <f t="shared" si="11"/>
        <v>Negativa</v>
      </c>
      <c r="T8" s="4" t="str">
        <f t="shared" si="12"/>
        <v>Negativa</v>
      </c>
      <c r="U8" s="4" t="str">
        <f t="shared" si="13"/>
        <v>Negativa</v>
      </c>
      <c r="V8" s="53">
        <f t="shared" ref="V8:W8" si="21">D8+F8+H8/3</f>
        <v>-162358.2855</v>
      </c>
      <c r="W8" s="53">
        <f t="shared" si="21"/>
        <v>8724051.447</v>
      </c>
      <c r="X8" s="54">
        <f t="shared" si="15"/>
        <v>-0.01861042275</v>
      </c>
    </row>
    <row r="9">
      <c r="A9" s="108">
        <v>6.0</v>
      </c>
      <c r="B9" s="53">
        <v>-334196.96172264055</v>
      </c>
      <c r="C9" s="53">
        <v>6266816.45</v>
      </c>
      <c r="D9" s="53">
        <v>40850.75105917772</v>
      </c>
      <c r="E9" s="53">
        <v>6529163.0600000005</v>
      </c>
      <c r="F9" s="53">
        <v>-135664.29829843983</v>
      </c>
      <c r="G9" s="53">
        <v>2396582.4299999997</v>
      </c>
      <c r="H9" s="53">
        <v>-119595.72669701808</v>
      </c>
      <c r="I9" s="53">
        <v>4631091.21</v>
      </c>
      <c r="J9" s="53">
        <f t="shared" ref="J9:K9" si="22">IF(OR(ISBLANK(B9), ISBLANK(D9), ISBLANK(F9), ISBLANK(H9)), "", IFERROR(SUM(B9, D9, F9, H9), ""))
</f>
        <v>-548606.2357</v>
      </c>
      <c r="K9" s="53">
        <f t="shared" si="22"/>
        <v>19823653.15</v>
      </c>
      <c r="L9" s="54">
        <f t="shared" si="4"/>
        <v>-0.02767432579</v>
      </c>
      <c r="M9" s="54">
        <f t="shared" si="5"/>
        <v>-0.05332802778</v>
      </c>
      <c r="N9" s="54">
        <f t="shared" si="6"/>
        <v>0.006256659649</v>
      </c>
      <c r="O9" s="54">
        <f t="shared" si="7"/>
        <v>-0.05660739919</v>
      </c>
      <c r="P9" s="54">
        <f t="shared" si="8"/>
        <v>-0.02582452413</v>
      </c>
      <c r="Q9" s="4" t="str">
        <f t="shared" si="9"/>
        <v>Negativa</v>
      </c>
      <c r="R9" s="4" t="str">
        <f t="shared" si="10"/>
        <v>Positiva</v>
      </c>
      <c r="S9" s="4" t="str">
        <f t="shared" si="11"/>
        <v>Negativa</v>
      </c>
      <c r="T9" s="4" t="str">
        <f t="shared" si="12"/>
        <v>Negativa</v>
      </c>
      <c r="U9" s="4" t="str">
        <f t="shared" si="13"/>
        <v>Negativa</v>
      </c>
      <c r="V9" s="53">
        <f t="shared" ref="V9:W9" si="23">D9+F9+H9/3</f>
        <v>-134678.7895</v>
      </c>
      <c r="W9" s="53">
        <f t="shared" si="23"/>
        <v>10469442.56</v>
      </c>
      <c r="X9" s="54">
        <f t="shared" si="15"/>
        <v>-0.01286398857</v>
      </c>
    </row>
    <row r="10">
      <c r="A10" s="108">
        <v>7.0</v>
      </c>
      <c r="B10" s="53">
        <v>-830947.5284429357</v>
      </c>
      <c r="C10" s="53">
        <v>5897826.230000001</v>
      </c>
      <c r="D10" s="53">
        <v>-824035.232680832</v>
      </c>
      <c r="E10" s="53">
        <v>6114588.749999999</v>
      </c>
      <c r="F10" s="53">
        <v>-515529.29565820284</v>
      </c>
      <c r="G10" s="53">
        <v>2360310.5800000005</v>
      </c>
      <c r="H10" s="53">
        <v>-540030.9928504227</v>
      </c>
      <c r="I10" s="53">
        <v>4308452.43</v>
      </c>
      <c r="J10" s="53">
        <f t="shared" ref="J10:K10" si="24">IF(OR(ISBLANK(B10), ISBLANK(D10), ISBLANK(F10), ISBLANK(H10)), "", IFERROR(SUM(B10, D10, F10, H10), ""))
</f>
        <v>-2710543.05</v>
      </c>
      <c r="K10" s="53">
        <f t="shared" si="24"/>
        <v>18681177.99</v>
      </c>
      <c r="L10" s="54">
        <f t="shared" si="4"/>
        <v>-0.1450948677</v>
      </c>
      <c r="M10" s="54">
        <f t="shared" si="5"/>
        <v>-0.1408904732</v>
      </c>
      <c r="N10" s="54">
        <f t="shared" si="6"/>
        <v>-0.1347654383</v>
      </c>
      <c r="O10" s="54">
        <f t="shared" si="7"/>
        <v>-0.2184158729</v>
      </c>
      <c r="P10" s="54">
        <f t="shared" si="8"/>
        <v>-0.1253422201</v>
      </c>
      <c r="Q10" s="4" t="str">
        <f t="shared" si="9"/>
        <v>Negativa</v>
      </c>
      <c r="R10" s="4" t="str">
        <f t="shared" si="10"/>
        <v>Negativa</v>
      </c>
      <c r="S10" s="4" t="str">
        <f t="shared" si="11"/>
        <v>Negativa</v>
      </c>
      <c r="T10" s="4" t="str">
        <f t="shared" si="12"/>
        <v>Negativa</v>
      </c>
      <c r="U10" s="4" t="str">
        <f t="shared" si="13"/>
        <v>Negativa</v>
      </c>
      <c r="V10" s="53">
        <f t="shared" ref="V10:W10" si="25">D10+F10+H10/3</f>
        <v>-1519574.859</v>
      </c>
      <c r="W10" s="53">
        <f t="shared" si="25"/>
        <v>9911050.14</v>
      </c>
      <c r="X10" s="54">
        <f t="shared" si="15"/>
        <v>-0.1533212765</v>
      </c>
    </row>
    <row r="11">
      <c r="A11" s="108">
        <v>8.0</v>
      </c>
      <c r="B11" s="53">
        <v>-103015.5649677009</v>
      </c>
      <c r="C11" s="53">
        <v>5549817.74</v>
      </c>
      <c r="D11" s="53">
        <v>159221.92173649961</v>
      </c>
      <c r="E11" s="53">
        <v>5659018.28</v>
      </c>
      <c r="F11" s="53">
        <v>-18559.43871130537</v>
      </c>
      <c r="G11" s="53">
        <v>2264946.0100000002</v>
      </c>
      <c r="H11" s="53">
        <v>27435.025680421248</v>
      </c>
      <c r="I11" s="53">
        <v>3969867.59</v>
      </c>
      <c r="J11" s="53">
        <f t="shared" ref="J11:K11" si="26">IF(OR(ISBLANK(B11), ISBLANK(D11), ISBLANK(F11), ISBLANK(H11)), "", IFERROR(SUM(B11, D11, F11, H11), ""))
</f>
        <v>65081.94374</v>
      </c>
      <c r="K11" s="53">
        <f t="shared" si="26"/>
        <v>17443649.62</v>
      </c>
      <c r="L11" s="54">
        <f t="shared" si="4"/>
        <v>0.003730982057</v>
      </c>
      <c r="M11" s="54">
        <f t="shared" si="5"/>
        <v>-0.01856197263</v>
      </c>
      <c r="N11" s="54">
        <f t="shared" si="6"/>
        <v>0.02813596173</v>
      </c>
      <c r="O11" s="54">
        <f t="shared" si="7"/>
        <v>-0.008194207998</v>
      </c>
      <c r="P11" s="54">
        <f t="shared" si="8"/>
        <v>0.006910816308</v>
      </c>
      <c r="Q11" s="4" t="str">
        <f t="shared" si="9"/>
        <v>Negativa</v>
      </c>
      <c r="R11" s="4" t="str">
        <f t="shared" si="10"/>
        <v>Positiva</v>
      </c>
      <c r="S11" s="4" t="str">
        <f t="shared" si="11"/>
        <v>Negativa</v>
      </c>
      <c r="T11" s="4" t="str">
        <f t="shared" si="12"/>
        <v>Positiva</v>
      </c>
      <c r="U11" s="4" t="str">
        <f t="shared" si="13"/>
        <v>Positiva</v>
      </c>
      <c r="V11" s="53">
        <f t="shared" ref="V11:W11" si="27">D11+F11+H11/3</f>
        <v>149807.4916</v>
      </c>
      <c r="W11" s="53">
        <f t="shared" si="27"/>
        <v>9247253.487</v>
      </c>
      <c r="X11" s="54">
        <f t="shared" si="15"/>
        <v>0.01620021467</v>
      </c>
    </row>
    <row r="12">
      <c r="A12" s="108">
        <v>9.0</v>
      </c>
      <c r="B12" s="53">
        <v>196831.22194856932</v>
      </c>
      <c r="C12" s="53">
        <v>5590837.24</v>
      </c>
      <c r="D12" s="53">
        <v>317360.97275074583</v>
      </c>
      <c r="E12" s="53">
        <v>5538318.300000001</v>
      </c>
      <c r="F12" s="53">
        <v>-84543.93301069966</v>
      </c>
      <c r="G12" s="53">
        <v>2179872.8000000003</v>
      </c>
      <c r="H12" s="53">
        <v>-104430.9353001916</v>
      </c>
      <c r="I12" s="53">
        <v>3911282.41</v>
      </c>
      <c r="J12" s="53">
        <f t="shared" ref="J12:K12" si="28">IF(OR(ISBLANK(B12), ISBLANK(D12), ISBLANK(F12), ISBLANK(H12)), "", IFERROR(SUM(B12, D12, F12, H12), ""))
</f>
        <v>325217.3264</v>
      </c>
      <c r="K12" s="53">
        <f t="shared" si="28"/>
        <v>17220310.75</v>
      </c>
      <c r="L12" s="54">
        <f t="shared" si="4"/>
        <v>0.01888568279</v>
      </c>
      <c r="M12" s="54">
        <f t="shared" si="5"/>
        <v>0.03520603686</v>
      </c>
      <c r="N12" s="54">
        <f t="shared" si="6"/>
        <v>0.05730276874</v>
      </c>
      <c r="O12" s="54">
        <f t="shared" si="7"/>
        <v>-0.03878388363</v>
      </c>
      <c r="P12" s="54">
        <f t="shared" si="8"/>
        <v>-0.02669992201</v>
      </c>
      <c r="Q12" s="4" t="str">
        <f t="shared" si="9"/>
        <v>Positiva</v>
      </c>
      <c r="R12" s="4" t="str">
        <f t="shared" si="10"/>
        <v>Positiva</v>
      </c>
      <c r="S12" s="4" t="str">
        <f t="shared" si="11"/>
        <v>Negativa</v>
      </c>
      <c r="T12" s="4" t="str">
        <f t="shared" si="12"/>
        <v>Negativa</v>
      </c>
      <c r="U12" s="4" t="str">
        <f t="shared" si="13"/>
        <v>Positiva</v>
      </c>
      <c r="V12" s="53">
        <f t="shared" ref="V12:W12" si="29">D12+F12+H12/3</f>
        <v>198006.728</v>
      </c>
      <c r="W12" s="53">
        <f t="shared" si="29"/>
        <v>9021951.903</v>
      </c>
      <c r="X12" s="54">
        <f t="shared" si="15"/>
        <v>0.02194721609</v>
      </c>
    </row>
    <row r="13">
      <c r="A13" s="108">
        <v>10.0</v>
      </c>
      <c r="B13" s="53">
        <v>702074.5946910558</v>
      </c>
      <c r="C13" s="53">
        <v>6514170.84</v>
      </c>
      <c r="D13" s="53">
        <v>718367.1510522723</v>
      </c>
      <c r="E13" s="53">
        <v>6600810.81</v>
      </c>
      <c r="F13" s="53">
        <v>291985.85546631605</v>
      </c>
      <c r="G13" s="53">
        <v>3080630.4099999997</v>
      </c>
      <c r="H13" s="53">
        <v>344146.937820352</v>
      </c>
      <c r="I13" s="53">
        <v>5471640.359999999</v>
      </c>
      <c r="J13" s="53">
        <f t="shared" ref="J13:K13" si="30">IF(OR(ISBLANK(B13), ISBLANK(D13), ISBLANK(F13), ISBLANK(H13)), "", IFERROR(SUM(B13, D13, F13, H13), ""))
</f>
        <v>2056574.539</v>
      </c>
      <c r="K13" s="53">
        <f t="shared" si="30"/>
        <v>21667252.42</v>
      </c>
      <c r="L13" s="54">
        <f t="shared" si="4"/>
        <v>0.09491625884</v>
      </c>
      <c r="M13" s="54">
        <f t="shared" si="5"/>
        <v>0.1077765094</v>
      </c>
      <c r="N13" s="54">
        <f t="shared" si="6"/>
        <v>0.108830138</v>
      </c>
      <c r="O13" s="54">
        <f t="shared" si="7"/>
        <v>0.09478120274</v>
      </c>
      <c r="P13" s="54">
        <f t="shared" si="8"/>
        <v>0.06289648354</v>
      </c>
      <c r="Q13" s="4" t="str">
        <f t="shared" si="9"/>
        <v>Positiva</v>
      </c>
      <c r="R13" s="4" t="str">
        <f t="shared" si="10"/>
        <v>Positiva</v>
      </c>
      <c r="S13" s="4" t="str">
        <f t="shared" si="11"/>
        <v>Positiva</v>
      </c>
      <c r="T13" s="4" t="str">
        <f t="shared" si="12"/>
        <v>Positiva</v>
      </c>
      <c r="U13" s="4" t="str">
        <f t="shared" si="13"/>
        <v>Positiva</v>
      </c>
      <c r="V13" s="53">
        <f t="shared" ref="V13:W13" si="31">D13+F13+H13/3</f>
        <v>1125068.652</v>
      </c>
      <c r="W13" s="53">
        <f t="shared" si="31"/>
        <v>11505321.34</v>
      </c>
      <c r="X13" s="54">
        <f t="shared" si="15"/>
        <v>0.09778680831</v>
      </c>
    </row>
    <row r="14">
      <c r="A14" s="108">
        <v>11.0</v>
      </c>
      <c r="B14" s="53">
        <v>-187818.76079809348</v>
      </c>
      <c r="C14" s="53">
        <v>7312911.430000001</v>
      </c>
      <c r="D14" s="53">
        <v>206100.5846673473</v>
      </c>
      <c r="E14" s="53">
        <v>8021310.799999999</v>
      </c>
      <c r="F14" s="53">
        <v>-176607.19648370394</v>
      </c>
      <c r="G14" s="53">
        <v>2816801.2700000005</v>
      </c>
      <c r="H14" s="53">
        <v>-254469.97439203237</v>
      </c>
      <c r="I14" s="53">
        <v>5061293.85</v>
      </c>
      <c r="J14" s="53">
        <f t="shared" ref="J14:K14" si="32">IF(OR(ISBLANK(B14), ISBLANK(D14), ISBLANK(F14), ISBLANK(H14)), "", IFERROR(SUM(B14, D14, F14, H14), ""))
</f>
        <v>-412795.347</v>
      </c>
      <c r="K14" s="53">
        <f t="shared" si="32"/>
        <v>23212317.35</v>
      </c>
      <c r="L14" s="54">
        <f t="shared" si="4"/>
        <v>-0.01778346129</v>
      </c>
      <c r="M14" s="54">
        <f t="shared" si="5"/>
        <v>-0.02568317183</v>
      </c>
      <c r="N14" s="54">
        <f t="shared" si="6"/>
        <v>0.02569412778</v>
      </c>
      <c r="O14" s="54">
        <f t="shared" si="7"/>
        <v>-0.0626977836</v>
      </c>
      <c r="P14" s="54">
        <f t="shared" si="8"/>
        <v>-0.0502776527</v>
      </c>
      <c r="Q14" s="4" t="str">
        <f t="shared" si="9"/>
        <v>Negativa</v>
      </c>
      <c r="R14" s="4" t="str">
        <f t="shared" si="10"/>
        <v>Positiva</v>
      </c>
      <c r="S14" s="4" t="str">
        <f t="shared" si="11"/>
        <v>Negativa</v>
      </c>
      <c r="T14" s="4" t="str">
        <f t="shared" si="12"/>
        <v>Negativa</v>
      </c>
      <c r="U14" s="4" t="str">
        <f t="shared" si="13"/>
        <v>Negativa</v>
      </c>
      <c r="V14" s="53">
        <f t="shared" ref="V14:W14" si="33">D14+F14+H14/3</f>
        <v>-55329.93661</v>
      </c>
      <c r="W14" s="53">
        <f t="shared" si="33"/>
        <v>12525210.02</v>
      </c>
      <c r="X14" s="54">
        <f t="shared" si="15"/>
        <v>-0.004417485737</v>
      </c>
    </row>
    <row r="15">
      <c r="A15" s="108">
        <v>12.0</v>
      </c>
      <c r="B15" s="53">
        <v>-233346.07167717593</v>
      </c>
      <c r="C15" s="53">
        <v>6212420.920000001</v>
      </c>
      <c r="D15" s="53">
        <v>389716.16419348173</v>
      </c>
      <c r="E15" s="53">
        <v>6781850.65</v>
      </c>
      <c r="F15" s="53">
        <v>-62905.73109719996</v>
      </c>
      <c r="G15" s="53">
        <v>2583757.22</v>
      </c>
      <c r="H15" s="53">
        <v>-152020.45703428081</v>
      </c>
      <c r="I15" s="53">
        <v>4537110.029999999</v>
      </c>
      <c r="J15" s="53">
        <f t="shared" ref="J15:K15" si="34">IF(OR(ISBLANK(B15), ISBLANK(D15), ISBLANK(F15), ISBLANK(H15)), "", IFERROR(SUM(B15, D15, F15, H15), ""))
</f>
        <v>-58556.09562</v>
      </c>
      <c r="K15" s="53">
        <f t="shared" si="34"/>
        <v>20115138.82</v>
      </c>
      <c r="L15" s="54">
        <f t="shared" si="4"/>
        <v>-0.00291104606</v>
      </c>
      <c r="M15" s="54">
        <f t="shared" si="5"/>
        <v>-0.03756121401</v>
      </c>
      <c r="N15" s="54">
        <f t="shared" si="6"/>
        <v>0.05746457483</v>
      </c>
      <c r="O15" s="54">
        <f t="shared" si="7"/>
        <v>-0.02434661067</v>
      </c>
      <c r="P15" s="54">
        <f t="shared" si="8"/>
        <v>-0.03350601066</v>
      </c>
      <c r="Q15" s="4" t="str">
        <f t="shared" si="9"/>
        <v>Negativa</v>
      </c>
      <c r="R15" s="4" t="str">
        <f t="shared" si="10"/>
        <v>Positiva</v>
      </c>
      <c r="S15" s="4" t="str">
        <f t="shared" si="11"/>
        <v>Negativa</v>
      </c>
      <c r="T15" s="4" t="str">
        <f t="shared" si="12"/>
        <v>Negativa</v>
      </c>
      <c r="U15" s="4" t="str">
        <f t="shared" si="13"/>
        <v>Negativa</v>
      </c>
      <c r="V15" s="53">
        <f t="shared" ref="V15:W15" si="35">D15+F15+H15/3</f>
        <v>276136.9474</v>
      </c>
      <c r="W15" s="53">
        <f t="shared" si="35"/>
        <v>10877977.88</v>
      </c>
      <c r="X15" s="54">
        <f t="shared" si="15"/>
        <v>0.0253849521</v>
      </c>
    </row>
    <row r="16">
      <c r="A16" s="108">
        <v>13.0</v>
      </c>
      <c r="B16" s="53">
        <v>-821491.1978404362</v>
      </c>
      <c r="C16" s="53">
        <v>5953870.850000001</v>
      </c>
      <c r="D16" s="53">
        <v>-469486.66657012526</v>
      </c>
      <c r="E16" s="53">
        <v>6464933.62</v>
      </c>
      <c r="F16" s="53">
        <v>-208692.73952347707</v>
      </c>
      <c r="G16" s="53">
        <v>2450002.0899999994</v>
      </c>
      <c r="H16" s="53">
        <v>-657568.6051219263</v>
      </c>
      <c r="I16" s="53">
        <v>4242959.23</v>
      </c>
      <c r="J16" s="53">
        <f t="shared" ref="J16:K16" si="36">IF(OR(ISBLANK(B16), ISBLANK(D16), ISBLANK(F16), ISBLANK(H16)), "", IFERROR(SUM(B16, D16, F16, H16), ""))
</f>
        <v>-2157239.209</v>
      </c>
      <c r="K16" s="53">
        <f t="shared" si="36"/>
        <v>19111765.79</v>
      </c>
      <c r="L16" s="54">
        <f t="shared" si="4"/>
        <v>-0.1128749291</v>
      </c>
      <c r="M16" s="54">
        <f t="shared" si="5"/>
        <v>-0.1379759855</v>
      </c>
      <c r="N16" s="54">
        <f t="shared" si="6"/>
        <v>-0.07262049298</v>
      </c>
      <c r="O16" s="54">
        <f t="shared" si="7"/>
        <v>-0.08518063735</v>
      </c>
      <c r="P16" s="54">
        <f t="shared" si="8"/>
        <v>-0.1549787706</v>
      </c>
      <c r="Q16" s="4" t="str">
        <f t="shared" si="9"/>
        <v>Negativa</v>
      </c>
      <c r="R16" s="4" t="str">
        <f t="shared" si="10"/>
        <v>Negativa</v>
      </c>
      <c r="S16" s="4" t="str">
        <f t="shared" si="11"/>
        <v>Negativa</v>
      </c>
      <c r="T16" s="4" t="str">
        <f t="shared" si="12"/>
        <v>Negativa</v>
      </c>
      <c r="U16" s="4" t="str">
        <f t="shared" si="13"/>
        <v>Negativa</v>
      </c>
      <c r="V16" s="53">
        <f t="shared" ref="V16:W16" si="37">D16+F16+H16/3</f>
        <v>-897368.9411</v>
      </c>
      <c r="W16" s="53">
        <f t="shared" si="37"/>
        <v>10329255.45</v>
      </c>
      <c r="X16" s="54">
        <f t="shared" si="15"/>
        <v>-0.08687643995</v>
      </c>
    </row>
    <row r="17">
      <c r="A17" s="108">
        <v>14.0</v>
      </c>
      <c r="B17" s="53">
        <v>-40821.0421884497</v>
      </c>
      <c r="C17" s="53">
        <v>7137723.989999999</v>
      </c>
      <c r="D17" s="53">
        <v>-29790.41751737371</v>
      </c>
      <c r="E17" s="53">
        <v>7402698.4</v>
      </c>
      <c r="F17" s="53">
        <v>-87848.28370342706</v>
      </c>
      <c r="G17" s="53">
        <v>2739933.7800000003</v>
      </c>
      <c r="H17" s="53">
        <v>108042.13886819394</v>
      </c>
      <c r="I17" s="53">
        <v>5326464.13</v>
      </c>
      <c r="J17" s="53">
        <f t="shared" ref="J17:K17" si="38">IF(OR(ISBLANK(B17), ISBLANK(D17), ISBLANK(F17), ISBLANK(H17)), "", IFERROR(SUM(B17, D17, F17, H17), ""))
</f>
        <v>-50417.60454</v>
      </c>
      <c r="K17" s="53">
        <f t="shared" si="38"/>
        <v>22606820.3</v>
      </c>
      <c r="L17" s="54">
        <f t="shared" si="4"/>
        <v>-0.002230194422</v>
      </c>
      <c r="M17" s="54">
        <f t="shared" si="5"/>
        <v>-0.005719055857</v>
      </c>
      <c r="N17" s="54">
        <f t="shared" si="6"/>
        <v>-0.004024264654</v>
      </c>
      <c r="O17" s="54">
        <f t="shared" si="7"/>
        <v>-0.03206219229</v>
      </c>
      <c r="P17" s="54">
        <f t="shared" si="8"/>
        <v>0.02028402637</v>
      </c>
      <c r="Q17" s="4" t="str">
        <f t="shared" si="9"/>
        <v>Negativa</v>
      </c>
      <c r="R17" s="4" t="str">
        <f t="shared" si="10"/>
        <v>Negativa</v>
      </c>
      <c r="S17" s="4" t="str">
        <f t="shared" si="11"/>
        <v>Negativa</v>
      </c>
      <c r="T17" s="4" t="str">
        <f t="shared" si="12"/>
        <v>Positiva</v>
      </c>
      <c r="U17" s="4" t="str">
        <f t="shared" si="13"/>
        <v>Negativa</v>
      </c>
      <c r="V17" s="53">
        <f t="shared" ref="V17:W17" si="39">D17+F17+H17/3</f>
        <v>-81624.65493</v>
      </c>
      <c r="W17" s="53">
        <f t="shared" si="39"/>
        <v>11918120.22</v>
      </c>
      <c r="X17" s="54">
        <f t="shared" si="15"/>
        <v>-0.006848786</v>
      </c>
    </row>
    <row r="18">
      <c r="A18" s="108">
        <v>15.0</v>
      </c>
      <c r="B18" s="53">
        <v>-314802.4506927973</v>
      </c>
      <c r="C18" s="53">
        <v>7308751.93</v>
      </c>
      <c r="D18" s="53">
        <v>198477.57642271149</v>
      </c>
      <c r="E18" s="53">
        <v>8169743.56</v>
      </c>
      <c r="F18" s="53">
        <v>-156175.30585728458</v>
      </c>
      <c r="G18" s="53">
        <v>2792669.98</v>
      </c>
      <c r="H18" s="53">
        <v>-23843.453808848633</v>
      </c>
      <c r="I18" s="53">
        <v>5346292.040000001</v>
      </c>
      <c r="J18" s="53">
        <f t="shared" ref="J18:K18" si="40">IF(OR(ISBLANK(B18), ISBLANK(D18), ISBLANK(F18), ISBLANK(H18)), "", IFERROR(SUM(B18, D18, F18, H18), ""))
</f>
        <v>-296343.6339</v>
      </c>
      <c r="K18" s="53">
        <f t="shared" si="40"/>
        <v>23617457.51</v>
      </c>
      <c r="L18" s="54">
        <f t="shared" si="4"/>
        <v>-0.01254765183</v>
      </c>
      <c r="M18" s="54">
        <f t="shared" si="5"/>
        <v>-0.04307198462</v>
      </c>
      <c r="N18" s="54">
        <f t="shared" si="6"/>
        <v>0.02429422355</v>
      </c>
      <c r="O18" s="54">
        <f t="shared" si="7"/>
        <v>-0.05592329454</v>
      </c>
      <c r="P18" s="54">
        <f t="shared" si="8"/>
        <v>-0.004459811329</v>
      </c>
      <c r="Q18" s="4" t="str">
        <f t="shared" si="9"/>
        <v>Negativa</v>
      </c>
      <c r="R18" s="4" t="str">
        <f t="shared" si="10"/>
        <v>Positiva</v>
      </c>
      <c r="S18" s="4" t="str">
        <f t="shared" si="11"/>
        <v>Negativa</v>
      </c>
      <c r="T18" s="4" t="str">
        <f t="shared" si="12"/>
        <v>Negativa</v>
      </c>
      <c r="U18" s="4" t="str">
        <f t="shared" si="13"/>
        <v>Negativa</v>
      </c>
      <c r="V18" s="53">
        <f t="shared" ref="V18:W18" si="41">D18+F18+H18/3</f>
        <v>34354.45263</v>
      </c>
      <c r="W18" s="53">
        <f t="shared" si="41"/>
        <v>12744510.89</v>
      </c>
      <c r="X18" s="54">
        <f t="shared" si="15"/>
        <v>0.002695627391</v>
      </c>
    </row>
    <row r="19">
      <c r="A19" s="108">
        <v>16.0</v>
      </c>
      <c r="B19" s="53">
        <v>357025.36323625373</v>
      </c>
      <c r="C19" s="53">
        <v>5922004.699999999</v>
      </c>
      <c r="D19" s="53">
        <v>741818.425129508</v>
      </c>
      <c r="E19" s="53">
        <v>6627662.440000001</v>
      </c>
      <c r="F19" s="53">
        <v>-85905.76091438046</v>
      </c>
      <c r="G19" s="53">
        <v>2485378.9699999997</v>
      </c>
      <c r="H19" s="53">
        <v>500605.86038171174</v>
      </c>
      <c r="I19" s="53">
        <v>4535633.819999999</v>
      </c>
      <c r="J19" s="53">
        <f t="shared" ref="J19:K19" si="42">IF(OR(ISBLANK(B19), ISBLANK(D19), ISBLANK(F19), ISBLANK(H19)), "", IFERROR(SUM(B19, D19, F19, H19), ""))
</f>
        <v>1513543.888</v>
      </c>
      <c r="K19" s="53">
        <f t="shared" si="42"/>
        <v>19570679.93</v>
      </c>
      <c r="L19" s="54">
        <f t="shared" si="4"/>
        <v>0.07733731752</v>
      </c>
      <c r="M19" s="54">
        <f t="shared" si="5"/>
        <v>0.06028792298</v>
      </c>
      <c r="N19" s="54">
        <f t="shared" si="6"/>
        <v>0.1119276113</v>
      </c>
      <c r="O19" s="54">
        <f t="shared" si="7"/>
        <v>-0.03456445152</v>
      </c>
      <c r="P19" s="54">
        <f t="shared" si="8"/>
        <v>0.110371754</v>
      </c>
      <c r="Q19" s="4" t="str">
        <f t="shared" si="9"/>
        <v>Positiva</v>
      </c>
      <c r="R19" s="4" t="str">
        <f t="shared" si="10"/>
        <v>Positiva</v>
      </c>
      <c r="S19" s="4" t="str">
        <f t="shared" si="11"/>
        <v>Negativa</v>
      </c>
      <c r="T19" s="4" t="str">
        <f t="shared" si="12"/>
        <v>Positiva</v>
      </c>
      <c r="U19" s="4" t="str">
        <f t="shared" si="13"/>
        <v>Positiva</v>
      </c>
      <c r="V19" s="53">
        <f t="shared" ref="V19:W19" si="43">D19+F19+H19/3</f>
        <v>822781.2843</v>
      </c>
      <c r="W19" s="53">
        <f t="shared" si="43"/>
        <v>10624919.35</v>
      </c>
      <c r="X19" s="54">
        <f t="shared" si="15"/>
        <v>0.07743882633</v>
      </c>
    </row>
    <row r="20">
      <c r="A20" s="108">
        <v>17.0</v>
      </c>
      <c r="B20" s="53">
        <v>6519.498348962505</v>
      </c>
      <c r="C20" s="53">
        <v>5880631.680000001</v>
      </c>
      <c r="D20" s="53">
        <v>224490.1567256404</v>
      </c>
      <c r="E20" s="53">
        <v>5808890.23</v>
      </c>
      <c r="F20" s="53">
        <v>32801.94998342958</v>
      </c>
      <c r="G20" s="53">
        <v>2325320.37</v>
      </c>
      <c r="H20" s="53">
        <v>116819.42146436629</v>
      </c>
      <c r="I20" s="53">
        <v>4128162.4800000004</v>
      </c>
      <c r="J20" s="53">
        <f t="shared" ref="J20:K20" si="44">IF(OR(ISBLANK(B20), ISBLANK(D20), ISBLANK(F20), ISBLANK(H20)), "", IFERROR(SUM(B20, D20, F20, H20), ""))
</f>
        <v>380631.0265</v>
      </c>
      <c r="K20" s="53">
        <f t="shared" si="44"/>
        <v>18143004.76</v>
      </c>
      <c r="L20" s="54">
        <f t="shared" si="4"/>
        <v>0.02097949218</v>
      </c>
      <c r="M20" s="54">
        <f t="shared" si="5"/>
        <v>0.001108639123</v>
      </c>
      <c r="N20" s="54">
        <f t="shared" si="6"/>
        <v>0.03864596297</v>
      </c>
      <c r="O20" s="54">
        <f t="shared" si="7"/>
        <v>0.01410642181</v>
      </c>
      <c r="P20" s="54">
        <f t="shared" si="8"/>
        <v>0.02829816463</v>
      </c>
      <c r="Q20" s="4" t="str">
        <f t="shared" si="9"/>
        <v>Positiva</v>
      </c>
      <c r="R20" s="4" t="str">
        <f t="shared" si="10"/>
        <v>Positiva</v>
      </c>
      <c r="S20" s="4" t="str">
        <f t="shared" si="11"/>
        <v>Positiva</v>
      </c>
      <c r="T20" s="4" t="str">
        <f t="shared" si="12"/>
        <v>Positiva</v>
      </c>
      <c r="U20" s="4" t="str">
        <f t="shared" si="13"/>
        <v>Positiva</v>
      </c>
      <c r="V20" s="53">
        <f t="shared" ref="V20:W20" si="45">D20+F20+H20/3</f>
        <v>296231.9139</v>
      </c>
      <c r="W20" s="53">
        <f t="shared" si="45"/>
        <v>9510264.76</v>
      </c>
      <c r="X20" s="54">
        <f t="shared" si="15"/>
        <v>0.03114865057</v>
      </c>
    </row>
    <row r="21">
      <c r="A21" s="108">
        <v>18.0</v>
      </c>
      <c r="B21" s="53">
        <v>-100134.19451792492</v>
      </c>
      <c r="C21" s="53">
        <v>7571623.26</v>
      </c>
      <c r="D21" s="53">
        <v>92068.72139588631</v>
      </c>
      <c r="E21" s="53">
        <v>7625845.830000001</v>
      </c>
      <c r="F21" s="53">
        <v>-70789.9760051987</v>
      </c>
      <c r="G21" s="53">
        <v>3022237.32</v>
      </c>
      <c r="H21" s="53">
        <v>221245.50386699903</v>
      </c>
      <c r="I21" s="53">
        <v>5355279.23</v>
      </c>
      <c r="J21" s="53">
        <f t="shared" ref="J21:K21" si="46">IF(OR(ISBLANK(B21), ISBLANK(D21), ISBLANK(F21), ISBLANK(H21)), "", IFERROR(SUM(B21, D21, F21, H21), ""))
</f>
        <v>142390.0547</v>
      </c>
      <c r="K21" s="53">
        <f t="shared" si="46"/>
        <v>23574985.64</v>
      </c>
      <c r="L21" s="54">
        <f t="shared" si="4"/>
        <v>0.006039878748</v>
      </c>
      <c r="M21" s="54">
        <f t="shared" si="5"/>
        <v>-0.01322493091</v>
      </c>
      <c r="N21" s="54">
        <f t="shared" si="6"/>
        <v>0.01207324715</v>
      </c>
      <c r="O21" s="54">
        <f t="shared" si="7"/>
        <v>-0.02342303681</v>
      </c>
      <c r="P21" s="54">
        <f t="shared" si="8"/>
        <v>0.04131353275</v>
      </c>
      <c r="Q21" s="4" t="str">
        <f t="shared" si="9"/>
        <v>Negativa</v>
      </c>
      <c r="R21" s="4" t="str">
        <f t="shared" si="10"/>
        <v>Positiva</v>
      </c>
      <c r="S21" s="4" t="str">
        <f t="shared" si="11"/>
        <v>Negativa</v>
      </c>
      <c r="T21" s="4" t="str">
        <f t="shared" si="12"/>
        <v>Positiva</v>
      </c>
      <c r="U21" s="4" t="str">
        <f t="shared" si="13"/>
        <v>Positiva</v>
      </c>
      <c r="V21" s="53">
        <f t="shared" ref="V21:W21" si="47">D21+F21+H21/3</f>
        <v>95027.24668</v>
      </c>
      <c r="W21" s="53">
        <f t="shared" si="47"/>
        <v>12433176.23</v>
      </c>
      <c r="X21" s="54">
        <f t="shared" si="15"/>
        <v>0.007643038669</v>
      </c>
    </row>
    <row r="22">
      <c r="A22" s="108">
        <v>19.0</v>
      </c>
      <c r="B22" s="53">
        <v>-349115.63877345383</v>
      </c>
      <c r="C22" s="53">
        <v>2.1566953159999996E7</v>
      </c>
      <c r="D22" s="53">
        <v>514873.64025176596</v>
      </c>
      <c r="E22" s="53">
        <v>2.3612278109999996E7</v>
      </c>
      <c r="F22" s="53">
        <v>-220864.64561094018</v>
      </c>
      <c r="G22" s="53">
        <v>8485371.68</v>
      </c>
      <c r="H22" s="53">
        <v>722449.5491742413</v>
      </c>
      <c r="I22" s="53">
        <v>1.5076863260000004E7</v>
      </c>
      <c r="J22" s="53">
        <f t="shared" ref="J22:K22" si="48">IF(OR(ISBLANK(B22), ISBLANK(D22), ISBLANK(F22), ISBLANK(H22)), "", IFERROR(SUM(B22, D22, F22, H22), ""))
</f>
        <v>667342.905</v>
      </c>
      <c r="K22" s="53">
        <f t="shared" si="48"/>
        <v>68741466.21</v>
      </c>
      <c r="L22" s="54">
        <f t="shared" si="4"/>
        <v>0.009708010926</v>
      </c>
      <c r="M22" s="54">
        <f t="shared" si="5"/>
        <v>-0.0161875271</v>
      </c>
      <c r="N22" s="54">
        <f t="shared" si="6"/>
        <v>0.02180533525</v>
      </c>
      <c r="O22" s="54">
        <f t="shared" si="7"/>
        <v>-0.02602887109</v>
      </c>
      <c r="P22" s="54">
        <f t="shared" si="8"/>
        <v>0.04791776225</v>
      </c>
      <c r="Q22" s="4" t="str">
        <f t="shared" si="9"/>
        <v>Negativa</v>
      </c>
      <c r="R22" s="4" t="str">
        <f t="shared" si="10"/>
        <v>Positiva</v>
      </c>
      <c r="S22" s="4" t="str">
        <f t="shared" si="11"/>
        <v>Negativa</v>
      </c>
      <c r="T22" s="4" t="str">
        <f t="shared" si="12"/>
        <v>Positiva</v>
      </c>
      <c r="U22" s="4" t="str">
        <f t="shared" si="13"/>
        <v>Positiva</v>
      </c>
      <c r="V22" s="53">
        <f t="shared" ref="V22:W22" si="49">D22+F22+H22/3</f>
        <v>534825.511</v>
      </c>
      <c r="W22" s="53">
        <f t="shared" si="49"/>
        <v>37123270.88</v>
      </c>
      <c r="X22" s="54">
        <f t="shared" si="15"/>
        <v>0.01440674538</v>
      </c>
    </row>
    <row r="23">
      <c r="A23" s="108">
        <v>20.0</v>
      </c>
      <c r="B23" s="53">
        <v>-161263.60450181272</v>
      </c>
      <c r="C23" s="53">
        <v>6658713.99</v>
      </c>
      <c r="D23" s="53">
        <v>341708.3922389969</v>
      </c>
      <c r="E23" s="53">
        <v>7545737.57</v>
      </c>
      <c r="F23" s="53">
        <v>-47491.136907086344</v>
      </c>
      <c r="G23" s="53">
        <v>2573101.54</v>
      </c>
      <c r="H23" s="53">
        <v>2038.5197451109016</v>
      </c>
      <c r="I23" s="53">
        <v>4767838.830000001</v>
      </c>
      <c r="J23" s="53">
        <f t="shared" ref="J23:K23" si="50">IF(OR(ISBLANK(B23), ISBLANK(D23), ISBLANK(F23), ISBLANK(H23)), "", IFERROR(SUM(B23, D23, F23, H23), ""))
</f>
        <v>134992.1706</v>
      </c>
      <c r="K23" s="53">
        <f t="shared" si="50"/>
        <v>21545391.93</v>
      </c>
      <c r="L23" s="54">
        <f t="shared" si="4"/>
        <v>0.006265477603</v>
      </c>
      <c r="M23" s="54">
        <f t="shared" si="5"/>
        <v>-0.02421843088</v>
      </c>
      <c r="N23" s="54">
        <f t="shared" si="6"/>
        <v>0.04528495579</v>
      </c>
      <c r="O23" s="54">
        <f t="shared" si="7"/>
        <v>-0.01845676751</v>
      </c>
      <c r="P23" s="54">
        <f t="shared" si="8"/>
        <v>0.0004275563453</v>
      </c>
      <c r="Q23" s="4" t="str">
        <f t="shared" si="9"/>
        <v>Negativa</v>
      </c>
      <c r="R23" s="4" t="str">
        <f t="shared" si="10"/>
        <v>Positiva</v>
      </c>
      <c r="S23" s="4" t="str">
        <f t="shared" si="11"/>
        <v>Negativa</v>
      </c>
      <c r="T23" s="4" t="str">
        <f t="shared" si="12"/>
        <v>Positiva</v>
      </c>
      <c r="U23" s="4" t="str">
        <f t="shared" si="13"/>
        <v>Positiva</v>
      </c>
      <c r="V23" s="53">
        <f t="shared" ref="V23:W23" si="51">D23+F23+H23/3</f>
        <v>294896.7619</v>
      </c>
      <c r="W23" s="53">
        <f t="shared" si="51"/>
        <v>11708118.72</v>
      </c>
      <c r="X23" s="54">
        <f t="shared" si="15"/>
        <v>0.02518737373</v>
      </c>
    </row>
    <row r="24">
      <c r="A24" s="108">
        <v>21.0</v>
      </c>
      <c r="B24" s="53">
        <v>161107.22075889522</v>
      </c>
      <c r="C24" s="53">
        <v>7682633.04</v>
      </c>
      <c r="D24" s="53">
        <v>219319.15631712292</v>
      </c>
      <c r="E24" s="53">
        <v>7500257.76</v>
      </c>
      <c r="F24" s="53">
        <v>-237909.42063210075</v>
      </c>
      <c r="G24" s="53">
        <v>2659727.9699999997</v>
      </c>
      <c r="H24" s="53">
        <v>-268647.9919505092</v>
      </c>
      <c r="I24" s="53">
        <v>4625720.11</v>
      </c>
      <c r="J24" s="53">
        <f t="shared" ref="J24:K24" si="52">IF(OR(ISBLANK(B24), ISBLANK(D24), ISBLANK(F24), ISBLANK(H24)), "", IFERROR(SUM(B24, D24, F24, H24), ""))
</f>
        <v>-126131.0355</v>
      </c>
      <c r="K24" s="53">
        <f t="shared" si="52"/>
        <v>22468338.88</v>
      </c>
      <c r="L24" s="54">
        <f t="shared" si="4"/>
        <v>-0.005613723212</v>
      </c>
      <c r="M24" s="54">
        <f t="shared" si="5"/>
        <v>0.02097031316</v>
      </c>
      <c r="N24" s="54">
        <f t="shared" si="6"/>
        <v>0.0292415492</v>
      </c>
      <c r="O24" s="54">
        <f t="shared" si="7"/>
        <v>-0.08944877947</v>
      </c>
      <c r="P24" s="54">
        <f t="shared" si="8"/>
        <v>-0.05807700975</v>
      </c>
      <c r="Q24" s="4" t="str">
        <f t="shared" si="9"/>
        <v>Positiva</v>
      </c>
      <c r="R24" s="4" t="str">
        <f t="shared" si="10"/>
        <v>Positiva</v>
      </c>
      <c r="S24" s="4" t="str">
        <f t="shared" si="11"/>
        <v>Negativa</v>
      </c>
      <c r="T24" s="4" t="str">
        <f t="shared" si="12"/>
        <v>Negativa</v>
      </c>
      <c r="U24" s="4" t="str">
        <f t="shared" si="13"/>
        <v>Negativa</v>
      </c>
      <c r="V24" s="53">
        <f t="shared" ref="V24:V26" si="54">D24+F24+H24/3</f>
        <v>-108139.595</v>
      </c>
      <c r="W24" s="53">
        <f t="shared" ref="W24:W26" si="55">IFERROR(E24+G24+I24/3,"")</f>
        <v>11701892.43</v>
      </c>
      <c r="X24" s="54">
        <f t="shared" ref="X24:X26" si="56">IFERROR(V24/W24,"")</f>
        <v>-0.009241205692</v>
      </c>
    </row>
    <row r="25">
      <c r="A25" s="108">
        <v>22.0</v>
      </c>
      <c r="B25" s="53">
        <v>-126378.3215535473</v>
      </c>
      <c r="C25" s="53">
        <v>6093735.43</v>
      </c>
      <c r="D25" s="53">
        <v>-147175.15664646073</v>
      </c>
      <c r="E25" s="53">
        <v>6169665.05</v>
      </c>
      <c r="F25" s="53">
        <v>-262181.55375622574</v>
      </c>
      <c r="G25" s="53">
        <v>2228285.5399999996</v>
      </c>
      <c r="H25" s="53">
        <v>-333028.4829168806</v>
      </c>
      <c r="I25" s="53">
        <v>4060126.75</v>
      </c>
      <c r="J25" s="53">
        <f t="shared" ref="J25:K25" si="53">IF(OR(ISBLANK(B25), ISBLANK(D25), ISBLANK(F25), ISBLANK(H25)), "", IFERROR(SUM(B25, D25, F25, H25), ""))
</f>
        <v>-868763.5149</v>
      </c>
      <c r="K25" s="53">
        <f t="shared" si="53"/>
        <v>18551812.77</v>
      </c>
      <c r="L25" s="54">
        <f t="shared" si="4"/>
        <v>-0.04682903637</v>
      </c>
      <c r="M25" s="54">
        <f t="shared" si="5"/>
        <v>-0.0207390562</v>
      </c>
      <c r="N25" s="54">
        <f t="shared" si="6"/>
        <v>-0.02385464291</v>
      </c>
      <c r="O25" s="54">
        <f t="shared" si="7"/>
        <v>-0.1176606629</v>
      </c>
      <c r="P25" s="54">
        <f t="shared" si="8"/>
        <v>-0.0820241592</v>
      </c>
      <c r="Q25" s="4" t="str">
        <f t="shared" si="9"/>
        <v>Negativa</v>
      </c>
      <c r="R25" s="4" t="str">
        <f t="shared" si="10"/>
        <v>Negativa</v>
      </c>
      <c r="S25" s="4" t="str">
        <f t="shared" si="11"/>
        <v>Negativa</v>
      </c>
      <c r="T25" s="4" t="str">
        <f t="shared" si="12"/>
        <v>Negativa</v>
      </c>
      <c r="U25" s="4" t="str">
        <f t="shared" si="13"/>
        <v>Negativa</v>
      </c>
      <c r="V25" s="53">
        <f t="shared" si="54"/>
        <v>-520366.2047</v>
      </c>
      <c r="W25" s="53">
        <f t="shared" si="55"/>
        <v>9751326.173</v>
      </c>
      <c r="X25" s="54">
        <f t="shared" si="56"/>
        <v>-0.05336363439</v>
      </c>
    </row>
    <row r="26">
      <c r="A26" s="108">
        <v>23.0</v>
      </c>
      <c r="B26" s="53">
        <v>-25481.230658461092</v>
      </c>
      <c r="C26" s="53">
        <v>2632510.62</v>
      </c>
      <c r="D26" s="53">
        <v>72671.21148220639</v>
      </c>
      <c r="E26" s="53">
        <v>2845340.83</v>
      </c>
      <c r="F26" s="53">
        <v>11544.686882530188</v>
      </c>
      <c r="G26" s="53">
        <v>816902.3400000001</v>
      </c>
      <c r="H26" s="53">
        <v>-116566.86354622825</v>
      </c>
      <c r="I26" s="53">
        <v>1761895.6900000002</v>
      </c>
      <c r="J26" s="53">
        <f t="shared" ref="J26:K26" si="57">IF(OR(ISBLANK(B26), ISBLANK(D26), ISBLANK(F26), ISBLANK(H26)), "", IFERROR(SUM(B26, D26, F26, H26), ""))
</f>
        <v>-57832.19584</v>
      </c>
      <c r="K26" s="53">
        <f t="shared" si="57"/>
        <v>8056649.48</v>
      </c>
      <c r="L26" s="54">
        <f t="shared" si="4"/>
        <v>-0.007178194358</v>
      </c>
      <c r="M26" s="54">
        <f t="shared" si="5"/>
        <v>-0.009679440784</v>
      </c>
      <c r="N26" s="54">
        <f t="shared" si="6"/>
        <v>0.02554042409</v>
      </c>
      <c r="O26" s="54">
        <f t="shared" si="7"/>
        <v>0.014132273</v>
      </c>
      <c r="P26" s="54">
        <f t="shared" si="8"/>
        <v>-0.06615991185</v>
      </c>
      <c r="Q26" s="4" t="str">
        <f t="shared" si="9"/>
        <v>Negativa</v>
      </c>
      <c r="R26" s="4" t="str">
        <f t="shared" si="10"/>
        <v>Positiva</v>
      </c>
      <c r="S26" s="4" t="str">
        <f t="shared" si="11"/>
        <v>Positiva</v>
      </c>
      <c r="T26" s="4" t="str">
        <f t="shared" si="12"/>
        <v>Negativa</v>
      </c>
      <c r="U26" s="4" t="str">
        <f t="shared" si="13"/>
        <v>Negativa</v>
      </c>
      <c r="V26" s="53">
        <f t="shared" si="54"/>
        <v>45360.27718</v>
      </c>
      <c r="W26" s="53">
        <f t="shared" si="55"/>
        <v>4249541.733</v>
      </c>
      <c r="X26" s="54">
        <f t="shared" si="56"/>
        <v>0.01067415736</v>
      </c>
    </row>
    <row r="27">
      <c r="B27" s="53"/>
      <c r="C27" s="53"/>
      <c r="D27" s="53"/>
      <c r="E27" s="53"/>
      <c r="F27" s="53"/>
      <c r="G27" s="53"/>
      <c r="H27" s="53"/>
      <c r="I27" s="53"/>
      <c r="J27" s="53" t="str">
        <f t="shared" ref="J27:K27" si="58">IF(OR(ISBLANK(B27), ISBLANK(D27), ISBLANK(F27), ISBLANK(H27)), "", IFERROR(SUM(B27, D27, F27, H27), ""))
</f>
        <v/>
      </c>
      <c r="K27" s="53" t="str">
        <f t="shared" si="58"/>
        <v/>
      </c>
      <c r="L27" s="54" t="str">
        <f t="shared" si="4"/>
        <v/>
      </c>
      <c r="M27" s="54" t="str">
        <f t="shared" si="5"/>
        <v/>
      </c>
      <c r="N27" s="54" t="str">
        <f t="shared" si="6"/>
        <v/>
      </c>
      <c r="O27" s="54" t="str">
        <f t="shared" si="7"/>
        <v/>
      </c>
      <c r="P27" s="54" t="str">
        <f t="shared" si="8"/>
        <v/>
      </c>
      <c r="Q27" s="4" t="str">
        <f t="shared" si="9"/>
        <v/>
      </c>
      <c r="R27" s="4" t="str">
        <f t="shared" si="10"/>
        <v/>
      </c>
      <c r="S27" s="4" t="str">
        <f t="shared" si="11"/>
        <v/>
      </c>
      <c r="T27" s="4" t="str">
        <f t="shared" si="12"/>
        <v/>
      </c>
      <c r="U27" s="4" t="str">
        <f t="shared" si="13"/>
        <v/>
      </c>
      <c r="V27" s="53"/>
      <c r="W27" s="53"/>
      <c r="X27" s="54"/>
    </row>
    <row r="28">
      <c r="B28" s="53"/>
      <c r="C28" s="53"/>
      <c r="D28" s="53"/>
      <c r="E28" s="53"/>
      <c r="F28" s="53"/>
      <c r="G28" s="53"/>
      <c r="H28" s="53"/>
      <c r="I28" s="53"/>
      <c r="J28" s="53" t="str">
        <f t="shared" ref="J28:K28" si="59">IF(OR(ISBLANK(B28), ISBLANK(D28), ISBLANK(F28), ISBLANK(H28)), "", IFERROR(SUM(B28, D28, F28, H28), ""))
</f>
        <v/>
      </c>
      <c r="K28" s="53" t="str">
        <f t="shared" si="59"/>
        <v/>
      </c>
      <c r="L28" s="54" t="str">
        <f t="shared" si="4"/>
        <v/>
      </c>
      <c r="M28" s="54" t="str">
        <f t="shared" si="5"/>
        <v/>
      </c>
      <c r="N28" s="54" t="str">
        <f t="shared" si="6"/>
        <v/>
      </c>
      <c r="O28" s="54" t="str">
        <f t="shared" si="7"/>
        <v/>
      </c>
      <c r="P28" s="54" t="str">
        <f t="shared" si="8"/>
        <v/>
      </c>
      <c r="Q28" s="4" t="str">
        <f t="shared" si="9"/>
        <v/>
      </c>
      <c r="R28" s="4" t="str">
        <f t="shared" si="10"/>
        <v/>
      </c>
      <c r="S28" s="4" t="str">
        <f t="shared" si="11"/>
        <v/>
      </c>
      <c r="T28" s="4" t="str">
        <f t="shared" si="12"/>
        <v/>
      </c>
      <c r="U28" s="4" t="str">
        <f t="shared" si="13"/>
        <v/>
      </c>
      <c r="V28" s="53"/>
      <c r="W28" s="53"/>
      <c r="X28" s="54"/>
    </row>
    <row r="29">
      <c r="B29" s="53"/>
      <c r="C29" s="53"/>
      <c r="D29" s="53"/>
      <c r="E29" s="53"/>
      <c r="F29" s="53"/>
      <c r="G29" s="53"/>
      <c r="H29" s="53"/>
      <c r="I29" s="53"/>
      <c r="J29" s="53" t="str">
        <f t="shared" ref="J29:K29" si="60">IF(OR(ISBLANK(B29), ISBLANK(D29), ISBLANK(F29), ISBLANK(H29)), "", IFERROR(SUM(B29, D29, F29, H29), ""))
</f>
        <v/>
      </c>
      <c r="K29" s="53" t="str">
        <f t="shared" si="60"/>
        <v/>
      </c>
      <c r="L29" s="54" t="str">
        <f t="shared" si="4"/>
        <v/>
      </c>
      <c r="M29" s="54" t="str">
        <f t="shared" si="5"/>
        <v/>
      </c>
      <c r="N29" s="54" t="str">
        <f t="shared" si="6"/>
        <v/>
      </c>
      <c r="O29" s="54" t="str">
        <f t="shared" si="7"/>
        <v/>
      </c>
      <c r="P29" s="54" t="str">
        <f t="shared" si="8"/>
        <v/>
      </c>
      <c r="Q29" s="4" t="str">
        <f t="shared" si="9"/>
        <v/>
      </c>
      <c r="R29" s="4" t="str">
        <f t="shared" si="10"/>
        <v/>
      </c>
      <c r="S29" s="4" t="str">
        <f t="shared" si="11"/>
        <v/>
      </c>
      <c r="T29" s="4" t="str">
        <f t="shared" si="12"/>
        <v/>
      </c>
      <c r="U29" s="4" t="str">
        <f t="shared" si="13"/>
        <v/>
      </c>
      <c r="V29" s="53"/>
      <c r="W29" s="53"/>
      <c r="X29" s="54"/>
    </row>
    <row r="30">
      <c r="B30" s="53"/>
      <c r="C30" s="53"/>
      <c r="D30" s="53"/>
      <c r="E30" s="53"/>
      <c r="F30" s="53"/>
      <c r="G30" s="53"/>
      <c r="H30" s="53"/>
      <c r="I30" s="53"/>
      <c r="J30" s="53" t="str">
        <f t="shared" ref="J30:K30" si="61">IF(OR(ISBLANK(B30), ISBLANK(D30), ISBLANK(F30), ISBLANK(H30)), "", IFERROR(SUM(B30, D30, F30, H30), ""))
</f>
        <v/>
      </c>
      <c r="K30" s="53" t="str">
        <f t="shared" si="61"/>
        <v/>
      </c>
      <c r="L30" s="54" t="str">
        <f t="shared" si="4"/>
        <v/>
      </c>
      <c r="M30" s="54" t="str">
        <f t="shared" si="5"/>
        <v/>
      </c>
      <c r="N30" s="54" t="str">
        <f t="shared" si="6"/>
        <v/>
      </c>
      <c r="O30" s="54" t="str">
        <f t="shared" si="7"/>
        <v/>
      </c>
      <c r="P30" s="54" t="str">
        <f t="shared" si="8"/>
        <v/>
      </c>
      <c r="Q30" s="4" t="str">
        <f t="shared" si="9"/>
        <v/>
      </c>
      <c r="R30" s="4" t="str">
        <f t="shared" si="10"/>
        <v/>
      </c>
      <c r="S30" s="4" t="str">
        <f t="shared" si="11"/>
        <v/>
      </c>
      <c r="T30" s="4" t="str">
        <f t="shared" si="12"/>
        <v/>
      </c>
      <c r="U30" s="4" t="str">
        <f t="shared" si="13"/>
        <v/>
      </c>
      <c r="V30" s="53"/>
      <c r="W30" s="53"/>
      <c r="X30" s="54"/>
    </row>
    <row r="31">
      <c r="B31" s="53"/>
      <c r="C31" s="53"/>
      <c r="D31" s="53"/>
      <c r="E31" s="53"/>
      <c r="F31" s="53"/>
      <c r="G31" s="53"/>
      <c r="H31" s="53"/>
      <c r="I31" s="53"/>
      <c r="J31" s="53" t="str">
        <f t="shared" ref="J31:K31" si="62">IF(OR(ISBLANK(B31), ISBLANK(D31), ISBLANK(F31), ISBLANK(H31)), "", IFERROR(SUM(B31, D31, F31, H31), ""))
</f>
        <v/>
      </c>
      <c r="K31" s="53" t="str">
        <f t="shared" si="62"/>
        <v/>
      </c>
      <c r="L31" s="54" t="str">
        <f t="shared" si="4"/>
        <v/>
      </c>
      <c r="M31" s="54" t="str">
        <f t="shared" si="5"/>
        <v/>
      </c>
      <c r="N31" s="54" t="str">
        <f t="shared" si="6"/>
        <v/>
      </c>
      <c r="O31" s="54" t="str">
        <f t="shared" si="7"/>
        <v/>
      </c>
      <c r="P31" s="54" t="str">
        <f t="shared" si="8"/>
        <v/>
      </c>
      <c r="Q31" s="4" t="str">
        <f t="shared" si="9"/>
        <v/>
      </c>
      <c r="R31" s="4" t="str">
        <f t="shared" si="10"/>
        <v/>
      </c>
      <c r="S31" s="4" t="str">
        <f t="shared" si="11"/>
        <v/>
      </c>
      <c r="T31" s="4" t="str">
        <f t="shared" si="12"/>
        <v/>
      </c>
      <c r="U31" s="4" t="str">
        <f t="shared" si="13"/>
        <v/>
      </c>
      <c r="V31" s="53"/>
      <c r="W31" s="53"/>
      <c r="X31" s="54"/>
    </row>
    <row r="32">
      <c r="B32" s="53"/>
      <c r="C32" s="53"/>
      <c r="D32" s="53"/>
      <c r="E32" s="53"/>
      <c r="F32" s="53"/>
      <c r="G32" s="53"/>
      <c r="H32" s="53"/>
      <c r="I32" s="53"/>
      <c r="J32" s="53" t="str">
        <f t="shared" ref="J32:K32" si="63">IF(OR(ISBLANK(B32), ISBLANK(D32), ISBLANK(F32), ISBLANK(H32)), "", IFERROR(SUM(B32, D32, F32, H32), ""))
</f>
        <v/>
      </c>
      <c r="K32" s="53" t="str">
        <f t="shared" si="63"/>
        <v/>
      </c>
      <c r="L32" s="54" t="str">
        <f t="shared" si="4"/>
        <v/>
      </c>
      <c r="M32" s="54" t="str">
        <f t="shared" si="5"/>
        <v/>
      </c>
      <c r="N32" s="54" t="str">
        <f t="shared" si="6"/>
        <v/>
      </c>
      <c r="O32" s="54" t="str">
        <f t="shared" si="7"/>
        <v/>
      </c>
      <c r="P32" s="54" t="str">
        <f t="shared" si="8"/>
        <v/>
      </c>
      <c r="Q32" s="4" t="str">
        <f t="shared" si="9"/>
        <v/>
      </c>
      <c r="R32" s="4" t="str">
        <f t="shared" si="10"/>
        <v/>
      </c>
      <c r="S32" s="4" t="str">
        <f t="shared" si="11"/>
        <v/>
      </c>
      <c r="T32" s="4" t="str">
        <f t="shared" si="12"/>
        <v/>
      </c>
      <c r="U32" s="4" t="str">
        <f t="shared" si="13"/>
        <v/>
      </c>
      <c r="V32" s="53"/>
      <c r="W32" s="53"/>
      <c r="X32" s="54"/>
    </row>
    <row r="33">
      <c r="B33" s="53"/>
      <c r="C33" s="53"/>
      <c r="D33" s="53"/>
      <c r="E33" s="53"/>
      <c r="F33" s="53"/>
      <c r="G33" s="53"/>
      <c r="H33" s="53"/>
      <c r="I33" s="53"/>
      <c r="J33" s="53" t="str">
        <f t="shared" ref="J33:K33" si="64">IF(OR(ISBLANK(B33), ISBLANK(D33), ISBLANK(F33), ISBLANK(H33)), "", IFERROR(SUM(B33, D33, F33, H33), ""))
</f>
        <v/>
      </c>
      <c r="K33" s="53" t="str">
        <f t="shared" si="64"/>
        <v/>
      </c>
      <c r="L33" s="54" t="str">
        <f t="shared" si="4"/>
        <v/>
      </c>
      <c r="M33" s="54" t="str">
        <f t="shared" si="5"/>
        <v/>
      </c>
      <c r="N33" s="54" t="str">
        <f t="shared" si="6"/>
        <v/>
      </c>
      <c r="O33" s="54" t="str">
        <f t="shared" si="7"/>
        <v/>
      </c>
      <c r="P33" s="54" t="str">
        <f t="shared" si="8"/>
        <v/>
      </c>
      <c r="Q33" s="4" t="str">
        <f t="shared" si="9"/>
        <v/>
      </c>
      <c r="R33" s="4" t="str">
        <f t="shared" si="10"/>
        <v/>
      </c>
      <c r="S33" s="4" t="str">
        <f t="shared" si="11"/>
        <v/>
      </c>
      <c r="T33" s="4" t="str">
        <f t="shared" si="12"/>
        <v/>
      </c>
      <c r="U33" s="4" t="str">
        <f t="shared" si="13"/>
        <v/>
      </c>
      <c r="V33" s="53"/>
      <c r="W33" s="53"/>
      <c r="X33" s="54"/>
    </row>
    <row r="34">
      <c r="B34" s="53"/>
      <c r="C34" s="53"/>
      <c r="D34" s="53"/>
      <c r="E34" s="53"/>
      <c r="F34" s="53"/>
      <c r="G34" s="53"/>
      <c r="H34" s="53"/>
      <c r="I34" s="53"/>
      <c r="J34" s="53" t="str">
        <f t="shared" ref="J34:K34" si="65">IF(OR(ISBLANK(B34), ISBLANK(D34), ISBLANK(F34), ISBLANK(H34)), "", IFERROR(SUM(B34, D34, F34, H34), ""))
</f>
        <v/>
      </c>
      <c r="K34" s="53" t="str">
        <f t="shared" si="65"/>
        <v/>
      </c>
      <c r="L34" s="54" t="str">
        <f t="shared" si="4"/>
        <v/>
      </c>
      <c r="M34" s="54" t="str">
        <f t="shared" si="5"/>
        <v/>
      </c>
      <c r="N34" s="54" t="str">
        <f t="shared" si="6"/>
        <v/>
      </c>
      <c r="O34" s="54" t="str">
        <f t="shared" si="7"/>
        <v/>
      </c>
      <c r="P34" s="54" t="str">
        <f t="shared" si="8"/>
        <v/>
      </c>
      <c r="Q34" s="4" t="str">
        <f t="shared" si="9"/>
        <v/>
      </c>
      <c r="R34" s="4" t="str">
        <f t="shared" si="10"/>
        <v/>
      </c>
      <c r="S34" s="4" t="str">
        <f t="shared" si="11"/>
        <v/>
      </c>
      <c r="T34" s="4" t="str">
        <f t="shared" si="12"/>
        <v/>
      </c>
      <c r="U34" s="4" t="str">
        <f t="shared" si="13"/>
        <v/>
      </c>
      <c r="V34" s="53"/>
      <c r="W34" s="53"/>
      <c r="X34" s="54"/>
    </row>
    <row r="35">
      <c r="B35" s="53"/>
      <c r="C35" s="53"/>
      <c r="D35" s="53"/>
      <c r="E35" s="53"/>
      <c r="F35" s="53"/>
      <c r="G35" s="53"/>
      <c r="H35" s="53"/>
      <c r="I35" s="53"/>
      <c r="J35" s="53" t="str">
        <f t="shared" ref="J35:K35" si="66">IF(OR(ISBLANK(B35), ISBLANK(D35), ISBLANK(F35), ISBLANK(H35)), "", IFERROR(SUM(B35, D35, F35, H35), ""))
</f>
        <v/>
      </c>
      <c r="K35" s="53" t="str">
        <f t="shared" si="66"/>
        <v/>
      </c>
      <c r="L35" s="54" t="str">
        <f t="shared" si="4"/>
        <v/>
      </c>
      <c r="M35" s="54" t="str">
        <f t="shared" si="5"/>
        <v/>
      </c>
      <c r="N35" s="54" t="str">
        <f t="shared" si="6"/>
        <v/>
      </c>
      <c r="O35" s="54" t="str">
        <f t="shared" si="7"/>
        <v/>
      </c>
      <c r="P35" s="54" t="str">
        <f t="shared" si="8"/>
        <v/>
      </c>
      <c r="Q35" s="4" t="str">
        <f t="shared" si="9"/>
        <v/>
      </c>
      <c r="R35" s="4" t="str">
        <f t="shared" si="10"/>
        <v/>
      </c>
      <c r="S35" s="4" t="str">
        <f t="shared" si="11"/>
        <v/>
      </c>
      <c r="T35" s="4" t="str">
        <f t="shared" si="12"/>
        <v/>
      </c>
      <c r="U35" s="4" t="str">
        <f t="shared" si="13"/>
        <v/>
      </c>
      <c r="V35" s="53"/>
      <c r="W35" s="53"/>
      <c r="X35" s="54"/>
    </row>
    <row r="36">
      <c r="B36" s="53"/>
      <c r="C36" s="53"/>
      <c r="D36" s="53"/>
      <c r="E36" s="53"/>
      <c r="F36" s="53"/>
      <c r="G36" s="53"/>
      <c r="H36" s="53"/>
      <c r="I36" s="53"/>
      <c r="J36" s="53" t="str">
        <f t="shared" ref="J36:K36" si="67">IF(OR(ISBLANK(B36), ISBLANK(D36), ISBLANK(F36), ISBLANK(H36)), "", IFERROR(SUM(B36, D36, F36, H36), ""))
</f>
        <v/>
      </c>
      <c r="K36" s="53" t="str">
        <f t="shared" si="67"/>
        <v/>
      </c>
      <c r="L36" s="54" t="str">
        <f t="shared" si="4"/>
        <v/>
      </c>
      <c r="M36" s="54" t="str">
        <f t="shared" si="5"/>
        <v/>
      </c>
      <c r="N36" s="54" t="str">
        <f t="shared" si="6"/>
        <v/>
      </c>
      <c r="O36" s="54" t="str">
        <f t="shared" si="7"/>
        <v/>
      </c>
      <c r="P36" s="54" t="str">
        <f t="shared" si="8"/>
        <v/>
      </c>
      <c r="Q36" s="4" t="str">
        <f t="shared" si="9"/>
        <v/>
      </c>
      <c r="R36" s="4" t="str">
        <f t="shared" si="10"/>
        <v/>
      </c>
      <c r="S36" s="4" t="str">
        <f t="shared" si="11"/>
        <v/>
      </c>
      <c r="T36" s="4" t="str">
        <f t="shared" si="12"/>
        <v/>
      </c>
      <c r="U36" s="4" t="str">
        <f t="shared" si="13"/>
        <v/>
      </c>
      <c r="V36" s="53"/>
      <c r="W36" s="53"/>
      <c r="X36" s="54"/>
    </row>
    <row r="37">
      <c r="B37" s="53"/>
      <c r="C37" s="53"/>
      <c r="D37" s="53"/>
      <c r="E37" s="53"/>
      <c r="F37" s="53"/>
      <c r="G37" s="53"/>
      <c r="H37" s="53"/>
      <c r="I37" s="53"/>
      <c r="J37" s="53" t="str">
        <f t="shared" ref="J37:K37" si="68">IF(OR(ISBLANK(B37), ISBLANK(D37), ISBLANK(F37), ISBLANK(H37)), "", IFERROR(SUM(B37, D37, F37, H37), ""))
</f>
        <v/>
      </c>
      <c r="K37" s="53" t="str">
        <f t="shared" si="68"/>
        <v/>
      </c>
      <c r="L37" s="54" t="str">
        <f t="shared" si="4"/>
        <v/>
      </c>
      <c r="M37" s="54" t="str">
        <f t="shared" si="5"/>
        <v/>
      </c>
      <c r="N37" s="54" t="str">
        <f t="shared" si="6"/>
        <v/>
      </c>
      <c r="O37" s="54" t="str">
        <f t="shared" si="7"/>
        <v/>
      </c>
      <c r="P37" s="54" t="str">
        <f t="shared" si="8"/>
        <v/>
      </c>
      <c r="Q37" s="4" t="str">
        <f t="shared" si="9"/>
        <v/>
      </c>
      <c r="R37" s="4" t="str">
        <f t="shared" si="10"/>
        <v/>
      </c>
      <c r="S37" s="4" t="str">
        <f t="shared" si="11"/>
        <v/>
      </c>
      <c r="T37" s="4" t="str">
        <f t="shared" si="12"/>
        <v/>
      </c>
      <c r="U37" s="4" t="str">
        <f t="shared" si="13"/>
        <v/>
      </c>
      <c r="V37" s="53"/>
      <c r="W37" s="53"/>
      <c r="X37" s="54"/>
    </row>
    <row r="38">
      <c r="B38" s="53"/>
      <c r="C38" s="53"/>
      <c r="D38" s="53"/>
      <c r="E38" s="53"/>
      <c r="F38" s="53"/>
      <c r="G38" s="53"/>
      <c r="H38" s="53"/>
      <c r="I38" s="53"/>
      <c r="J38" s="53" t="str">
        <f t="shared" ref="J38:K38" si="69">IF(OR(ISBLANK(B38), ISBLANK(D38), ISBLANK(F38), ISBLANK(H38)), "", IFERROR(SUM(B38, D38, F38, H38), ""))
</f>
        <v/>
      </c>
      <c r="K38" s="53" t="str">
        <f t="shared" si="69"/>
        <v/>
      </c>
      <c r="L38" s="54" t="str">
        <f t="shared" si="4"/>
        <v/>
      </c>
      <c r="M38" s="54" t="str">
        <f t="shared" si="5"/>
        <v/>
      </c>
      <c r="N38" s="54" t="str">
        <f t="shared" si="6"/>
        <v/>
      </c>
      <c r="O38" s="54" t="str">
        <f t="shared" si="7"/>
        <v/>
      </c>
      <c r="P38" s="54" t="str">
        <f t="shared" si="8"/>
        <v/>
      </c>
      <c r="Q38" s="4" t="str">
        <f t="shared" si="9"/>
        <v/>
      </c>
      <c r="R38" s="4" t="str">
        <f t="shared" si="10"/>
        <v/>
      </c>
      <c r="S38" s="4" t="str">
        <f t="shared" si="11"/>
        <v/>
      </c>
      <c r="T38" s="4" t="str">
        <f t="shared" si="12"/>
        <v/>
      </c>
      <c r="U38" s="4" t="str">
        <f t="shared" si="13"/>
        <v/>
      </c>
      <c r="V38" s="53"/>
      <c r="W38" s="53"/>
      <c r="X38" s="54"/>
    </row>
    <row r="39">
      <c r="B39" s="53"/>
      <c r="C39" s="53"/>
      <c r="D39" s="53"/>
      <c r="E39" s="53"/>
      <c r="F39" s="53"/>
      <c r="G39" s="53"/>
      <c r="H39" s="53"/>
      <c r="I39" s="53"/>
      <c r="J39" s="53" t="str">
        <f t="shared" ref="J39:K39" si="70">IF(OR(ISBLANK(B39), ISBLANK(D39), ISBLANK(F39), ISBLANK(H39)), "", IFERROR(SUM(B39, D39, F39, H39), ""))
</f>
        <v/>
      </c>
      <c r="K39" s="53" t="str">
        <f t="shared" si="70"/>
        <v/>
      </c>
      <c r="L39" s="54" t="str">
        <f t="shared" si="4"/>
        <v/>
      </c>
      <c r="M39" s="54" t="str">
        <f t="shared" si="5"/>
        <v/>
      </c>
      <c r="N39" s="54" t="str">
        <f t="shared" si="6"/>
        <v/>
      </c>
      <c r="O39" s="54" t="str">
        <f t="shared" si="7"/>
        <v/>
      </c>
      <c r="P39" s="54" t="str">
        <f t="shared" si="8"/>
        <v/>
      </c>
      <c r="Q39" s="4" t="str">
        <f t="shared" si="9"/>
        <v/>
      </c>
      <c r="R39" s="4" t="str">
        <f t="shared" si="10"/>
        <v/>
      </c>
      <c r="S39" s="4" t="str">
        <f t="shared" si="11"/>
        <v/>
      </c>
      <c r="T39" s="4" t="str">
        <f t="shared" si="12"/>
        <v/>
      </c>
      <c r="U39" s="4" t="str">
        <f t="shared" si="13"/>
        <v/>
      </c>
      <c r="V39" s="53"/>
      <c r="W39" s="53"/>
      <c r="X39" s="54"/>
    </row>
    <row r="40">
      <c r="B40" s="53"/>
      <c r="C40" s="53"/>
      <c r="D40" s="53"/>
      <c r="E40" s="53"/>
      <c r="F40" s="53"/>
      <c r="G40" s="53"/>
      <c r="H40" s="53"/>
      <c r="I40" s="53"/>
      <c r="J40" s="53" t="str">
        <f t="shared" ref="J40:K40" si="71">IF(OR(ISBLANK(B40), ISBLANK(D40), ISBLANK(F40), ISBLANK(H40)), "", IFERROR(SUM(B40, D40, F40, H40), ""))
</f>
        <v/>
      </c>
      <c r="K40" s="53" t="str">
        <f t="shared" si="71"/>
        <v/>
      </c>
      <c r="L40" s="54" t="str">
        <f t="shared" si="4"/>
        <v/>
      </c>
      <c r="M40" s="54" t="str">
        <f t="shared" si="5"/>
        <v/>
      </c>
      <c r="N40" s="54" t="str">
        <f t="shared" si="6"/>
        <v/>
      </c>
      <c r="O40" s="54" t="str">
        <f t="shared" si="7"/>
        <v/>
      </c>
      <c r="P40" s="54" t="str">
        <f t="shared" si="8"/>
        <v/>
      </c>
      <c r="Q40" s="4" t="str">
        <f t="shared" si="9"/>
        <v/>
      </c>
      <c r="R40" s="4" t="str">
        <f t="shared" si="10"/>
        <v/>
      </c>
      <c r="S40" s="4" t="str">
        <f t="shared" si="11"/>
        <v/>
      </c>
      <c r="T40" s="4" t="str">
        <f t="shared" si="12"/>
        <v/>
      </c>
      <c r="U40" s="4" t="str">
        <f t="shared" si="13"/>
        <v/>
      </c>
      <c r="V40" s="53"/>
      <c r="W40" s="53"/>
      <c r="X40" s="54"/>
    </row>
    <row r="41">
      <c r="B41" s="53"/>
      <c r="C41" s="53"/>
      <c r="D41" s="53"/>
      <c r="E41" s="53"/>
      <c r="F41" s="53"/>
      <c r="G41" s="53"/>
      <c r="H41" s="53"/>
      <c r="I41" s="53"/>
      <c r="J41" s="53" t="str">
        <f t="shared" ref="J41:K41" si="72">IF(OR(ISBLANK(B41), ISBLANK(D41), ISBLANK(F41), ISBLANK(H41)), "", IFERROR(SUM(B41, D41, F41, H41), ""))
</f>
        <v/>
      </c>
      <c r="K41" s="53" t="str">
        <f t="shared" si="72"/>
        <v/>
      </c>
      <c r="L41" s="54" t="str">
        <f t="shared" si="4"/>
        <v/>
      </c>
      <c r="M41" s="54" t="str">
        <f t="shared" si="5"/>
        <v/>
      </c>
      <c r="N41" s="54" t="str">
        <f t="shared" si="6"/>
        <v/>
      </c>
      <c r="O41" s="54" t="str">
        <f t="shared" si="7"/>
        <v/>
      </c>
      <c r="P41" s="54" t="str">
        <f t="shared" si="8"/>
        <v/>
      </c>
      <c r="Q41" s="4" t="str">
        <f t="shared" si="9"/>
        <v/>
      </c>
      <c r="R41" s="4" t="str">
        <f t="shared" si="10"/>
        <v/>
      </c>
      <c r="S41" s="4" t="str">
        <f t="shared" si="11"/>
        <v/>
      </c>
      <c r="T41" s="4" t="str">
        <f t="shared" si="12"/>
        <v/>
      </c>
      <c r="U41" s="4" t="str">
        <f t="shared" si="13"/>
        <v/>
      </c>
      <c r="V41" s="53"/>
      <c r="W41" s="53"/>
      <c r="X41" s="54"/>
    </row>
    <row r="42">
      <c r="B42" s="53"/>
      <c r="C42" s="53"/>
      <c r="D42" s="53"/>
      <c r="E42" s="53"/>
      <c r="F42" s="53"/>
      <c r="G42" s="53"/>
      <c r="H42" s="53"/>
      <c r="I42" s="53"/>
      <c r="J42" s="53" t="str">
        <f t="shared" ref="J42:K42" si="73">IF(OR(ISBLANK(B42), ISBLANK(D42), ISBLANK(F42), ISBLANK(H42)), "", IFERROR(SUM(B42, D42, F42, H42), ""))
</f>
        <v/>
      </c>
      <c r="K42" s="53" t="str">
        <f t="shared" si="73"/>
        <v/>
      </c>
      <c r="L42" s="54" t="str">
        <f t="shared" si="4"/>
        <v/>
      </c>
      <c r="M42" s="54" t="str">
        <f t="shared" si="5"/>
        <v/>
      </c>
      <c r="N42" s="54" t="str">
        <f t="shared" si="6"/>
        <v/>
      </c>
      <c r="O42" s="54" t="str">
        <f t="shared" si="7"/>
        <v/>
      </c>
      <c r="P42" s="54" t="str">
        <f t="shared" si="8"/>
        <v/>
      </c>
      <c r="Q42" s="4" t="str">
        <f t="shared" si="9"/>
        <v/>
      </c>
      <c r="R42" s="4" t="str">
        <f t="shared" si="10"/>
        <v/>
      </c>
      <c r="S42" s="4" t="str">
        <f t="shared" si="11"/>
        <v/>
      </c>
      <c r="T42" s="4" t="str">
        <f t="shared" si="12"/>
        <v/>
      </c>
      <c r="U42" s="4" t="str">
        <f t="shared" si="13"/>
        <v/>
      </c>
      <c r="V42" s="53"/>
      <c r="W42" s="53"/>
      <c r="X42" s="54"/>
    </row>
    <row r="43">
      <c r="B43" s="53"/>
      <c r="C43" s="53"/>
      <c r="D43" s="53"/>
      <c r="E43" s="53"/>
      <c r="F43" s="53"/>
      <c r="G43" s="53"/>
      <c r="H43" s="53"/>
      <c r="I43" s="53"/>
      <c r="J43" s="53" t="str">
        <f t="shared" ref="J43:K43" si="74">IF(OR(ISBLANK(B43), ISBLANK(D43), ISBLANK(F43), ISBLANK(H43)), "", IFERROR(SUM(B43, D43, F43, H43), ""))
</f>
        <v/>
      </c>
      <c r="K43" s="53" t="str">
        <f t="shared" si="74"/>
        <v/>
      </c>
      <c r="L43" s="54" t="str">
        <f t="shared" si="4"/>
        <v/>
      </c>
      <c r="M43" s="54" t="str">
        <f t="shared" si="5"/>
        <v/>
      </c>
      <c r="N43" s="54" t="str">
        <f t="shared" si="6"/>
        <v/>
      </c>
      <c r="O43" s="54" t="str">
        <f t="shared" si="7"/>
        <v/>
      </c>
      <c r="P43" s="54" t="str">
        <f t="shared" si="8"/>
        <v/>
      </c>
      <c r="Q43" s="4" t="str">
        <f t="shared" si="9"/>
        <v/>
      </c>
      <c r="R43" s="4" t="str">
        <f t="shared" si="10"/>
        <v/>
      </c>
      <c r="S43" s="4" t="str">
        <f t="shared" si="11"/>
        <v/>
      </c>
      <c r="T43" s="4" t="str">
        <f t="shared" si="12"/>
        <v/>
      </c>
      <c r="U43" s="4" t="str">
        <f t="shared" si="13"/>
        <v/>
      </c>
      <c r="V43" s="53"/>
      <c r="W43" s="53"/>
      <c r="X43" s="54"/>
    </row>
    <row r="44">
      <c r="B44" s="53"/>
      <c r="C44" s="53"/>
      <c r="D44" s="53"/>
      <c r="E44" s="53"/>
      <c r="F44" s="53"/>
      <c r="G44" s="53"/>
      <c r="H44" s="53"/>
      <c r="I44" s="53"/>
      <c r="J44" s="53" t="str">
        <f t="shared" ref="J44:K44" si="75">IF(OR(ISBLANK(B44), ISBLANK(D44), ISBLANK(F44), ISBLANK(H44)), "", IFERROR(SUM(B44, D44, F44, H44), ""))
</f>
        <v/>
      </c>
      <c r="K44" s="53" t="str">
        <f t="shared" si="75"/>
        <v/>
      </c>
      <c r="L44" s="54" t="str">
        <f t="shared" si="4"/>
        <v/>
      </c>
      <c r="M44" s="54" t="str">
        <f t="shared" si="5"/>
        <v/>
      </c>
      <c r="N44" s="54" t="str">
        <f t="shared" si="6"/>
        <v/>
      </c>
      <c r="O44" s="54" t="str">
        <f t="shared" si="7"/>
        <v/>
      </c>
      <c r="P44" s="54" t="str">
        <f t="shared" si="8"/>
        <v/>
      </c>
      <c r="Q44" s="4" t="str">
        <f t="shared" si="9"/>
        <v/>
      </c>
      <c r="R44" s="4" t="str">
        <f t="shared" si="10"/>
        <v/>
      </c>
      <c r="S44" s="4" t="str">
        <f t="shared" si="11"/>
        <v/>
      </c>
      <c r="T44" s="4" t="str">
        <f t="shared" si="12"/>
        <v/>
      </c>
      <c r="U44" s="4" t="str">
        <f t="shared" si="13"/>
        <v/>
      </c>
      <c r="V44" s="53"/>
      <c r="W44" s="53"/>
      <c r="X44" s="54"/>
    </row>
    <row r="45">
      <c r="B45" s="53"/>
      <c r="C45" s="53"/>
      <c r="D45" s="53"/>
      <c r="E45" s="53"/>
      <c r="F45" s="53"/>
      <c r="G45" s="53"/>
      <c r="H45" s="53"/>
      <c r="I45" s="53"/>
      <c r="J45" s="53" t="str">
        <f t="shared" ref="J45:K45" si="76">IF(OR(ISBLANK(B45), ISBLANK(D45), ISBLANK(F45), ISBLANK(H45)), "", IFERROR(SUM(B45, D45, F45, H45), ""))
</f>
        <v/>
      </c>
      <c r="K45" s="53" t="str">
        <f t="shared" si="76"/>
        <v/>
      </c>
      <c r="L45" s="54" t="str">
        <f t="shared" si="4"/>
        <v/>
      </c>
      <c r="M45" s="54" t="str">
        <f t="shared" si="5"/>
        <v/>
      </c>
      <c r="N45" s="54" t="str">
        <f t="shared" si="6"/>
        <v/>
      </c>
      <c r="O45" s="54" t="str">
        <f t="shared" si="7"/>
        <v/>
      </c>
      <c r="P45" s="54" t="str">
        <f t="shared" si="8"/>
        <v/>
      </c>
      <c r="Q45" s="4" t="str">
        <f t="shared" si="9"/>
        <v/>
      </c>
      <c r="R45" s="4" t="str">
        <f t="shared" si="10"/>
        <v/>
      </c>
      <c r="S45" s="4" t="str">
        <f t="shared" si="11"/>
        <v/>
      </c>
      <c r="T45" s="4" t="str">
        <f t="shared" si="12"/>
        <v/>
      </c>
      <c r="U45" s="4" t="str">
        <f t="shared" si="13"/>
        <v/>
      </c>
      <c r="V45" s="53"/>
      <c r="W45" s="53"/>
      <c r="X45" s="54"/>
    </row>
    <row r="46">
      <c r="B46" s="53"/>
      <c r="C46" s="53"/>
      <c r="D46" s="53"/>
      <c r="E46" s="53"/>
      <c r="F46" s="53"/>
      <c r="G46" s="53"/>
      <c r="H46" s="53"/>
      <c r="I46" s="53"/>
      <c r="J46" s="53" t="str">
        <f t="shared" ref="J46:K46" si="77">IF(OR(ISBLANK(B46), ISBLANK(D46), ISBLANK(F46), ISBLANK(H46)), "", IFERROR(SUM(B46, D46, F46, H46), ""))
</f>
        <v/>
      </c>
      <c r="K46" s="53" t="str">
        <f t="shared" si="77"/>
        <v/>
      </c>
      <c r="L46" s="54" t="str">
        <f t="shared" si="4"/>
        <v/>
      </c>
      <c r="M46" s="54" t="str">
        <f t="shared" si="5"/>
        <v/>
      </c>
      <c r="N46" s="54" t="str">
        <f t="shared" si="6"/>
        <v/>
      </c>
      <c r="O46" s="54" t="str">
        <f t="shared" si="7"/>
        <v/>
      </c>
      <c r="P46" s="54" t="str">
        <f t="shared" si="8"/>
        <v/>
      </c>
      <c r="Q46" s="4" t="str">
        <f t="shared" si="9"/>
        <v/>
      </c>
      <c r="R46" s="4" t="str">
        <f t="shared" si="10"/>
        <v/>
      </c>
      <c r="S46" s="4" t="str">
        <f t="shared" si="11"/>
        <v/>
      </c>
      <c r="T46" s="4" t="str">
        <f t="shared" si="12"/>
        <v/>
      </c>
      <c r="U46" s="4" t="str">
        <f t="shared" si="13"/>
        <v/>
      </c>
      <c r="V46" s="53"/>
      <c r="W46" s="53"/>
      <c r="X46" s="54"/>
    </row>
    <row r="47">
      <c r="B47" s="53"/>
      <c r="C47" s="53"/>
      <c r="D47" s="53"/>
      <c r="E47" s="53"/>
      <c r="F47" s="53"/>
      <c r="G47" s="53"/>
      <c r="H47" s="53"/>
      <c r="I47" s="53"/>
      <c r="J47" s="53" t="str">
        <f t="shared" ref="J47:K47" si="78">IF(OR(ISBLANK(B47), ISBLANK(D47), ISBLANK(F47), ISBLANK(H47)), "", IFERROR(SUM(B47, D47, F47, H47), ""))
</f>
        <v/>
      </c>
      <c r="K47" s="53" t="str">
        <f t="shared" si="78"/>
        <v/>
      </c>
      <c r="L47" s="54" t="str">
        <f t="shared" si="4"/>
        <v/>
      </c>
      <c r="M47" s="54" t="str">
        <f t="shared" si="5"/>
        <v/>
      </c>
      <c r="N47" s="54" t="str">
        <f t="shared" si="6"/>
        <v/>
      </c>
      <c r="O47" s="54" t="str">
        <f t="shared" si="7"/>
        <v/>
      </c>
      <c r="P47" s="54" t="str">
        <f t="shared" si="8"/>
        <v/>
      </c>
      <c r="Q47" s="4" t="str">
        <f t="shared" si="9"/>
        <v/>
      </c>
      <c r="R47" s="4" t="str">
        <f t="shared" si="10"/>
        <v/>
      </c>
      <c r="S47" s="4" t="str">
        <f t="shared" si="11"/>
        <v/>
      </c>
      <c r="T47" s="4" t="str">
        <f t="shared" si="12"/>
        <v/>
      </c>
      <c r="U47" s="4" t="str">
        <f t="shared" si="13"/>
        <v/>
      </c>
      <c r="V47" s="53"/>
      <c r="W47" s="53"/>
      <c r="X47" s="54"/>
    </row>
    <row r="48">
      <c r="B48" s="53"/>
      <c r="C48" s="53"/>
      <c r="D48" s="53"/>
      <c r="E48" s="53"/>
      <c r="F48" s="53"/>
      <c r="G48" s="53"/>
      <c r="H48" s="53"/>
      <c r="I48" s="53"/>
      <c r="J48" s="53" t="str">
        <f t="shared" ref="J48:K48" si="79">IF(OR(ISBLANK(B48), ISBLANK(D48), ISBLANK(F48), ISBLANK(H48)), "", IFERROR(SUM(B48, D48, F48, H48), ""))
</f>
        <v/>
      </c>
      <c r="K48" s="53" t="str">
        <f t="shared" si="79"/>
        <v/>
      </c>
      <c r="L48" s="54" t="str">
        <f t="shared" si="4"/>
        <v/>
      </c>
      <c r="M48" s="54" t="str">
        <f t="shared" si="5"/>
        <v/>
      </c>
      <c r="N48" s="54" t="str">
        <f t="shared" si="6"/>
        <v/>
      </c>
      <c r="O48" s="54" t="str">
        <f t="shared" si="7"/>
        <v/>
      </c>
      <c r="P48" s="54" t="str">
        <f t="shared" si="8"/>
        <v/>
      </c>
      <c r="Q48" s="4" t="str">
        <f t="shared" si="9"/>
        <v/>
      </c>
      <c r="R48" s="4" t="str">
        <f t="shared" si="10"/>
        <v/>
      </c>
      <c r="S48" s="4" t="str">
        <f t="shared" si="11"/>
        <v/>
      </c>
      <c r="T48" s="4" t="str">
        <f t="shared" si="12"/>
        <v/>
      </c>
      <c r="U48" s="4" t="str">
        <f t="shared" si="13"/>
        <v/>
      </c>
      <c r="V48" s="53"/>
      <c r="W48" s="53"/>
      <c r="X48" s="54"/>
    </row>
    <row r="49">
      <c r="B49" s="53"/>
      <c r="C49" s="53"/>
      <c r="D49" s="53"/>
      <c r="E49" s="53"/>
      <c r="F49" s="53"/>
      <c r="G49" s="53"/>
      <c r="H49" s="53"/>
      <c r="I49" s="53"/>
      <c r="J49" s="53" t="str">
        <f t="shared" ref="J49:K49" si="80">IF(OR(ISBLANK(B49), ISBLANK(D49), ISBLANK(F49), ISBLANK(H49)), "", IFERROR(SUM(B49, D49, F49, H49), ""))
</f>
        <v/>
      </c>
      <c r="K49" s="53" t="str">
        <f t="shared" si="80"/>
        <v/>
      </c>
      <c r="L49" s="54" t="str">
        <f t="shared" si="4"/>
        <v/>
      </c>
      <c r="M49" s="54" t="str">
        <f t="shared" si="5"/>
        <v/>
      </c>
      <c r="N49" s="54" t="str">
        <f t="shared" si="6"/>
        <v/>
      </c>
      <c r="O49" s="54" t="str">
        <f t="shared" si="7"/>
        <v/>
      </c>
      <c r="P49" s="54" t="str">
        <f t="shared" si="8"/>
        <v/>
      </c>
      <c r="Q49" s="4" t="str">
        <f t="shared" si="9"/>
        <v/>
      </c>
      <c r="R49" s="4" t="str">
        <f t="shared" si="10"/>
        <v/>
      </c>
      <c r="S49" s="4" t="str">
        <f t="shared" si="11"/>
        <v/>
      </c>
      <c r="T49" s="4" t="str">
        <f t="shared" si="12"/>
        <v/>
      </c>
      <c r="U49" s="4" t="str">
        <f t="shared" si="13"/>
        <v/>
      </c>
      <c r="V49" s="53"/>
      <c r="W49" s="53"/>
      <c r="X49" s="54"/>
    </row>
    <row r="50">
      <c r="B50" s="53"/>
      <c r="C50" s="53"/>
      <c r="D50" s="53"/>
      <c r="E50" s="53"/>
      <c r="F50" s="53"/>
      <c r="G50" s="53"/>
      <c r="H50" s="53"/>
      <c r="I50" s="53"/>
      <c r="J50" s="53" t="str">
        <f t="shared" ref="J50:K50" si="81">IF(OR(ISBLANK(B50), ISBLANK(D50), ISBLANK(F50), ISBLANK(H50)), "", IFERROR(SUM(B50, D50, F50, H50), ""))
</f>
        <v/>
      </c>
      <c r="K50" s="53" t="str">
        <f t="shared" si="81"/>
        <v/>
      </c>
      <c r="L50" s="54" t="str">
        <f t="shared" si="4"/>
        <v/>
      </c>
      <c r="M50" s="54" t="str">
        <f t="shared" si="5"/>
        <v/>
      </c>
      <c r="N50" s="54" t="str">
        <f t="shared" si="6"/>
        <v/>
      </c>
      <c r="O50" s="54" t="str">
        <f t="shared" si="7"/>
        <v/>
      </c>
      <c r="P50" s="54" t="str">
        <f t="shared" si="8"/>
        <v/>
      </c>
      <c r="Q50" s="4" t="str">
        <f t="shared" si="9"/>
        <v/>
      </c>
      <c r="R50" s="4" t="str">
        <f t="shared" si="10"/>
        <v/>
      </c>
      <c r="S50" s="4" t="str">
        <f t="shared" si="11"/>
        <v/>
      </c>
      <c r="T50" s="4" t="str">
        <f t="shared" si="12"/>
        <v/>
      </c>
      <c r="U50" s="4" t="str">
        <f t="shared" si="13"/>
        <v/>
      </c>
      <c r="V50" s="53"/>
      <c r="W50" s="53"/>
      <c r="X50" s="54"/>
    </row>
    <row r="51">
      <c r="B51" s="53"/>
      <c r="C51" s="53"/>
      <c r="D51" s="53"/>
      <c r="E51" s="53"/>
      <c r="F51" s="53"/>
      <c r="G51" s="53"/>
      <c r="H51" s="53"/>
      <c r="I51" s="53"/>
      <c r="J51" s="53" t="str">
        <f t="shared" ref="J51:K51" si="82">IF(OR(ISBLANK(B51), ISBLANK(D51), ISBLANK(F51), ISBLANK(H51)), "", IFERROR(SUM(B51, D51, F51, H51), ""))
</f>
        <v/>
      </c>
      <c r="K51" s="53" t="str">
        <f t="shared" si="82"/>
        <v/>
      </c>
      <c r="L51" s="54" t="str">
        <f t="shared" si="4"/>
        <v/>
      </c>
      <c r="M51" s="54" t="str">
        <f t="shared" si="5"/>
        <v/>
      </c>
      <c r="N51" s="54" t="str">
        <f t="shared" si="6"/>
        <v/>
      </c>
      <c r="O51" s="54" t="str">
        <f t="shared" si="7"/>
        <v/>
      </c>
      <c r="P51" s="54" t="str">
        <f t="shared" si="8"/>
        <v/>
      </c>
      <c r="Q51" s="4" t="str">
        <f t="shared" si="9"/>
        <v/>
      </c>
      <c r="R51" s="4" t="str">
        <f t="shared" si="10"/>
        <v/>
      </c>
      <c r="S51" s="4" t="str">
        <f t="shared" si="11"/>
        <v/>
      </c>
      <c r="T51" s="4" t="str">
        <f t="shared" si="12"/>
        <v/>
      </c>
      <c r="U51" s="4" t="str">
        <f t="shared" si="13"/>
        <v/>
      </c>
      <c r="V51" s="53"/>
      <c r="W51" s="53"/>
      <c r="X51" s="54"/>
    </row>
    <row r="52">
      <c r="B52" s="53"/>
      <c r="C52" s="53"/>
      <c r="D52" s="53"/>
      <c r="E52" s="53"/>
      <c r="F52" s="53"/>
      <c r="G52" s="53"/>
      <c r="H52" s="53"/>
      <c r="I52" s="53"/>
      <c r="J52" s="53" t="str">
        <f t="shared" ref="J52:K52" si="83">IF(OR(ISBLANK(B52), ISBLANK(D52), ISBLANK(F52), ISBLANK(H52)), "", IFERROR(SUM(B52, D52, F52, H52), ""))
</f>
        <v/>
      </c>
      <c r="K52" s="53" t="str">
        <f t="shared" si="83"/>
        <v/>
      </c>
      <c r="L52" s="54" t="str">
        <f t="shared" si="4"/>
        <v/>
      </c>
      <c r="M52" s="54" t="str">
        <f t="shared" si="5"/>
        <v/>
      </c>
      <c r="N52" s="54" t="str">
        <f t="shared" si="6"/>
        <v/>
      </c>
      <c r="O52" s="54" t="str">
        <f t="shared" si="7"/>
        <v/>
      </c>
      <c r="P52" s="54" t="str">
        <f t="shared" si="8"/>
        <v/>
      </c>
      <c r="Q52" s="4" t="str">
        <f t="shared" si="9"/>
        <v/>
      </c>
      <c r="R52" s="4" t="str">
        <f t="shared" si="10"/>
        <v/>
      </c>
      <c r="S52" s="4" t="str">
        <f t="shared" si="11"/>
        <v/>
      </c>
      <c r="T52" s="4" t="str">
        <f t="shared" si="12"/>
        <v/>
      </c>
      <c r="U52" s="4" t="str">
        <f t="shared" si="13"/>
        <v/>
      </c>
      <c r="V52" s="53"/>
      <c r="W52" s="53"/>
      <c r="X52" s="54"/>
    </row>
    <row r="53">
      <c r="B53" s="53"/>
      <c r="C53" s="53"/>
      <c r="D53" s="53"/>
      <c r="E53" s="53"/>
      <c r="F53" s="53"/>
      <c r="G53" s="53"/>
      <c r="H53" s="53"/>
      <c r="I53" s="53"/>
      <c r="J53" s="53" t="str">
        <f t="shared" ref="J53:K53" si="84">IF(OR(ISBLANK(B53), ISBLANK(D53), ISBLANK(F53), ISBLANK(H53)), "", IFERROR(SUM(B53, D53, F53, H53), ""))
</f>
        <v/>
      </c>
      <c r="K53" s="53" t="str">
        <f t="shared" si="84"/>
        <v/>
      </c>
      <c r="L53" s="54" t="str">
        <f t="shared" si="4"/>
        <v/>
      </c>
      <c r="M53" s="54" t="str">
        <f t="shared" si="5"/>
        <v/>
      </c>
      <c r="N53" s="54" t="str">
        <f t="shared" si="6"/>
        <v/>
      </c>
      <c r="O53" s="54" t="str">
        <f t="shared" si="7"/>
        <v/>
      </c>
      <c r="P53" s="54" t="str">
        <f t="shared" si="8"/>
        <v/>
      </c>
      <c r="Q53" s="4" t="str">
        <f t="shared" si="9"/>
        <v/>
      </c>
      <c r="R53" s="4" t="str">
        <f t="shared" si="10"/>
        <v/>
      </c>
      <c r="S53" s="4" t="str">
        <f t="shared" si="11"/>
        <v/>
      </c>
      <c r="T53" s="4" t="str">
        <f t="shared" si="12"/>
        <v/>
      </c>
      <c r="U53" s="4" t="str">
        <f t="shared" si="13"/>
        <v/>
      </c>
      <c r="V53" s="53"/>
      <c r="W53" s="53"/>
      <c r="X53" s="54"/>
    </row>
    <row r="54">
      <c r="B54" s="53"/>
      <c r="C54" s="53"/>
      <c r="D54" s="53"/>
      <c r="E54" s="53"/>
      <c r="F54" s="53"/>
      <c r="G54" s="53"/>
      <c r="H54" s="53"/>
      <c r="I54" s="53"/>
      <c r="J54" s="53" t="str">
        <f t="shared" ref="J54:K54" si="85">IF(OR(ISBLANK(B54), ISBLANK(D54), ISBLANK(F54), ISBLANK(H54)), "", IFERROR(SUM(B54, D54, F54, H54), ""))
</f>
        <v/>
      </c>
      <c r="K54" s="53" t="str">
        <f t="shared" si="85"/>
        <v/>
      </c>
      <c r="L54" s="54" t="str">
        <f t="shared" si="4"/>
        <v/>
      </c>
      <c r="M54" s="54" t="str">
        <f t="shared" si="5"/>
        <v/>
      </c>
      <c r="N54" s="54" t="str">
        <f t="shared" si="6"/>
        <v/>
      </c>
      <c r="O54" s="54" t="str">
        <f t="shared" si="7"/>
        <v/>
      </c>
      <c r="P54" s="54" t="str">
        <f t="shared" si="8"/>
        <v/>
      </c>
      <c r="Q54" s="4" t="str">
        <f t="shared" si="9"/>
        <v/>
      </c>
      <c r="R54" s="4" t="str">
        <f t="shared" si="10"/>
        <v/>
      </c>
      <c r="S54" s="4" t="str">
        <f t="shared" si="11"/>
        <v/>
      </c>
      <c r="T54" s="4" t="str">
        <f t="shared" si="12"/>
        <v/>
      </c>
      <c r="U54" s="4" t="str">
        <f t="shared" si="13"/>
        <v/>
      </c>
      <c r="V54" s="53"/>
      <c r="W54" s="53"/>
      <c r="X54" s="54"/>
    </row>
    <row r="55">
      <c r="B55" s="53"/>
      <c r="C55" s="53"/>
      <c r="D55" s="53"/>
      <c r="E55" s="53"/>
      <c r="F55" s="53"/>
      <c r="G55" s="53"/>
      <c r="H55" s="53"/>
      <c r="I55" s="53"/>
      <c r="J55" s="53" t="str">
        <f t="shared" ref="J55:K55" si="86">IF(OR(ISBLANK(B55), ISBLANK(D55), ISBLANK(F55), ISBLANK(H55)), "", IFERROR(SUM(B55, D55, F55, H55), ""))
</f>
        <v/>
      </c>
      <c r="K55" s="53" t="str">
        <f t="shared" si="86"/>
        <v/>
      </c>
      <c r="L55" s="54" t="str">
        <f t="shared" si="4"/>
        <v/>
      </c>
      <c r="M55" s="54" t="str">
        <f t="shared" si="5"/>
        <v/>
      </c>
      <c r="N55" s="54" t="str">
        <f t="shared" si="6"/>
        <v/>
      </c>
      <c r="O55" s="54" t="str">
        <f t="shared" si="7"/>
        <v/>
      </c>
      <c r="P55" s="54" t="str">
        <f t="shared" si="8"/>
        <v/>
      </c>
      <c r="Q55" s="4" t="str">
        <f t="shared" si="9"/>
        <v/>
      </c>
      <c r="R55" s="4" t="str">
        <f t="shared" si="10"/>
        <v/>
      </c>
      <c r="S55" s="4" t="str">
        <f t="shared" si="11"/>
        <v/>
      </c>
      <c r="T55" s="4" t="str">
        <f t="shared" si="12"/>
        <v/>
      </c>
      <c r="U55" s="4" t="str">
        <f t="shared" si="13"/>
        <v/>
      </c>
      <c r="V55" s="53"/>
      <c r="W55" s="53"/>
      <c r="X55" s="54"/>
    </row>
    <row r="56">
      <c r="B56" s="53"/>
      <c r="C56" s="53"/>
      <c r="D56" s="53"/>
      <c r="E56" s="53"/>
      <c r="F56" s="53"/>
      <c r="G56" s="53"/>
      <c r="H56" s="53"/>
      <c r="I56" s="53"/>
      <c r="J56" s="53" t="str">
        <f t="shared" ref="J56:K56" si="87">IF(OR(ISBLANK(B56), ISBLANK(D56), ISBLANK(F56), ISBLANK(H56)), "", IFERROR(SUM(B56, D56, F56, H56), ""))
</f>
        <v/>
      </c>
      <c r="K56" s="53" t="str">
        <f t="shared" si="87"/>
        <v/>
      </c>
      <c r="L56" s="54" t="str">
        <f t="shared" si="4"/>
        <v/>
      </c>
      <c r="M56" s="54" t="str">
        <f t="shared" si="5"/>
        <v/>
      </c>
      <c r="N56" s="54" t="str">
        <f t="shared" si="6"/>
        <v/>
      </c>
      <c r="O56" s="54" t="str">
        <f t="shared" si="7"/>
        <v/>
      </c>
      <c r="P56" s="54" t="str">
        <f t="shared" si="8"/>
        <v/>
      </c>
      <c r="Q56" s="4" t="str">
        <f t="shared" si="9"/>
        <v/>
      </c>
      <c r="R56" s="4" t="str">
        <f t="shared" si="10"/>
        <v/>
      </c>
      <c r="S56" s="4" t="str">
        <f t="shared" si="11"/>
        <v/>
      </c>
      <c r="T56" s="4" t="str">
        <f t="shared" si="12"/>
        <v/>
      </c>
      <c r="U56" s="4" t="str">
        <f t="shared" si="13"/>
        <v/>
      </c>
      <c r="V56" s="53"/>
      <c r="W56" s="53"/>
      <c r="X56" s="54"/>
    </row>
    <row r="57">
      <c r="B57" s="53"/>
      <c r="C57" s="53"/>
      <c r="D57" s="53"/>
      <c r="E57" s="53"/>
      <c r="F57" s="53"/>
      <c r="G57" s="53"/>
      <c r="H57" s="53"/>
      <c r="I57" s="53"/>
      <c r="J57" s="53" t="str">
        <f t="shared" ref="J57:K57" si="88">IF(OR(ISBLANK(B57), ISBLANK(D57), ISBLANK(F57), ISBLANK(H57)), "", IFERROR(SUM(B57, D57, F57, H57), ""))
</f>
        <v/>
      </c>
      <c r="K57" s="53" t="str">
        <f t="shared" si="88"/>
        <v/>
      </c>
      <c r="L57" s="54" t="str">
        <f t="shared" si="4"/>
        <v/>
      </c>
      <c r="M57" s="54" t="str">
        <f t="shared" si="5"/>
        <v/>
      </c>
      <c r="N57" s="54" t="str">
        <f t="shared" si="6"/>
        <v/>
      </c>
      <c r="O57" s="54" t="str">
        <f t="shared" si="7"/>
        <v/>
      </c>
      <c r="P57" s="54" t="str">
        <f t="shared" si="8"/>
        <v/>
      </c>
      <c r="Q57" s="4" t="str">
        <f t="shared" si="9"/>
        <v/>
      </c>
      <c r="R57" s="4" t="str">
        <f t="shared" si="10"/>
        <v/>
      </c>
      <c r="S57" s="4" t="str">
        <f t="shared" si="11"/>
        <v/>
      </c>
      <c r="T57" s="4" t="str">
        <f t="shared" si="12"/>
        <v/>
      </c>
      <c r="U57" s="4" t="str">
        <f t="shared" si="13"/>
        <v/>
      </c>
      <c r="V57" s="53"/>
      <c r="W57" s="53"/>
      <c r="X57" s="54"/>
    </row>
    <row r="58">
      <c r="B58" s="53"/>
      <c r="C58" s="53"/>
      <c r="D58" s="53"/>
      <c r="E58" s="53"/>
      <c r="F58" s="53"/>
      <c r="G58" s="53"/>
      <c r="H58" s="53"/>
      <c r="I58" s="53"/>
      <c r="J58" s="53" t="str">
        <f t="shared" ref="J58:K58" si="89">IF(OR(ISBLANK(B58), ISBLANK(D58), ISBLANK(F58), ISBLANK(H58)), "", IFERROR(SUM(B58, D58, F58, H58), ""))
</f>
        <v/>
      </c>
      <c r="K58" s="53" t="str">
        <f t="shared" si="89"/>
        <v/>
      </c>
      <c r="L58" s="54" t="str">
        <f t="shared" si="4"/>
        <v/>
      </c>
      <c r="M58" s="54" t="str">
        <f t="shared" si="5"/>
        <v/>
      </c>
      <c r="N58" s="54" t="str">
        <f t="shared" si="6"/>
        <v/>
      </c>
      <c r="O58" s="54" t="str">
        <f t="shared" si="7"/>
        <v/>
      </c>
      <c r="P58" s="54" t="str">
        <f t="shared" si="8"/>
        <v/>
      </c>
      <c r="Q58" s="4" t="str">
        <f t="shared" si="9"/>
        <v/>
      </c>
      <c r="R58" s="4" t="str">
        <f t="shared" si="10"/>
        <v/>
      </c>
      <c r="S58" s="4" t="str">
        <f t="shared" si="11"/>
        <v/>
      </c>
      <c r="T58" s="4" t="str">
        <f t="shared" si="12"/>
        <v/>
      </c>
      <c r="U58" s="4" t="str">
        <f t="shared" si="13"/>
        <v/>
      </c>
      <c r="V58" s="53"/>
      <c r="W58" s="53"/>
      <c r="X58" s="54"/>
    </row>
    <row r="59">
      <c r="B59" s="53"/>
      <c r="C59" s="53"/>
      <c r="D59" s="53"/>
      <c r="E59" s="53"/>
      <c r="F59" s="53"/>
      <c r="G59" s="53"/>
      <c r="H59" s="53"/>
      <c r="I59" s="53"/>
      <c r="J59" s="53" t="str">
        <f t="shared" ref="J59:K59" si="90">IF(OR(ISBLANK(B59), ISBLANK(D59), ISBLANK(F59), ISBLANK(H59)), "", IFERROR(SUM(B59, D59, F59, H59), ""))
</f>
        <v/>
      </c>
      <c r="K59" s="53" t="str">
        <f t="shared" si="90"/>
        <v/>
      </c>
      <c r="L59" s="54" t="str">
        <f t="shared" si="4"/>
        <v/>
      </c>
      <c r="M59" s="54" t="str">
        <f t="shared" si="5"/>
        <v/>
      </c>
      <c r="N59" s="54" t="str">
        <f t="shared" si="6"/>
        <v/>
      </c>
      <c r="O59" s="54" t="str">
        <f t="shared" si="7"/>
        <v/>
      </c>
      <c r="P59" s="54" t="str">
        <f t="shared" si="8"/>
        <v/>
      </c>
      <c r="Q59" s="4" t="str">
        <f t="shared" si="9"/>
        <v/>
      </c>
      <c r="R59" s="4" t="str">
        <f t="shared" si="10"/>
        <v/>
      </c>
      <c r="S59" s="4" t="str">
        <f t="shared" si="11"/>
        <v/>
      </c>
      <c r="T59" s="4" t="str">
        <f t="shared" si="12"/>
        <v/>
      </c>
      <c r="U59" s="4" t="str">
        <f t="shared" si="13"/>
        <v/>
      </c>
      <c r="V59" s="53"/>
      <c r="W59" s="53"/>
      <c r="X59" s="54"/>
    </row>
    <row r="60">
      <c r="B60" s="53"/>
      <c r="C60" s="53"/>
      <c r="D60" s="53"/>
      <c r="E60" s="53"/>
      <c r="F60" s="53"/>
      <c r="G60" s="53"/>
      <c r="H60" s="53"/>
      <c r="I60" s="53"/>
      <c r="J60" s="53" t="str">
        <f t="shared" ref="J60:K60" si="91">IF(OR(ISBLANK(B60), ISBLANK(D60), ISBLANK(F60), ISBLANK(H60)), "", IFERROR(SUM(B60, D60, F60, H60), ""))
</f>
        <v/>
      </c>
      <c r="K60" s="53" t="str">
        <f t="shared" si="91"/>
        <v/>
      </c>
      <c r="L60" s="54" t="str">
        <f t="shared" si="4"/>
        <v/>
      </c>
      <c r="M60" s="54" t="str">
        <f t="shared" si="5"/>
        <v/>
      </c>
      <c r="N60" s="54" t="str">
        <f t="shared" si="6"/>
        <v/>
      </c>
      <c r="O60" s="54" t="str">
        <f t="shared" si="7"/>
        <v/>
      </c>
      <c r="P60" s="54" t="str">
        <f t="shared" si="8"/>
        <v/>
      </c>
      <c r="Q60" s="4" t="str">
        <f t="shared" si="9"/>
        <v/>
      </c>
      <c r="R60" s="4" t="str">
        <f t="shared" si="10"/>
        <v/>
      </c>
      <c r="S60" s="4" t="str">
        <f t="shared" si="11"/>
        <v/>
      </c>
      <c r="T60" s="4" t="str">
        <f t="shared" si="12"/>
        <v/>
      </c>
      <c r="U60" s="4" t="str">
        <f t="shared" si="13"/>
        <v/>
      </c>
      <c r="V60" s="53"/>
      <c r="W60" s="53"/>
      <c r="X60" s="54"/>
    </row>
    <row r="61">
      <c r="B61" s="53"/>
      <c r="C61" s="53"/>
      <c r="D61" s="53"/>
      <c r="E61" s="53"/>
      <c r="F61" s="53"/>
      <c r="G61" s="53"/>
      <c r="H61" s="53"/>
      <c r="I61" s="53"/>
      <c r="J61" s="53" t="str">
        <f t="shared" ref="J61:K61" si="92">IF(OR(ISBLANK(B61), ISBLANK(D61), ISBLANK(F61), ISBLANK(H61)), "", IFERROR(SUM(B61, D61, F61, H61), ""))
</f>
        <v/>
      </c>
      <c r="K61" s="53" t="str">
        <f t="shared" si="92"/>
        <v/>
      </c>
      <c r="L61" s="54" t="str">
        <f t="shared" si="4"/>
        <v/>
      </c>
      <c r="M61" s="54" t="str">
        <f t="shared" si="5"/>
        <v/>
      </c>
      <c r="N61" s="54" t="str">
        <f t="shared" si="6"/>
        <v/>
      </c>
      <c r="O61" s="54" t="str">
        <f t="shared" si="7"/>
        <v/>
      </c>
      <c r="P61" s="54" t="str">
        <f t="shared" si="8"/>
        <v/>
      </c>
      <c r="Q61" s="4" t="str">
        <f t="shared" si="9"/>
        <v/>
      </c>
      <c r="R61" s="4" t="str">
        <f t="shared" si="10"/>
        <v/>
      </c>
      <c r="S61" s="4" t="str">
        <f t="shared" si="11"/>
        <v/>
      </c>
      <c r="T61" s="4" t="str">
        <f t="shared" si="12"/>
        <v/>
      </c>
      <c r="U61" s="4" t="str">
        <f t="shared" si="13"/>
        <v/>
      </c>
      <c r="V61" s="53"/>
      <c r="W61" s="53"/>
      <c r="X61" s="54"/>
    </row>
    <row r="62">
      <c r="B62" s="53"/>
      <c r="C62" s="53"/>
      <c r="D62" s="53"/>
      <c r="E62" s="53"/>
      <c r="F62" s="53"/>
      <c r="G62" s="53"/>
      <c r="H62" s="53"/>
      <c r="I62" s="53"/>
      <c r="J62" s="53" t="str">
        <f t="shared" ref="J62:K62" si="93">IF(OR(ISBLANK(B62), ISBLANK(D62), ISBLANK(F62), ISBLANK(H62)), "", IFERROR(SUM(B62, D62, F62, H62), ""))
</f>
        <v/>
      </c>
      <c r="K62" s="53" t="str">
        <f t="shared" si="93"/>
        <v/>
      </c>
      <c r="L62" s="54" t="str">
        <f t="shared" si="4"/>
        <v/>
      </c>
      <c r="M62" s="54" t="str">
        <f t="shared" si="5"/>
        <v/>
      </c>
      <c r="N62" s="54" t="str">
        <f t="shared" si="6"/>
        <v/>
      </c>
      <c r="O62" s="54" t="str">
        <f t="shared" si="7"/>
        <v/>
      </c>
      <c r="P62" s="54" t="str">
        <f t="shared" si="8"/>
        <v/>
      </c>
      <c r="Q62" s="4" t="str">
        <f t="shared" si="9"/>
        <v/>
      </c>
      <c r="R62" s="4" t="str">
        <f t="shared" si="10"/>
        <v/>
      </c>
      <c r="S62" s="4" t="str">
        <f t="shared" si="11"/>
        <v/>
      </c>
      <c r="T62" s="4" t="str">
        <f t="shared" si="12"/>
        <v/>
      </c>
      <c r="U62" s="4" t="str">
        <f t="shared" si="13"/>
        <v/>
      </c>
      <c r="V62" s="53"/>
      <c r="W62" s="53"/>
      <c r="X62" s="54"/>
    </row>
    <row r="63">
      <c r="B63" s="53"/>
      <c r="C63" s="53"/>
      <c r="D63" s="53"/>
      <c r="E63" s="53"/>
      <c r="F63" s="53"/>
      <c r="G63" s="53"/>
      <c r="H63" s="53"/>
      <c r="I63" s="53"/>
      <c r="J63" s="53" t="str">
        <f t="shared" ref="J63:K63" si="94">IF(OR(ISBLANK(B63), ISBLANK(D63), ISBLANK(F63), ISBLANK(H63)), "", IFERROR(SUM(B63, D63, F63, H63), ""))
</f>
        <v/>
      </c>
      <c r="K63" s="53" t="str">
        <f t="shared" si="94"/>
        <v/>
      </c>
      <c r="L63" s="54" t="str">
        <f t="shared" si="4"/>
        <v/>
      </c>
      <c r="M63" s="54" t="str">
        <f t="shared" si="5"/>
        <v/>
      </c>
      <c r="N63" s="54" t="str">
        <f t="shared" si="6"/>
        <v/>
      </c>
      <c r="O63" s="54" t="str">
        <f t="shared" si="7"/>
        <v/>
      </c>
      <c r="P63" s="54" t="str">
        <f t="shared" si="8"/>
        <v/>
      </c>
      <c r="Q63" s="4" t="str">
        <f t="shared" si="9"/>
        <v/>
      </c>
      <c r="R63" s="4" t="str">
        <f t="shared" si="10"/>
        <v/>
      </c>
      <c r="S63" s="4" t="str">
        <f t="shared" si="11"/>
        <v/>
      </c>
      <c r="T63" s="4" t="str">
        <f t="shared" si="12"/>
        <v/>
      </c>
      <c r="U63" s="4" t="str">
        <f t="shared" si="13"/>
        <v/>
      </c>
      <c r="V63" s="53"/>
      <c r="W63" s="53"/>
      <c r="X63" s="54"/>
    </row>
    <row r="64">
      <c r="B64" s="53"/>
      <c r="C64" s="53"/>
      <c r="D64" s="53"/>
      <c r="E64" s="53"/>
      <c r="F64" s="53"/>
      <c r="G64" s="53"/>
      <c r="H64" s="53"/>
      <c r="I64" s="53"/>
      <c r="J64" s="53" t="str">
        <f t="shared" ref="J64:K64" si="95">IF(OR(ISBLANK(B64), ISBLANK(D64), ISBLANK(F64), ISBLANK(H64)), "", IFERROR(SUM(B64, D64, F64, H64), ""))
</f>
        <v/>
      </c>
      <c r="K64" s="53" t="str">
        <f t="shared" si="95"/>
        <v/>
      </c>
      <c r="L64" s="54" t="str">
        <f t="shared" si="4"/>
        <v/>
      </c>
      <c r="M64" s="54" t="str">
        <f t="shared" si="5"/>
        <v/>
      </c>
      <c r="N64" s="54" t="str">
        <f t="shared" si="6"/>
        <v/>
      </c>
      <c r="O64" s="54" t="str">
        <f t="shared" si="7"/>
        <v/>
      </c>
      <c r="P64" s="54" t="str">
        <f t="shared" si="8"/>
        <v/>
      </c>
      <c r="Q64" s="4" t="str">
        <f t="shared" si="9"/>
        <v/>
      </c>
      <c r="R64" s="4" t="str">
        <f t="shared" si="10"/>
        <v/>
      </c>
      <c r="S64" s="4" t="str">
        <f t="shared" si="11"/>
        <v/>
      </c>
      <c r="T64" s="4" t="str">
        <f t="shared" si="12"/>
        <v/>
      </c>
      <c r="U64" s="4" t="str">
        <f t="shared" si="13"/>
        <v/>
      </c>
      <c r="V64" s="53"/>
      <c r="W64" s="53"/>
      <c r="X64" s="54"/>
    </row>
    <row r="65">
      <c r="B65" s="53"/>
      <c r="C65" s="53"/>
      <c r="D65" s="53"/>
      <c r="E65" s="53"/>
      <c r="F65" s="53"/>
      <c r="G65" s="53"/>
      <c r="H65" s="53"/>
      <c r="I65" s="53"/>
      <c r="J65" s="53" t="str">
        <f t="shared" ref="J65:K65" si="96">IF(OR(ISBLANK(B65), ISBLANK(D65), ISBLANK(F65), ISBLANK(H65)), "", IFERROR(SUM(B65, D65, F65, H65), ""))
</f>
        <v/>
      </c>
      <c r="K65" s="53" t="str">
        <f t="shared" si="96"/>
        <v/>
      </c>
      <c r="L65" s="54" t="str">
        <f t="shared" si="4"/>
        <v/>
      </c>
      <c r="M65" s="54" t="str">
        <f t="shared" si="5"/>
        <v/>
      </c>
      <c r="N65" s="54" t="str">
        <f t="shared" si="6"/>
        <v/>
      </c>
      <c r="O65" s="54" t="str">
        <f t="shared" si="7"/>
        <v/>
      </c>
      <c r="P65" s="54" t="str">
        <f t="shared" si="8"/>
        <v/>
      </c>
      <c r="Q65" s="4" t="str">
        <f t="shared" si="9"/>
        <v/>
      </c>
      <c r="R65" s="4" t="str">
        <f t="shared" si="10"/>
        <v/>
      </c>
      <c r="S65" s="4" t="str">
        <f t="shared" si="11"/>
        <v/>
      </c>
      <c r="T65" s="4" t="str">
        <f t="shared" si="12"/>
        <v/>
      </c>
      <c r="U65" s="4" t="str">
        <f t="shared" si="13"/>
        <v/>
      </c>
      <c r="V65" s="53"/>
      <c r="W65" s="53"/>
      <c r="X65" s="54"/>
    </row>
    <row r="66">
      <c r="B66" s="53"/>
      <c r="C66" s="53"/>
      <c r="D66" s="53"/>
      <c r="E66" s="53"/>
      <c r="F66" s="53"/>
      <c r="G66" s="53"/>
      <c r="H66" s="53"/>
      <c r="I66" s="53"/>
      <c r="J66" s="53" t="str">
        <f t="shared" ref="J66:K66" si="97">IF(OR(ISBLANK(B66), ISBLANK(D66), ISBLANK(F66), ISBLANK(H66)), "", IFERROR(SUM(B66, D66, F66, H66), ""))
</f>
        <v/>
      </c>
      <c r="K66" s="53" t="str">
        <f t="shared" si="97"/>
        <v/>
      </c>
      <c r="L66" s="54" t="str">
        <f t="shared" si="4"/>
        <v/>
      </c>
      <c r="M66" s="54" t="str">
        <f t="shared" si="5"/>
        <v/>
      </c>
      <c r="N66" s="54" t="str">
        <f t="shared" si="6"/>
        <v/>
      </c>
      <c r="O66" s="54" t="str">
        <f t="shared" si="7"/>
        <v/>
      </c>
      <c r="P66" s="54" t="str">
        <f t="shared" si="8"/>
        <v/>
      </c>
      <c r="Q66" s="4" t="str">
        <f t="shared" si="9"/>
        <v/>
      </c>
      <c r="R66" s="4" t="str">
        <f t="shared" si="10"/>
        <v/>
      </c>
      <c r="S66" s="4" t="str">
        <f t="shared" si="11"/>
        <v/>
      </c>
      <c r="T66" s="4" t="str">
        <f t="shared" si="12"/>
        <v/>
      </c>
      <c r="U66" s="4" t="str">
        <f t="shared" si="13"/>
        <v/>
      </c>
      <c r="V66" s="53"/>
      <c r="W66" s="53"/>
      <c r="X66" s="54"/>
    </row>
    <row r="67">
      <c r="B67" s="53"/>
      <c r="C67" s="53"/>
      <c r="D67" s="53"/>
      <c r="E67" s="53"/>
      <c r="F67" s="53"/>
      <c r="G67" s="53"/>
      <c r="H67" s="53"/>
      <c r="I67" s="53"/>
      <c r="J67" s="53" t="str">
        <f t="shared" ref="J67:K67" si="98">IF(OR(ISBLANK(B67), ISBLANK(D67), ISBLANK(F67), ISBLANK(H67)), "", IFERROR(SUM(B67, D67, F67, H67), ""))
</f>
        <v/>
      </c>
      <c r="K67" s="53" t="str">
        <f t="shared" si="98"/>
        <v/>
      </c>
      <c r="L67" s="54" t="str">
        <f t="shared" si="4"/>
        <v/>
      </c>
      <c r="M67" s="54" t="str">
        <f t="shared" si="5"/>
        <v/>
      </c>
      <c r="N67" s="54" t="str">
        <f t="shared" si="6"/>
        <v/>
      </c>
      <c r="O67" s="54" t="str">
        <f t="shared" si="7"/>
        <v/>
      </c>
      <c r="P67" s="54" t="str">
        <f t="shared" si="8"/>
        <v/>
      </c>
      <c r="Q67" s="4" t="str">
        <f t="shared" si="9"/>
        <v/>
      </c>
      <c r="R67" s="4" t="str">
        <f t="shared" si="10"/>
        <v/>
      </c>
      <c r="S67" s="4" t="str">
        <f t="shared" si="11"/>
        <v/>
      </c>
      <c r="T67" s="4" t="str">
        <f t="shared" si="12"/>
        <v/>
      </c>
      <c r="U67" s="4" t="str">
        <f t="shared" si="13"/>
        <v/>
      </c>
      <c r="V67" s="53"/>
      <c r="W67" s="53"/>
      <c r="X67" s="54"/>
    </row>
    <row r="68">
      <c r="B68" s="53"/>
      <c r="C68" s="53"/>
      <c r="D68" s="53"/>
      <c r="E68" s="53"/>
      <c r="F68" s="53"/>
      <c r="G68" s="53"/>
      <c r="H68" s="53"/>
      <c r="I68" s="53"/>
      <c r="J68" s="53" t="str">
        <f t="shared" ref="J68:K68" si="99">IF(OR(ISBLANK(B68), ISBLANK(D68), ISBLANK(F68), ISBLANK(H68)), "", IFERROR(SUM(B68, D68, F68, H68), ""))
</f>
        <v/>
      </c>
      <c r="K68" s="53" t="str">
        <f t="shared" si="99"/>
        <v/>
      </c>
      <c r="L68" s="54" t="str">
        <f t="shared" si="4"/>
        <v/>
      </c>
      <c r="M68" s="54" t="str">
        <f t="shared" si="5"/>
        <v/>
      </c>
      <c r="N68" s="54" t="str">
        <f t="shared" si="6"/>
        <v/>
      </c>
      <c r="O68" s="54" t="str">
        <f t="shared" si="7"/>
        <v/>
      </c>
      <c r="P68" s="54" t="str">
        <f t="shared" si="8"/>
        <v/>
      </c>
      <c r="Q68" s="4" t="str">
        <f t="shared" si="9"/>
        <v/>
      </c>
      <c r="R68" s="4" t="str">
        <f t="shared" si="10"/>
        <v/>
      </c>
      <c r="S68" s="4" t="str">
        <f t="shared" si="11"/>
        <v/>
      </c>
      <c r="T68" s="4" t="str">
        <f t="shared" si="12"/>
        <v/>
      </c>
      <c r="U68" s="4" t="str">
        <f t="shared" si="13"/>
        <v/>
      </c>
      <c r="V68" s="53"/>
      <c r="W68" s="53"/>
      <c r="X68" s="54"/>
    </row>
    <row r="69">
      <c r="B69" s="53"/>
      <c r="C69" s="53"/>
      <c r="D69" s="53"/>
      <c r="E69" s="53"/>
      <c r="F69" s="53"/>
      <c r="G69" s="53"/>
      <c r="H69" s="53"/>
      <c r="I69" s="53"/>
      <c r="J69" s="53" t="str">
        <f t="shared" ref="J69:K69" si="100">IF(OR(ISBLANK(B69), ISBLANK(D69), ISBLANK(F69), ISBLANK(H69)), "", IFERROR(SUM(B69, D69, F69, H69), ""))
</f>
        <v/>
      </c>
      <c r="K69" s="53" t="str">
        <f t="shared" si="100"/>
        <v/>
      </c>
      <c r="L69" s="54" t="str">
        <f t="shared" si="4"/>
        <v/>
      </c>
      <c r="M69" s="54" t="str">
        <f t="shared" si="5"/>
        <v/>
      </c>
      <c r="N69" s="54" t="str">
        <f t="shared" si="6"/>
        <v/>
      </c>
      <c r="O69" s="54" t="str">
        <f t="shared" si="7"/>
        <v/>
      </c>
      <c r="P69" s="54" t="str">
        <f t="shared" si="8"/>
        <v/>
      </c>
      <c r="Q69" s="4" t="str">
        <f t="shared" si="9"/>
        <v/>
      </c>
      <c r="R69" s="4" t="str">
        <f t="shared" si="10"/>
        <v/>
      </c>
      <c r="S69" s="4" t="str">
        <f t="shared" si="11"/>
        <v/>
      </c>
      <c r="T69" s="4" t="str">
        <f t="shared" si="12"/>
        <v/>
      </c>
      <c r="U69" s="4" t="str">
        <f t="shared" si="13"/>
        <v/>
      </c>
      <c r="V69" s="53"/>
      <c r="W69" s="53"/>
      <c r="X69" s="54"/>
    </row>
    <row r="70">
      <c r="B70" s="53"/>
      <c r="C70" s="53"/>
      <c r="D70" s="53"/>
      <c r="E70" s="53"/>
      <c r="F70" s="53"/>
      <c r="G70" s="53"/>
      <c r="H70" s="53"/>
      <c r="I70" s="53"/>
      <c r="J70" s="53" t="str">
        <f t="shared" ref="J70:K70" si="101">IF(OR(ISBLANK(B70), ISBLANK(D70), ISBLANK(F70), ISBLANK(H70)), "", IFERROR(SUM(B70, D70, F70, H70), ""))
</f>
        <v/>
      </c>
      <c r="K70" s="53" t="str">
        <f t="shared" si="101"/>
        <v/>
      </c>
      <c r="L70" s="54" t="str">
        <f t="shared" si="4"/>
        <v/>
      </c>
      <c r="M70" s="54" t="str">
        <f t="shared" si="5"/>
        <v/>
      </c>
      <c r="N70" s="54" t="str">
        <f t="shared" si="6"/>
        <v/>
      </c>
      <c r="O70" s="54" t="str">
        <f t="shared" si="7"/>
        <v/>
      </c>
      <c r="P70" s="54" t="str">
        <f t="shared" si="8"/>
        <v/>
      </c>
      <c r="Q70" s="4" t="str">
        <f t="shared" si="9"/>
        <v/>
      </c>
      <c r="R70" s="4" t="str">
        <f t="shared" si="10"/>
        <v/>
      </c>
      <c r="S70" s="4" t="str">
        <f t="shared" si="11"/>
        <v/>
      </c>
      <c r="T70" s="4" t="str">
        <f t="shared" si="12"/>
        <v/>
      </c>
      <c r="U70" s="4" t="str">
        <f t="shared" si="13"/>
        <v/>
      </c>
      <c r="V70" s="53"/>
      <c r="W70" s="53"/>
      <c r="X70" s="54"/>
    </row>
    <row r="71">
      <c r="B71" s="53"/>
      <c r="C71" s="53"/>
      <c r="D71" s="53"/>
      <c r="E71" s="53"/>
      <c r="F71" s="53"/>
      <c r="G71" s="53"/>
      <c r="H71" s="53"/>
      <c r="I71" s="53"/>
      <c r="J71" s="53" t="str">
        <f t="shared" ref="J71:K71" si="102">IF(OR(ISBLANK(B71), ISBLANK(D71), ISBLANK(F71), ISBLANK(H71)), "", IFERROR(SUM(B71, D71, F71, H71), ""))
</f>
        <v/>
      </c>
      <c r="K71" s="53" t="str">
        <f t="shared" si="102"/>
        <v/>
      </c>
      <c r="L71" s="54" t="str">
        <f t="shared" si="4"/>
        <v/>
      </c>
      <c r="M71" s="54" t="str">
        <f t="shared" si="5"/>
        <v/>
      </c>
      <c r="N71" s="54" t="str">
        <f t="shared" si="6"/>
        <v/>
      </c>
      <c r="O71" s="54" t="str">
        <f t="shared" si="7"/>
        <v/>
      </c>
      <c r="P71" s="54" t="str">
        <f t="shared" si="8"/>
        <v/>
      </c>
      <c r="Q71" s="4" t="str">
        <f t="shared" si="9"/>
        <v/>
      </c>
      <c r="R71" s="4" t="str">
        <f t="shared" si="10"/>
        <v/>
      </c>
      <c r="S71" s="4" t="str">
        <f t="shared" si="11"/>
        <v/>
      </c>
      <c r="T71" s="4" t="str">
        <f t="shared" si="12"/>
        <v/>
      </c>
      <c r="U71" s="4" t="str">
        <f t="shared" si="13"/>
        <v/>
      </c>
      <c r="V71" s="53"/>
      <c r="W71" s="53"/>
      <c r="X71" s="54"/>
    </row>
    <row r="72">
      <c r="B72" s="53"/>
      <c r="C72" s="53"/>
      <c r="D72" s="53"/>
      <c r="E72" s="53"/>
      <c r="F72" s="53"/>
      <c r="G72" s="53"/>
      <c r="H72" s="53"/>
      <c r="I72" s="53"/>
      <c r="J72" s="53" t="str">
        <f t="shared" ref="J72:K72" si="103">IF(OR(ISBLANK(B72), ISBLANK(D72), ISBLANK(F72), ISBLANK(H72)), "", IFERROR(SUM(B72, D72, F72, H72), ""))
</f>
        <v/>
      </c>
      <c r="K72" s="53" t="str">
        <f t="shared" si="103"/>
        <v/>
      </c>
      <c r="L72" s="54" t="str">
        <f t="shared" si="4"/>
        <v/>
      </c>
      <c r="M72" s="54" t="str">
        <f t="shared" si="5"/>
        <v/>
      </c>
      <c r="N72" s="54" t="str">
        <f t="shared" si="6"/>
        <v/>
      </c>
      <c r="O72" s="54" t="str">
        <f t="shared" si="7"/>
        <v/>
      </c>
      <c r="P72" s="54" t="str">
        <f t="shared" si="8"/>
        <v/>
      </c>
      <c r="Q72" s="4" t="str">
        <f t="shared" si="9"/>
        <v/>
      </c>
      <c r="R72" s="4" t="str">
        <f t="shared" si="10"/>
        <v/>
      </c>
      <c r="S72" s="4" t="str">
        <f t="shared" si="11"/>
        <v/>
      </c>
      <c r="T72" s="4" t="str">
        <f t="shared" si="12"/>
        <v/>
      </c>
      <c r="U72" s="4" t="str">
        <f t="shared" si="13"/>
        <v/>
      </c>
      <c r="V72" s="53"/>
      <c r="W72" s="53"/>
      <c r="X72" s="54"/>
    </row>
    <row r="73">
      <c r="B73" s="53"/>
      <c r="C73" s="53"/>
      <c r="D73" s="53"/>
      <c r="E73" s="53"/>
      <c r="F73" s="53"/>
      <c r="G73" s="53"/>
      <c r="H73" s="53"/>
      <c r="I73" s="53"/>
      <c r="J73" s="53" t="str">
        <f t="shared" ref="J73:K73" si="104">IF(OR(ISBLANK(B73), ISBLANK(D73), ISBLANK(F73), ISBLANK(H73)), "", IFERROR(SUM(B73, D73, F73, H73), ""))
</f>
        <v/>
      </c>
      <c r="K73" s="53" t="str">
        <f t="shared" si="104"/>
        <v/>
      </c>
      <c r="L73" s="54" t="str">
        <f t="shared" si="4"/>
        <v/>
      </c>
      <c r="M73" s="54" t="str">
        <f t="shared" si="5"/>
        <v/>
      </c>
      <c r="N73" s="54" t="str">
        <f t="shared" si="6"/>
        <v/>
      </c>
      <c r="O73" s="54" t="str">
        <f t="shared" si="7"/>
        <v/>
      </c>
      <c r="P73" s="54" t="str">
        <f t="shared" si="8"/>
        <v/>
      </c>
      <c r="Q73" s="4" t="str">
        <f t="shared" si="9"/>
        <v/>
      </c>
      <c r="R73" s="4" t="str">
        <f t="shared" si="10"/>
        <v/>
      </c>
      <c r="S73" s="4" t="str">
        <f t="shared" si="11"/>
        <v/>
      </c>
      <c r="T73" s="4" t="str">
        <f t="shared" si="12"/>
        <v/>
      </c>
      <c r="U73" s="4" t="str">
        <f t="shared" si="13"/>
        <v/>
      </c>
      <c r="V73" s="53"/>
      <c r="W73" s="53"/>
      <c r="X73" s="54"/>
    </row>
    <row r="74">
      <c r="B74" s="53"/>
      <c r="C74" s="53"/>
      <c r="D74" s="53"/>
      <c r="E74" s="53"/>
      <c r="F74" s="53"/>
      <c r="G74" s="53"/>
      <c r="H74" s="53"/>
      <c r="I74" s="53"/>
      <c r="J74" s="53" t="str">
        <f t="shared" ref="J74:K74" si="105">IF(OR(ISBLANK(B74), ISBLANK(D74), ISBLANK(F74), ISBLANK(H74)), "", IFERROR(SUM(B74, D74, F74, H74), ""))
</f>
        <v/>
      </c>
      <c r="K74" s="53" t="str">
        <f t="shared" si="105"/>
        <v/>
      </c>
      <c r="L74" s="54" t="str">
        <f t="shared" si="4"/>
        <v/>
      </c>
      <c r="M74" s="54" t="str">
        <f t="shared" si="5"/>
        <v/>
      </c>
      <c r="N74" s="54" t="str">
        <f t="shared" si="6"/>
        <v/>
      </c>
      <c r="O74" s="54" t="str">
        <f t="shared" si="7"/>
        <v/>
      </c>
      <c r="P74" s="54" t="str">
        <f t="shared" si="8"/>
        <v/>
      </c>
      <c r="Q74" s="4" t="str">
        <f t="shared" si="9"/>
        <v/>
      </c>
      <c r="R74" s="4" t="str">
        <f t="shared" si="10"/>
        <v/>
      </c>
      <c r="S74" s="4" t="str">
        <f t="shared" si="11"/>
        <v/>
      </c>
      <c r="T74" s="4" t="str">
        <f t="shared" si="12"/>
        <v/>
      </c>
      <c r="U74" s="4" t="str">
        <f t="shared" si="13"/>
        <v/>
      </c>
      <c r="V74" s="53"/>
      <c r="W74" s="53"/>
      <c r="X74" s="54"/>
    </row>
    <row r="75">
      <c r="B75" s="53"/>
      <c r="C75" s="53"/>
      <c r="D75" s="53"/>
      <c r="E75" s="53"/>
      <c r="F75" s="53"/>
      <c r="G75" s="53"/>
      <c r="H75" s="53"/>
      <c r="I75" s="53"/>
      <c r="J75" s="53" t="str">
        <f t="shared" ref="J75:K75" si="106">IF(OR(ISBLANK(B75), ISBLANK(D75), ISBLANK(F75), ISBLANK(H75)), "", IFERROR(SUM(B75, D75, F75, H75), ""))
</f>
        <v/>
      </c>
      <c r="K75" s="53" t="str">
        <f t="shared" si="106"/>
        <v/>
      </c>
      <c r="L75" s="54" t="str">
        <f t="shared" si="4"/>
        <v/>
      </c>
      <c r="M75" s="54" t="str">
        <f t="shared" si="5"/>
        <v/>
      </c>
      <c r="N75" s="54" t="str">
        <f t="shared" si="6"/>
        <v/>
      </c>
      <c r="O75" s="54" t="str">
        <f t="shared" si="7"/>
        <v/>
      </c>
      <c r="P75" s="54" t="str">
        <f t="shared" si="8"/>
        <v/>
      </c>
      <c r="Q75" s="4" t="str">
        <f t="shared" si="9"/>
        <v/>
      </c>
      <c r="R75" s="4" t="str">
        <f t="shared" si="10"/>
        <v/>
      </c>
      <c r="S75" s="4" t="str">
        <f t="shared" si="11"/>
        <v/>
      </c>
      <c r="T75" s="4" t="str">
        <f t="shared" si="12"/>
        <v/>
      </c>
      <c r="U75" s="4" t="str">
        <f t="shared" si="13"/>
        <v/>
      </c>
      <c r="V75" s="53"/>
      <c r="W75" s="53"/>
      <c r="X75" s="54"/>
    </row>
    <row r="76">
      <c r="B76" s="53"/>
      <c r="C76" s="53"/>
      <c r="D76" s="53"/>
      <c r="E76" s="53"/>
      <c r="F76" s="53"/>
      <c r="G76" s="53"/>
      <c r="H76" s="53"/>
      <c r="I76" s="53"/>
      <c r="J76" s="53" t="str">
        <f t="shared" ref="J76:K76" si="107">IF(OR(ISBLANK(B76), ISBLANK(D76), ISBLANK(F76), ISBLANK(H76)), "", IFERROR(SUM(B76, D76, F76, H76), ""))
</f>
        <v/>
      </c>
      <c r="K76" s="53" t="str">
        <f t="shared" si="107"/>
        <v/>
      </c>
      <c r="L76" s="54" t="str">
        <f t="shared" si="4"/>
        <v/>
      </c>
      <c r="M76" s="54" t="str">
        <f t="shared" si="5"/>
        <v/>
      </c>
      <c r="N76" s="54" t="str">
        <f t="shared" si="6"/>
        <v/>
      </c>
      <c r="O76" s="54" t="str">
        <f t="shared" si="7"/>
        <v/>
      </c>
      <c r="P76" s="54" t="str">
        <f t="shared" si="8"/>
        <v/>
      </c>
      <c r="Q76" s="4" t="str">
        <f t="shared" si="9"/>
        <v/>
      </c>
      <c r="R76" s="4" t="str">
        <f t="shared" si="10"/>
        <v/>
      </c>
      <c r="S76" s="4" t="str">
        <f t="shared" si="11"/>
        <v/>
      </c>
      <c r="T76" s="4" t="str">
        <f t="shared" si="12"/>
        <v/>
      </c>
      <c r="U76" s="4" t="str">
        <f t="shared" si="13"/>
        <v/>
      </c>
      <c r="V76" s="53"/>
      <c r="W76" s="53"/>
      <c r="X76" s="54"/>
    </row>
    <row r="77">
      <c r="B77" s="53"/>
      <c r="C77" s="53"/>
      <c r="D77" s="53"/>
      <c r="E77" s="53"/>
      <c r="F77" s="53"/>
      <c r="G77" s="53"/>
      <c r="H77" s="53"/>
      <c r="I77" s="53"/>
      <c r="J77" s="53" t="str">
        <f t="shared" ref="J77:K77" si="108">IF(OR(ISBLANK(B77), ISBLANK(D77), ISBLANK(F77), ISBLANK(H77)), "", IFERROR(SUM(B77, D77, F77, H77), ""))
</f>
        <v/>
      </c>
      <c r="K77" s="53" t="str">
        <f t="shared" si="108"/>
        <v/>
      </c>
      <c r="L77" s="54" t="str">
        <f t="shared" si="4"/>
        <v/>
      </c>
      <c r="M77" s="54" t="str">
        <f t="shared" si="5"/>
        <v/>
      </c>
      <c r="N77" s="54" t="str">
        <f t="shared" si="6"/>
        <v/>
      </c>
      <c r="O77" s="54" t="str">
        <f t="shared" si="7"/>
        <v/>
      </c>
      <c r="P77" s="54" t="str">
        <f t="shared" si="8"/>
        <v/>
      </c>
      <c r="Q77" s="4" t="str">
        <f t="shared" si="9"/>
        <v/>
      </c>
      <c r="R77" s="4" t="str">
        <f t="shared" si="10"/>
        <v/>
      </c>
      <c r="S77" s="4" t="str">
        <f t="shared" si="11"/>
        <v/>
      </c>
      <c r="T77" s="4" t="str">
        <f t="shared" si="12"/>
        <v/>
      </c>
      <c r="U77" s="4" t="str">
        <f t="shared" si="13"/>
        <v/>
      </c>
      <c r="V77" s="53"/>
      <c r="W77" s="53"/>
      <c r="X77" s="54"/>
    </row>
    <row r="78">
      <c r="B78" s="53"/>
      <c r="C78" s="53"/>
      <c r="D78" s="53"/>
      <c r="E78" s="53"/>
      <c r="F78" s="53"/>
      <c r="G78" s="53"/>
      <c r="H78" s="53"/>
      <c r="I78" s="53"/>
      <c r="J78" s="53" t="str">
        <f t="shared" ref="J78:K78" si="109">IF(OR(ISBLANK(B78), ISBLANK(D78), ISBLANK(F78), ISBLANK(H78)), "", IFERROR(SUM(B78, D78, F78, H78), ""))
</f>
        <v/>
      </c>
      <c r="K78" s="53" t="str">
        <f t="shared" si="109"/>
        <v/>
      </c>
      <c r="L78" s="54" t="str">
        <f t="shared" si="4"/>
        <v/>
      </c>
      <c r="M78" s="54" t="str">
        <f t="shared" si="5"/>
        <v/>
      </c>
      <c r="N78" s="54" t="str">
        <f t="shared" si="6"/>
        <v/>
      </c>
      <c r="O78" s="54" t="str">
        <f t="shared" si="7"/>
        <v/>
      </c>
      <c r="P78" s="54" t="str">
        <f t="shared" si="8"/>
        <v/>
      </c>
      <c r="Q78" s="4" t="str">
        <f t="shared" si="9"/>
        <v/>
      </c>
      <c r="R78" s="4" t="str">
        <f t="shared" si="10"/>
        <v/>
      </c>
      <c r="S78" s="4" t="str">
        <f t="shared" si="11"/>
        <v/>
      </c>
      <c r="T78" s="4" t="str">
        <f t="shared" si="12"/>
        <v/>
      </c>
      <c r="U78" s="4" t="str">
        <f t="shared" si="13"/>
        <v/>
      </c>
      <c r="V78" s="53"/>
      <c r="W78" s="53"/>
      <c r="X78" s="54"/>
    </row>
    <row r="79">
      <c r="B79" s="53"/>
      <c r="C79" s="53"/>
      <c r="D79" s="53"/>
      <c r="E79" s="53"/>
      <c r="F79" s="53"/>
      <c r="G79" s="53"/>
      <c r="H79" s="53"/>
      <c r="I79" s="53"/>
      <c r="J79" s="53" t="str">
        <f t="shared" ref="J79:K79" si="110">IF(OR(ISBLANK(B79), ISBLANK(D79), ISBLANK(F79), ISBLANK(H79)), "", IFERROR(SUM(B79, D79, F79, H79), ""))
</f>
        <v/>
      </c>
      <c r="K79" s="53" t="str">
        <f t="shared" si="110"/>
        <v/>
      </c>
      <c r="L79" s="54" t="str">
        <f t="shared" si="4"/>
        <v/>
      </c>
      <c r="M79" s="54" t="str">
        <f t="shared" si="5"/>
        <v/>
      </c>
      <c r="N79" s="54" t="str">
        <f t="shared" si="6"/>
        <v/>
      </c>
      <c r="O79" s="54" t="str">
        <f t="shared" si="7"/>
        <v/>
      </c>
      <c r="P79" s="54" t="str">
        <f t="shared" si="8"/>
        <v/>
      </c>
      <c r="Q79" s="4" t="str">
        <f t="shared" si="9"/>
        <v/>
      </c>
      <c r="R79" s="4" t="str">
        <f t="shared" si="10"/>
        <v/>
      </c>
      <c r="S79" s="4" t="str">
        <f t="shared" si="11"/>
        <v/>
      </c>
      <c r="T79" s="4" t="str">
        <f t="shared" si="12"/>
        <v/>
      </c>
      <c r="U79" s="4" t="str">
        <f t="shared" si="13"/>
        <v/>
      </c>
      <c r="V79" s="53"/>
      <c r="W79" s="53"/>
      <c r="X79" s="54"/>
    </row>
    <row r="80">
      <c r="B80" s="53"/>
      <c r="C80" s="53"/>
      <c r="D80" s="53"/>
      <c r="E80" s="53"/>
      <c r="F80" s="53"/>
      <c r="G80" s="53"/>
      <c r="H80" s="53"/>
      <c r="I80" s="53"/>
      <c r="J80" s="53" t="str">
        <f t="shared" ref="J80:K80" si="111">IF(OR(ISBLANK(B80), ISBLANK(D80), ISBLANK(F80), ISBLANK(H80)), "", IFERROR(SUM(B80, D80, F80, H80), ""))
</f>
        <v/>
      </c>
      <c r="K80" s="53" t="str">
        <f t="shared" si="111"/>
        <v/>
      </c>
      <c r="L80" s="54" t="str">
        <f t="shared" si="4"/>
        <v/>
      </c>
      <c r="M80" s="54" t="str">
        <f t="shared" si="5"/>
        <v/>
      </c>
      <c r="N80" s="54" t="str">
        <f t="shared" si="6"/>
        <v/>
      </c>
      <c r="O80" s="54" t="str">
        <f t="shared" si="7"/>
        <v/>
      </c>
      <c r="P80" s="54" t="str">
        <f t="shared" si="8"/>
        <v/>
      </c>
      <c r="Q80" s="4" t="str">
        <f t="shared" si="9"/>
        <v/>
      </c>
      <c r="R80" s="4" t="str">
        <f t="shared" si="10"/>
        <v/>
      </c>
      <c r="S80" s="4" t="str">
        <f t="shared" si="11"/>
        <v/>
      </c>
      <c r="T80" s="4" t="str">
        <f t="shared" si="12"/>
        <v/>
      </c>
      <c r="U80" s="4" t="str">
        <f t="shared" si="13"/>
        <v/>
      </c>
      <c r="V80" s="53"/>
      <c r="W80" s="53"/>
      <c r="X80" s="54"/>
    </row>
    <row r="81">
      <c r="B81" s="53"/>
      <c r="C81" s="53"/>
      <c r="D81" s="53"/>
      <c r="E81" s="53"/>
      <c r="F81" s="53"/>
      <c r="G81" s="53"/>
      <c r="H81" s="53"/>
      <c r="I81" s="53"/>
      <c r="J81" s="53" t="str">
        <f t="shared" ref="J81:K81" si="112">IF(OR(ISBLANK(B81), ISBLANK(D81), ISBLANK(F81), ISBLANK(H81)), "", IFERROR(SUM(B81, D81, F81, H81), ""))
</f>
        <v/>
      </c>
      <c r="K81" s="53" t="str">
        <f t="shared" si="112"/>
        <v/>
      </c>
      <c r="L81" s="54" t="str">
        <f t="shared" si="4"/>
        <v/>
      </c>
      <c r="M81" s="54" t="str">
        <f t="shared" si="5"/>
        <v/>
      </c>
      <c r="N81" s="54" t="str">
        <f t="shared" si="6"/>
        <v/>
      </c>
      <c r="O81" s="54" t="str">
        <f t="shared" si="7"/>
        <v/>
      </c>
      <c r="P81" s="54" t="str">
        <f t="shared" si="8"/>
        <v/>
      </c>
      <c r="Q81" s="4" t="str">
        <f t="shared" si="9"/>
        <v/>
      </c>
      <c r="R81" s="4" t="str">
        <f t="shared" si="10"/>
        <v/>
      </c>
      <c r="S81" s="4" t="str">
        <f t="shared" si="11"/>
        <v/>
      </c>
      <c r="T81" s="4" t="str">
        <f t="shared" si="12"/>
        <v/>
      </c>
      <c r="U81" s="4" t="str">
        <f t="shared" si="13"/>
        <v/>
      </c>
      <c r="V81" s="53"/>
      <c r="W81" s="53"/>
      <c r="X81" s="54"/>
    </row>
    <row r="82">
      <c r="B82" s="53"/>
      <c r="C82" s="53"/>
      <c r="D82" s="53"/>
      <c r="E82" s="53"/>
      <c r="F82" s="53"/>
      <c r="G82" s="53"/>
      <c r="H82" s="53"/>
      <c r="I82" s="53"/>
      <c r="J82" s="53" t="str">
        <f t="shared" ref="J82:K82" si="113">IF(OR(ISBLANK(B82), ISBLANK(D82), ISBLANK(F82), ISBLANK(H82)), "", IFERROR(SUM(B82, D82, F82, H82), ""))
</f>
        <v/>
      </c>
      <c r="K82" s="53" t="str">
        <f t="shared" si="113"/>
        <v/>
      </c>
      <c r="L82" s="54" t="str">
        <f t="shared" si="4"/>
        <v/>
      </c>
      <c r="M82" s="54" t="str">
        <f t="shared" si="5"/>
        <v/>
      </c>
      <c r="N82" s="54" t="str">
        <f t="shared" si="6"/>
        <v/>
      </c>
      <c r="O82" s="54" t="str">
        <f t="shared" si="7"/>
        <v/>
      </c>
      <c r="P82" s="54" t="str">
        <f t="shared" si="8"/>
        <v/>
      </c>
      <c r="Q82" s="4" t="str">
        <f t="shared" si="9"/>
        <v/>
      </c>
      <c r="R82" s="4" t="str">
        <f t="shared" si="10"/>
        <v/>
      </c>
      <c r="S82" s="4" t="str">
        <f t="shared" si="11"/>
        <v/>
      </c>
      <c r="T82" s="4" t="str">
        <f t="shared" si="12"/>
        <v/>
      </c>
      <c r="U82" s="4" t="str">
        <f t="shared" si="13"/>
        <v/>
      </c>
      <c r="V82" s="53"/>
      <c r="W82" s="53"/>
      <c r="X82" s="54"/>
    </row>
    <row r="83">
      <c r="B83" s="53"/>
      <c r="C83" s="53"/>
      <c r="D83" s="53"/>
      <c r="E83" s="53"/>
      <c r="F83" s="53"/>
      <c r="G83" s="53"/>
      <c r="H83" s="53"/>
      <c r="I83" s="53"/>
      <c r="J83" s="53" t="str">
        <f t="shared" ref="J83:K83" si="114">IF(OR(ISBLANK(B83), ISBLANK(D83), ISBLANK(F83), ISBLANK(H83)), "", IFERROR(SUM(B83, D83, F83, H83), ""))
</f>
        <v/>
      </c>
      <c r="K83" s="53" t="str">
        <f t="shared" si="114"/>
        <v/>
      </c>
      <c r="L83" s="54" t="str">
        <f t="shared" si="4"/>
        <v/>
      </c>
      <c r="M83" s="54" t="str">
        <f t="shared" si="5"/>
        <v/>
      </c>
      <c r="N83" s="54" t="str">
        <f t="shared" si="6"/>
        <v/>
      </c>
      <c r="O83" s="54" t="str">
        <f t="shared" si="7"/>
        <v/>
      </c>
      <c r="P83" s="54" t="str">
        <f t="shared" si="8"/>
        <v/>
      </c>
      <c r="Q83" s="4" t="str">
        <f t="shared" si="9"/>
        <v/>
      </c>
      <c r="R83" s="4" t="str">
        <f t="shared" si="10"/>
        <v/>
      </c>
      <c r="S83" s="4" t="str">
        <f t="shared" si="11"/>
        <v/>
      </c>
      <c r="T83" s="4" t="str">
        <f t="shared" si="12"/>
        <v/>
      </c>
      <c r="U83" s="4" t="str">
        <f t="shared" si="13"/>
        <v/>
      </c>
      <c r="V83" s="53"/>
      <c r="W83" s="53"/>
      <c r="X83" s="54"/>
    </row>
    <row r="84">
      <c r="B84" s="53"/>
      <c r="C84" s="53"/>
      <c r="D84" s="53"/>
      <c r="E84" s="53"/>
      <c r="F84" s="53"/>
      <c r="G84" s="53"/>
      <c r="H84" s="53"/>
      <c r="I84" s="53"/>
      <c r="J84" s="53" t="str">
        <f t="shared" ref="J84:K84" si="115">IF(OR(ISBLANK(B84), ISBLANK(D84), ISBLANK(F84), ISBLANK(H84)), "", IFERROR(SUM(B84, D84, F84, H84), ""))
</f>
        <v/>
      </c>
      <c r="K84" s="53" t="str">
        <f t="shared" si="115"/>
        <v/>
      </c>
      <c r="L84" s="54" t="str">
        <f t="shared" si="4"/>
        <v/>
      </c>
      <c r="M84" s="54" t="str">
        <f t="shared" si="5"/>
        <v/>
      </c>
      <c r="N84" s="54" t="str">
        <f t="shared" si="6"/>
        <v/>
      </c>
      <c r="O84" s="54" t="str">
        <f t="shared" si="7"/>
        <v/>
      </c>
      <c r="P84" s="54" t="str">
        <f t="shared" si="8"/>
        <v/>
      </c>
      <c r="Q84" s="4" t="str">
        <f t="shared" si="9"/>
        <v/>
      </c>
      <c r="R84" s="4" t="str">
        <f t="shared" si="10"/>
        <v/>
      </c>
      <c r="S84" s="4" t="str">
        <f t="shared" si="11"/>
        <v/>
      </c>
      <c r="T84" s="4" t="str">
        <f t="shared" si="12"/>
        <v/>
      </c>
      <c r="U84" s="4" t="str">
        <f t="shared" si="13"/>
        <v/>
      </c>
      <c r="V84" s="53"/>
      <c r="W84" s="53"/>
      <c r="X84" s="54"/>
    </row>
    <row r="85">
      <c r="B85" s="53"/>
      <c r="C85" s="53"/>
      <c r="D85" s="53"/>
      <c r="E85" s="53"/>
      <c r="F85" s="53"/>
      <c r="G85" s="53"/>
      <c r="H85" s="53"/>
      <c r="I85" s="53"/>
      <c r="J85" s="53" t="str">
        <f t="shared" ref="J85:K85" si="116">IF(OR(ISBLANK(B85), ISBLANK(D85), ISBLANK(F85), ISBLANK(H85)), "", IFERROR(SUM(B85, D85, F85, H85), ""))
</f>
        <v/>
      </c>
      <c r="K85" s="53" t="str">
        <f t="shared" si="116"/>
        <v/>
      </c>
      <c r="L85" s="54" t="str">
        <f t="shared" si="4"/>
        <v/>
      </c>
      <c r="M85" s="54" t="str">
        <f t="shared" si="5"/>
        <v/>
      </c>
      <c r="N85" s="54" t="str">
        <f t="shared" si="6"/>
        <v/>
      </c>
      <c r="O85" s="54" t="str">
        <f t="shared" si="7"/>
        <v/>
      </c>
      <c r="P85" s="54" t="str">
        <f t="shared" si="8"/>
        <v/>
      </c>
      <c r="Q85" s="4" t="str">
        <f t="shared" si="9"/>
        <v/>
      </c>
      <c r="R85" s="4" t="str">
        <f t="shared" si="10"/>
        <v/>
      </c>
      <c r="S85" s="4" t="str">
        <f t="shared" si="11"/>
        <v/>
      </c>
      <c r="T85" s="4" t="str">
        <f t="shared" si="12"/>
        <v/>
      </c>
      <c r="U85" s="4" t="str">
        <f t="shared" si="13"/>
        <v/>
      </c>
      <c r="V85" s="53"/>
      <c r="W85" s="53"/>
      <c r="X85" s="54"/>
    </row>
    <row r="86">
      <c r="B86" s="53"/>
      <c r="C86" s="53"/>
      <c r="D86" s="53"/>
      <c r="E86" s="53"/>
      <c r="F86" s="53"/>
      <c r="G86" s="53"/>
      <c r="H86" s="53"/>
      <c r="I86" s="53"/>
      <c r="J86" s="53" t="str">
        <f t="shared" ref="J86:K86" si="117">IF(OR(ISBLANK(B86), ISBLANK(D86), ISBLANK(F86), ISBLANK(H86)), "", IFERROR(SUM(B86, D86, F86, H86), ""))
</f>
        <v/>
      </c>
      <c r="K86" s="53" t="str">
        <f t="shared" si="117"/>
        <v/>
      </c>
      <c r="L86" s="54" t="str">
        <f t="shared" si="4"/>
        <v/>
      </c>
      <c r="M86" s="54" t="str">
        <f t="shared" si="5"/>
        <v/>
      </c>
      <c r="N86" s="54" t="str">
        <f t="shared" si="6"/>
        <v/>
      </c>
      <c r="O86" s="54" t="str">
        <f t="shared" si="7"/>
        <v/>
      </c>
      <c r="P86" s="54" t="str">
        <f t="shared" si="8"/>
        <v/>
      </c>
      <c r="Q86" s="4" t="str">
        <f t="shared" si="9"/>
        <v/>
      </c>
      <c r="R86" s="4" t="str">
        <f t="shared" si="10"/>
        <v/>
      </c>
      <c r="S86" s="4" t="str">
        <f t="shared" si="11"/>
        <v/>
      </c>
      <c r="T86" s="4" t="str">
        <f t="shared" si="12"/>
        <v/>
      </c>
      <c r="U86" s="4" t="str">
        <f t="shared" si="13"/>
        <v/>
      </c>
      <c r="V86" s="53"/>
      <c r="W86" s="53"/>
      <c r="X86" s="54"/>
    </row>
    <row r="87">
      <c r="B87" s="53"/>
      <c r="C87" s="53"/>
      <c r="D87" s="53"/>
      <c r="E87" s="53"/>
      <c r="F87" s="53"/>
      <c r="G87" s="53"/>
      <c r="H87" s="53"/>
      <c r="I87" s="53"/>
      <c r="J87" s="53" t="str">
        <f t="shared" ref="J87:K87" si="118">IF(OR(ISBLANK(B87), ISBLANK(D87), ISBLANK(F87), ISBLANK(H87)), "", IFERROR(SUM(B87, D87, F87, H87), ""))
</f>
        <v/>
      </c>
      <c r="K87" s="53" t="str">
        <f t="shared" si="118"/>
        <v/>
      </c>
      <c r="L87" s="54" t="str">
        <f t="shared" si="4"/>
        <v/>
      </c>
      <c r="M87" s="54" t="str">
        <f t="shared" si="5"/>
        <v/>
      </c>
      <c r="N87" s="54" t="str">
        <f t="shared" si="6"/>
        <v/>
      </c>
      <c r="O87" s="54" t="str">
        <f t="shared" si="7"/>
        <v/>
      </c>
      <c r="P87" s="54" t="str">
        <f t="shared" si="8"/>
        <v/>
      </c>
      <c r="Q87" s="4" t="str">
        <f t="shared" si="9"/>
        <v/>
      </c>
      <c r="R87" s="4" t="str">
        <f t="shared" si="10"/>
        <v/>
      </c>
      <c r="S87" s="4" t="str">
        <f t="shared" si="11"/>
        <v/>
      </c>
      <c r="T87" s="4" t="str">
        <f t="shared" si="12"/>
        <v/>
      </c>
      <c r="U87" s="4" t="str">
        <f t="shared" si="13"/>
        <v/>
      </c>
      <c r="V87" s="53"/>
      <c r="W87" s="53"/>
      <c r="X87" s="54"/>
    </row>
    <row r="88">
      <c r="B88" s="53"/>
      <c r="C88" s="53"/>
      <c r="D88" s="53"/>
      <c r="E88" s="53"/>
      <c r="F88" s="53"/>
      <c r="G88" s="53"/>
      <c r="H88" s="53"/>
      <c r="I88" s="53"/>
      <c r="J88" s="53" t="str">
        <f t="shared" ref="J88:K88" si="119">IF(OR(ISBLANK(B88), ISBLANK(D88), ISBLANK(F88), ISBLANK(H88)), "", IFERROR(SUM(B88, D88, F88, H88), ""))
</f>
        <v/>
      </c>
      <c r="K88" s="53" t="str">
        <f t="shared" si="119"/>
        <v/>
      </c>
      <c r="L88" s="54" t="str">
        <f t="shared" si="4"/>
        <v/>
      </c>
      <c r="M88" s="54" t="str">
        <f t="shared" si="5"/>
        <v/>
      </c>
      <c r="N88" s="54" t="str">
        <f t="shared" si="6"/>
        <v/>
      </c>
      <c r="O88" s="54" t="str">
        <f t="shared" si="7"/>
        <v/>
      </c>
      <c r="P88" s="54" t="str">
        <f t="shared" si="8"/>
        <v/>
      </c>
      <c r="Q88" s="4" t="str">
        <f t="shared" si="9"/>
        <v/>
      </c>
      <c r="R88" s="4" t="str">
        <f t="shared" si="10"/>
        <v/>
      </c>
      <c r="S88" s="4" t="str">
        <f t="shared" si="11"/>
        <v/>
      </c>
      <c r="T88" s="4" t="str">
        <f t="shared" si="12"/>
        <v/>
      </c>
      <c r="U88" s="4" t="str">
        <f t="shared" si="13"/>
        <v/>
      </c>
      <c r="V88" s="53"/>
      <c r="W88" s="53"/>
      <c r="X88" s="54"/>
    </row>
    <row r="89">
      <c r="B89" s="53"/>
      <c r="C89" s="53"/>
      <c r="D89" s="53"/>
      <c r="E89" s="53"/>
      <c r="F89" s="53"/>
      <c r="G89" s="53"/>
      <c r="H89" s="53"/>
      <c r="I89" s="53"/>
      <c r="J89" s="53" t="str">
        <f t="shared" ref="J89:K89" si="120">IF(OR(ISBLANK(B89), ISBLANK(D89), ISBLANK(F89), ISBLANK(H89)), "", IFERROR(SUM(B89, D89, F89, H89), ""))
</f>
        <v/>
      </c>
      <c r="K89" s="53" t="str">
        <f t="shared" si="120"/>
        <v/>
      </c>
      <c r="L89" s="54" t="str">
        <f t="shared" si="4"/>
        <v/>
      </c>
      <c r="M89" s="54" t="str">
        <f t="shared" si="5"/>
        <v/>
      </c>
      <c r="N89" s="54" t="str">
        <f t="shared" si="6"/>
        <v/>
      </c>
      <c r="O89" s="54" t="str">
        <f t="shared" si="7"/>
        <v/>
      </c>
      <c r="P89" s="54" t="str">
        <f t="shared" si="8"/>
        <v/>
      </c>
      <c r="Q89" s="4" t="str">
        <f t="shared" si="9"/>
        <v/>
      </c>
      <c r="R89" s="4" t="str">
        <f t="shared" si="10"/>
        <v/>
      </c>
      <c r="S89" s="4" t="str">
        <f t="shared" si="11"/>
        <v/>
      </c>
      <c r="T89" s="4" t="str">
        <f t="shared" si="12"/>
        <v/>
      </c>
      <c r="U89" s="4" t="str">
        <f t="shared" si="13"/>
        <v/>
      </c>
      <c r="V89" s="53"/>
      <c r="W89" s="53"/>
      <c r="X89" s="54"/>
    </row>
    <row r="90">
      <c r="B90" s="53"/>
      <c r="C90" s="53"/>
      <c r="D90" s="53"/>
      <c r="E90" s="53"/>
      <c r="F90" s="53"/>
      <c r="G90" s="53"/>
      <c r="H90" s="53"/>
      <c r="I90" s="53"/>
      <c r="J90" s="53" t="str">
        <f t="shared" ref="J90:K90" si="121">IF(OR(ISBLANK(B90), ISBLANK(D90), ISBLANK(F90), ISBLANK(H90)), "", IFERROR(SUM(B90, D90, F90, H90), ""))
</f>
        <v/>
      </c>
      <c r="K90" s="53" t="str">
        <f t="shared" si="121"/>
        <v/>
      </c>
      <c r="L90" s="54" t="str">
        <f t="shared" si="4"/>
        <v/>
      </c>
      <c r="M90" s="54" t="str">
        <f t="shared" si="5"/>
        <v/>
      </c>
      <c r="N90" s="54" t="str">
        <f t="shared" si="6"/>
        <v/>
      </c>
      <c r="O90" s="54" t="str">
        <f t="shared" si="7"/>
        <v/>
      </c>
      <c r="P90" s="54" t="str">
        <f t="shared" si="8"/>
        <v/>
      </c>
      <c r="Q90" s="4" t="str">
        <f t="shared" si="9"/>
        <v/>
      </c>
      <c r="R90" s="4" t="str">
        <f t="shared" si="10"/>
        <v/>
      </c>
      <c r="S90" s="4" t="str">
        <f t="shared" si="11"/>
        <v/>
      </c>
      <c r="T90" s="4" t="str">
        <f t="shared" si="12"/>
        <v/>
      </c>
      <c r="U90" s="4" t="str">
        <f t="shared" si="13"/>
        <v/>
      </c>
      <c r="V90" s="53"/>
      <c r="W90" s="53"/>
      <c r="X90" s="54"/>
    </row>
    <row r="91">
      <c r="B91" s="53"/>
      <c r="C91" s="53"/>
      <c r="D91" s="53"/>
      <c r="E91" s="53"/>
      <c r="F91" s="53"/>
      <c r="G91" s="53"/>
      <c r="H91" s="53"/>
      <c r="I91" s="53"/>
      <c r="J91" s="53" t="str">
        <f t="shared" ref="J91:K91" si="122">IF(OR(ISBLANK(B91), ISBLANK(D91), ISBLANK(F91), ISBLANK(H91)), "", IFERROR(SUM(B91, D91, F91, H91), ""))
</f>
        <v/>
      </c>
      <c r="K91" s="53" t="str">
        <f t="shared" si="122"/>
        <v/>
      </c>
      <c r="L91" s="54" t="str">
        <f t="shared" si="4"/>
        <v/>
      </c>
      <c r="M91" s="54" t="str">
        <f t="shared" si="5"/>
        <v/>
      </c>
      <c r="N91" s="54" t="str">
        <f t="shared" si="6"/>
        <v/>
      </c>
      <c r="O91" s="54" t="str">
        <f t="shared" si="7"/>
        <v/>
      </c>
      <c r="P91" s="54" t="str">
        <f t="shared" si="8"/>
        <v/>
      </c>
      <c r="Q91" s="4" t="str">
        <f t="shared" si="9"/>
        <v/>
      </c>
      <c r="R91" s="4" t="str">
        <f t="shared" si="10"/>
        <v/>
      </c>
      <c r="S91" s="4" t="str">
        <f t="shared" si="11"/>
        <v/>
      </c>
      <c r="T91" s="4" t="str">
        <f t="shared" si="12"/>
        <v/>
      </c>
      <c r="U91" s="4" t="str">
        <f t="shared" si="13"/>
        <v/>
      </c>
      <c r="V91" s="53"/>
      <c r="W91" s="53"/>
      <c r="X91" s="54"/>
    </row>
    <row r="92">
      <c r="B92" s="53"/>
      <c r="C92" s="53"/>
      <c r="D92" s="53"/>
      <c r="E92" s="53"/>
      <c r="F92" s="53"/>
      <c r="G92" s="53"/>
      <c r="H92" s="53"/>
      <c r="I92" s="53"/>
      <c r="J92" s="53" t="str">
        <f t="shared" ref="J92:K92" si="123">IF(OR(ISBLANK(B92), ISBLANK(D92), ISBLANK(F92), ISBLANK(H92)), "", IFERROR(SUM(B92, D92, F92, H92), ""))
</f>
        <v/>
      </c>
      <c r="K92" s="53" t="str">
        <f t="shared" si="123"/>
        <v/>
      </c>
      <c r="L92" s="54" t="str">
        <f t="shared" si="4"/>
        <v/>
      </c>
      <c r="M92" s="54" t="str">
        <f t="shared" si="5"/>
        <v/>
      </c>
      <c r="N92" s="54" t="str">
        <f t="shared" si="6"/>
        <v/>
      </c>
      <c r="O92" s="54" t="str">
        <f t="shared" si="7"/>
        <v/>
      </c>
      <c r="P92" s="54" t="str">
        <f t="shared" si="8"/>
        <v/>
      </c>
      <c r="Q92" s="4" t="str">
        <f t="shared" si="9"/>
        <v/>
      </c>
      <c r="R92" s="4" t="str">
        <f t="shared" si="10"/>
        <v/>
      </c>
      <c r="S92" s="4" t="str">
        <f t="shared" si="11"/>
        <v/>
      </c>
      <c r="T92" s="4" t="str">
        <f t="shared" si="12"/>
        <v/>
      </c>
      <c r="U92" s="4" t="str">
        <f t="shared" si="13"/>
        <v/>
      </c>
      <c r="V92" s="53"/>
      <c r="W92" s="53"/>
      <c r="X92" s="54"/>
    </row>
    <row r="93">
      <c r="B93" s="53"/>
      <c r="C93" s="53"/>
      <c r="D93" s="53"/>
      <c r="E93" s="53"/>
      <c r="F93" s="53"/>
      <c r="G93" s="53"/>
      <c r="H93" s="53"/>
      <c r="I93" s="53"/>
      <c r="J93" s="53" t="str">
        <f t="shared" ref="J93:K93" si="124">IF(OR(ISBLANK(B93), ISBLANK(D93), ISBLANK(F93), ISBLANK(H93)), "", IFERROR(SUM(B93, D93, F93, H93), ""))
</f>
        <v/>
      </c>
      <c r="K93" s="53" t="str">
        <f t="shared" si="124"/>
        <v/>
      </c>
      <c r="L93" s="54" t="str">
        <f t="shared" si="4"/>
        <v/>
      </c>
      <c r="M93" s="54" t="str">
        <f t="shared" si="5"/>
        <v/>
      </c>
      <c r="N93" s="54" t="str">
        <f t="shared" si="6"/>
        <v/>
      </c>
      <c r="O93" s="54" t="str">
        <f t="shared" si="7"/>
        <v/>
      </c>
      <c r="P93" s="54" t="str">
        <f t="shared" si="8"/>
        <v/>
      </c>
      <c r="Q93" s="4" t="str">
        <f t="shared" si="9"/>
        <v/>
      </c>
      <c r="R93" s="4" t="str">
        <f t="shared" si="10"/>
        <v/>
      </c>
      <c r="S93" s="4" t="str">
        <f t="shared" si="11"/>
        <v/>
      </c>
      <c r="T93" s="4" t="str">
        <f t="shared" si="12"/>
        <v/>
      </c>
      <c r="U93" s="4" t="str">
        <f t="shared" si="13"/>
        <v/>
      </c>
      <c r="V93" s="53"/>
      <c r="W93" s="53"/>
      <c r="X93" s="54"/>
    </row>
    <row r="94">
      <c r="B94" s="53"/>
      <c r="C94" s="53"/>
      <c r="D94" s="53"/>
      <c r="E94" s="53"/>
      <c r="F94" s="53"/>
      <c r="G94" s="53"/>
      <c r="H94" s="53"/>
      <c r="I94" s="53"/>
      <c r="J94" s="53" t="str">
        <f t="shared" ref="J94:K94" si="125">IF(OR(ISBLANK(B94), ISBLANK(D94), ISBLANK(F94), ISBLANK(H94)), "", IFERROR(SUM(B94, D94, F94, H94), ""))
</f>
        <v/>
      </c>
      <c r="K94" s="53" t="str">
        <f t="shared" si="125"/>
        <v/>
      </c>
      <c r="L94" s="54" t="str">
        <f t="shared" si="4"/>
        <v/>
      </c>
      <c r="M94" s="54" t="str">
        <f t="shared" si="5"/>
        <v/>
      </c>
      <c r="N94" s="54" t="str">
        <f t="shared" si="6"/>
        <v/>
      </c>
      <c r="O94" s="54" t="str">
        <f t="shared" si="7"/>
        <v/>
      </c>
      <c r="P94" s="54" t="str">
        <f t="shared" si="8"/>
        <v/>
      </c>
      <c r="Q94" s="4" t="str">
        <f t="shared" si="9"/>
        <v/>
      </c>
      <c r="R94" s="4" t="str">
        <f t="shared" si="10"/>
        <v/>
      </c>
      <c r="S94" s="4" t="str">
        <f t="shared" si="11"/>
        <v/>
      </c>
      <c r="T94" s="4" t="str">
        <f t="shared" si="12"/>
        <v/>
      </c>
      <c r="U94" s="4" t="str">
        <f t="shared" si="13"/>
        <v/>
      </c>
      <c r="V94" s="53"/>
      <c r="W94" s="53"/>
      <c r="X94" s="54"/>
    </row>
    <row r="95">
      <c r="B95" s="53"/>
      <c r="C95" s="53"/>
      <c r="D95" s="53"/>
      <c r="E95" s="53"/>
      <c r="F95" s="53"/>
      <c r="G95" s="53"/>
      <c r="H95" s="53"/>
      <c r="I95" s="53"/>
      <c r="J95" s="53" t="str">
        <f t="shared" ref="J95:K95" si="126">IF(OR(ISBLANK(B95), ISBLANK(D95), ISBLANK(F95), ISBLANK(H95)), "", IFERROR(SUM(B95, D95, F95, H95), ""))
</f>
        <v/>
      </c>
      <c r="K95" s="53" t="str">
        <f t="shared" si="126"/>
        <v/>
      </c>
      <c r="L95" s="54" t="str">
        <f t="shared" si="4"/>
        <v/>
      </c>
      <c r="M95" s="54" t="str">
        <f t="shared" si="5"/>
        <v/>
      </c>
      <c r="N95" s="54" t="str">
        <f t="shared" si="6"/>
        <v/>
      </c>
      <c r="O95" s="54" t="str">
        <f t="shared" si="7"/>
        <v/>
      </c>
      <c r="P95" s="54" t="str">
        <f t="shared" si="8"/>
        <v/>
      </c>
      <c r="Q95" s="4" t="str">
        <f t="shared" si="9"/>
        <v/>
      </c>
      <c r="R95" s="4" t="str">
        <f t="shared" si="10"/>
        <v/>
      </c>
      <c r="S95" s="4" t="str">
        <f t="shared" si="11"/>
        <v/>
      </c>
      <c r="T95" s="4" t="str">
        <f t="shared" si="12"/>
        <v/>
      </c>
      <c r="U95" s="4" t="str">
        <f t="shared" si="13"/>
        <v/>
      </c>
      <c r="V95" s="53"/>
      <c r="W95" s="53"/>
      <c r="X95" s="54"/>
    </row>
    <row r="96">
      <c r="B96" s="53"/>
      <c r="C96" s="53"/>
      <c r="D96" s="53"/>
      <c r="E96" s="53"/>
      <c r="F96" s="53"/>
      <c r="G96" s="53"/>
      <c r="H96" s="53"/>
      <c r="I96" s="53"/>
      <c r="J96" s="53" t="str">
        <f t="shared" ref="J96:K96" si="127">IF(OR(ISBLANK(B96), ISBLANK(D96), ISBLANK(F96), ISBLANK(H96)), "", IFERROR(SUM(B96, D96, F96, H96), ""))
</f>
        <v/>
      </c>
      <c r="K96" s="53" t="str">
        <f t="shared" si="127"/>
        <v/>
      </c>
      <c r="L96" s="54" t="str">
        <f t="shared" si="4"/>
        <v/>
      </c>
      <c r="M96" s="54" t="str">
        <f t="shared" si="5"/>
        <v/>
      </c>
      <c r="N96" s="54" t="str">
        <f t="shared" si="6"/>
        <v/>
      </c>
      <c r="O96" s="54" t="str">
        <f t="shared" si="7"/>
        <v/>
      </c>
      <c r="P96" s="54" t="str">
        <f t="shared" si="8"/>
        <v/>
      </c>
      <c r="Q96" s="4" t="str">
        <f t="shared" si="9"/>
        <v/>
      </c>
      <c r="R96" s="4" t="str">
        <f t="shared" si="10"/>
        <v/>
      </c>
      <c r="S96" s="4" t="str">
        <f t="shared" si="11"/>
        <v/>
      </c>
      <c r="T96" s="4" t="str">
        <f t="shared" si="12"/>
        <v/>
      </c>
      <c r="U96" s="4" t="str">
        <f t="shared" si="13"/>
        <v/>
      </c>
      <c r="V96" s="53"/>
      <c r="W96" s="53"/>
      <c r="X96" s="54"/>
    </row>
    <row r="97">
      <c r="B97" s="53"/>
      <c r="C97" s="53"/>
      <c r="D97" s="53"/>
      <c r="E97" s="53"/>
      <c r="F97" s="53"/>
      <c r="G97" s="53"/>
      <c r="H97" s="53"/>
      <c r="I97" s="53"/>
      <c r="J97" s="53" t="str">
        <f t="shared" ref="J97:K97" si="128">IF(OR(ISBLANK(B97), ISBLANK(D97), ISBLANK(F97), ISBLANK(H97)), "", IFERROR(SUM(B97, D97, F97, H97), ""))
</f>
        <v/>
      </c>
      <c r="K97" s="53" t="str">
        <f t="shared" si="128"/>
        <v/>
      </c>
      <c r="L97" s="54" t="str">
        <f t="shared" si="4"/>
        <v/>
      </c>
      <c r="M97" s="54" t="str">
        <f t="shared" si="5"/>
        <v/>
      </c>
      <c r="N97" s="54" t="str">
        <f t="shared" si="6"/>
        <v/>
      </c>
      <c r="O97" s="54" t="str">
        <f t="shared" si="7"/>
        <v/>
      </c>
      <c r="P97" s="54" t="str">
        <f t="shared" si="8"/>
        <v/>
      </c>
      <c r="Q97" s="4" t="str">
        <f t="shared" si="9"/>
        <v/>
      </c>
      <c r="R97" s="4" t="str">
        <f t="shared" si="10"/>
        <v/>
      </c>
      <c r="S97" s="4" t="str">
        <f t="shared" si="11"/>
        <v/>
      </c>
      <c r="T97" s="4" t="str">
        <f t="shared" si="12"/>
        <v/>
      </c>
      <c r="U97" s="4" t="str">
        <f t="shared" si="13"/>
        <v/>
      </c>
      <c r="V97" s="53"/>
      <c r="W97" s="53"/>
      <c r="X97" s="54"/>
    </row>
    <row r="98">
      <c r="B98" s="53"/>
      <c r="C98" s="53"/>
      <c r="D98" s="53"/>
      <c r="E98" s="53"/>
      <c r="F98" s="53"/>
      <c r="G98" s="53"/>
      <c r="H98" s="53"/>
      <c r="I98" s="53"/>
      <c r="J98" s="53" t="str">
        <f t="shared" ref="J98:K98" si="129">IF(OR(ISBLANK(B98), ISBLANK(D98), ISBLANK(F98), ISBLANK(H98)), "", IFERROR(SUM(B98, D98, F98, H98), ""))
</f>
        <v/>
      </c>
      <c r="K98" s="53" t="str">
        <f t="shared" si="129"/>
        <v/>
      </c>
      <c r="L98" s="54" t="str">
        <f t="shared" si="4"/>
        <v/>
      </c>
      <c r="M98" s="54" t="str">
        <f t="shared" si="5"/>
        <v/>
      </c>
      <c r="N98" s="54" t="str">
        <f t="shared" si="6"/>
        <v/>
      </c>
      <c r="O98" s="54" t="str">
        <f t="shared" si="7"/>
        <v/>
      </c>
      <c r="P98" s="54" t="str">
        <f t="shared" si="8"/>
        <v/>
      </c>
      <c r="Q98" s="4" t="str">
        <f t="shared" si="9"/>
        <v/>
      </c>
      <c r="R98" s="4" t="str">
        <f t="shared" si="10"/>
        <v/>
      </c>
      <c r="S98" s="4" t="str">
        <f t="shared" si="11"/>
        <v/>
      </c>
      <c r="T98" s="4" t="str">
        <f t="shared" si="12"/>
        <v/>
      </c>
      <c r="U98" s="4" t="str">
        <f t="shared" si="13"/>
        <v/>
      </c>
      <c r="V98" s="53"/>
      <c r="W98" s="53"/>
      <c r="X98" s="54"/>
    </row>
    <row r="99">
      <c r="B99" s="53"/>
      <c r="C99" s="53"/>
      <c r="D99" s="53"/>
      <c r="E99" s="53"/>
      <c r="F99" s="53"/>
      <c r="G99" s="53"/>
      <c r="H99" s="53"/>
      <c r="I99" s="53"/>
      <c r="J99" s="53" t="str">
        <f t="shared" ref="J99:K99" si="130">IF(OR(ISBLANK(B99), ISBLANK(D99), ISBLANK(F99), ISBLANK(H99)), "", IFERROR(SUM(B99, D99, F99, H99), ""))
</f>
        <v/>
      </c>
      <c r="K99" s="53" t="str">
        <f t="shared" si="130"/>
        <v/>
      </c>
      <c r="L99" s="54" t="str">
        <f t="shared" si="4"/>
        <v/>
      </c>
      <c r="M99" s="54" t="str">
        <f t="shared" si="5"/>
        <v/>
      </c>
      <c r="N99" s="54" t="str">
        <f t="shared" si="6"/>
        <v/>
      </c>
      <c r="O99" s="54" t="str">
        <f t="shared" si="7"/>
        <v/>
      </c>
      <c r="P99" s="54" t="str">
        <f t="shared" si="8"/>
        <v/>
      </c>
      <c r="Q99" s="4" t="str">
        <f t="shared" si="9"/>
        <v/>
      </c>
      <c r="R99" s="4" t="str">
        <f t="shared" si="10"/>
        <v/>
      </c>
      <c r="S99" s="4" t="str">
        <f t="shared" si="11"/>
        <v/>
      </c>
      <c r="T99" s="4" t="str">
        <f t="shared" si="12"/>
        <v/>
      </c>
      <c r="U99" s="4" t="str">
        <f t="shared" si="13"/>
        <v/>
      </c>
      <c r="V99" s="53"/>
      <c r="W99" s="53"/>
      <c r="X99" s="54"/>
    </row>
    <row r="100">
      <c r="B100" s="53"/>
      <c r="C100" s="53"/>
      <c r="D100" s="53"/>
      <c r="E100" s="53"/>
      <c r="F100" s="53"/>
      <c r="G100" s="53"/>
      <c r="H100" s="53"/>
      <c r="I100" s="53"/>
      <c r="J100" s="53" t="str">
        <f t="shared" ref="J100:K100" si="131">IF(OR(ISBLANK(B100), ISBLANK(D100), ISBLANK(F100), ISBLANK(H100)), "", IFERROR(SUM(B100, D100, F100, H100), ""))
</f>
        <v/>
      </c>
      <c r="K100" s="53" t="str">
        <f t="shared" si="131"/>
        <v/>
      </c>
      <c r="L100" s="54" t="str">
        <f t="shared" si="4"/>
        <v/>
      </c>
      <c r="M100" s="54" t="str">
        <f t="shared" si="5"/>
        <v/>
      </c>
      <c r="N100" s="54" t="str">
        <f t="shared" si="6"/>
        <v/>
      </c>
      <c r="O100" s="54" t="str">
        <f t="shared" si="7"/>
        <v/>
      </c>
      <c r="P100" s="54" t="str">
        <f t="shared" si="8"/>
        <v/>
      </c>
      <c r="Q100" s="4" t="str">
        <f t="shared" si="9"/>
        <v/>
      </c>
      <c r="R100" s="4" t="str">
        <f t="shared" si="10"/>
        <v/>
      </c>
      <c r="S100" s="4" t="str">
        <f t="shared" si="11"/>
        <v/>
      </c>
      <c r="T100" s="4" t="str">
        <f t="shared" si="12"/>
        <v/>
      </c>
      <c r="U100" s="4" t="str">
        <f t="shared" si="13"/>
        <v/>
      </c>
      <c r="V100" s="53"/>
      <c r="W100" s="53"/>
      <c r="X100" s="54"/>
    </row>
    <row r="101">
      <c r="B101" s="53"/>
      <c r="C101" s="53"/>
      <c r="D101" s="53"/>
      <c r="E101" s="53"/>
      <c r="F101" s="53"/>
      <c r="G101" s="53"/>
      <c r="H101" s="53"/>
      <c r="I101" s="53"/>
      <c r="J101" s="53" t="str">
        <f t="shared" ref="J101:K101" si="132">IF(OR(ISBLANK(B101), ISBLANK(D101), ISBLANK(F101), ISBLANK(H101)), "", IFERROR(SUM(B101, D101, F101, H101), ""))
</f>
        <v/>
      </c>
      <c r="K101" s="53" t="str">
        <f t="shared" si="132"/>
        <v/>
      </c>
      <c r="L101" s="54" t="str">
        <f t="shared" si="4"/>
        <v/>
      </c>
      <c r="M101" s="54" t="str">
        <f t="shared" si="5"/>
        <v/>
      </c>
      <c r="N101" s="54" t="str">
        <f t="shared" si="6"/>
        <v/>
      </c>
      <c r="O101" s="54" t="str">
        <f t="shared" si="7"/>
        <v/>
      </c>
      <c r="P101" s="54" t="str">
        <f t="shared" si="8"/>
        <v/>
      </c>
      <c r="Q101" s="4" t="str">
        <f t="shared" si="9"/>
        <v/>
      </c>
      <c r="R101" s="4" t="str">
        <f t="shared" si="10"/>
        <v/>
      </c>
      <c r="S101" s="4" t="str">
        <f t="shared" si="11"/>
        <v/>
      </c>
      <c r="T101" s="4" t="str">
        <f t="shared" si="12"/>
        <v/>
      </c>
      <c r="U101" s="4" t="str">
        <f t="shared" si="13"/>
        <v/>
      </c>
      <c r="V101" s="53"/>
      <c r="W101" s="53"/>
      <c r="X101" s="54"/>
    </row>
    <row r="102">
      <c r="B102" s="53"/>
      <c r="C102" s="53"/>
      <c r="D102" s="53"/>
      <c r="E102" s="53"/>
      <c r="F102" s="53"/>
      <c r="G102" s="53"/>
      <c r="H102" s="53"/>
      <c r="I102" s="53"/>
      <c r="J102" s="53" t="str">
        <f t="shared" ref="J102:K102" si="133">IF(OR(ISBLANK(B102), ISBLANK(D102), ISBLANK(F102), ISBLANK(H102)), "", IFERROR(SUM(B102, D102, F102, H102), ""))
</f>
        <v/>
      </c>
      <c r="K102" s="53" t="str">
        <f t="shared" si="133"/>
        <v/>
      </c>
      <c r="L102" s="54" t="str">
        <f t="shared" si="4"/>
        <v/>
      </c>
      <c r="M102" s="54" t="str">
        <f t="shared" si="5"/>
        <v/>
      </c>
      <c r="N102" s="54" t="str">
        <f t="shared" si="6"/>
        <v/>
      </c>
      <c r="O102" s="54" t="str">
        <f t="shared" si="7"/>
        <v/>
      </c>
      <c r="P102" s="54" t="str">
        <f t="shared" si="8"/>
        <v/>
      </c>
      <c r="Q102" s="4" t="str">
        <f t="shared" si="9"/>
        <v/>
      </c>
      <c r="R102" s="4" t="str">
        <f t="shared" si="10"/>
        <v/>
      </c>
      <c r="S102" s="4" t="str">
        <f t="shared" si="11"/>
        <v/>
      </c>
      <c r="T102" s="4" t="str">
        <f t="shared" si="12"/>
        <v/>
      </c>
      <c r="U102" s="4" t="str">
        <f t="shared" si="13"/>
        <v/>
      </c>
      <c r="V102" s="53"/>
      <c r="W102" s="53"/>
      <c r="X102" s="54"/>
    </row>
    <row r="103">
      <c r="B103" s="53"/>
      <c r="C103" s="53"/>
      <c r="D103" s="53"/>
      <c r="E103" s="53"/>
      <c r="F103" s="53"/>
      <c r="G103" s="53"/>
      <c r="H103" s="53"/>
      <c r="I103" s="53"/>
      <c r="J103" s="53" t="str">
        <f t="shared" ref="J103:K103" si="134">IF(OR(ISBLANK(B103), ISBLANK(D103), ISBLANK(F103), ISBLANK(H103)), "", IFERROR(SUM(B103, D103, F103, H103), ""))
</f>
        <v/>
      </c>
      <c r="K103" s="53" t="str">
        <f t="shared" si="134"/>
        <v/>
      </c>
      <c r="L103" s="54" t="str">
        <f t="shared" si="4"/>
        <v/>
      </c>
      <c r="M103" s="54" t="str">
        <f t="shared" si="5"/>
        <v/>
      </c>
      <c r="N103" s="54" t="str">
        <f t="shared" si="6"/>
        <v/>
      </c>
      <c r="O103" s="54" t="str">
        <f t="shared" si="7"/>
        <v/>
      </c>
      <c r="P103" s="54" t="str">
        <f t="shared" si="8"/>
        <v/>
      </c>
      <c r="Q103" s="4" t="str">
        <f t="shared" si="9"/>
        <v/>
      </c>
      <c r="R103" s="4" t="str">
        <f t="shared" si="10"/>
        <v/>
      </c>
      <c r="S103" s="4" t="str">
        <f t="shared" si="11"/>
        <v/>
      </c>
      <c r="T103" s="4" t="str">
        <f t="shared" si="12"/>
        <v/>
      </c>
      <c r="U103" s="4" t="str">
        <f t="shared" si="13"/>
        <v/>
      </c>
      <c r="V103" s="53"/>
      <c r="W103" s="53"/>
      <c r="X103" s="54"/>
    </row>
    <row r="104">
      <c r="B104" s="53"/>
      <c r="C104" s="53"/>
      <c r="D104" s="53"/>
      <c r="E104" s="53"/>
      <c r="F104" s="53"/>
      <c r="G104" s="53"/>
      <c r="H104" s="53"/>
      <c r="I104" s="53"/>
      <c r="J104" s="53" t="str">
        <f t="shared" ref="J104:K104" si="135">IF(OR(ISBLANK(B104), ISBLANK(D104), ISBLANK(F104), ISBLANK(H104)), "", IFERROR(SUM(B104, D104, F104, H104), ""))
</f>
        <v/>
      </c>
      <c r="K104" s="53" t="str">
        <f t="shared" si="135"/>
        <v/>
      </c>
      <c r="L104" s="54" t="str">
        <f t="shared" si="4"/>
        <v/>
      </c>
      <c r="M104" s="54" t="str">
        <f t="shared" si="5"/>
        <v/>
      </c>
      <c r="N104" s="54" t="str">
        <f t="shared" si="6"/>
        <v/>
      </c>
      <c r="O104" s="54" t="str">
        <f t="shared" si="7"/>
        <v/>
      </c>
      <c r="P104" s="54" t="str">
        <f t="shared" si="8"/>
        <v/>
      </c>
      <c r="Q104" s="4" t="str">
        <f t="shared" si="9"/>
        <v/>
      </c>
      <c r="R104" s="4" t="str">
        <f t="shared" si="10"/>
        <v/>
      </c>
      <c r="S104" s="4" t="str">
        <f t="shared" si="11"/>
        <v/>
      </c>
      <c r="T104" s="4" t="str">
        <f t="shared" si="12"/>
        <v/>
      </c>
      <c r="U104" s="4" t="str">
        <f t="shared" si="13"/>
        <v/>
      </c>
      <c r="V104" s="53"/>
      <c r="W104" s="53"/>
      <c r="X104" s="54"/>
    </row>
    <row r="105">
      <c r="B105" s="53"/>
      <c r="C105" s="53"/>
      <c r="D105" s="53"/>
      <c r="E105" s="53"/>
      <c r="F105" s="53"/>
      <c r="G105" s="53"/>
      <c r="H105" s="53"/>
      <c r="I105" s="53"/>
      <c r="J105" s="53" t="str">
        <f t="shared" ref="J105:K105" si="136">IF(OR(ISBLANK(B105), ISBLANK(D105), ISBLANK(F105), ISBLANK(H105)), "", IFERROR(SUM(B105, D105, F105, H105), ""))
</f>
        <v/>
      </c>
      <c r="K105" s="53" t="str">
        <f t="shared" si="136"/>
        <v/>
      </c>
      <c r="L105" s="54" t="str">
        <f t="shared" si="4"/>
        <v/>
      </c>
      <c r="M105" s="54" t="str">
        <f t="shared" si="5"/>
        <v/>
      </c>
      <c r="N105" s="54" t="str">
        <f t="shared" si="6"/>
        <v/>
      </c>
      <c r="O105" s="54" t="str">
        <f t="shared" si="7"/>
        <v/>
      </c>
      <c r="P105" s="54" t="str">
        <f t="shared" si="8"/>
        <v/>
      </c>
      <c r="Q105" s="4" t="str">
        <f t="shared" si="9"/>
        <v/>
      </c>
      <c r="R105" s="4" t="str">
        <f t="shared" si="10"/>
        <v/>
      </c>
      <c r="S105" s="4" t="str">
        <f t="shared" si="11"/>
        <v/>
      </c>
      <c r="T105" s="4" t="str">
        <f t="shared" si="12"/>
        <v/>
      </c>
      <c r="U105" s="4" t="str">
        <f t="shared" si="13"/>
        <v/>
      </c>
      <c r="V105" s="53"/>
      <c r="W105" s="53"/>
      <c r="X105" s="54"/>
    </row>
    <row r="106">
      <c r="B106" s="53"/>
      <c r="C106" s="53"/>
      <c r="D106" s="53"/>
      <c r="E106" s="53"/>
      <c r="F106" s="53"/>
      <c r="G106" s="53"/>
      <c r="H106" s="53"/>
      <c r="I106" s="53"/>
      <c r="J106" s="53" t="str">
        <f t="shared" ref="J106:K106" si="137">IF(OR(ISBLANK(B106), ISBLANK(D106), ISBLANK(F106), ISBLANK(H106)), "", IFERROR(SUM(B106, D106, F106, H106), ""))
</f>
        <v/>
      </c>
      <c r="K106" s="53" t="str">
        <f t="shared" si="137"/>
        <v/>
      </c>
      <c r="L106" s="54" t="str">
        <f t="shared" si="4"/>
        <v/>
      </c>
      <c r="M106" s="54" t="str">
        <f t="shared" si="5"/>
        <v/>
      </c>
      <c r="N106" s="54" t="str">
        <f t="shared" si="6"/>
        <v/>
      </c>
      <c r="O106" s="54" t="str">
        <f t="shared" si="7"/>
        <v/>
      </c>
      <c r="P106" s="54" t="str">
        <f t="shared" si="8"/>
        <v/>
      </c>
      <c r="Q106" s="4" t="str">
        <f t="shared" si="9"/>
        <v/>
      </c>
      <c r="R106" s="4" t="str">
        <f t="shared" si="10"/>
        <v/>
      </c>
      <c r="S106" s="4" t="str">
        <f t="shared" si="11"/>
        <v/>
      </c>
      <c r="T106" s="4" t="str">
        <f t="shared" si="12"/>
        <v/>
      </c>
      <c r="U106" s="4" t="str">
        <f t="shared" si="13"/>
        <v/>
      </c>
      <c r="V106" s="53"/>
      <c r="W106" s="53"/>
      <c r="X106" s="54"/>
    </row>
    <row r="107">
      <c r="B107" s="53"/>
      <c r="C107" s="53"/>
      <c r="D107" s="53"/>
      <c r="E107" s="53"/>
      <c r="F107" s="53"/>
      <c r="G107" s="53"/>
      <c r="H107" s="53"/>
      <c r="I107" s="53"/>
      <c r="J107" s="53" t="str">
        <f t="shared" ref="J107:K107" si="138">IF(OR(ISBLANK(B107), ISBLANK(D107), ISBLANK(F107), ISBLANK(H107)), "", IFERROR(SUM(B107, D107, F107, H107), ""))
</f>
        <v/>
      </c>
      <c r="K107" s="53" t="str">
        <f t="shared" si="138"/>
        <v/>
      </c>
      <c r="L107" s="54" t="str">
        <f t="shared" si="4"/>
        <v/>
      </c>
      <c r="M107" s="54" t="str">
        <f t="shared" si="5"/>
        <v/>
      </c>
      <c r="N107" s="54" t="str">
        <f t="shared" si="6"/>
        <v/>
      </c>
      <c r="O107" s="54" t="str">
        <f t="shared" si="7"/>
        <v/>
      </c>
      <c r="P107" s="54" t="str">
        <f t="shared" si="8"/>
        <v/>
      </c>
      <c r="Q107" s="4" t="str">
        <f t="shared" si="9"/>
        <v/>
      </c>
      <c r="R107" s="4" t="str">
        <f t="shared" si="10"/>
        <v/>
      </c>
      <c r="S107" s="4" t="str">
        <f t="shared" si="11"/>
        <v/>
      </c>
      <c r="T107" s="4" t="str">
        <f t="shared" si="12"/>
        <v/>
      </c>
      <c r="U107" s="4" t="str">
        <f t="shared" si="13"/>
        <v/>
      </c>
      <c r="V107" s="53"/>
      <c r="W107" s="53"/>
      <c r="X107" s="54"/>
    </row>
    <row r="108">
      <c r="B108" s="53"/>
      <c r="C108" s="53"/>
      <c r="D108" s="53"/>
      <c r="E108" s="53"/>
      <c r="F108" s="53"/>
      <c r="G108" s="53"/>
      <c r="H108" s="53"/>
      <c r="I108" s="53"/>
      <c r="J108" s="53" t="str">
        <f t="shared" ref="J108:K108" si="139">IF(OR(ISBLANK(B108), ISBLANK(D108), ISBLANK(F108), ISBLANK(H108)), "", IFERROR(SUM(B108, D108, F108, H108), ""))
</f>
        <v/>
      </c>
      <c r="K108" s="53" t="str">
        <f t="shared" si="139"/>
        <v/>
      </c>
      <c r="L108" s="54" t="str">
        <f t="shared" si="4"/>
        <v/>
      </c>
      <c r="M108" s="54" t="str">
        <f t="shared" si="5"/>
        <v/>
      </c>
      <c r="N108" s="54" t="str">
        <f t="shared" si="6"/>
        <v/>
      </c>
      <c r="O108" s="54" t="str">
        <f t="shared" si="7"/>
        <v/>
      </c>
      <c r="P108" s="54" t="str">
        <f t="shared" si="8"/>
        <v/>
      </c>
      <c r="Q108" s="4" t="str">
        <f t="shared" si="9"/>
        <v/>
      </c>
      <c r="R108" s="4" t="str">
        <f t="shared" si="10"/>
        <v/>
      </c>
      <c r="S108" s="4" t="str">
        <f t="shared" si="11"/>
        <v/>
      </c>
      <c r="T108" s="4" t="str">
        <f t="shared" si="12"/>
        <v/>
      </c>
      <c r="U108" s="4" t="str">
        <f t="shared" si="13"/>
        <v/>
      </c>
      <c r="V108" s="53"/>
      <c r="W108" s="53"/>
      <c r="X108" s="54"/>
    </row>
    <row r="109">
      <c r="B109" s="53"/>
      <c r="C109" s="53"/>
      <c r="D109" s="53"/>
      <c r="E109" s="53"/>
      <c r="F109" s="53"/>
      <c r="G109" s="53"/>
      <c r="H109" s="53"/>
      <c r="I109" s="53"/>
      <c r="J109" s="53" t="str">
        <f t="shared" ref="J109:K109" si="140">IF(OR(ISBLANK(B109), ISBLANK(D109), ISBLANK(F109), ISBLANK(H109)), "", IFERROR(SUM(B109, D109, F109, H109), ""))
</f>
        <v/>
      </c>
      <c r="K109" s="53" t="str">
        <f t="shared" si="140"/>
        <v/>
      </c>
      <c r="L109" s="54" t="str">
        <f t="shared" si="4"/>
        <v/>
      </c>
      <c r="M109" s="54" t="str">
        <f t="shared" si="5"/>
        <v/>
      </c>
      <c r="N109" s="54" t="str">
        <f t="shared" si="6"/>
        <v/>
      </c>
      <c r="O109" s="54" t="str">
        <f t="shared" si="7"/>
        <v/>
      </c>
      <c r="P109" s="54" t="str">
        <f t="shared" si="8"/>
        <v/>
      </c>
      <c r="Q109" s="4" t="str">
        <f t="shared" si="9"/>
        <v/>
      </c>
      <c r="R109" s="4" t="str">
        <f t="shared" si="10"/>
        <v/>
      </c>
      <c r="S109" s="4" t="str">
        <f t="shared" si="11"/>
        <v/>
      </c>
      <c r="T109" s="4" t="str">
        <f t="shared" si="12"/>
        <v/>
      </c>
      <c r="U109" s="4" t="str">
        <f t="shared" si="13"/>
        <v/>
      </c>
      <c r="V109" s="53"/>
      <c r="W109" s="53"/>
      <c r="X109" s="54"/>
    </row>
    <row r="110">
      <c r="B110" s="53"/>
      <c r="C110" s="53"/>
      <c r="D110" s="53"/>
      <c r="E110" s="53"/>
      <c r="F110" s="53"/>
      <c r="G110" s="53"/>
      <c r="H110" s="53"/>
      <c r="I110" s="53"/>
      <c r="J110" s="53" t="str">
        <f t="shared" ref="J110:K110" si="141">IF(OR(ISBLANK(B110), ISBLANK(D110), ISBLANK(F110), ISBLANK(H110)), "", IFERROR(SUM(B110, D110, F110, H110), ""))
</f>
        <v/>
      </c>
      <c r="K110" s="53" t="str">
        <f t="shared" si="141"/>
        <v/>
      </c>
      <c r="L110" s="54" t="str">
        <f t="shared" si="4"/>
        <v/>
      </c>
      <c r="M110" s="54" t="str">
        <f t="shared" si="5"/>
        <v/>
      </c>
      <c r="N110" s="54" t="str">
        <f t="shared" si="6"/>
        <v/>
      </c>
      <c r="O110" s="54" t="str">
        <f t="shared" si="7"/>
        <v/>
      </c>
      <c r="P110" s="54" t="str">
        <f t="shared" si="8"/>
        <v/>
      </c>
      <c r="Q110" s="4" t="str">
        <f t="shared" si="9"/>
        <v/>
      </c>
      <c r="R110" s="4" t="str">
        <f t="shared" si="10"/>
        <v/>
      </c>
      <c r="S110" s="4" t="str">
        <f t="shared" si="11"/>
        <v/>
      </c>
      <c r="T110" s="4" t="str">
        <f t="shared" si="12"/>
        <v/>
      </c>
      <c r="U110" s="4" t="str">
        <f t="shared" si="13"/>
        <v/>
      </c>
      <c r="V110" s="53"/>
      <c r="W110" s="53"/>
      <c r="X110" s="54"/>
    </row>
    <row r="111">
      <c r="B111" s="53"/>
      <c r="C111" s="53"/>
      <c r="D111" s="53"/>
      <c r="E111" s="53"/>
      <c r="F111" s="53"/>
      <c r="G111" s="53"/>
      <c r="H111" s="53"/>
      <c r="I111" s="53"/>
      <c r="J111" s="53" t="str">
        <f t="shared" ref="J111:K111" si="142">IF(OR(ISBLANK(B111), ISBLANK(D111), ISBLANK(F111), ISBLANK(H111)), "", IFERROR(SUM(B111, D111, F111, H111), ""))
</f>
        <v/>
      </c>
      <c r="K111" s="53" t="str">
        <f t="shared" si="142"/>
        <v/>
      </c>
      <c r="L111" s="54" t="str">
        <f t="shared" si="4"/>
        <v/>
      </c>
      <c r="M111" s="54" t="str">
        <f t="shared" si="5"/>
        <v/>
      </c>
      <c r="N111" s="54" t="str">
        <f t="shared" si="6"/>
        <v/>
      </c>
      <c r="O111" s="54" t="str">
        <f t="shared" si="7"/>
        <v/>
      </c>
      <c r="P111" s="54" t="str">
        <f t="shared" si="8"/>
        <v/>
      </c>
      <c r="Q111" s="4" t="str">
        <f t="shared" si="9"/>
        <v/>
      </c>
      <c r="R111" s="4" t="str">
        <f t="shared" si="10"/>
        <v/>
      </c>
      <c r="S111" s="4" t="str">
        <f t="shared" si="11"/>
        <v/>
      </c>
      <c r="T111" s="4" t="str">
        <f t="shared" si="12"/>
        <v/>
      </c>
      <c r="U111" s="4" t="str">
        <f t="shared" si="13"/>
        <v/>
      </c>
      <c r="V111" s="53"/>
      <c r="W111" s="53"/>
      <c r="X111" s="54"/>
    </row>
    <row r="112">
      <c r="B112" s="53"/>
      <c r="C112" s="53"/>
      <c r="D112" s="53"/>
      <c r="E112" s="53"/>
      <c r="F112" s="53"/>
      <c r="G112" s="53"/>
      <c r="H112" s="53"/>
      <c r="I112" s="53"/>
      <c r="J112" s="53" t="str">
        <f t="shared" ref="J112:K112" si="143">IF(OR(ISBLANK(B112), ISBLANK(D112), ISBLANK(F112), ISBLANK(H112)), "", IFERROR(SUM(B112, D112, F112, H112), ""))
</f>
        <v/>
      </c>
      <c r="K112" s="53" t="str">
        <f t="shared" si="143"/>
        <v/>
      </c>
      <c r="L112" s="54" t="str">
        <f t="shared" si="4"/>
        <v/>
      </c>
      <c r="M112" s="54" t="str">
        <f t="shared" si="5"/>
        <v/>
      </c>
      <c r="N112" s="54" t="str">
        <f t="shared" si="6"/>
        <v/>
      </c>
      <c r="O112" s="54" t="str">
        <f t="shared" si="7"/>
        <v/>
      </c>
      <c r="P112" s="54" t="str">
        <f t="shared" si="8"/>
        <v/>
      </c>
      <c r="Q112" s="4" t="str">
        <f t="shared" si="9"/>
        <v/>
      </c>
      <c r="R112" s="4" t="str">
        <f t="shared" si="10"/>
        <v/>
      </c>
      <c r="S112" s="4" t="str">
        <f t="shared" si="11"/>
        <v/>
      </c>
      <c r="T112" s="4" t="str">
        <f t="shared" si="12"/>
        <v/>
      </c>
      <c r="U112" s="4" t="str">
        <f t="shared" si="13"/>
        <v/>
      </c>
      <c r="V112" s="53"/>
      <c r="W112" s="53"/>
      <c r="X112" s="54"/>
    </row>
    <row r="113">
      <c r="B113" s="53"/>
      <c r="C113" s="53"/>
      <c r="D113" s="53"/>
      <c r="E113" s="53"/>
      <c r="F113" s="53"/>
      <c r="G113" s="53"/>
      <c r="H113" s="53"/>
      <c r="I113" s="53"/>
      <c r="J113" s="53" t="str">
        <f t="shared" ref="J113:K113" si="144">IF(OR(ISBLANK(B113), ISBLANK(D113), ISBLANK(F113), ISBLANK(H113)), "", IFERROR(SUM(B113, D113, F113, H113), ""))
</f>
        <v/>
      </c>
      <c r="K113" s="53" t="str">
        <f t="shared" si="144"/>
        <v/>
      </c>
      <c r="L113" s="54" t="str">
        <f t="shared" si="4"/>
        <v/>
      </c>
      <c r="M113" s="54" t="str">
        <f t="shared" si="5"/>
        <v/>
      </c>
      <c r="N113" s="54" t="str">
        <f t="shared" si="6"/>
        <v/>
      </c>
      <c r="O113" s="54" t="str">
        <f t="shared" si="7"/>
        <v/>
      </c>
      <c r="P113" s="54" t="str">
        <f t="shared" si="8"/>
        <v/>
      </c>
      <c r="Q113" s="4" t="str">
        <f t="shared" si="9"/>
        <v/>
      </c>
      <c r="R113" s="4" t="str">
        <f t="shared" si="10"/>
        <v/>
      </c>
      <c r="S113" s="4" t="str">
        <f t="shared" si="11"/>
        <v/>
      </c>
      <c r="T113" s="4" t="str">
        <f t="shared" si="12"/>
        <v/>
      </c>
      <c r="U113" s="4" t="str">
        <f t="shared" si="13"/>
        <v/>
      </c>
      <c r="V113" s="53"/>
      <c r="W113" s="53"/>
      <c r="X113" s="54"/>
    </row>
    <row r="114">
      <c r="B114" s="53"/>
      <c r="C114" s="53"/>
      <c r="D114" s="53"/>
      <c r="E114" s="53"/>
      <c r="F114" s="53"/>
      <c r="G114" s="53"/>
      <c r="H114" s="53"/>
      <c r="I114" s="53"/>
      <c r="J114" s="53" t="str">
        <f t="shared" ref="J114:K114" si="145">IF(OR(ISBLANK(B114), ISBLANK(D114), ISBLANK(F114), ISBLANK(H114)), "", IFERROR(SUM(B114, D114, F114, H114), ""))
</f>
        <v/>
      </c>
      <c r="K114" s="53" t="str">
        <f t="shared" si="145"/>
        <v/>
      </c>
      <c r="L114" s="54" t="str">
        <f t="shared" si="4"/>
        <v/>
      </c>
      <c r="M114" s="54" t="str">
        <f t="shared" si="5"/>
        <v/>
      </c>
      <c r="N114" s="54" t="str">
        <f t="shared" si="6"/>
        <v/>
      </c>
      <c r="O114" s="54" t="str">
        <f t="shared" si="7"/>
        <v/>
      </c>
      <c r="P114" s="54" t="str">
        <f t="shared" si="8"/>
        <v/>
      </c>
      <c r="Q114" s="4" t="str">
        <f t="shared" si="9"/>
        <v/>
      </c>
      <c r="R114" s="4" t="str">
        <f t="shared" si="10"/>
        <v/>
      </c>
      <c r="S114" s="4" t="str">
        <f t="shared" si="11"/>
        <v/>
      </c>
      <c r="T114" s="4" t="str">
        <f t="shared" si="12"/>
        <v/>
      </c>
      <c r="U114" s="4" t="str">
        <f t="shared" si="13"/>
        <v/>
      </c>
      <c r="V114" s="53"/>
      <c r="W114" s="53"/>
      <c r="X114" s="54"/>
    </row>
    <row r="115">
      <c r="B115" s="53"/>
      <c r="C115" s="53"/>
      <c r="D115" s="53"/>
      <c r="E115" s="53"/>
      <c r="F115" s="53"/>
      <c r="G115" s="53"/>
      <c r="H115" s="53"/>
      <c r="I115" s="53"/>
      <c r="J115" s="53" t="str">
        <f t="shared" ref="J115:K115" si="146">IF(OR(ISBLANK(B115), ISBLANK(D115), ISBLANK(F115), ISBLANK(H115)), "", IFERROR(SUM(B115, D115, F115, H115), ""))
</f>
        <v/>
      </c>
      <c r="K115" s="53" t="str">
        <f t="shared" si="146"/>
        <v/>
      </c>
      <c r="L115" s="54" t="str">
        <f t="shared" si="4"/>
        <v/>
      </c>
      <c r="M115" s="54" t="str">
        <f t="shared" si="5"/>
        <v/>
      </c>
      <c r="N115" s="54" t="str">
        <f t="shared" si="6"/>
        <v/>
      </c>
      <c r="O115" s="54" t="str">
        <f t="shared" si="7"/>
        <v/>
      </c>
      <c r="P115" s="54" t="str">
        <f t="shared" si="8"/>
        <v/>
      </c>
      <c r="Q115" s="4" t="str">
        <f t="shared" si="9"/>
        <v/>
      </c>
      <c r="R115" s="4" t="str">
        <f t="shared" si="10"/>
        <v/>
      </c>
      <c r="S115" s="4" t="str">
        <f t="shared" si="11"/>
        <v/>
      </c>
      <c r="T115" s="4" t="str">
        <f t="shared" si="12"/>
        <v/>
      </c>
      <c r="U115" s="4" t="str">
        <f t="shared" si="13"/>
        <v/>
      </c>
      <c r="V115" s="53"/>
      <c r="W115" s="53"/>
      <c r="X115" s="54"/>
    </row>
    <row r="116">
      <c r="B116" s="53"/>
      <c r="C116" s="53"/>
      <c r="D116" s="53"/>
      <c r="E116" s="53"/>
      <c r="F116" s="53"/>
      <c r="G116" s="53"/>
      <c r="H116" s="53"/>
      <c r="I116" s="53"/>
      <c r="J116" s="53" t="str">
        <f t="shared" ref="J116:K116" si="147">IF(OR(ISBLANK(B116), ISBLANK(D116), ISBLANK(F116), ISBLANK(H116)), "", IFERROR(SUM(B116, D116, F116, H116), ""))
</f>
        <v/>
      </c>
      <c r="K116" s="53" t="str">
        <f t="shared" si="147"/>
        <v/>
      </c>
      <c r="L116" s="54" t="str">
        <f t="shared" si="4"/>
        <v/>
      </c>
      <c r="M116" s="54" t="str">
        <f t="shared" si="5"/>
        <v/>
      </c>
      <c r="N116" s="54" t="str">
        <f t="shared" si="6"/>
        <v/>
      </c>
      <c r="O116" s="54" t="str">
        <f t="shared" si="7"/>
        <v/>
      </c>
      <c r="P116" s="54" t="str">
        <f t="shared" si="8"/>
        <v/>
      </c>
      <c r="Q116" s="4" t="str">
        <f t="shared" si="9"/>
        <v/>
      </c>
      <c r="R116" s="4" t="str">
        <f t="shared" si="10"/>
        <v/>
      </c>
      <c r="S116" s="4" t="str">
        <f t="shared" si="11"/>
        <v/>
      </c>
      <c r="T116" s="4" t="str">
        <f t="shared" si="12"/>
        <v/>
      </c>
      <c r="U116" s="4" t="str">
        <f t="shared" si="13"/>
        <v/>
      </c>
      <c r="V116" s="53"/>
      <c r="W116" s="53"/>
      <c r="X116" s="54"/>
    </row>
    <row r="117">
      <c r="B117" s="53"/>
      <c r="C117" s="53"/>
      <c r="D117" s="53"/>
      <c r="E117" s="53"/>
      <c r="F117" s="53"/>
      <c r="G117" s="53"/>
      <c r="H117" s="53"/>
      <c r="I117" s="53"/>
      <c r="J117" s="53" t="str">
        <f t="shared" ref="J117:K117" si="148">IF(OR(ISBLANK(B117), ISBLANK(D117), ISBLANK(F117), ISBLANK(H117)), "", IFERROR(SUM(B117, D117, F117, H117), ""))
</f>
        <v/>
      </c>
      <c r="K117" s="53" t="str">
        <f t="shared" si="148"/>
        <v/>
      </c>
      <c r="L117" s="54" t="str">
        <f t="shared" si="4"/>
        <v/>
      </c>
      <c r="M117" s="54" t="str">
        <f t="shared" si="5"/>
        <v/>
      </c>
      <c r="N117" s="54" t="str">
        <f t="shared" si="6"/>
        <v/>
      </c>
      <c r="O117" s="54" t="str">
        <f t="shared" si="7"/>
        <v/>
      </c>
      <c r="P117" s="54" t="str">
        <f t="shared" si="8"/>
        <v/>
      </c>
      <c r="Q117" s="4" t="str">
        <f t="shared" si="9"/>
        <v/>
      </c>
      <c r="R117" s="4" t="str">
        <f t="shared" si="10"/>
        <v/>
      </c>
      <c r="S117" s="4" t="str">
        <f t="shared" si="11"/>
        <v/>
      </c>
      <c r="T117" s="4" t="str">
        <f t="shared" si="12"/>
        <v/>
      </c>
      <c r="U117" s="4" t="str">
        <f t="shared" si="13"/>
        <v/>
      </c>
      <c r="V117" s="53"/>
      <c r="W117" s="53"/>
      <c r="X117" s="54"/>
    </row>
    <row r="118">
      <c r="B118" s="53"/>
      <c r="C118" s="53"/>
      <c r="D118" s="53"/>
      <c r="E118" s="53"/>
      <c r="F118" s="53"/>
      <c r="G118" s="53"/>
      <c r="H118" s="53"/>
      <c r="I118" s="53"/>
      <c r="J118" s="53" t="str">
        <f t="shared" ref="J118:K118" si="149">IF(OR(ISBLANK(B118), ISBLANK(D118), ISBLANK(F118), ISBLANK(H118)), "", IFERROR(SUM(B118, D118, F118, H118), ""))
</f>
        <v/>
      </c>
      <c r="K118" s="53" t="str">
        <f t="shared" si="149"/>
        <v/>
      </c>
      <c r="L118" s="54" t="str">
        <f t="shared" si="4"/>
        <v/>
      </c>
      <c r="M118" s="54" t="str">
        <f t="shared" si="5"/>
        <v/>
      </c>
      <c r="N118" s="54" t="str">
        <f t="shared" si="6"/>
        <v/>
      </c>
      <c r="O118" s="54" t="str">
        <f t="shared" si="7"/>
        <v/>
      </c>
      <c r="P118" s="54" t="str">
        <f t="shared" si="8"/>
        <v/>
      </c>
      <c r="Q118" s="4" t="str">
        <f t="shared" si="9"/>
        <v/>
      </c>
      <c r="R118" s="4" t="str">
        <f t="shared" si="10"/>
        <v/>
      </c>
      <c r="S118" s="4" t="str">
        <f t="shared" si="11"/>
        <v/>
      </c>
      <c r="T118" s="4" t="str">
        <f t="shared" si="12"/>
        <v/>
      </c>
      <c r="U118" s="4" t="str">
        <f t="shared" si="13"/>
        <v/>
      </c>
      <c r="V118" s="53"/>
      <c r="W118" s="53"/>
      <c r="X118" s="54"/>
    </row>
    <row r="119">
      <c r="B119" s="53"/>
      <c r="C119" s="53"/>
      <c r="D119" s="53"/>
      <c r="E119" s="53"/>
      <c r="F119" s="53"/>
      <c r="G119" s="53"/>
      <c r="H119" s="53"/>
      <c r="I119" s="53"/>
      <c r="J119" s="53" t="str">
        <f t="shared" ref="J119:K119" si="150">IF(OR(ISBLANK(B119), ISBLANK(D119), ISBLANK(F119), ISBLANK(H119)), "", IFERROR(SUM(B119, D119, F119, H119), ""))
</f>
        <v/>
      </c>
      <c r="K119" s="53" t="str">
        <f t="shared" si="150"/>
        <v/>
      </c>
      <c r="L119" s="54" t="str">
        <f t="shared" si="4"/>
        <v/>
      </c>
      <c r="M119" s="54" t="str">
        <f t="shared" si="5"/>
        <v/>
      </c>
      <c r="N119" s="54" t="str">
        <f t="shared" si="6"/>
        <v/>
      </c>
      <c r="O119" s="54" t="str">
        <f t="shared" si="7"/>
        <v/>
      </c>
      <c r="P119" s="54" t="str">
        <f t="shared" si="8"/>
        <v/>
      </c>
      <c r="Q119" s="4" t="str">
        <f t="shared" si="9"/>
        <v/>
      </c>
      <c r="R119" s="4" t="str">
        <f t="shared" si="10"/>
        <v/>
      </c>
      <c r="S119" s="4" t="str">
        <f t="shared" si="11"/>
        <v/>
      </c>
      <c r="T119" s="4" t="str">
        <f t="shared" si="12"/>
        <v/>
      </c>
      <c r="U119" s="4" t="str">
        <f t="shared" si="13"/>
        <v/>
      </c>
      <c r="V119" s="53"/>
      <c r="W119" s="53"/>
      <c r="X119" s="54"/>
    </row>
    <row r="120">
      <c r="B120" s="53"/>
      <c r="C120" s="53"/>
      <c r="D120" s="53"/>
      <c r="E120" s="53"/>
      <c r="F120" s="53"/>
      <c r="G120" s="53"/>
      <c r="H120" s="53"/>
      <c r="I120" s="53"/>
      <c r="J120" s="53" t="str">
        <f t="shared" ref="J120:K120" si="151">IF(OR(ISBLANK(B120), ISBLANK(D120), ISBLANK(F120), ISBLANK(H120)), "", IFERROR(SUM(B120, D120, F120, H120), ""))
</f>
        <v/>
      </c>
      <c r="K120" s="53" t="str">
        <f t="shared" si="151"/>
        <v/>
      </c>
      <c r="L120" s="54" t="str">
        <f t="shared" si="4"/>
        <v/>
      </c>
      <c r="M120" s="54" t="str">
        <f t="shared" si="5"/>
        <v/>
      </c>
      <c r="N120" s="54" t="str">
        <f t="shared" si="6"/>
        <v/>
      </c>
      <c r="O120" s="54" t="str">
        <f t="shared" si="7"/>
        <v/>
      </c>
      <c r="P120" s="54" t="str">
        <f t="shared" si="8"/>
        <v/>
      </c>
      <c r="Q120" s="4" t="str">
        <f t="shared" si="9"/>
        <v/>
      </c>
      <c r="R120" s="4" t="str">
        <f t="shared" si="10"/>
        <v/>
      </c>
      <c r="S120" s="4" t="str">
        <f t="shared" si="11"/>
        <v/>
      </c>
      <c r="T120" s="4" t="str">
        <f t="shared" si="12"/>
        <v/>
      </c>
      <c r="U120" s="4" t="str">
        <f t="shared" si="13"/>
        <v/>
      </c>
      <c r="V120" s="53"/>
      <c r="W120" s="53"/>
      <c r="X120" s="54"/>
    </row>
    <row r="121">
      <c r="B121" s="53"/>
      <c r="C121" s="53"/>
      <c r="D121" s="53"/>
      <c r="E121" s="53"/>
      <c r="F121" s="53"/>
      <c r="G121" s="53"/>
      <c r="H121" s="53"/>
      <c r="I121" s="53"/>
      <c r="J121" s="53" t="str">
        <f t="shared" ref="J121:K121" si="152">IF(OR(ISBLANK(B121), ISBLANK(D121), ISBLANK(F121), ISBLANK(H121)), "", IFERROR(SUM(B121, D121, F121, H121), ""))
</f>
        <v/>
      </c>
      <c r="K121" s="53" t="str">
        <f t="shared" si="152"/>
        <v/>
      </c>
      <c r="L121" s="54" t="str">
        <f t="shared" si="4"/>
        <v/>
      </c>
      <c r="M121" s="54" t="str">
        <f t="shared" si="5"/>
        <v/>
      </c>
      <c r="N121" s="54" t="str">
        <f t="shared" si="6"/>
        <v/>
      </c>
      <c r="O121" s="54" t="str">
        <f t="shared" si="7"/>
        <v/>
      </c>
      <c r="P121" s="54" t="str">
        <f t="shared" si="8"/>
        <v/>
      </c>
      <c r="Q121" s="4" t="str">
        <f t="shared" si="9"/>
        <v/>
      </c>
      <c r="R121" s="4" t="str">
        <f t="shared" si="10"/>
        <v/>
      </c>
      <c r="S121" s="4" t="str">
        <f t="shared" si="11"/>
        <v/>
      </c>
      <c r="T121" s="4" t="str">
        <f t="shared" si="12"/>
        <v/>
      </c>
      <c r="U121" s="4" t="str">
        <f t="shared" si="13"/>
        <v/>
      </c>
      <c r="V121" s="53"/>
      <c r="W121" s="53"/>
      <c r="X121" s="54"/>
    </row>
    <row r="122">
      <c r="B122" s="53"/>
      <c r="C122" s="53"/>
      <c r="D122" s="53"/>
      <c r="E122" s="53"/>
      <c r="F122" s="53"/>
      <c r="G122" s="53"/>
      <c r="H122" s="53"/>
      <c r="I122" s="53"/>
      <c r="J122" s="53" t="str">
        <f t="shared" ref="J122:K122" si="153">IF(OR(ISBLANK(B122), ISBLANK(D122), ISBLANK(F122), ISBLANK(H122)), "", IFERROR(SUM(B122, D122, F122, H122), ""))
</f>
        <v/>
      </c>
      <c r="K122" s="53" t="str">
        <f t="shared" si="153"/>
        <v/>
      </c>
      <c r="L122" s="54" t="str">
        <f t="shared" si="4"/>
        <v/>
      </c>
      <c r="M122" s="54" t="str">
        <f t="shared" si="5"/>
        <v/>
      </c>
      <c r="N122" s="54" t="str">
        <f t="shared" si="6"/>
        <v/>
      </c>
      <c r="O122" s="54" t="str">
        <f t="shared" si="7"/>
        <v/>
      </c>
      <c r="P122" s="54" t="str">
        <f t="shared" si="8"/>
        <v/>
      </c>
      <c r="Q122" s="4" t="str">
        <f t="shared" si="9"/>
        <v/>
      </c>
      <c r="R122" s="4" t="str">
        <f t="shared" si="10"/>
        <v/>
      </c>
      <c r="S122" s="4" t="str">
        <f t="shared" si="11"/>
        <v/>
      </c>
      <c r="T122" s="4" t="str">
        <f t="shared" si="12"/>
        <v/>
      </c>
      <c r="U122" s="4" t="str">
        <f t="shared" si="13"/>
        <v/>
      </c>
      <c r="V122" s="53"/>
      <c r="W122" s="53"/>
      <c r="X122" s="54"/>
    </row>
    <row r="123">
      <c r="B123" s="53"/>
      <c r="C123" s="53"/>
      <c r="D123" s="53"/>
      <c r="E123" s="53"/>
      <c r="F123" s="53"/>
      <c r="G123" s="53"/>
      <c r="H123" s="53"/>
      <c r="I123" s="53"/>
      <c r="J123" s="53" t="str">
        <f t="shared" ref="J123:K123" si="154">IF(OR(ISBLANK(B123), ISBLANK(D123), ISBLANK(F123), ISBLANK(H123)), "", IFERROR(SUM(B123, D123, F123, H123), ""))
</f>
        <v/>
      </c>
      <c r="K123" s="53" t="str">
        <f t="shared" si="154"/>
        <v/>
      </c>
      <c r="L123" s="54" t="str">
        <f t="shared" si="4"/>
        <v/>
      </c>
      <c r="M123" s="54" t="str">
        <f t="shared" si="5"/>
        <v/>
      </c>
      <c r="N123" s="54" t="str">
        <f t="shared" si="6"/>
        <v/>
      </c>
      <c r="O123" s="54" t="str">
        <f t="shared" si="7"/>
        <v/>
      </c>
      <c r="P123" s="54" t="str">
        <f t="shared" si="8"/>
        <v/>
      </c>
      <c r="Q123" s="4" t="str">
        <f t="shared" si="9"/>
        <v/>
      </c>
      <c r="R123" s="4" t="str">
        <f t="shared" si="10"/>
        <v/>
      </c>
      <c r="S123" s="4" t="str">
        <f t="shared" si="11"/>
        <v/>
      </c>
      <c r="T123" s="4" t="str">
        <f t="shared" si="12"/>
        <v/>
      </c>
      <c r="U123" s="4" t="str">
        <f t="shared" si="13"/>
        <v/>
      </c>
      <c r="V123" s="53"/>
      <c r="W123" s="53"/>
      <c r="X123" s="54"/>
    </row>
    <row r="124">
      <c r="B124" s="53"/>
      <c r="C124" s="53"/>
      <c r="D124" s="53"/>
      <c r="E124" s="53"/>
      <c r="F124" s="53"/>
      <c r="G124" s="53"/>
      <c r="H124" s="53"/>
      <c r="I124" s="53"/>
      <c r="J124" s="53" t="str">
        <f t="shared" ref="J124:K124" si="155">IF(OR(ISBLANK(B124), ISBLANK(D124), ISBLANK(F124), ISBLANK(H124)), "", IFERROR(SUM(B124, D124, F124, H124), ""))
</f>
        <v/>
      </c>
      <c r="K124" s="53" t="str">
        <f t="shared" si="155"/>
        <v/>
      </c>
      <c r="L124" s="54" t="str">
        <f t="shared" si="4"/>
        <v/>
      </c>
      <c r="M124" s="54" t="str">
        <f t="shared" si="5"/>
        <v/>
      </c>
      <c r="N124" s="54" t="str">
        <f t="shared" si="6"/>
        <v/>
      </c>
      <c r="O124" s="54" t="str">
        <f t="shared" si="7"/>
        <v/>
      </c>
      <c r="P124" s="54" t="str">
        <f t="shared" si="8"/>
        <v/>
      </c>
      <c r="Q124" s="4" t="str">
        <f t="shared" si="9"/>
        <v/>
      </c>
      <c r="R124" s="4" t="str">
        <f t="shared" si="10"/>
        <v/>
      </c>
      <c r="S124" s="4" t="str">
        <f t="shared" si="11"/>
        <v/>
      </c>
      <c r="T124" s="4" t="str">
        <f t="shared" si="12"/>
        <v/>
      </c>
      <c r="U124" s="4" t="str">
        <f t="shared" si="13"/>
        <v/>
      </c>
      <c r="V124" s="53"/>
      <c r="W124" s="53"/>
      <c r="X124" s="54"/>
    </row>
    <row r="125">
      <c r="B125" s="53"/>
      <c r="C125" s="53"/>
      <c r="D125" s="53"/>
      <c r="E125" s="53"/>
      <c r="F125" s="53"/>
      <c r="G125" s="53"/>
      <c r="H125" s="53"/>
      <c r="I125" s="53"/>
      <c r="J125" s="53" t="str">
        <f t="shared" ref="J125:K125" si="156">IF(OR(ISBLANK(B125), ISBLANK(D125), ISBLANK(F125), ISBLANK(H125)), "", IFERROR(SUM(B125, D125, F125, H125), ""))
</f>
        <v/>
      </c>
      <c r="K125" s="53" t="str">
        <f t="shared" si="156"/>
        <v/>
      </c>
      <c r="L125" s="54" t="str">
        <f t="shared" si="4"/>
        <v/>
      </c>
      <c r="M125" s="54" t="str">
        <f t="shared" si="5"/>
        <v/>
      </c>
      <c r="N125" s="54" t="str">
        <f t="shared" si="6"/>
        <v/>
      </c>
      <c r="O125" s="54" t="str">
        <f t="shared" si="7"/>
        <v/>
      </c>
      <c r="P125" s="54" t="str">
        <f t="shared" si="8"/>
        <v/>
      </c>
      <c r="Q125" s="4" t="str">
        <f t="shared" si="9"/>
        <v/>
      </c>
      <c r="R125" s="4" t="str">
        <f t="shared" si="10"/>
        <v/>
      </c>
      <c r="S125" s="4" t="str">
        <f t="shared" si="11"/>
        <v/>
      </c>
      <c r="T125" s="4" t="str">
        <f t="shared" si="12"/>
        <v/>
      </c>
      <c r="U125" s="4" t="str">
        <f t="shared" si="13"/>
        <v/>
      </c>
      <c r="V125" s="53"/>
      <c r="W125" s="53"/>
      <c r="X125" s="54"/>
    </row>
    <row r="126">
      <c r="B126" s="53"/>
      <c r="C126" s="53"/>
      <c r="D126" s="53"/>
      <c r="E126" s="53"/>
      <c r="F126" s="53"/>
      <c r="G126" s="53"/>
      <c r="H126" s="53"/>
      <c r="I126" s="53"/>
      <c r="J126" s="53" t="str">
        <f t="shared" ref="J126:K126" si="157">IF(OR(ISBLANK(B126), ISBLANK(D126), ISBLANK(F126), ISBLANK(H126)), "", IFERROR(SUM(B126, D126, F126, H126), ""))
</f>
        <v/>
      </c>
      <c r="K126" s="53" t="str">
        <f t="shared" si="157"/>
        <v/>
      </c>
      <c r="L126" s="54" t="str">
        <f t="shared" si="4"/>
        <v/>
      </c>
      <c r="M126" s="54" t="str">
        <f t="shared" si="5"/>
        <v/>
      </c>
      <c r="N126" s="54" t="str">
        <f t="shared" si="6"/>
        <v/>
      </c>
      <c r="O126" s="54" t="str">
        <f t="shared" si="7"/>
        <v/>
      </c>
      <c r="P126" s="54" t="str">
        <f t="shared" si="8"/>
        <v/>
      </c>
      <c r="Q126" s="4" t="str">
        <f t="shared" si="9"/>
        <v/>
      </c>
      <c r="R126" s="4" t="str">
        <f t="shared" si="10"/>
        <v/>
      </c>
      <c r="S126" s="4" t="str">
        <f t="shared" si="11"/>
        <v/>
      </c>
      <c r="T126" s="4" t="str">
        <f t="shared" si="12"/>
        <v/>
      </c>
      <c r="U126" s="4" t="str">
        <f t="shared" si="13"/>
        <v/>
      </c>
      <c r="V126" s="53"/>
      <c r="W126" s="53"/>
      <c r="X126" s="54"/>
    </row>
    <row r="127">
      <c r="B127" s="53"/>
      <c r="C127" s="53"/>
      <c r="D127" s="53"/>
      <c r="E127" s="53"/>
      <c r="F127" s="53"/>
      <c r="G127" s="53"/>
      <c r="H127" s="53"/>
      <c r="I127" s="53"/>
      <c r="J127" s="53" t="str">
        <f t="shared" ref="J127:K127" si="158">IF(OR(ISBLANK(B127), ISBLANK(D127), ISBLANK(F127), ISBLANK(H127)), "", IFERROR(SUM(B127, D127, F127, H127), ""))
</f>
        <v/>
      </c>
      <c r="K127" s="53" t="str">
        <f t="shared" si="158"/>
        <v/>
      </c>
      <c r="L127" s="54" t="str">
        <f t="shared" si="4"/>
        <v/>
      </c>
      <c r="M127" s="54" t="str">
        <f t="shared" si="5"/>
        <v/>
      </c>
      <c r="N127" s="54" t="str">
        <f t="shared" si="6"/>
        <v/>
      </c>
      <c r="O127" s="54" t="str">
        <f t="shared" si="7"/>
        <v/>
      </c>
      <c r="P127" s="54" t="str">
        <f t="shared" si="8"/>
        <v/>
      </c>
      <c r="Q127" s="4" t="str">
        <f t="shared" si="9"/>
        <v/>
      </c>
      <c r="R127" s="4" t="str">
        <f t="shared" si="10"/>
        <v/>
      </c>
      <c r="S127" s="4" t="str">
        <f t="shared" si="11"/>
        <v/>
      </c>
      <c r="T127" s="4" t="str">
        <f t="shared" si="12"/>
        <v/>
      </c>
      <c r="U127" s="4" t="str">
        <f t="shared" si="13"/>
        <v/>
      </c>
      <c r="V127" s="53"/>
      <c r="W127" s="53"/>
      <c r="X127" s="54"/>
    </row>
    <row r="128">
      <c r="B128" s="53"/>
      <c r="C128" s="53"/>
      <c r="D128" s="53"/>
      <c r="E128" s="53"/>
      <c r="F128" s="53"/>
      <c r="G128" s="53"/>
      <c r="H128" s="53"/>
      <c r="I128" s="53"/>
      <c r="J128" s="53" t="str">
        <f t="shared" ref="J128:K128" si="159">IF(OR(ISBLANK(B128), ISBLANK(D128), ISBLANK(F128), ISBLANK(H128)), "", IFERROR(SUM(B128, D128, F128, H128), ""))
</f>
        <v/>
      </c>
      <c r="K128" s="53" t="str">
        <f t="shared" si="159"/>
        <v/>
      </c>
      <c r="L128" s="54" t="str">
        <f t="shared" si="4"/>
        <v/>
      </c>
      <c r="M128" s="54" t="str">
        <f t="shared" si="5"/>
        <v/>
      </c>
      <c r="N128" s="54" t="str">
        <f t="shared" si="6"/>
        <v/>
      </c>
      <c r="O128" s="54" t="str">
        <f t="shared" si="7"/>
        <v/>
      </c>
      <c r="P128" s="54" t="str">
        <f t="shared" si="8"/>
        <v/>
      </c>
      <c r="Q128" s="4" t="str">
        <f t="shared" si="9"/>
        <v/>
      </c>
      <c r="R128" s="4" t="str">
        <f t="shared" si="10"/>
        <v/>
      </c>
      <c r="S128" s="4" t="str">
        <f t="shared" si="11"/>
        <v/>
      </c>
      <c r="T128" s="4" t="str">
        <f t="shared" si="12"/>
        <v/>
      </c>
      <c r="U128" s="4" t="str">
        <f t="shared" si="13"/>
        <v/>
      </c>
      <c r="V128" s="53"/>
      <c r="W128" s="53"/>
      <c r="X128" s="54"/>
    </row>
    <row r="129">
      <c r="B129" s="53"/>
      <c r="C129" s="53"/>
      <c r="D129" s="53"/>
      <c r="E129" s="53"/>
      <c r="F129" s="53"/>
      <c r="G129" s="53"/>
      <c r="H129" s="53"/>
      <c r="I129" s="53"/>
      <c r="J129" s="53" t="str">
        <f t="shared" ref="J129:K129" si="160">IF(OR(ISBLANK(B129), ISBLANK(D129), ISBLANK(F129), ISBLANK(H129)), "", IFERROR(SUM(B129, D129, F129, H129), ""))
</f>
        <v/>
      </c>
      <c r="K129" s="53" t="str">
        <f t="shared" si="160"/>
        <v/>
      </c>
      <c r="L129" s="54" t="str">
        <f t="shared" si="4"/>
        <v/>
      </c>
      <c r="M129" s="54" t="str">
        <f t="shared" si="5"/>
        <v/>
      </c>
      <c r="N129" s="54" t="str">
        <f t="shared" si="6"/>
        <v/>
      </c>
      <c r="O129" s="54" t="str">
        <f t="shared" si="7"/>
        <v/>
      </c>
      <c r="P129" s="54" t="str">
        <f t="shared" si="8"/>
        <v/>
      </c>
      <c r="Q129" s="4" t="str">
        <f t="shared" si="9"/>
        <v/>
      </c>
      <c r="R129" s="4" t="str">
        <f t="shared" si="10"/>
        <v/>
      </c>
      <c r="S129" s="4" t="str">
        <f t="shared" si="11"/>
        <v/>
      </c>
      <c r="T129" s="4" t="str">
        <f t="shared" si="12"/>
        <v/>
      </c>
      <c r="U129" s="4" t="str">
        <f t="shared" si="13"/>
        <v/>
      </c>
      <c r="V129" s="53"/>
      <c r="W129" s="53"/>
      <c r="X129" s="54"/>
    </row>
    <row r="130">
      <c r="B130" s="53"/>
      <c r="C130" s="53"/>
      <c r="D130" s="53"/>
      <c r="E130" s="53"/>
      <c r="F130" s="53"/>
      <c r="G130" s="53"/>
      <c r="H130" s="53"/>
      <c r="I130" s="53"/>
      <c r="J130" s="53" t="str">
        <f t="shared" ref="J130:K130" si="161">IF(OR(ISBLANK(B130), ISBLANK(D130), ISBLANK(F130), ISBLANK(H130)), "", IFERROR(SUM(B130, D130, F130, H130), ""))
</f>
        <v/>
      </c>
      <c r="K130" s="53" t="str">
        <f t="shared" si="161"/>
        <v/>
      </c>
      <c r="L130" s="54" t="str">
        <f t="shared" si="4"/>
        <v/>
      </c>
      <c r="M130" s="54" t="str">
        <f t="shared" si="5"/>
        <v/>
      </c>
      <c r="N130" s="54" t="str">
        <f t="shared" si="6"/>
        <v/>
      </c>
      <c r="O130" s="54" t="str">
        <f t="shared" si="7"/>
        <v/>
      </c>
      <c r="P130" s="54" t="str">
        <f t="shared" si="8"/>
        <v/>
      </c>
      <c r="Q130" s="4" t="str">
        <f t="shared" si="9"/>
        <v/>
      </c>
      <c r="R130" s="4" t="str">
        <f t="shared" si="10"/>
        <v/>
      </c>
      <c r="S130" s="4" t="str">
        <f t="shared" si="11"/>
        <v/>
      </c>
      <c r="T130" s="4" t="str">
        <f t="shared" si="12"/>
        <v/>
      </c>
      <c r="U130" s="4" t="str">
        <f t="shared" si="13"/>
        <v/>
      </c>
      <c r="V130" s="53"/>
      <c r="W130" s="53"/>
      <c r="X130" s="54"/>
    </row>
    <row r="131">
      <c r="B131" s="53"/>
      <c r="C131" s="53"/>
      <c r="D131" s="53"/>
      <c r="E131" s="53"/>
      <c r="F131" s="53"/>
      <c r="G131" s="53"/>
      <c r="H131" s="53"/>
      <c r="I131" s="53"/>
      <c r="J131" s="53" t="str">
        <f t="shared" ref="J131:K131" si="162">IF(OR(ISBLANK(B131), ISBLANK(D131), ISBLANK(F131), ISBLANK(H131)), "", IFERROR(SUM(B131, D131, F131, H131), ""))
</f>
        <v/>
      </c>
      <c r="K131" s="53" t="str">
        <f t="shared" si="162"/>
        <v/>
      </c>
      <c r="L131" s="54" t="str">
        <f t="shared" si="4"/>
        <v/>
      </c>
      <c r="M131" s="54" t="str">
        <f t="shared" si="5"/>
        <v/>
      </c>
      <c r="N131" s="54" t="str">
        <f t="shared" si="6"/>
        <v/>
      </c>
      <c r="O131" s="54" t="str">
        <f t="shared" si="7"/>
        <v/>
      </c>
      <c r="P131" s="54" t="str">
        <f t="shared" si="8"/>
        <v/>
      </c>
      <c r="Q131" s="4" t="str">
        <f t="shared" si="9"/>
        <v/>
      </c>
      <c r="R131" s="4" t="str">
        <f t="shared" si="10"/>
        <v/>
      </c>
      <c r="S131" s="4" t="str">
        <f t="shared" si="11"/>
        <v/>
      </c>
      <c r="T131" s="4" t="str">
        <f t="shared" si="12"/>
        <v/>
      </c>
      <c r="U131" s="4" t="str">
        <f t="shared" si="13"/>
        <v/>
      </c>
      <c r="V131" s="53"/>
      <c r="W131" s="53"/>
      <c r="X131" s="54"/>
    </row>
    <row r="132">
      <c r="B132" s="53"/>
      <c r="C132" s="53"/>
      <c r="D132" s="53"/>
      <c r="E132" s="53"/>
      <c r="F132" s="53"/>
      <c r="G132" s="53"/>
      <c r="H132" s="53"/>
      <c r="I132" s="53"/>
      <c r="J132" s="53" t="str">
        <f t="shared" ref="J132:K132" si="163">IF(OR(ISBLANK(B132), ISBLANK(D132), ISBLANK(F132), ISBLANK(H132)), "", IFERROR(SUM(B132, D132, F132, H132), ""))
</f>
        <v/>
      </c>
      <c r="K132" s="53" t="str">
        <f t="shared" si="163"/>
        <v/>
      </c>
      <c r="L132" s="54" t="str">
        <f t="shared" si="4"/>
        <v/>
      </c>
      <c r="M132" s="54" t="str">
        <f t="shared" si="5"/>
        <v/>
      </c>
      <c r="N132" s="54" t="str">
        <f t="shared" si="6"/>
        <v/>
      </c>
      <c r="O132" s="54" t="str">
        <f t="shared" si="7"/>
        <v/>
      </c>
      <c r="P132" s="54" t="str">
        <f t="shared" si="8"/>
        <v/>
      </c>
      <c r="Q132" s="4" t="str">
        <f t="shared" si="9"/>
        <v/>
      </c>
      <c r="R132" s="4" t="str">
        <f t="shared" si="10"/>
        <v/>
      </c>
      <c r="S132" s="4" t="str">
        <f t="shared" si="11"/>
        <v/>
      </c>
      <c r="T132" s="4" t="str">
        <f t="shared" si="12"/>
        <v/>
      </c>
      <c r="U132" s="4" t="str">
        <f t="shared" si="13"/>
        <v/>
      </c>
      <c r="V132" s="53"/>
      <c r="W132" s="53"/>
      <c r="X132" s="54"/>
    </row>
    <row r="133">
      <c r="B133" s="53"/>
      <c r="C133" s="53"/>
      <c r="D133" s="53"/>
      <c r="E133" s="53"/>
      <c r="F133" s="53"/>
      <c r="G133" s="53"/>
      <c r="H133" s="53"/>
      <c r="I133" s="53"/>
      <c r="J133" s="53" t="str">
        <f t="shared" ref="J133:K133" si="164">IF(OR(ISBLANK(B133), ISBLANK(D133), ISBLANK(F133), ISBLANK(H133)), "", IFERROR(SUM(B133, D133, F133, H133), ""))
</f>
        <v/>
      </c>
      <c r="K133" s="53" t="str">
        <f t="shared" si="164"/>
        <v/>
      </c>
      <c r="L133" s="54" t="str">
        <f t="shared" si="4"/>
        <v/>
      </c>
      <c r="M133" s="54" t="str">
        <f t="shared" si="5"/>
        <v/>
      </c>
      <c r="N133" s="54" t="str">
        <f t="shared" si="6"/>
        <v/>
      </c>
      <c r="O133" s="54" t="str">
        <f t="shared" si="7"/>
        <v/>
      </c>
      <c r="P133" s="54" t="str">
        <f t="shared" si="8"/>
        <v/>
      </c>
      <c r="Q133" s="4" t="str">
        <f t="shared" si="9"/>
        <v/>
      </c>
      <c r="R133" s="4" t="str">
        <f t="shared" si="10"/>
        <v/>
      </c>
      <c r="S133" s="4" t="str">
        <f t="shared" si="11"/>
        <v/>
      </c>
      <c r="T133" s="4" t="str">
        <f t="shared" si="12"/>
        <v/>
      </c>
      <c r="U133" s="4" t="str">
        <f t="shared" si="13"/>
        <v/>
      </c>
      <c r="V133" s="53"/>
      <c r="W133" s="53"/>
      <c r="X133" s="54"/>
    </row>
    <row r="134">
      <c r="B134" s="53"/>
      <c r="C134" s="53"/>
      <c r="D134" s="53"/>
      <c r="E134" s="53"/>
      <c r="F134" s="53"/>
      <c r="G134" s="53"/>
      <c r="H134" s="53"/>
      <c r="I134" s="53"/>
      <c r="J134" s="53" t="str">
        <f t="shared" ref="J134:K134" si="165">IF(OR(ISBLANK(B134), ISBLANK(D134), ISBLANK(F134), ISBLANK(H134)), "", IFERROR(SUM(B134, D134, F134, H134), ""))
</f>
        <v/>
      </c>
      <c r="K134" s="53" t="str">
        <f t="shared" si="165"/>
        <v/>
      </c>
      <c r="L134" s="54" t="str">
        <f t="shared" si="4"/>
        <v/>
      </c>
      <c r="M134" s="54" t="str">
        <f t="shared" si="5"/>
        <v/>
      </c>
      <c r="N134" s="54" t="str">
        <f t="shared" si="6"/>
        <v/>
      </c>
      <c r="O134" s="54" t="str">
        <f t="shared" si="7"/>
        <v/>
      </c>
      <c r="P134" s="54" t="str">
        <f t="shared" si="8"/>
        <v/>
      </c>
      <c r="Q134" s="4" t="str">
        <f t="shared" si="9"/>
        <v/>
      </c>
      <c r="R134" s="4" t="str">
        <f t="shared" si="10"/>
        <v/>
      </c>
      <c r="S134" s="4" t="str">
        <f t="shared" si="11"/>
        <v/>
      </c>
      <c r="T134" s="4" t="str">
        <f t="shared" si="12"/>
        <v/>
      </c>
      <c r="U134" s="4" t="str">
        <f t="shared" si="13"/>
        <v/>
      </c>
      <c r="V134" s="53"/>
      <c r="W134" s="53"/>
      <c r="X134" s="54"/>
    </row>
    <row r="135">
      <c r="B135" s="53"/>
      <c r="C135" s="53"/>
      <c r="D135" s="53"/>
      <c r="E135" s="53"/>
      <c r="F135" s="53"/>
      <c r="G135" s="53"/>
      <c r="H135" s="53"/>
      <c r="I135" s="53"/>
      <c r="J135" s="53" t="str">
        <f t="shared" ref="J135:K135" si="166">IF(OR(ISBLANK(B135), ISBLANK(D135), ISBLANK(F135), ISBLANK(H135)), "", IFERROR(SUM(B135, D135, F135, H135), ""))
</f>
        <v/>
      </c>
      <c r="K135" s="53" t="str">
        <f t="shared" si="166"/>
        <v/>
      </c>
      <c r="L135" s="54" t="str">
        <f t="shared" si="4"/>
        <v/>
      </c>
      <c r="M135" s="54" t="str">
        <f t="shared" si="5"/>
        <v/>
      </c>
      <c r="N135" s="54" t="str">
        <f t="shared" si="6"/>
        <v/>
      </c>
      <c r="O135" s="54" t="str">
        <f t="shared" si="7"/>
        <v/>
      </c>
      <c r="P135" s="54" t="str">
        <f t="shared" si="8"/>
        <v/>
      </c>
      <c r="Q135" s="4" t="str">
        <f t="shared" si="9"/>
        <v/>
      </c>
      <c r="R135" s="4" t="str">
        <f t="shared" si="10"/>
        <v/>
      </c>
      <c r="S135" s="4" t="str">
        <f t="shared" si="11"/>
        <v/>
      </c>
      <c r="T135" s="4" t="str">
        <f t="shared" si="12"/>
        <v/>
      </c>
      <c r="U135" s="4" t="str">
        <f t="shared" si="13"/>
        <v/>
      </c>
      <c r="V135" s="53"/>
      <c r="W135" s="53"/>
      <c r="X135" s="5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13"/>
    <col customWidth="1" min="3" max="3" width="18.25"/>
    <col customWidth="1" min="4" max="4" width="15.13"/>
    <col customWidth="1" min="5" max="5" width="18.25"/>
    <col customWidth="1" min="6" max="6" width="15.13"/>
  </cols>
  <sheetData>
    <row r="1">
      <c r="A1" s="104"/>
      <c r="B1" s="104" t="s">
        <v>233</v>
      </c>
      <c r="C1" s="104" t="s">
        <v>234</v>
      </c>
      <c r="D1" s="104"/>
      <c r="E1" s="104"/>
      <c r="F1" s="104"/>
      <c r="G1" s="4"/>
      <c r="H1" s="104"/>
      <c r="I1" s="104"/>
    </row>
    <row r="2">
      <c r="A2" s="104"/>
      <c r="B2" s="104" t="s">
        <v>24</v>
      </c>
      <c r="C2" s="104"/>
      <c r="D2" s="104" t="s">
        <v>25</v>
      </c>
      <c r="E2" s="104"/>
      <c r="F2" s="104" t="s">
        <v>26</v>
      </c>
      <c r="G2" s="4"/>
      <c r="H2" s="104" t="s">
        <v>27</v>
      </c>
      <c r="I2" s="104"/>
      <c r="J2" s="105"/>
      <c r="K2" s="105"/>
      <c r="L2" s="105"/>
      <c r="M2" s="105" t="s">
        <v>24</v>
      </c>
      <c r="N2" s="106" t="s">
        <v>25</v>
      </c>
      <c r="O2" s="106" t="s">
        <v>26</v>
      </c>
      <c r="P2" s="106" t="s">
        <v>27</v>
      </c>
      <c r="Q2" s="105" t="s">
        <v>24</v>
      </c>
      <c r="R2" s="106" t="s">
        <v>25</v>
      </c>
      <c r="S2" s="106" t="s">
        <v>26</v>
      </c>
      <c r="T2" s="106" t="s">
        <v>27</v>
      </c>
      <c r="U2" s="106" t="s">
        <v>55</v>
      </c>
      <c r="V2" s="107" t="s">
        <v>235</v>
      </c>
      <c r="W2" s="107" t="s">
        <v>235</v>
      </c>
      <c r="X2" s="107" t="s">
        <v>235</v>
      </c>
    </row>
    <row r="3">
      <c r="A3" s="104" t="s">
        <v>236</v>
      </c>
      <c r="B3" s="104" t="s">
        <v>237</v>
      </c>
      <c r="C3" s="104" t="s">
        <v>238</v>
      </c>
      <c r="D3" s="104" t="s">
        <v>237</v>
      </c>
      <c r="E3" s="104" t="s">
        <v>238</v>
      </c>
      <c r="F3" s="104" t="s">
        <v>237</v>
      </c>
      <c r="G3" s="4" t="s">
        <v>238</v>
      </c>
      <c r="H3" s="104" t="s">
        <v>237</v>
      </c>
      <c r="I3" s="104" t="s">
        <v>238</v>
      </c>
      <c r="J3" s="105" t="s">
        <v>239</v>
      </c>
      <c r="K3" s="105" t="s">
        <v>240</v>
      </c>
      <c r="L3" s="105" t="s">
        <v>241</v>
      </c>
      <c r="M3" s="105" t="s">
        <v>242</v>
      </c>
      <c r="N3" s="105" t="s">
        <v>242</v>
      </c>
      <c r="O3" s="105" t="s">
        <v>242</v>
      </c>
      <c r="P3" s="105" t="s">
        <v>242</v>
      </c>
      <c r="Q3" s="106" t="s">
        <v>243</v>
      </c>
      <c r="R3" s="106" t="s">
        <v>243</v>
      </c>
      <c r="S3" s="106" t="s">
        <v>243</v>
      </c>
      <c r="T3" s="106" t="s">
        <v>243</v>
      </c>
      <c r="U3" s="106" t="s">
        <v>243</v>
      </c>
      <c r="V3" s="107" t="s">
        <v>244</v>
      </c>
      <c r="W3" s="107" t="s">
        <v>245</v>
      </c>
      <c r="X3" s="107" t="s">
        <v>242</v>
      </c>
    </row>
    <row r="4">
      <c r="A4" s="108">
        <v>1.0</v>
      </c>
      <c r="B4" s="53">
        <v>488091.34343552345</v>
      </c>
      <c r="C4" s="53">
        <v>5584386.98</v>
      </c>
      <c r="D4" s="53">
        <v>735351.5984606163</v>
      </c>
      <c r="E4" s="53">
        <v>5649951.919999999</v>
      </c>
      <c r="F4" s="53">
        <v>282621.46951177047</v>
      </c>
      <c r="G4" s="53">
        <v>2188670.5799999996</v>
      </c>
      <c r="H4" s="53">
        <v>197257.28495537126</v>
      </c>
      <c r="I4" s="53">
        <v>3715341.5300000007</v>
      </c>
      <c r="J4" s="53">
        <f t="shared" ref="J4:K4" si="1">IF(OR(ISBLANK(B4), ISBLANK(D4), ISBLANK(F4), ISBLANK(H4)), "", IFERROR(SUM(B4, D4, F4, H4), ""))
</f>
        <v>1703321.696</v>
      </c>
      <c r="K4" s="53">
        <f t="shared" si="1"/>
        <v>17138351.01</v>
      </c>
      <c r="L4" s="54">
        <f t="shared" ref="L4:L24" si="4">IFERROR(J4/K4,"")</f>
        <v>0.09938655681</v>
      </c>
      <c r="M4" s="54">
        <f t="shared" ref="M4:M32" si="5">IFERROR(B4/C4,"")</f>
        <v>0.08740285105</v>
      </c>
      <c r="N4" s="54">
        <f t="shared" ref="N4:N32" si="6">IFERROR(D4/E4,"")</f>
        <v>0.1301518329</v>
      </c>
      <c r="O4" s="54">
        <f t="shared" ref="O4:O32" si="7">IFERROR(F4/G4,"")</f>
        <v>0.1291292861</v>
      </c>
      <c r="P4" s="54">
        <f t="shared" ref="P4:P32" si="8">IFERROR(H4/I4,"")</f>
        <v>0.05309263855</v>
      </c>
      <c r="Q4" s="4" t="str">
        <f t="shared" ref="Q4:Q35" si="9">IF(ISBLANK(B4),"",IF(B4&gt;=0,"Positiva","Negativa"))
</f>
        <v>Positiva</v>
      </c>
      <c r="R4" s="4" t="str">
        <f t="shared" ref="R4:R70" si="10">IF(ISBLANK(D4),"",IF(D4&gt;=0,"Positiva","Negativa"))
</f>
        <v>Positiva</v>
      </c>
      <c r="S4" s="4" t="str">
        <f t="shared" ref="S4:S70" si="11">IF(ISBLANK(F4),"",IF(F4&gt;=0,"Positiva","Negativa"))
</f>
        <v>Positiva</v>
      </c>
      <c r="T4" s="4" t="str">
        <f t="shared" ref="T4:T70" si="12">IF(ISBLANK(H4),"",IF(H4&gt;=0,"Positiva","Negativa"))
</f>
        <v>Positiva</v>
      </c>
      <c r="U4" s="4" t="str">
        <f t="shared" ref="U4:U23" si="13">IF(ISBLANK(J4),"",IF(J4&gt;=0,"Positiva","Negativa"))
</f>
        <v>Positiva</v>
      </c>
      <c r="V4" s="53">
        <f t="shared" ref="V4:W4" si="2">D4+F4+H4/3</f>
        <v>1083725.496</v>
      </c>
      <c r="W4" s="53">
        <f t="shared" si="2"/>
        <v>9077069.677</v>
      </c>
      <c r="X4" s="54">
        <f t="shared" ref="X4:X26" si="15">V4/W4</f>
        <v>0.1193915586</v>
      </c>
    </row>
    <row r="5">
      <c r="A5" s="108">
        <v>2.0</v>
      </c>
      <c r="B5" s="53">
        <v>-6013.225625112901</v>
      </c>
      <c r="C5" s="53">
        <v>6521790.470000001</v>
      </c>
      <c r="D5" s="53">
        <v>74240.52773008082</v>
      </c>
      <c r="E5" s="53">
        <v>6348799.26</v>
      </c>
      <c r="F5" s="53">
        <v>119901.86580982036</v>
      </c>
      <c r="G5" s="53">
        <v>2417371.1899999995</v>
      </c>
      <c r="H5" s="53">
        <v>-214233.16971461353</v>
      </c>
      <c r="I5" s="53">
        <v>4307539.630000001</v>
      </c>
      <c r="J5" s="53">
        <f t="shared" ref="J5:K5" si="3">IF(OR(ISBLANK(B5), ISBLANK(D5), ISBLANK(F5), ISBLANK(H5)), "", IFERROR(SUM(B5, D5, F5, H5), ""))
</f>
        <v>-26104.0018</v>
      </c>
      <c r="K5" s="53">
        <f t="shared" si="3"/>
        <v>19595500.55</v>
      </c>
      <c r="L5" s="54">
        <f t="shared" si="4"/>
        <v>-0.001332142638</v>
      </c>
      <c r="M5" s="54">
        <f t="shared" si="5"/>
        <v>-0.000922020671</v>
      </c>
      <c r="N5" s="54">
        <f t="shared" si="6"/>
        <v>0.01169363287</v>
      </c>
      <c r="O5" s="54">
        <f t="shared" si="7"/>
        <v>0.0496001054</v>
      </c>
      <c r="P5" s="54">
        <f t="shared" si="8"/>
        <v>-0.04973446285</v>
      </c>
      <c r="Q5" s="4" t="str">
        <f t="shared" si="9"/>
        <v>Negativa</v>
      </c>
      <c r="R5" s="4" t="str">
        <f t="shared" si="10"/>
        <v>Positiva</v>
      </c>
      <c r="S5" s="4" t="str">
        <f t="shared" si="11"/>
        <v>Positiva</v>
      </c>
      <c r="T5" s="4" t="str">
        <f t="shared" si="12"/>
        <v>Negativa</v>
      </c>
      <c r="U5" s="4" t="str">
        <f t="shared" si="13"/>
        <v>Negativa</v>
      </c>
      <c r="V5" s="53">
        <f t="shared" ref="V5:W5" si="14">D5+F5+H5/3</f>
        <v>122731.337</v>
      </c>
      <c r="W5" s="53">
        <f t="shared" si="14"/>
        <v>10202016.99</v>
      </c>
      <c r="X5" s="54">
        <f t="shared" si="15"/>
        <v>0.01203010513</v>
      </c>
    </row>
    <row r="6">
      <c r="A6" s="108">
        <v>3.0</v>
      </c>
      <c r="B6" s="53">
        <v>-65798.5067001651</v>
      </c>
      <c r="C6" s="53">
        <v>5982007.760000001</v>
      </c>
      <c r="D6" s="53">
        <v>-65143.43506576211</v>
      </c>
      <c r="E6" s="53">
        <v>5499365.500000001</v>
      </c>
      <c r="F6" s="53">
        <v>133714.6043503642</v>
      </c>
      <c r="G6" s="53">
        <v>2398593.31</v>
      </c>
      <c r="H6" s="53">
        <v>-213545.40493776958</v>
      </c>
      <c r="I6" s="53">
        <v>4028121.83</v>
      </c>
      <c r="J6" s="53">
        <f t="shared" ref="J6:K6" si="16">IF(OR(ISBLANK(B6), ISBLANK(D6), ISBLANK(F6), ISBLANK(H6)), "", IFERROR(SUM(B6, D6, F6, H6), ""))
</f>
        <v>-210772.7424</v>
      </c>
      <c r="K6" s="53">
        <f t="shared" si="16"/>
        <v>17908088.4</v>
      </c>
      <c r="L6" s="54">
        <f t="shared" si="4"/>
        <v>-0.01176969522</v>
      </c>
      <c r="M6" s="54">
        <f t="shared" si="5"/>
        <v>-0.01099940176</v>
      </c>
      <c r="N6" s="54">
        <f t="shared" si="6"/>
        <v>-0.01184562748</v>
      </c>
      <c r="O6" s="54">
        <f t="shared" si="7"/>
        <v>0.05574709301</v>
      </c>
      <c r="P6" s="54">
        <f t="shared" si="8"/>
        <v>-0.05301364108</v>
      </c>
      <c r="Q6" s="4" t="str">
        <f t="shared" si="9"/>
        <v>Negativa</v>
      </c>
      <c r="R6" s="4" t="str">
        <f t="shared" si="10"/>
        <v>Negativa</v>
      </c>
      <c r="S6" s="4" t="str">
        <f t="shared" si="11"/>
        <v>Positiva</v>
      </c>
      <c r="T6" s="4" t="str">
        <f t="shared" si="12"/>
        <v>Negativa</v>
      </c>
      <c r="U6" s="4" t="str">
        <f t="shared" si="13"/>
        <v>Negativa</v>
      </c>
      <c r="V6" s="53">
        <f t="shared" ref="V6:W6" si="17">D6+F6+H6/3</f>
        <v>-2610.632361</v>
      </c>
      <c r="W6" s="53">
        <f t="shared" si="17"/>
        <v>9240666.087</v>
      </c>
      <c r="X6" s="54">
        <f t="shared" si="15"/>
        <v>-0.0002825156041</v>
      </c>
    </row>
    <row r="7">
      <c r="A7" s="108">
        <v>4.0</v>
      </c>
      <c r="B7" s="53">
        <v>-19644.327860778474</v>
      </c>
      <c r="C7" s="53">
        <v>5862818.700000001</v>
      </c>
      <c r="D7" s="53">
        <v>16379.749269477205</v>
      </c>
      <c r="E7" s="53">
        <v>5648835.359999999</v>
      </c>
      <c r="F7" s="53">
        <v>69059.38858124401</v>
      </c>
      <c r="G7" s="53">
        <v>2299465.92</v>
      </c>
      <c r="H7" s="53">
        <v>-180550.10427047178</v>
      </c>
      <c r="I7" s="53">
        <v>3905525.6599999997</v>
      </c>
      <c r="J7" s="53">
        <f t="shared" ref="J7:K7" si="18">IF(OR(ISBLANK(B7), ISBLANK(D7), ISBLANK(F7), ISBLANK(H7)), "", IFERROR(SUM(B7, D7, F7, H7), ""))
</f>
        <v>-114755.2943</v>
      </c>
      <c r="K7" s="53">
        <f t="shared" si="18"/>
        <v>17716645.64</v>
      </c>
      <c r="L7" s="54">
        <f t="shared" si="4"/>
        <v>-0.00647725854</v>
      </c>
      <c r="M7" s="54">
        <f t="shared" si="5"/>
        <v>-0.003350662687</v>
      </c>
      <c r="N7" s="54">
        <f t="shared" si="6"/>
        <v>0.002899668379</v>
      </c>
      <c r="O7" s="54">
        <f t="shared" si="7"/>
        <v>0.030032795</v>
      </c>
      <c r="P7" s="54">
        <f t="shared" si="8"/>
        <v>-0.04622939906</v>
      </c>
      <c r="Q7" s="4" t="str">
        <f t="shared" si="9"/>
        <v>Negativa</v>
      </c>
      <c r="R7" s="4" t="str">
        <f t="shared" si="10"/>
        <v>Positiva</v>
      </c>
      <c r="S7" s="4" t="str">
        <f t="shared" si="11"/>
        <v>Positiva</v>
      </c>
      <c r="T7" s="4" t="str">
        <f t="shared" si="12"/>
        <v>Negativa</v>
      </c>
      <c r="U7" s="4" t="str">
        <f t="shared" si="13"/>
        <v>Negativa</v>
      </c>
      <c r="V7" s="53">
        <f t="shared" ref="V7:W7" si="19">D7+F7+H7/3</f>
        <v>25255.76976</v>
      </c>
      <c r="W7" s="53">
        <f t="shared" si="19"/>
        <v>9250143.167</v>
      </c>
      <c r="X7" s="54">
        <f t="shared" si="15"/>
        <v>0.002730311229</v>
      </c>
    </row>
    <row r="8">
      <c r="A8" s="108">
        <v>5.0</v>
      </c>
      <c r="B8" s="53">
        <v>295390.25182492635</v>
      </c>
      <c r="C8" s="53">
        <v>6490768.489999999</v>
      </c>
      <c r="D8" s="53">
        <v>90100.16156068086</v>
      </c>
      <c r="E8" s="53">
        <v>6245647.800000001</v>
      </c>
      <c r="F8" s="53">
        <v>50689.59312825528</v>
      </c>
      <c r="G8" s="53">
        <v>2517673.1800000006</v>
      </c>
      <c r="H8" s="53">
        <v>-226832.90305455192</v>
      </c>
      <c r="I8" s="53">
        <v>4262154.9399999995</v>
      </c>
      <c r="J8" s="53">
        <f t="shared" ref="J8:K8" si="20">IF(OR(ISBLANK(B8), ISBLANK(D8), ISBLANK(F8), ISBLANK(H8)), "", IFERROR(SUM(B8, D8, F8, H8), ""))
</f>
        <v>209347.1035</v>
      </c>
      <c r="K8" s="53">
        <f t="shared" si="20"/>
        <v>19516244.41</v>
      </c>
      <c r="L8" s="54">
        <f t="shared" si="4"/>
        <v>0.01072681296</v>
      </c>
      <c r="M8" s="54">
        <f t="shared" si="5"/>
        <v>0.04550928789</v>
      </c>
      <c r="N8" s="54">
        <f t="shared" si="6"/>
        <v>0.01442607147</v>
      </c>
      <c r="O8" s="54">
        <f t="shared" si="7"/>
        <v>0.02013350801</v>
      </c>
      <c r="P8" s="54">
        <f t="shared" si="8"/>
        <v>-0.05322023865</v>
      </c>
      <c r="Q8" s="4" t="str">
        <f t="shared" si="9"/>
        <v>Positiva</v>
      </c>
      <c r="R8" s="4" t="str">
        <f t="shared" si="10"/>
        <v>Positiva</v>
      </c>
      <c r="S8" s="4" t="str">
        <f t="shared" si="11"/>
        <v>Positiva</v>
      </c>
      <c r="T8" s="4" t="str">
        <f t="shared" si="12"/>
        <v>Negativa</v>
      </c>
      <c r="U8" s="4" t="str">
        <f t="shared" si="13"/>
        <v>Positiva</v>
      </c>
      <c r="V8" s="53">
        <f t="shared" ref="V8:W8" si="21">D8+F8+H8/3</f>
        <v>65178.787</v>
      </c>
      <c r="W8" s="53">
        <f t="shared" si="21"/>
        <v>10184039.29</v>
      </c>
      <c r="X8" s="54">
        <f t="shared" si="15"/>
        <v>0.006400091862</v>
      </c>
    </row>
    <row r="9">
      <c r="A9" s="108">
        <v>6.0</v>
      </c>
      <c r="B9" s="53">
        <v>381309.2200543588</v>
      </c>
      <c r="C9" s="53">
        <v>6347495.770000001</v>
      </c>
      <c r="D9" s="53">
        <v>27534.245385516446</v>
      </c>
      <c r="E9" s="53">
        <v>6332455.510000001</v>
      </c>
      <c r="F9" s="53">
        <v>22535.537091024536</v>
      </c>
      <c r="G9" s="53">
        <v>2569557.63</v>
      </c>
      <c r="H9" s="53">
        <v>-65050.192409244075</v>
      </c>
      <c r="I9" s="53">
        <v>4828258.94</v>
      </c>
      <c r="J9" s="53">
        <f t="shared" ref="J9:K9" si="22">IF(OR(ISBLANK(B9), ISBLANK(D9), ISBLANK(F9), ISBLANK(H9)), "", IFERROR(SUM(B9, D9, F9, H9), ""))
</f>
        <v>366328.8101</v>
      </c>
      <c r="K9" s="53">
        <f t="shared" si="22"/>
        <v>20077767.85</v>
      </c>
      <c r="L9" s="54">
        <f t="shared" si="4"/>
        <v>0.01824549486</v>
      </c>
      <c r="M9" s="54">
        <f t="shared" si="5"/>
        <v>0.06007238663</v>
      </c>
      <c r="N9" s="54">
        <f t="shared" si="6"/>
        <v>0.004348115094</v>
      </c>
      <c r="O9" s="54">
        <f t="shared" si="7"/>
        <v>0.008770201076</v>
      </c>
      <c r="P9" s="54">
        <f t="shared" si="8"/>
        <v>-0.01347280525</v>
      </c>
      <c r="Q9" s="4" t="str">
        <f t="shared" si="9"/>
        <v>Positiva</v>
      </c>
      <c r="R9" s="4" t="str">
        <f t="shared" si="10"/>
        <v>Positiva</v>
      </c>
      <c r="S9" s="4" t="str">
        <f t="shared" si="11"/>
        <v>Positiva</v>
      </c>
      <c r="T9" s="4" t="str">
        <f t="shared" si="12"/>
        <v>Negativa</v>
      </c>
      <c r="U9" s="4" t="str">
        <f t="shared" si="13"/>
        <v>Positiva</v>
      </c>
      <c r="V9" s="53">
        <f t="shared" ref="V9:W9" si="23">D9+F9+H9/3</f>
        <v>28386.38501</v>
      </c>
      <c r="W9" s="53">
        <f t="shared" si="23"/>
        <v>10511432.79</v>
      </c>
      <c r="X9" s="54">
        <f t="shared" si="15"/>
        <v>0.002700524808</v>
      </c>
    </row>
    <row r="10">
      <c r="A10" s="108">
        <v>7.0</v>
      </c>
      <c r="B10" s="53">
        <v>516272.030660028</v>
      </c>
      <c r="C10" s="53">
        <v>4623479.239999999</v>
      </c>
      <c r="D10" s="53">
        <v>499439.770432555</v>
      </c>
      <c r="E10" s="53">
        <v>4572281.15</v>
      </c>
      <c r="F10" s="53">
        <v>338178.50439310045</v>
      </c>
      <c r="G10" s="53">
        <v>2416711.69</v>
      </c>
      <c r="H10" s="53">
        <v>166582.3693126161</v>
      </c>
      <c r="I10" s="53">
        <v>3951201.909999999</v>
      </c>
      <c r="J10" s="53">
        <f t="shared" ref="J10:K10" si="24">IF(OR(ISBLANK(B10), ISBLANK(D10), ISBLANK(F10), ISBLANK(H10)), "", IFERROR(SUM(B10, D10, F10, H10), ""))
</f>
        <v>1520472.675</v>
      </c>
      <c r="K10" s="53">
        <f t="shared" si="24"/>
        <v>15563673.99</v>
      </c>
      <c r="L10" s="54">
        <f t="shared" si="4"/>
        <v>0.09769368568</v>
      </c>
      <c r="M10" s="54">
        <f t="shared" si="5"/>
        <v>0.1116631013</v>
      </c>
      <c r="N10" s="54">
        <f t="shared" si="6"/>
        <v>0.1092320778</v>
      </c>
      <c r="O10" s="54">
        <f t="shared" si="7"/>
        <v>0.1399333258</v>
      </c>
      <c r="P10" s="54">
        <f t="shared" si="8"/>
        <v>0.04215992326</v>
      </c>
      <c r="Q10" s="4" t="str">
        <f t="shared" si="9"/>
        <v>Positiva</v>
      </c>
      <c r="R10" s="4" t="str">
        <f t="shared" si="10"/>
        <v>Positiva</v>
      </c>
      <c r="S10" s="4" t="str">
        <f t="shared" si="11"/>
        <v>Positiva</v>
      </c>
      <c r="T10" s="4" t="str">
        <f t="shared" si="12"/>
        <v>Positiva</v>
      </c>
      <c r="U10" s="4" t="str">
        <f t="shared" si="13"/>
        <v>Positiva</v>
      </c>
      <c r="V10" s="53">
        <f t="shared" ref="V10:W10" si="25">D10+F10+H10/3</f>
        <v>893145.7313</v>
      </c>
      <c r="W10" s="53">
        <f t="shared" si="25"/>
        <v>8306060.143</v>
      </c>
      <c r="X10" s="54">
        <f t="shared" si="15"/>
        <v>0.1075294081</v>
      </c>
    </row>
    <row r="11">
      <c r="A11" s="108">
        <v>8.0</v>
      </c>
      <c r="B11" s="53">
        <v>-916663.0826235687</v>
      </c>
      <c r="C11" s="53">
        <v>4758596.58</v>
      </c>
      <c r="D11" s="53">
        <v>-778412.4119171839</v>
      </c>
      <c r="E11" s="53">
        <v>4466886.589999999</v>
      </c>
      <c r="F11" s="53">
        <v>-466650.4020904489</v>
      </c>
      <c r="G11" s="53">
        <v>2280550.1199999996</v>
      </c>
      <c r="H11" s="53">
        <v>-714869.5843111234</v>
      </c>
      <c r="I11" s="53">
        <v>3813264.1899999995</v>
      </c>
      <c r="J11" s="53">
        <f t="shared" ref="J11:K11" si="26">IF(OR(ISBLANK(B11), ISBLANK(D11), ISBLANK(F11), ISBLANK(H11)), "", IFERROR(SUM(B11, D11, F11, H11), ""))
</f>
        <v>-2876595.481</v>
      </c>
      <c r="K11" s="53">
        <f t="shared" si="26"/>
        <v>15319297.48</v>
      </c>
      <c r="L11" s="54">
        <f t="shared" si="4"/>
        <v>-0.1877759398</v>
      </c>
      <c r="M11" s="54">
        <f t="shared" si="5"/>
        <v>-0.1926330731</v>
      </c>
      <c r="N11" s="54">
        <f t="shared" si="6"/>
        <v>-0.1742628554</v>
      </c>
      <c r="O11" s="54">
        <f t="shared" si="7"/>
        <v>-0.2046218577</v>
      </c>
      <c r="P11" s="54">
        <f t="shared" si="8"/>
        <v>-0.1874691993</v>
      </c>
      <c r="Q11" s="4" t="str">
        <f t="shared" si="9"/>
        <v>Negativa</v>
      </c>
      <c r="R11" s="4" t="str">
        <f t="shared" si="10"/>
        <v>Negativa</v>
      </c>
      <c r="S11" s="4" t="str">
        <f t="shared" si="11"/>
        <v>Negativa</v>
      </c>
      <c r="T11" s="4" t="str">
        <f t="shared" si="12"/>
        <v>Negativa</v>
      </c>
      <c r="U11" s="4" t="str">
        <f t="shared" si="13"/>
        <v>Negativa</v>
      </c>
      <c r="V11" s="53">
        <f t="shared" ref="V11:W11" si="27">D11+F11+H11/3</f>
        <v>-1483352.675</v>
      </c>
      <c r="W11" s="53">
        <f t="shared" si="27"/>
        <v>8018524.773</v>
      </c>
      <c r="X11" s="54">
        <f t="shared" si="15"/>
        <v>-0.1849907205</v>
      </c>
    </row>
    <row r="12">
      <c r="A12" s="108">
        <v>9.0</v>
      </c>
      <c r="B12" s="53">
        <v>-10229.426851697568</v>
      </c>
      <c r="C12" s="53">
        <v>6287062.879999999</v>
      </c>
      <c r="D12" s="53">
        <v>-126689.53525923102</v>
      </c>
      <c r="E12" s="53">
        <v>6178312.159999998</v>
      </c>
      <c r="F12" s="53">
        <v>27759.436023092298</v>
      </c>
      <c r="G12" s="53">
        <v>2550184.6500000004</v>
      </c>
      <c r="H12" s="53">
        <v>-51240.44982766455</v>
      </c>
      <c r="I12" s="53">
        <v>4605207.4399999995</v>
      </c>
      <c r="J12" s="53">
        <f t="shared" ref="J12:K12" si="28">IF(OR(ISBLANK(B12), ISBLANK(D12), ISBLANK(F12), ISBLANK(H12)), "", IFERROR(SUM(B12, D12, F12, H12), ""))
</f>
        <v>-160399.9759</v>
      </c>
      <c r="K12" s="53">
        <f t="shared" si="28"/>
        <v>19620767.13</v>
      </c>
      <c r="L12" s="54">
        <f t="shared" si="4"/>
        <v>-0.008175010429</v>
      </c>
      <c r="M12" s="54">
        <f t="shared" si="5"/>
        <v>-0.001627059733</v>
      </c>
      <c r="N12" s="54">
        <f t="shared" si="6"/>
        <v>-0.02050552513</v>
      </c>
      <c r="O12" s="54">
        <f t="shared" si="7"/>
        <v>0.01088526512</v>
      </c>
      <c r="P12" s="54">
        <f t="shared" si="8"/>
        <v>-0.0111266323</v>
      </c>
      <c r="Q12" s="4" t="str">
        <f t="shared" si="9"/>
        <v>Negativa</v>
      </c>
      <c r="R12" s="4" t="str">
        <f t="shared" si="10"/>
        <v>Negativa</v>
      </c>
      <c r="S12" s="4" t="str">
        <f t="shared" si="11"/>
        <v>Positiva</v>
      </c>
      <c r="T12" s="4" t="str">
        <f t="shared" si="12"/>
        <v>Negativa</v>
      </c>
      <c r="U12" s="4" t="str">
        <f t="shared" si="13"/>
        <v>Negativa</v>
      </c>
      <c r="V12" s="53">
        <f t="shared" ref="V12:W12" si="29">D12+F12+H12/3</f>
        <v>-116010.2492</v>
      </c>
      <c r="W12" s="53">
        <f t="shared" si="29"/>
        <v>10263565.96</v>
      </c>
      <c r="X12" s="54">
        <f t="shared" si="15"/>
        <v>-0.01130311333</v>
      </c>
    </row>
    <row r="13">
      <c r="A13" s="108">
        <v>10.0</v>
      </c>
      <c r="B13" s="53">
        <v>148581.86451463503</v>
      </c>
      <c r="C13" s="53">
        <v>8033355.53</v>
      </c>
      <c r="D13" s="53">
        <v>79886.22237313325</v>
      </c>
      <c r="E13" s="53">
        <v>8388553.19</v>
      </c>
      <c r="F13" s="53">
        <v>99396.50654638643</v>
      </c>
      <c r="G13" s="53">
        <v>3320853.7799999993</v>
      </c>
      <c r="H13" s="53">
        <v>100524.91042623797</v>
      </c>
      <c r="I13" s="53">
        <v>6382926.069999999</v>
      </c>
      <c r="J13" s="53">
        <f t="shared" ref="J13:K13" si="30">IF(OR(ISBLANK(B13), ISBLANK(D13), ISBLANK(F13), ISBLANK(H13)), "", IFERROR(SUM(B13, D13, F13, H13), ""))
</f>
        <v>428389.5039</v>
      </c>
      <c r="K13" s="53">
        <f t="shared" si="30"/>
        <v>26125688.57</v>
      </c>
      <c r="L13" s="54">
        <f t="shared" si="4"/>
        <v>0.01639725218</v>
      </c>
      <c r="M13" s="54">
        <f t="shared" si="5"/>
        <v>0.01849561668</v>
      </c>
      <c r="N13" s="54">
        <f t="shared" si="6"/>
        <v>0.009523242038</v>
      </c>
      <c r="O13" s="54">
        <f t="shared" si="7"/>
        <v>0.02993100965</v>
      </c>
      <c r="P13" s="54">
        <f t="shared" si="8"/>
        <v>0.01574903255</v>
      </c>
      <c r="Q13" s="4" t="str">
        <f t="shared" si="9"/>
        <v>Positiva</v>
      </c>
      <c r="R13" s="4" t="str">
        <f t="shared" si="10"/>
        <v>Positiva</v>
      </c>
      <c r="S13" s="4" t="str">
        <f t="shared" si="11"/>
        <v>Positiva</v>
      </c>
      <c r="T13" s="4" t="str">
        <f t="shared" si="12"/>
        <v>Positiva</v>
      </c>
      <c r="U13" s="4" t="str">
        <f t="shared" si="13"/>
        <v>Positiva</v>
      </c>
      <c r="V13" s="53">
        <f t="shared" ref="V13:W13" si="31">D13+F13+H13/3</f>
        <v>212791.0324</v>
      </c>
      <c r="W13" s="53">
        <f t="shared" si="31"/>
        <v>13837048.99</v>
      </c>
      <c r="X13" s="54">
        <f t="shared" si="15"/>
        <v>0.01537835361</v>
      </c>
    </row>
    <row r="14">
      <c r="A14" s="108">
        <v>11.0</v>
      </c>
      <c r="B14" s="53">
        <v>-100484.21929345111</v>
      </c>
      <c r="C14" s="53">
        <v>7101129.88</v>
      </c>
      <c r="D14" s="53">
        <v>-93496.9446737635</v>
      </c>
      <c r="E14" s="53">
        <v>7343136.69</v>
      </c>
      <c r="F14" s="53">
        <v>-154366.56002706714</v>
      </c>
      <c r="G14" s="53">
        <v>2789969.1099999994</v>
      </c>
      <c r="H14" s="53">
        <v>-129971.81537003495</v>
      </c>
      <c r="I14" s="53">
        <v>5059095.919999999</v>
      </c>
      <c r="J14" s="53">
        <f t="shared" ref="J14:K14" si="32">IF(OR(ISBLANK(B14), ISBLANK(D14), ISBLANK(F14), ISBLANK(H14)), "", IFERROR(SUM(B14, D14, F14, H14), ""))
</f>
        <v>-478319.5394</v>
      </c>
      <c r="K14" s="53">
        <f t="shared" si="32"/>
        <v>22293331.6</v>
      </c>
      <c r="L14" s="54">
        <f t="shared" si="4"/>
        <v>-0.02145572263</v>
      </c>
      <c r="M14" s="54">
        <f t="shared" si="5"/>
        <v>-0.01415045507</v>
      </c>
      <c r="N14" s="54">
        <f t="shared" si="6"/>
        <v>-0.0127325622</v>
      </c>
      <c r="O14" s="54">
        <f t="shared" si="7"/>
        <v>-0.05532912873</v>
      </c>
      <c r="P14" s="54">
        <f t="shared" si="8"/>
        <v>-0.02569071973</v>
      </c>
      <c r="Q14" s="4" t="str">
        <f t="shared" si="9"/>
        <v>Negativa</v>
      </c>
      <c r="R14" s="4" t="str">
        <f t="shared" si="10"/>
        <v>Negativa</v>
      </c>
      <c r="S14" s="4" t="str">
        <f t="shared" si="11"/>
        <v>Negativa</v>
      </c>
      <c r="T14" s="4" t="str">
        <f t="shared" si="12"/>
        <v>Negativa</v>
      </c>
      <c r="U14" s="4" t="str">
        <f t="shared" si="13"/>
        <v>Negativa</v>
      </c>
      <c r="V14" s="53">
        <f t="shared" ref="V14:W14" si="33">D14+F14+H14/3</f>
        <v>-291187.4432</v>
      </c>
      <c r="W14" s="53">
        <f t="shared" si="33"/>
        <v>11819471.11</v>
      </c>
      <c r="X14" s="54">
        <f t="shared" si="15"/>
        <v>-0.02463624984</v>
      </c>
    </row>
    <row r="15">
      <c r="A15" s="108">
        <v>12.0</v>
      </c>
      <c r="B15" s="53">
        <v>119301.51936868318</v>
      </c>
      <c r="C15" s="53">
        <v>6443094.21</v>
      </c>
      <c r="D15" s="53">
        <v>-215384.3024038836</v>
      </c>
      <c r="E15" s="53">
        <v>6251009.41</v>
      </c>
      <c r="F15" s="53">
        <v>-59427.86673161148</v>
      </c>
      <c r="G15" s="53">
        <v>2631055.6799999997</v>
      </c>
      <c r="H15" s="53">
        <v>50132.102620436825</v>
      </c>
      <c r="I15" s="53">
        <v>4741350.6</v>
      </c>
      <c r="J15" s="53">
        <f t="shared" ref="J15:K15" si="34">IF(OR(ISBLANK(B15), ISBLANK(D15), ISBLANK(F15), ISBLANK(H15)), "", IFERROR(SUM(B15, D15, F15, H15), ""))
</f>
        <v>-105378.5471</v>
      </c>
      <c r="K15" s="53">
        <f t="shared" si="34"/>
        <v>20066509.9</v>
      </c>
      <c r="L15" s="54">
        <f t="shared" si="4"/>
        <v>-0.005251463641</v>
      </c>
      <c r="M15" s="54">
        <f t="shared" si="5"/>
        <v>0.01851618422</v>
      </c>
      <c r="N15" s="54">
        <f t="shared" si="6"/>
        <v>-0.03445592356</v>
      </c>
      <c r="O15" s="54">
        <f t="shared" si="7"/>
        <v>-0.02258708061</v>
      </c>
      <c r="P15" s="54">
        <f t="shared" si="8"/>
        <v>0.01057338021</v>
      </c>
      <c r="Q15" s="4" t="str">
        <f t="shared" si="9"/>
        <v>Positiva</v>
      </c>
      <c r="R15" s="4" t="str">
        <f t="shared" si="10"/>
        <v>Negativa</v>
      </c>
      <c r="S15" s="4" t="str">
        <f t="shared" si="11"/>
        <v>Negativa</v>
      </c>
      <c r="T15" s="4" t="str">
        <f t="shared" si="12"/>
        <v>Positiva</v>
      </c>
      <c r="U15" s="4" t="str">
        <f t="shared" si="13"/>
        <v>Negativa</v>
      </c>
      <c r="V15" s="53">
        <f t="shared" ref="V15:W15" si="35">D15+F15+H15/3</f>
        <v>-258101.4683</v>
      </c>
      <c r="W15" s="53">
        <f t="shared" si="35"/>
        <v>10462515.29</v>
      </c>
      <c r="X15" s="54">
        <f t="shared" si="15"/>
        <v>-0.02466916044</v>
      </c>
    </row>
    <row r="16">
      <c r="A16" s="108">
        <v>13.0</v>
      </c>
      <c r="B16" s="53">
        <v>487443.90062192234</v>
      </c>
      <c r="C16" s="53">
        <v>5434222.52</v>
      </c>
      <c r="D16" s="53">
        <v>535467.6785626592</v>
      </c>
      <c r="E16" s="53">
        <v>5694707.319999999</v>
      </c>
      <c r="F16" s="53">
        <v>69583.85777461098</v>
      </c>
      <c r="G16" s="53">
        <v>2407402.9400000004</v>
      </c>
      <c r="H16" s="53">
        <v>426796.13958030153</v>
      </c>
      <c r="I16" s="53">
        <v>4236546.9</v>
      </c>
      <c r="J16" s="53">
        <f t="shared" ref="J16:K16" si="36">IF(OR(ISBLANK(B16), ISBLANK(D16), ISBLANK(F16), ISBLANK(H16)), "", IFERROR(SUM(B16, D16, F16, H16), ""))
</f>
        <v>1519291.577</v>
      </c>
      <c r="K16" s="53">
        <f t="shared" si="36"/>
        <v>17772879.68</v>
      </c>
      <c r="L16" s="54">
        <f t="shared" si="4"/>
        <v>0.08548370348</v>
      </c>
      <c r="M16" s="54">
        <f t="shared" si="5"/>
        <v>0.08969892176</v>
      </c>
      <c r="N16" s="54">
        <f t="shared" si="6"/>
        <v>0.09402900772</v>
      </c>
      <c r="O16" s="54">
        <f t="shared" si="7"/>
        <v>0.02890411764</v>
      </c>
      <c r="P16" s="54">
        <f t="shared" si="8"/>
        <v>0.1007415118</v>
      </c>
      <c r="Q16" s="4" t="str">
        <f t="shared" si="9"/>
        <v>Positiva</v>
      </c>
      <c r="R16" s="4" t="str">
        <f t="shared" si="10"/>
        <v>Positiva</v>
      </c>
      <c r="S16" s="4" t="str">
        <f t="shared" si="11"/>
        <v>Positiva</v>
      </c>
      <c r="T16" s="4" t="str">
        <f t="shared" si="12"/>
        <v>Positiva</v>
      </c>
      <c r="U16" s="4" t="str">
        <f t="shared" si="13"/>
        <v>Positiva</v>
      </c>
      <c r="V16" s="53">
        <f t="shared" ref="V16:W16" si="37">D16+F16+H16/3</f>
        <v>747316.9162</v>
      </c>
      <c r="W16" s="53">
        <f t="shared" si="37"/>
        <v>9514292.56</v>
      </c>
      <c r="X16" s="54">
        <f t="shared" si="15"/>
        <v>0.07854676651</v>
      </c>
    </row>
    <row r="17">
      <c r="A17" s="108">
        <v>14.0</v>
      </c>
      <c r="B17" s="53">
        <v>-792482.0563045727</v>
      </c>
      <c r="C17" s="53">
        <v>6219079.149999999</v>
      </c>
      <c r="D17" s="53">
        <v>-738568.3115107692</v>
      </c>
      <c r="E17" s="53">
        <v>6662736.980000001</v>
      </c>
      <c r="F17" s="53">
        <v>-362230.98544889176</v>
      </c>
      <c r="G17" s="53">
        <v>2714917.130000001</v>
      </c>
      <c r="H17" s="53">
        <v>-829431.5495927872</v>
      </c>
      <c r="I17" s="53">
        <v>4833789.32</v>
      </c>
      <c r="J17" s="53">
        <f t="shared" ref="J17:K17" si="38">IF(OR(ISBLANK(B17), ISBLANK(D17), ISBLANK(F17), ISBLANK(H17)), "", IFERROR(SUM(B17, D17, F17, H17), ""))
</f>
        <v>-2722712.903</v>
      </c>
      <c r="K17" s="53">
        <f t="shared" si="38"/>
        <v>20430522.58</v>
      </c>
      <c r="L17" s="54">
        <f t="shared" si="4"/>
        <v>-0.1332669241</v>
      </c>
      <c r="M17" s="54">
        <f t="shared" si="5"/>
        <v>-0.1274275559</v>
      </c>
      <c r="N17" s="54">
        <f t="shared" si="6"/>
        <v>-0.1108505879</v>
      </c>
      <c r="O17" s="54">
        <f t="shared" si="7"/>
        <v>-0.1334224833</v>
      </c>
      <c r="P17" s="54">
        <f t="shared" si="8"/>
        <v>-0.1715903393</v>
      </c>
      <c r="Q17" s="4" t="str">
        <f t="shared" si="9"/>
        <v>Negativa</v>
      </c>
      <c r="R17" s="4" t="str">
        <f t="shared" si="10"/>
        <v>Negativa</v>
      </c>
      <c r="S17" s="4" t="str">
        <f t="shared" si="11"/>
        <v>Negativa</v>
      </c>
      <c r="T17" s="4" t="str">
        <f t="shared" si="12"/>
        <v>Negativa</v>
      </c>
      <c r="U17" s="4" t="str">
        <f t="shared" si="13"/>
        <v>Negativa</v>
      </c>
      <c r="V17" s="53">
        <f t="shared" ref="V17:W17" si="39">D17+F17+H17/3</f>
        <v>-1377276.48</v>
      </c>
      <c r="W17" s="53">
        <f t="shared" si="39"/>
        <v>10988917.22</v>
      </c>
      <c r="X17" s="54">
        <f t="shared" si="15"/>
        <v>-0.1253332292</v>
      </c>
    </row>
    <row r="18">
      <c r="A18" s="108">
        <v>15.0</v>
      </c>
      <c r="B18" s="53">
        <v>55134.72795257352</v>
      </c>
      <c r="C18" s="53">
        <v>7321689.33</v>
      </c>
      <c r="D18" s="53">
        <v>241210.68392178448</v>
      </c>
      <c r="E18" s="53">
        <v>7414362.79</v>
      </c>
      <c r="F18" s="53">
        <v>-96105.61908491615</v>
      </c>
      <c r="G18" s="53">
        <v>2807992.9899999998</v>
      </c>
      <c r="H18" s="53">
        <v>-79904.322405816</v>
      </c>
      <c r="I18" s="53">
        <v>5208398.339999999</v>
      </c>
      <c r="J18" s="53">
        <f t="shared" ref="J18:K18" si="40">IF(OR(ISBLANK(B18), ISBLANK(D18), ISBLANK(F18), ISBLANK(H18)), "", IFERROR(SUM(B18, D18, F18, H18), ""))
</f>
        <v>120335.4704</v>
      </c>
      <c r="K18" s="53">
        <f t="shared" si="40"/>
        <v>22752443.45</v>
      </c>
      <c r="L18" s="54">
        <f t="shared" si="4"/>
        <v>0.005288903174</v>
      </c>
      <c r="M18" s="54">
        <f t="shared" si="5"/>
        <v>0.00753032879</v>
      </c>
      <c r="N18" s="54">
        <f t="shared" si="6"/>
        <v>0.0325328947</v>
      </c>
      <c r="O18" s="54">
        <f t="shared" si="7"/>
        <v>-0.03422573326</v>
      </c>
      <c r="P18" s="54">
        <f t="shared" si="8"/>
        <v>-0.01534143842</v>
      </c>
      <c r="Q18" s="4" t="str">
        <f t="shared" si="9"/>
        <v>Positiva</v>
      </c>
      <c r="R18" s="4" t="str">
        <f t="shared" si="10"/>
        <v>Positiva</v>
      </c>
      <c r="S18" s="4" t="str">
        <f t="shared" si="11"/>
        <v>Negativa</v>
      </c>
      <c r="T18" s="4" t="str">
        <f t="shared" si="12"/>
        <v>Negativa</v>
      </c>
      <c r="U18" s="4" t="str">
        <f t="shared" si="13"/>
        <v>Positiva</v>
      </c>
      <c r="V18" s="53">
        <f t="shared" ref="V18:W18" si="41">D18+F18+H18/3</f>
        <v>118470.2907</v>
      </c>
      <c r="W18" s="53">
        <f t="shared" si="41"/>
        <v>11958488.56</v>
      </c>
      <c r="X18" s="54">
        <f t="shared" si="15"/>
        <v>0.009906794668</v>
      </c>
    </row>
    <row r="19">
      <c r="A19" s="108">
        <v>16.0</v>
      </c>
      <c r="B19" s="53">
        <v>-348101.57174278185</v>
      </c>
      <c r="C19" s="53">
        <v>6512255.169999999</v>
      </c>
      <c r="D19" s="53">
        <v>-301950.8273603214</v>
      </c>
      <c r="E19" s="53">
        <v>6265564.459999999</v>
      </c>
      <c r="F19" s="53">
        <v>-148704.78737270544</v>
      </c>
      <c r="G19" s="53">
        <v>2582475.2199999997</v>
      </c>
      <c r="H19" s="53">
        <v>-367943.3307846233</v>
      </c>
      <c r="I19" s="53">
        <v>4425850.91</v>
      </c>
      <c r="J19" s="53">
        <f t="shared" ref="J19:K19" si="42">IF(OR(ISBLANK(B19), ISBLANK(D19), ISBLANK(F19), ISBLANK(H19)), "", IFERROR(SUM(B19, D19, F19, H19), ""))
</f>
        <v>-1166700.517</v>
      </c>
      <c r="K19" s="53">
        <f t="shared" si="42"/>
        <v>19786145.76</v>
      </c>
      <c r="L19" s="54">
        <f t="shared" si="4"/>
        <v>-0.05896552726</v>
      </c>
      <c r="M19" s="54">
        <f t="shared" si="5"/>
        <v>-0.05345330652</v>
      </c>
      <c r="N19" s="54">
        <f t="shared" si="6"/>
        <v>-0.04819211889</v>
      </c>
      <c r="O19" s="54">
        <f t="shared" si="7"/>
        <v>-0.05758227077</v>
      </c>
      <c r="P19" s="54">
        <f t="shared" si="8"/>
        <v>-0.08313504866</v>
      </c>
      <c r="Q19" s="4" t="str">
        <f t="shared" si="9"/>
        <v>Negativa</v>
      </c>
      <c r="R19" s="4" t="str">
        <f t="shared" si="10"/>
        <v>Negativa</v>
      </c>
      <c r="S19" s="4" t="str">
        <f t="shared" si="11"/>
        <v>Negativa</v>
      </c>
      <c r="T19" s="4" t="str">
        <f t="shared" si="12"/>
        <v>Negativa</v>
      </c>
      <c r="U19" s="4" t="str">
        <f t="shared" si="13"/>
        <v>Negativa</v>
      </c>
      <c r="V19" s="53">
        <f t="shared" ref="V19:W19" si="43">D19+F19+H19/3</f>
        <v>-573303.3917</v>
      </c>
      <c r="W19" s="53">
        <f t="shared" si="43"/>
        <v>10323323.32</v>
      </c>
      <c r="X19" s="54">
        <f t="shared" si="15"/>
        <v>-0.05553477055</v>
      </c>
    </row>
    <row r="20">
      <c r="A20" s="108">
        <v>17.0</v>
      </c>
      <c r="B20" s="53">
        <v>-116447.42224006657</v>
      </c>
      <c r="C20" s="53">
        <v>6753229.770000001</v>
      </c>
      <c r="D20" s="53">
        <v>118269.67502581439</v>
      </c>
      <c r="E20" s="53">
        <v>6298871.069999998</v>
      </c>
      <c r="F20" s="53">
        <v>11171.112920008232</v>
      </c>
      <c r="G20" s="53">
        <v>2549235.7499999995</v>
      </c>
      <c r="H20" s="53">
        <v>22840.70734635848</v>
      </c>
      <c r="I20" s="53">
        <v>4544263.699999999</v>
      </c>
      <c r="J20" s="53">
        <f t="shared" ref="J20:K20" si="44">IF(OR(ISBLANK(B20), ISBLANK(D20), ISBLANK(F20), ISBLANK(H20)), "", IFERROR(SUM(B20, D20, F20, H20), ""))
</f>
        <v>35834.07305</v>
      </c>
      <c r="K20" s="53">
        <f t="shared" si="44"/>
        <v>20145600.29</v>
      </c>
      <c r="L20" s="54">
        <f t="shared" si="4"/>
        <v>0.001778754296</v>
      </c>
      <c r="M20" s="54">
        <f t="shared" si="5"/>
        <v>-0.01724321935</v>
      </c>
      <c r="N20" s="54">
        <f t="shared" si="6"/>
        <v>0.01877632892</v>
      </c>
      <c r="O20" s="54">
        <f t="shared" si="7"/>
        <v>0.00438214195</v>
      </c>
      <c r="P20" s="54">
        <f t="shared" si="8"/>
        <v>0.005026272429</v>
      </c>
      <c r="Q20" s="4" t="str">
        <f t="shared" si="9"/>
        <v>Negativa</v>
      </c>
      <c r="R20" s="4" t="str">
        <f t="shared" si="10"/>
        <v>Positiva</v>
      </c>
      <c r="S20" s="4" t="str">
        <f t="shared" si="11"/>
        <v>Positiva</v>
      </c>
      <c r="T20" s="4" t="str">
        <f t="shared" si="12"/>
        <v>Positiva</v>
      </c>
      <c r="U20" s="4" t="str">
        <f t="shared" si="13"/>
        <v>Positiva</v>
      </c>
      <c r="V20" s="53">
        <f t="shared" ref="V20:W20" si="45">D20+F20+H20/3</f>
        <v>137054.3571</v>
      </c>
      <c r="W20" s="53">
        <f t="shared" si="45"/>
        <v>10362861.39</v>
      </c>
      <c r="X20" s="54">
        <f t="shared" si="15"/>
        <v>0.01322553221</v>
      </c>
    </row>
    <row r="21">
      <c r="A21" s="108">
        <v>18.0</v>
      </c>
      <c r="B21" s="53">
        <v>29477.8008941742</v>
      </c>
      <c r="C21" s="53">
        <v>7638096.14</v>
      </c>
      <c r="D21" s="53">
        <v>85939.90261851596</v>
      </c>
      <c r="E21" s="53">
        <v>7384392.17</v>
      </c>
      <c r="F21" s="53">
        <v>-249105.83038120682</v>
      </c>
      <c r="G21" s="53">
        <v>3167365.89</v>
      </c>
      <c r="H21" s="53">
        <v>-506609.52592081786</v>
      </c>
      <c r="I21" s="53">
        <v>4836990.680000001</v>
      </c>
      <c r="J21" s="53">
        <f t="shared" ref="J21:K21" si="46">IF(OR(ISBLANK(B21), ISBLANK(D21), ISBLANK(F21), ISBLANK(H21)), "", IFERROR(SUM(B21, D21, F21, H21), ""))
</f>
        <v>-640297.6528</v>
      </c>
      <c r="K21" s="53">
        <f t="shared" si="46"/>
        <v>23026844.88</v>
      </c>
      <c r="L21" s="54">
        <f t="shared" si="4"/>
        <v>-0.02780657342</v>
      </c>
      <c r="M21" s="54">
        <f t="shared" si="5"/>
        <v>0.003859312629</v>
      </c>
      <c r="N21" s="54">
        <f t="shared" si="6"/>
        <v>0.01163804693</v>
      </c>
      <c r="O21" s="54">
        <f t="shared" si="7"/>
        <v>-0.07864763309</v>
      </c>
      <c r="P21" s="54">
        <f t="shared" si="8"/>
        <v>-0.1047365107</v>
      </c>
      <c r="Q21" s="4" t="str">
        <f t="shared" si="9"/>
        <v>Positiva</v>
      </c>
      <c r="R21" s="4" t="str">
        <f t="shared" si="10"/>
        <v>Positiva</v>
      </c>
      <c r="S21" s="4" t="str">
        <f t="shared" si="11"/>
        <v>Negativa</v>
      </c>
      <c r="T21" s="4" t="str">
        <f t="shared" si="12"/>
        <v>Negativa</v>
      </c>
      <c r="U21" s="4" t="str">
        <f t="shared" si="13"/>
        <v>Negativa</v>
      </c>
      <c r="V21" s="53">
        <f t="shared" ref="V21:W21" si="47">D21+F21+H21/3</f>
        <v>-332035.7697</v>
      </c>
      <c r="W21" s="53">
        <f t="shared" si="47"/>
        <v>12164088.29</v>
      </c>
      <c r="X21" s="54">
        <f t="shared" si="15"/>
        <v>-0.02729639591</v>
      </c>
    </row>
    <row r="22">
      <c r="A22" s="108">
        <v>19.0</v>
      </c>
      <c r="B22" s="53">
        <v>-567408.952031279</v>
      </c>
      <c r="C22" s="53">
        <v>2.234857084E7</v>
      </c>
      <c r="D22" s="53">
        <v>136067.15084723555</v>
      </c>
      <c r="E22" s="53">
        <v>2.2965912840000007E7</v>
      </c>
      <c r="F22" s="53">
        <v>-254272.03929864135</v>
      </c>
      <c r="G22" s="53">
        <v>8642179.9</v>
      </c>
      <c r="H22" s="53">
        <v>-395111.6946925369</v>
      </c>
      <c r="I22" s="53">
        <v>1.3109945650000002E7</v>
      </c>
      <c r="J22" s="53">
        <f t="shared" ref="J22:K22" si="48">IF(OR(ISBLANK(B22), ISBLANK(D22), ISBLANK(F22), ISBLANK(H22)), "", IFERROR(SUM(B22, D22, F22, H22), ""))
</f>
        <v>-1080725.535</v>
      </c>
      <c r="K22" s="53">
        <f t="shared" si="48"/>
        <v>67066609.23</v>
      </c>
      <c r="L22" s="54">
        <f t="shared" si="4"/>
        <v>-0.01611421164</v>
      </c>
      <c r="M22" s="54">
        <f t="shared" si="5"/>
        <v>-0.02538904864</v>
      </c>
      <c r="N22" s="54">
        <f t="shared" si="6"/>
        <v>0.00592474385</v>
      </c>
      <c r="O22" s="54">
        <f t="shared" si="7"/>
        <v>-0.02942221086</v>
      </c>
      <c r="P22" s="54">
        <f t="shared" si="8"/>
        <v>-0.03013831676</v>
      </c>
      <c r="Q22" s="4" t="str">
        <f t="shared" si="9"/>
        <v>Negativa</v>
      </c>
      <c r="R22" s="4" t="str">
        <f t="shared" si="10"/>
        <v>Positiva</v>
      </c>
      <c r="S22" s="4" t="str">
        <f t="shared" si="11"/>
        <v>Negativa</v>
      </c>
      <c r="T22" s="4" t="str">
        <f t="shared" si="12"/>
        <v>Negativa</v>
      </c>
      <c r="U22" s="4" t="str">
        <f t="shared" si="13"/>
        <v>Negativa</v>
      </c>
      <c r="V22" s="53">
        <f t="shared" ref="V22:W22" si="49">D22+F22+H22/3</f>
        <v>-249908.7867</v>
      </c>
      <c r="W22" s="53">
        <f t="shared" si="49"/>
        <v>35978074.62</v>
      </c>
      <c r="X22" s="54">
        <f t="shared" si="15"/>
        <v>-0.006946141207</v>
      </c>
    </row>
    <row r="23">
      <c r="A23" s="108">
        <v>20.0</v>
      </c>
      <c r="B23" s="53">
        <v>28831.20351765636</v>
      </c>
      <c r="C23" s="53">
        <v>7186970.820000001</v>
      </c>
      <c r="D23" s="53">
        <v>-60793.311264169846</v>
      </c>
      <c r="E23" s="53">
        <v>7318453.26</v>
      </c>
      <c r="F23" s="53">
        <v>-132432.45874740076</v>
      </c>
      <c r="G23" s="53">
        <v>2760361.5900000003</v>
      </c>
      <c r="H23" s="53">
        <v>-79180.81251353603</v>
      </c>
      <c r="I23" s="53">
        <v>4569432.25</v>
      </c>
      <c r="J23" s="53">
        <f t="shared" ref="J23:K23" si="50">IF(OR(ISBLANK(B23), ISBLANK(D23), ISBLANK(F23), ISBLANK(H23)), "", IFERROR(SUM(B23, D23, F23, H23), ""))
</f>
        <v>-243575.379</v>
      </c>
      <c r="K23" s="53">
        <f t="shared" si="50"/>
        <v>21835217.92</v>
      </c>
      <c r="L23" s="54">
        <f t="shared" si="4"/>
        <v>-0.01115516135</v>
      </c>
      <c r="M23" s="54">
        <f t="shared" si="5"/>
        <v>0.004011593234</v>
      </c>
      <c r="N23" s="54">
        <f t="shared" si="6"/>
        <v>-0.008306852432</v>
      </c>
      <c r="O23" s="54">
        <f t="shared" si="7"/>
        <v>-0.04797648947</v>
      </c>
      <c r="P23" s="54">
        <f t="shared" si="8"/>
        <v>-0.01732836996</v>
      </c>
      <c r="Q23" s="4" t="str">
        <f t="shared" si="9"/>
        <v>Positiva</v>
      </c>
      <c r="R23" s="4" t="str">
        <f t="shared" si="10"/>
        <v>Negativa</v>
      </c>
      <c r="S23" s="4" t="str">
        <f t="shared" si="11"/>
        <v>Negativa</v>
      </c>
      <c r="T23" s="4" t="str">
        <f t="shared" si="12"/>
        <v>Negativa</v>
      </c>
      <c r="U23" s="4" t="str">
        <f t="shared" si="13"/>
        <v>Negativa</v>
      </c>
      <c r="V23" s="53">
        <f t="shared" ref="V23:W23" si="51">D23+F23+H23/3</f>
        <v>-219619.3742</v>
      </c>
      <c r="W23" s="53">
        <f t="shared" si="51"/>
        <v>11601958.93</v>
      </c>
      <c r="X23" s="54">
        <f t="shared" si="15"/>
        <v>-0.01892950798</v>
      </c>
    </row>
    <row r="24">
      <c r="A24" s="108">
        <v>21.0</v>
      </c>
      <c r="B24" s="53">
        <v>-38742.160881962394</v>
      </c>
      <c r="C24" s="53">
        <v>6449929.450000001</v>
      </c>
      <c r="D24" s="53">
        <v>12121.443781502147</v>
      </c>
      <c r="E24" s="53">
        <v>6321060.66</v>
      </c>
      <c r="F24" s="53">
        <v>68305.65762627448</v>
      </c>
      <c r="G24" s="53">
        <v>2598846.78</v>
      </c>
      <c r="H24" s="53">
        <v>-116288.60453558782</v>
      </c>
      <c r="I24" s="53">
        <v>4158028.920000001</v>
      </c>
      <c r="J24" s="53">
        <f t="shared" ref="J24:K24" si="52">IF(OR(ISBLANK(B24), ISBLANK(D24), ISBLANK(F24), ISBLANK(H24)), "", IFERROR(SUM(B24, D24, F24, H24), ""))
</f>
        <v>-74603.66401</v>
      </c>
      <c r="K24" s="53">
        <f t="shared" si="52"/>
        <v>19527865.81</v>
      </c>
      <c r="L24" s="54">
        <f t="shared" si="4"/>
        <v>-0.003820369555</v>
      </c>
      <c r="M24" s="54">
        <f t="shared" si="5"/>
        <v>-0.006006602271</v>
      </c>
      <c r="N24" s="54">
        <f t="shared" si="6"/>
        <v>0.001917628138</v>
      </c>
      <c r="O24" s="54">
        <f t="shared" si="7"/>
        <v>0.02628306453</v>
      </c>
      <c r="P24" s="54">
        <f t="shared" si="8"/>
        <v>-0.02796724284</v>
      </c>
      <c r="Q24" s="4" t="str">
        <f t="shared" si="9"/>
        <v>Negativa</v>
      </c>
      <c r="R24" s="4" t="str">
        <f t="shared" si="10"/>
        <v>Positiva</v>
      </c>
      <c r="S24" s="4" t="str">
        <f t="shared" si="11"/>
        <v>Positiva</v>
      </c>
      <c r="T24" s="4" t="str">
        <f t="shared" si="12"/>
        <v>Negativa</v>
      </c>
      <c r="U24" s="4" t="str">
        <f t="shared" ref="U24:U60" si="55">IF(AND(NOT(ISERROR(J24)),ISNUMBER(J24)),IF(J24&gt;=0,"Positiva","Negativa"),"")
</f>
        <v>Negativa</v>
      </c>
      <c r="V24" s="53">
        <f t="shared" ref="V24:W24" si="53">D24+F24+H24/3</f>
        <v>41664.23323</v>
      </c>
      <c r="W24" s="53">
        <f t="shared" si="53"/>
        <v>10305917.08</v>
      </c>
      <c r="X24" s="54">
        <f t="shared" si="15"/>
        <v>0.004042748734</v>
      </c>
    </row>
    <row r="25">
      <c r="A25" s="108">
        <v>22.0</v>
      </c>
      <c r="B25" s="53">
        <v>48291.59842327797</v>
      </c>
      <c r="C25" s="53">
        <v>6374152.930000001</v>
      </c>
      <c r="D25" s="53">
        <v>261581.56804384978</v>
      </c>
      <c r="E25" s="53">
        <v>5935168.0</v>
      </c>
      <c r="F25" s="53">
        <v>96918.36581744875</v>
      </c>
      <c r="G25" s="53">
        <v>2501045.51</v>
      </c>
      <c r="H25" s="53">
        <v>128884.78844585539</v>
      </c>
      <c r="I25" s="53">
        <v>4260464.359999999</v>
      </c>
      <c r="J25" s="53">
        <f t="shared" ref="J25:K25" si="54">IF(OR(ISBLANK(B25), ISBLANK(D25), ISBLANK(F25), ISBLANK(H25)), "", IFERROR(SUM(B25, D25, F25, H25), ""))
</f>
        <v>535676.3207</v>
      </c>
      <c r="K25" s="53">
        <f t="shared" si="54"/>
        <v>19070830.8</v>
      </c>
      <c r="L25" s="54"/>
      <c r="M25" s="54">
        <f t="shared" si="5"/>
        <v>0.007576159366</v>
      </c>
      <c r="N25" s="54">
        <f t="shared" si="6"/>
        <v>0.04407315312</v>
      </c>
      <c r="O25" s="54">
        <f t="shared" si="7"/>
        <v>0.03875114045</v>
      </c>
      <c r="P25" s="54">
        <f t="shared" si="8"/>
        <v>0.03025134764</v>
      </c>
      <c r="Q25" s="4" t="str">
        <f t="shared" si="9"/>
        <v>Positiva</v>
      </c>
      <c r="R25" s="4" t="str">
        <f t="shared" si="10"/>
        <v>Positiva</v>
      </c>
      <c r="S25" s="4" t="str">
        <f t="shared" si="11"/>
        <v>Positiva</v>
      </c>
      <c r="T25" s="4" t="str">
        <f t="shared" si="12"/>
        <v>Positiva</v>
      </c>
      <c r="U25" s="4" t="str">
        <f t="shared" si="55"/>
        <v>Positiva</v>
      </c>
      <c r="V25" s="53">
        <f t="shared" ref="V25:W25" si="56">D25+F25+H25/3</f>
        <v>401461.53</v>
      </c>
      <c r="W25" s="53">
        <f t="shared" si="56"/>
        <v>9856368.297</v>
      </c>
      <c r="X25" s="54">
        <f t="shared" si="15"/>
        <v>0.0407311819</v>
      </c>
    </row>
    <row r="26">
      <c r="A26" s="108">
        <v>23.0</v>
      </c>
      <c r="B26" s="53">
        <v>-94377.20728373385</v>
      </c>
      <c r="C26" s="53">
        <v>2828770.66</v>
      </c>
      <c r="D26" s="53">
        <v>-356265.84363132284</v>
      </c>
      <c r="E26" s="53">
        <v>2949647.3299999996</v>
      </c>
      <c r="F26" s="53">
        <v>-200624.46447798057</v>
      </c>
      <c r="G26" s="53">
        <v>857495.06</v>
      </c>
      <c r="H26" s="53">
        <v>-350587.45671430114</v>
      </c>
      <c r="I26" s="53">
        <v>2003570.9700000002</v>
      </c>
      <c r="J26" s="53">
        <f t="shared" ref="J26:K26" si="57">IF(OR(ISBLANK(B26), ISBLANK(D26), ISBLANK(F26), ISBLANK(H26)), "", IFERROR(SUM(B26, D26, F26, H26), ""))
</f>
        <v>-1001854.972</v>
      </c>
      <c r="K26" s="53">
        <f t="shared" si="57"/>
        <v>8639484.02</v>
      </c>
      <c r="L26" s="54"/>
      <c r="M26" s="54">
        <f t="shared" si="5"/>
        <v>-0.03336332938</v>
      </c>
      <c r="N26" s="54">
        <f t="shared" si="6"/>
        <v>-0.120782522</v>
      </c>
      <c r="O26" s="54">
        <f t="shared" si="7"/>
        <v>-0.2339657379</v>
      </c>
      <c r="P26" s="54">
        <f t="shared" si="8"/>
        <v>-0.1749813019</v>
      </c>
      <c r="Q26" s="4" t="str">
        <f t="shared" si="9"/>
        <v>Negativa</v>
      </c>
      <c r="R26" s="4" t="str">
        <f t="shared" si="10"/>
        <v>Negativa</v>
      </c>
      <c r="S26" s="4" t="str">
        <f t="shared" si="11"/>
        <v>Negativa</v>
      </c>
      <c r="T26" s="4" t="str">
        <f t="shared" si="12"/>
        <v>Negativa</v>
      </c>
      <c r="U26" s="4" t="str">
        <f t="shared" si="55"/>
        <v>Negativa</v>
      </c>
      <c r="V26" s="53">
        <f t="shared" ref="V26:W26" si="58">D26+F26+H26/3</f>
        <v>-673752.7937</v>
      </c>
      <c r="W26" s="53">
        <f t="shared" si="58"/>
        <v>4474999.38</v>
      </c>
      <c r="X26" s="54">
        <f t="shared" si="15"/>
        <v>-0.1505593044</v>
      </c>
    </row>
    <row r="27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4"/>
      <c r="M27" s="54" t="str">
        <f t="shared" si="5"/>
        <v/>
      </c>
      <c r="N27" s="54" t="str">
        <f t="shared" si="6"/>
        <v/>
      </c>
      <c r="O27" s="54" t="str">
        <f t="shared" si="7"/>
        <v/>
      </c>
      <c r="P27" s="54" t="str">
        <f t="shared" si="8"/>
        <v/>
      </c>
      <c r="Q27" s="4" t="str">
        <f t="shared" si="9"/>
        <v/>
      </c>
      <c r="R27" s="4" t="str">
        <f t="shared" si="10"/>
        <v/>
      </c>
      <c r="S27" s="4" t="str">
        <f t="shared" si="11"/>
        <v/>
      </c>
      <c r="T27" s="4" t="str">
        <f t="shared" si="12"/>
        <v/>
      </c>
      <c r="U27" s="4" t="str">
        <f t="shared" si="55"/>
        <v/>
      </c>
      <c r="V27" s="53"/>
      <c r="W27" s="53"/>
      <c r="X27" s="54"/>
    </row>
    <row r="28"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4"/>
      <c r="M28" s="54" t="str">
        <f t="shared" si="5"/>
        <v/>
      </c>
      <c r="N28" s="54" t="str">
        <f t="shared" si="6"/>
        <v/>
      </c>
      <c r="O28" s="54" t="str">
        <f t="shared" si="7"/>
        <v/>
      </c>
      <c r="P28" s="54" t="str">
        <f t="shared" si="8"/>
        <v/>
      </c>
      <c r="Q28" s="4" t="str">
        <f t="shared" si="9"/>
        <v/>
      </c>
      <c r="R28" s="4" t="str">
        <f t="shared" si="10"/>
        <v/>
      </c>
      <c r="S28" s="4" t="str">
        <f t="shared" si="11"/>
        <v/>
      </c>
      <c r="T28" s="4" t="str">
        <f t="shared" si="12"/>
        <v/>
      </c>
      <c r="U28" s="4" t="str">
        <f t="shared" si="55"/>
        <v/>
      </c>
      <c r="V28" s="53"/>
      <c r="W28" s="53"/>
      <c r="X28" s="54"/>
    </row>
    <row r="29"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4"/>
      <c r="M29" s="54" t="str">
        <f t="shared" si="5"/>
        <v/>
      </c>
      <c r="N29" s="54" t="str">
        <f t="shared" si="6"/>
        <v/>
      </c>
      <c r="O29" s="54" t="str">
        <f t="shared" si="7"/>
        <v/>
      </c>
      <c r="P29" s="54" t="str">
        <f t="shared" si="8"/>
        <v/>
      </c>
      <c r="Q29" s="4" t="str">
        <f t="shared" si="9"/>
        <v/>
      </c>
      <c r="R29" s="4" t="str">
        <f t="shared" si="10"/>
        <v/>
      </c>
      <c r="S29" s="4" t="str">
        <f t="shared" si="11"/>
        <v/>
      </c>
      <c r="T29" s="4" t="str">
        <f t="shared" si="12"/>
        <v/>
      </c>
      <c r="U29" s="4" t="str">
        <f t="shared" si="55"/>
        <v/>
      </c>
      <c r="V29" s="53"/>
      <c r="W29" s="53"/>
      <c r="X29" s="54"/>
    </row>
    <row r="30"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4"/>
      <c r="M30" s="54" t="str">
        <f t="shared" si="5"/>
        <v/>
      </c>
      <c r="N30" s="54" t="str">
        <f t="shared" si="6"/>
        <v/>
      </c>
      <c r="O30" s="54" t="str">
        <f t="shared" si="7"/>
        <v/>
      </c>
      <c r="P30" s="54" t="str">
        <f t="shared" si="8"/>
        <v/>
      </c>
      <c r="Q30" s="4" t="str">
        <f t="shared" si="9"/>
        <v/>
      </c>
      <c r="R30" s="4" t="str">
        <f t="shared" si="10"/>
        <v/>
      </c>
      <c r="S30" s="4" t="str">
        <f t="shared" si="11"/>
        <v/>
      </c>
      <c r="T30" s="4" t="str">
        <f t="shared" si="12"/>
        <v/>
      </c>
      <c r="U30" s="4" t="str">
        <f t="shared" si="55"/>
        <v/>
      </c>
      <c r="V30" s="53"/>
      <c r="W30" s="53"/>
      <c r="X30" s="54"/>
    </row>
    <row r="31"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4"/>
      <c r="M31" s="54" t="str">
        <f t="shared" si="5"/>
        <v/>
      </c>
      <c r="N31" s="54" t="str">
        <f t="shared" si="6"/>
        <v/>
      </c>
      <c r="O31" s="54" t="str">
        <f t="shared" si="7"/>
        <v/>
      </c>
      <c r="P31" s="54" t="str">
        <f t="shared" si="8"/>
        <v/>
      </c>
      <c r="Q31" s="4" t="str">
        <f t="shared" si="9"/>
        <v/>
      </c>
      <c r="R31" s="4" t="str">
        <f t="shared" si="10"/>
        <v/>
      </c>
      <c r="S31" s="4" t="str">
        <f t="shared" si="11"/>
        <v/>
      </c>
      <c r="T31" s="4" t="str">
        <f t="shared" si="12"/>
        <v/>
      </c>
      <c r="U31" s="4" t="str">
        <f t="shared" si="55"/>
        <v/>
      </c>
      <c r="V31" s="53"/>
      <c r="W31" s="53"/>
      <c r="X31" s="54"/>
    </row>
    <row r="32"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4"/>
      <c r="M32" s="54" t="str">
        <f t="shared" si="5"/>
        <v/>
      </c>
      <c r="N32" s="54" t="str">
        <f t="shared" si="6"/>
        <v/>
      </c>
      <c r="O32" s="54" t="str">
        <f t="shared" si="7"/>
        <v/>
      </c>
      <c r="P32" s="54" t="str">
        <f t="shared" si="8"/>
        <v/>
      </c>
      <c r="Q32" s="4" t="str">
        <f t="shared" si="9"/>
        <v/>
      </c>
      <c r="R32" s="4" t="str">
        <f t="shared" si="10"/>
        <v/>
      </c>
      <c r="S32" s="4" t="str">
        <f t="shared" si="11"/>
        <v/>
      </c>
      <c r="T32" s="4" t="str">
        <f t="shared" si="12"/>
        <v/>
      </c>
      <c r="U32" s="4" t="str">
        <f t="shared" si="55"/>
        <v/>
      </c>
      <c r="V32" s="53"/>
      <c r="W32" s="53"/>
      <c r="X32" s="54"/>
    </row>
    <row r="33"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4"/>
      <c r="M33" s="54"/>
      <c r="N33" s="54"/>
      <c r="O33" s="54"/>
      <c r="P33" s="54"/>
      <c r="Q33" s="4" t="str">
        <f t="shared" si="9"/>
        <v/>
      </c>
      <c r="R33" s="4" t="str">
        <f t="shared" si="10"/>
        <v/>
      </c>
      <c r="S33" s="4" t="str">
        <f t="shared" si="11"/>
        <v/>
      </c>
      <c r="T33" s="4" t="str">
        <f t="shared" si="12"/>
        <v/>
      </c>
      <c r="U33" s="4" t="str">
        <f t="shared" si="55"/>
        <v/>
      </c>
    </row>
    <row r="34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4"/>
      <c r="M34" s="54"/>
      <c r="N34" s="54"/>
      <c r="O34" s="54"/>
      <c r="P34" s="54"/>
      <c r="Q34" s="4" t="str">
        <f t="shared" si="9"/>
        <v/>
      </c>
      <c r="R34" s="4" t="str">
        <f t="shared" si="10"/>
        <v/>
      </c>
      <c r="S34" s="4" t="str">
        <f t="shared" si="11"/>
        <v/>
      </c>
      <c r="T34" s="4" t="str">
        <f t="shared" si="12"/>
        <v/>
      </c>
      <c r="U34" s="4" t="str">
        <f t="shared" si="55"/>
        <v/>
      </c>
    </row>
    <row r="35"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4"/>
      <c r="M35" s="54"/>
      <c r="N35" s="54"/>
      <c r="O35" s="54"/>
      <c r="P35" s="54"/>
      <c r="Q35" s="4" t="str">
        <f t="shared" si="9"/>
        <v/>
      </c>
      <c r="R35" s="4" t="str">
        <f t="shared" si="10"/>
        <v/>
      </c>
      <c r="S35" s="4" t="str">
        <f t="shared" si="11"/>
        <v/>
      </c>
      <c r="T35" s="4" t="str">
        <f t="shared" si="12"/>
        <v/>
      </c>
      <c r="U35" s="4" t="str">
        <f t="shared" si="55"/>
        <v/>
      </c>
    </row>
    <row r="36"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4"/>
      <c r="M36" s="54"/>
      <c r="N36" s="54"/>
      <c r="O36" s="54"/>
      <c r="P36" s="54"/>
      <c r="Q36" s="4"/>
      <c r="R36" s="4" t="str">
        <f t="shared" si="10"/>
        <v/>
      </c>
      <c r="S36" s="4" t="str">
        <f t="shared" si="11"/>
        <v/>
      </c>
      <c r="T36" s="4" t="str">
        <f t="shared" si="12"/>
        <v/>
      </c>
      <c r="U36" s="4" t="str">
        <f t="shared" si="55"/>
        <v/>
      </c>
    </row>
    <row r="37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4"/>
      <c r="M37" s="54"/>
      <c r="N37" s="54"/>
      <c r="O37" s="54"/>
      <c r="P37" s="54"/>
      <c r="Q37" s="4" t="str">
        <f t="shared" ref="Q37:Q70" si="59">IF(ISBLANK(B37),"",IF(B37&gt;=0,"Positiva","Negativa"))
</f>
        <v/>
      </c>
      <c r="R37" s="4" t="str">
        <f t="shared" si="10"/>
        <v/>
      </c>
      <c r="S37" s="4" t="str">
        <f t="shared" si="11"/>
        <v/>
      </c>
      <c r="T37" s="4" t="str">
        <f t="shared" si="12"/>
        <v/>
      </c>
      <c r="U37" s="4" t="str">
        <f t="shared" si="55"/>
        <v/>
      </c>
    </row>
    <row r="38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4"/>
      <c r="M38" s="54"/>
      <c r="N38" s="54"/>
      <c r="O38" s="54"/>
      <c r="P38" s="54"/>
      <c r="Q38" s="4" t="str">
        <f t="shared" si="59"/>
        <v/>
      </c>
      <c r="R38" s="4" t="str">
        <f t="shared" si="10"/>
        <v/>
      </c>
      <c r="S38" s="4" t="str">
        <f t="shared" si="11"/>
        <v/>
      </c>
      <c r="T38" s="4" t="str">
        <f t="shared" si="12"/>
        <v/>
      </c>
      <c r="U38" s="4" t="str">
        <f t="shared" si="55"/>
        <v/>
      </c>
    </row>
    <row r="39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4"/>
      <c r="M39" s="54"/>
      <c r="N39" s="54"/>
      <c r="O39" s="54"/>
      <c r="P39" s="54"/>
      <c r="Q39" s="4" t="str">
        <f t="shared" si="59"/>
        <v/>
      </c>
      <c r="R39" s="4" t="str">
        <f t="shared" si="10"/>
        <v/>
      </c>
      <c r="S39" s="4" t="str">
        <f t="shared" si="11"/>
        <v/>
      </c>
      <c r="T39" s="4" t="str">
        <f t="shared" si="12"/>
        <v/>
      </c>
      <c r="U39" s="4" t="str">
        <f t="shared" si="55"/>
        <v/>
      </c>
    </row>
    <row r="40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4"/>
      <c r="M40" s="54"/>
      <c r="N40" s="54"/>
      <c r="O40" s="54"/>
      <c r="P40" s="54"/>
      <c r="Q40" s="4" t="str">
        <f t="shared" si="59"/>
        <v/>
      </c>
      <c r="R40" s="4" t="str">
        <f t="shared" si="10"/>
        <v/>
      </c>
      <c r="S40" s="4" t="str">
        <f t="shared" si="11"/>
        <v/>
      </c>
      <c r="T40" s="4" t="str">
        <f t="shared" si="12"/>
        <v/>
      </c>
      <c r="U40" s="4" t="str">
        <f t="shared" si="55"/>
        <v/>
      </c>
    </row>
    <row r="4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4"/>
      <c r="M41" s="54"/>
      <c r="N41" s="54"/>
      <c r="O41" s="54"/>
      <c r="P41" s="54"/>
      <c r="Q41" s="4" t="str">
        <f t="shared" si="59"/>
        <v/>
      </c>
      <c r="R41" s="4" t="str">
        <f t="shared" si="10"/>
        <v/>
      </c>
      <c r="S41" s="4" t="str">
        <f t="shared" si="11"/>
        <v/>
      </c>
      <c r="T41" s="4" t="str">
        <f t="shared" si="12"/>
        <v/>
      </c>
      <c r="U41" s="4" t="str">
        <f t="shared" si="55"/>
        <v/>
      </c>
    </row>
    <row r="42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4"/>
      <c r="M42" s="54"/>
      <c r="N42" s="54"/>
      <c r="O42" s="54"/>
      <c r="P42" s="54"/>
      <c r="Q42" s="4" t="str">
        <f t="shared" si="59"/>
        <v/>
      </c>
      <c r="R42" s="4" t="str">
        <f t="shared" si="10"/>
        <v/>
      </c>
      <c r="S42" s="4" t="str">
        <f t="shared" si="11"/>
        <v/>
      </c>
      <c r="T42" s="4" t="str">
        <f t="shared" si="12"/>
        <v/>
      </c>
      <c r="U42" s="4" t="str">
        <f t="shared" si="55"/>
        <v/>
      </c>
    </row>
    <row r="43"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4"/>
      <c r="M43" s="54"/>
      <c r="N43" s="54"/>
      <c r="O43" s="54"/>
      <c r="P43" s="54"/>
      <c r="Q43" s="4" t="str">
        <f t="shared" si="59"/>
        <v/>
      </c>
      <c r="R43" s="4" t="str">
        <f t="shared" si="10"/>
        <v/>
      </c>
      <c r="S43" s="4" t="str">
        <f t="shared" si="11"/>
        <v/>
      </c>
      <c r="T43" s="4" t="str">
        <f t="shared" si="12"/>
        <v/>
      </c>
      <c r="U43" s="4" t="str">
        <f t="shared" si="55"/>
        <v/>
      </c>
    </row>
    <row r="44"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4"/>
      <c r="M44" s="54"/>
      <c r="N44" s="54"/>
      <c r="O44" s="54"/>
      <c r="P44" s="54"/>
      <c r="Q44" s="4" t="str">
        <f t="shared" si="59"/>
        <v/>
      </c>
      <c r="R44" s="4" t="str">
        <f t="shared" si="10"/>
        <v/>
      </c>
      <c r="S44" s="4" t="str">
        <f t="shared" si="11"/>
        <v/>
      </c>
      <c r="T44" s="4" t="str">
        <f t="shared" si="12"/>
        <v/>
      </c>
      <c r="U44" s="4" t="str">
        <f t="shared" si="55"/>
        <v/>
      </c>
    </row>
    <row r="45"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4"/>
      <c r="M45" s="54"/>
      <c r="N45" s="54"/>
      <c r="O45" s="54"/>
      <c r="P45" s="54"/>
      <c r="Q45" s="4" t="str">
        <f t="shared" si="59"/>
        <v/>
      </c>
      <c r="R45" s="4" t="str">
        <f t="shared" si="10"/>
        <v/>
      </c>
      <c r="S45" s="4" t="str">
        <f t="shared" si="11"/>
        <v/>
      </c>
      <c r="T45" s="4" t="str">
        <f t="shared" si="12"/>
        <v/>
      </c>
      <c r="U45" s="4" t="str">
        <f t="shared" si="55"/>
        <v/>
      </c>
    </row>
    <row r="46"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4"/>
      <c r="M46" s="54"/>
      <c r="N46" s="54"/>
      <c r="O46" s="54"/>
      <c r="P46" s="54"/>
      <c r="Q46" s="4" t="str">
        <f t="shared" si="59"/>
        <v/>
      </c>
      <c r="R46" s="4" t="str">
        <f t="shared" si="10"/>
        <v/>
      </c>
      <c r="S46" s="4" t="str">
        <f t="shared" si="11"/>
        <v/>
      </c>
      <c r="T46" s="4" t="str">
        <f t="shared" si="12"/>
        <v/>
      </c>
      <c r="U46" s="4" t="str">
        <f t="shared" si="55"/>
        <v/>
      </c>
    </row>
    <row r="47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4"/>
      <c r="M47" s="54"/>
      <c r="N47" s="54"/>
      <c r="O47" s="54"/>
      <c r="P47" s="54"/>
      <c r="Q47" s="4" t="str">
        <f t="shared" si="59"/>
        <v/>
      </c>
      <c r="R47" s="4" t="str">
        <f t="shared" si="10"/>
        <v/>
      </c>
      <c r="S47" s="4" t="str">
        <f t="shared" si="11"/>
        <v/>
      </c>
      <c r="T47" s="4" t="str">
        <f t="shared" si="12"/>
        <v/>
      </c>
      <c r="U47" s="4" t="str">
        <f t="shared" si="55"/>
        <v/>
      </c>
    </row>
    <row r="48"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4"/>
      <c r="M48" s="54"/>
      <c r="N48" s="54"/>
      <c r="O48" s="54"/>
      <c r="P48" s="54"/>
      <c r="Q48" s="4" t="str">
        <f t="shared" si="59"/>
        <v/>
      </c>
      <c r="R48" s="4" t="str">
        <f t="shared" si="10"/>
        <v/>
      </c>
      <c r="S48" s="4" t="str">
        <f t="shared" si="11"/>
        <v/>
      </c>
      <c r="T48" s="4" t="str">
        <f t="shared" si="12"/>
        <v/>
      </c>
      <c r="U48" s="4" t="str">
        <f t="shared" si="55"/>
        <v/>
      </c>
    </row>
    <row r="49"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4"/>
      <c r="M49" s="54"/>
      <c r="N49" s="54"/>
      <c r="O49" s="54"/>
      <c r="P49" s="54"/>
      <c r="Q49" s="4" t="str">
        <f t="shared" si="59"/>
        <v/>
      </c>
      <c r="R49" s="4" t="str">
        <f t="shared" si="10"/>
        <v/>
      </c>
      <c r="S49" s="4" t="str">
        <f t="shared" si="11"/>
        <v/>
      </c>
      <c r="T49" s="4" t="str">
        <f t="shared" si="12"/>
        <v/>
      </c>
      <c r="U49" s="4" t="str">
        <f t="shared" si="55"/>
        <v/>
      </c>
    </row>
    <row r="50"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4"/>
      <c r="M50" s="54"/>
      <c r="N50" s="54"/>
      <c r="O50" s="54"/>
      <c r="P50" s="54"/>
      <c r="Q50" s="4" t="str">
        <f t="shared" si="59"/>
        <v/>
      </c>
      <c r="R50" s="4" t="str">
        <f t="shared" si="10"/>
        <v/>
      </c>
      <c r="S50" s="4" t="str">
        <f t="shared" si="11"/>
        <v/>
      </c>
      <c r="T50" s="4" t="str">
        <f t="shared" si="12"/>
        <v/>
      </c>
      <c r="U50" s="4" t="str">
        <f t="shared" si="55"/>
        <v/>
      </c>
    </row>
    <row r="51"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4"/>
      <c r="M51" s="54"/>
      <c r="N51" s="54"/>
      <c r="O51" s="54"/>
      <c r="P51" s="54"/>
      <c r="Q51" s="4" t="str">
        <f t="shared" si="59"/>
        <v/>
      </c>
      <c r="R51" s="4" t="str">
        <f t="shared" si="10"/>
        <v/>
      </c>
      <c r="S51" s="4" t="str">
        <f t="shared" si="11"/>
        <v/>
      </c>
      <c r="T51" s="4" t="str">
        <f t="shared" si="12"/>
        <v/>
      </c>
      <c r="U51" s="4" t="str">
        <f t="shared" si="55"/>
        <v/>
      </c>
    </row>
    <row r="52"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4"/>
      <c r="M52" s="54"/>
      <c r="N52" s="54"/>
      <c r="O52" s="54"/>
      <c r="P52" s="54"/>
      <c r="Q52" s="4" t="str">
        <f t="shared" si="59"/>
        <v/>
      </c>
      <c r="R52" s="4" t="str">
        <f t="shared" si="10"/>
        <v/>
      </c>
      <c r="S52" s="4" t="str">
        <f t="shared" si="11"/>
        <v/>
      </c>
      <c r="T52" s="4" t="str">
        <f t="shared" si="12"/>
        <v/>
      </c>
      <c r="U52" s="4" t="str">
        <f t="shared" si="55"/>
        <v/>
      </c>
    </row>
    <row r="53"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4"/>
      <c r="M53" s="54"/>
      <c r="N53" s="54"/>
      <c r="O53" s="54"/>
      <c r="P53" s="54"/>
      <c r="Q53" s="4" t="str">
        <f t="shared" si="59"/>
        <v/>
      </c>
      <c r="R53" s="4" t="str">
        <f t="shared" si="10"/>
        <v/>
      </c>
      <c r="S53" s="4" t="str">
        <f t="shared" si="11"/>
        <v/>
      </c>
      <c r="T53" s="4" t="str">
        <f t="shared" si="12"/>
        <v/>
      </c>
      <c r="U53" s="4" t="str">
        <f t="shared" si="55"/>
        <v/>
      </c>
    </row>
    <row r="54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4"/>
      <c r="M54" s="54"/>
      <c r="N54" s="54"/>
      <c r="O54" s="54"/>
      <c r="P54" s="54"/>
      <c r="Q54" s="4" t="str">
        <f t="shared" si="59"/>
        <v/>
      </c>
      <c r="R54" s="4" t="str">
        <f t="shared" si="10"/>
        <v/>
      </c>
      <c r="S54" s="4" t="str">
        <f t="shared" si="11"/>
        <v/>
      </c>
      <c r="T54" s="4" t="str">
        <f t="shared" si="12"/>
        <v/>
      </c>
      <c r="U54" s="4" t="str">
        <f t="shared" si="55"/>
        <v/>
      </c>
    </row>
    <row r="55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4"/>
      <c r="M55" s="54"/>
      <c r="N55" s="54"/>
      <c r="O55" s="54"/>
      <c r="P55" s="54"/>
      <c r="Q55" s="4" t="str">
        <f t="shared" si="59"/>
        <v/>
      </c>
      <c r="R55" s="4" t="str">
        <f t="shared" si="10"/>
        <v/>
      </c>
      <c r="S55" s="4" t="str">
        <f t="shared" si="11"/>
        <v/>
      </c>
      <c r="T55" s="4" t="str">
        <f t="shared" si="12"/>
        <v/>
      </c>
      <c r="U55" s="4" t="str">
        <f t="shared" si="55"/>
        <v/>
      </c>
    </row>
    <row r="56">
      <c r="A56" s="4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4"/>
      <c r="M56" s="54"/>
      <c r="N56" s="54"/>
      <c r="O56" s="54"/>
      <c r="P56" s="54"/>
      <c r="Q56" s="4" t="str">
        <f t="shared" si="59"/>
        <v/>
      </c>
      <c r="R56" s="4" t="str">
        <f t="shared" si="10"/>
        <v/>
      </c>
      <c r="S56" s="4" t="str">
        <f t="shared" si="11"/>
        <v/>
      </c>
      <c r="T56" s="4" t="str">
        <f t="shared" si="12"/>
        <v/>
      </c>
      <c r="U56" s="4" t="str">
        <f t="shared" si="55"/>
        <v/>
      </c>
    </row>
    <row r="57">
      <c r="A57" s="4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4"/>
      <c r="M57" s="54"/>
      <c r="N57" s="54"/>
      <c r="O57" s="54"/>
      <c r="P57" s="54"/>
      <c r="Q57" s="4" t="str">
        <f t="shared" si="59"/>
        <v/>
      </c>
      <c r="R57" s="4" t="str">
        <f t="shared" si="10"/>
        <v/>
      </c>
      <c r="S57" s="4" t="str">
        <f t="shared" si="11"/>
        <v/>
      </c>
      <c r="T57" s="4" t="str">
        <f t="shared" si="12"/>
        <v/>
      </c>
      <c r="U57" s="4" t="str">
        <f t="shared" si="55"/>
        <v/>
      </c>
    </row>
    <row r="58">
      <c r="A58" s="4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4"/>
      <c r="M58" s="54"/>
      <c r="N58" s="54"/>
      <c r="O58" s="54"/>
      <c r="P58" s="54"/>
      <c r="Q58" s="4" t="str">
        <f t="shared" si="59"/>
        <v/>
      </c>
      <c r="R58" s="4" t="str">
        <f t="shared" si="10"/>
        <v/>
      </c>
      <c r="S58" s="4" t="str">
        <f t="shared" si="11"/>
        <v/>
      </c>
      <c r="T58" s="4" t="str">
        <f t="shared" si="12"/>
        <v/>
      </c>
      <c r="U58" s="4" t="str">
        <f t="shared" si="55"/>
        <v/>
      </c>
    </row>
    <row r="59">
      <c r="A59" s="4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4"/>
      <c r="M59" s="54"/>
      <c r="N59" s="54"/>
      <c r="O59" s="54"/>
      <c r="P59" s="54"/>
      <c r="Q59" s="4" t="str">
        <f t="shared" si="59"/>
        <v/>
      </c>
      <c r="R59" s="4" t="str">
        <f t="shared" si="10"/>
        <v/>
      </c>
      <c r="S59" s="4" t="str">
        <f t="shared" si="11"/>
        <v/>
      </c>
      <c r="T59" s="4" t="str">
        <f t="shared" si="12"/>
        <v/>
      </c>
      <c r="U59" s="4" t="str">
        <f t="shared" si="55"/>
        <v/>
      </c>
    </row>
    <row r="60">
      <c r="A60" s="4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4"/>
      <c r="M60" s="54"/>
      <c r="N60" s="54"/>
      <c r="O60" s="54"/>
      <c r="P60" s="54"/>
      <c r="Q60" s="4" t="str">
        <f t="shared" si="59"/>
        <v/>
      </c>
      <c r="R60" s="4" t="str">
        <f t="shared" si="10"/>
        <v/>
      </c>
      <c r="S60" s="4" t="str">
        <f t="shared" si="11"/>
        <v/>
      </c>
      <c r="T60" s="4" t="str">
        <f t="shared" si="12"/>
        <v/>
      </c>
      <c r="U60" s="4" t="str">
        <f t="shared" si="55"/>
        <v/>
      </c>
    </row>
    <row r="61">
      <c r="A61" s="4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4"/>
      <c r="M61" s="54"/>
      <c r="N61" s="54"/>
      <c r="O61" s="54"/>
      <c r="P61" s="54"/>
      <c r="Q61" s="4" t="str">
        <f t="shared" si="59"/>
        <v/>
      </c>
      <c r="R61" s="4" t="str">
        <f t="shared" si="10"/>
        <v/>
      </c>
      <c r="S61" s="4" t="str">
        <f t="shared" si="11"/>
        <v/>
      </c>
      <c r="T61" s="4" t="str">
        <f t="shared" si="12"/>
        <v/>
      </c>
      <c r="U61" s="4" t="str">
        <f t="shared" ref="U61:U70" si="60">IF(ISBLANK(J61),"",IF(J61&gt;=0,"Positiva","Negativa"))
</f>
        <v/>
      </c>
    </row>
    <row r="62">
      <c r="A62" s="4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4"/>
      <c r="M62" s="54"/>
      <c r="N62" s="54"/>
      <c r="O62" s="54"/>
      <c r="P62" s="54"/>
      <c r="Q62" s="4" t="str">
        <f t="shared" si="59"/>
        <v/>
      </c>
      <c r="R62" s="4" t="str">
        <f t="shared" si="10"/>
        <v/>
      </c>
      <c r="S62" s="4" t="str">
        <f t="shared" si="11"/>
        <v/>
      </c>
      <c r="T62" s="4" t="str">
        <f t="shared" si="12"/>
        <v/>
      </c>
      <c r="U62" s="4" t="str">
        <f t="shared" si="60"/>
        <v/>
      </c>
    </row>
    <row r="63">
      <c r="A63" s="4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4"/>
      <c r="M63" s="54"/>
      <c r="N63" s="54"/>
      <c r="O63" s="54"/>
      <c r="P63" s="54"/>
      <c r="Q63" s="4" t="str">
        <f t="shared" si="59"/>
        <v/>
      </c>
      <c r="R63" s="4" t="str">
        <f t="shared" si="10"/>
        <v/>
      </c>
      <c r="S63" s="4" t="str">
        <f t="shared" si="11"/>
        <v/>
      </c>
      <c r="T63" s="4" t="str">
        <f t="shared" si="12"/>
        <v/>
      </c>
      <c r="U63" s="4" t="str">
        <f t="shared" si="60"/>
        <v/>
      </c>
    </row>
    <row r="64">
      <c r="A64" s="4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4"/>
      <c r="M64" s="54"/>
      <c r="N64" s="54"/>
      <c r="O64" s="54"/>
      <c r="P64" s="54"/>
      <c r="Q64" s="4" t="str">
        <f t="shared" si="59"/>
        <v/>
      </c>
      <c r="R64" s="4" t="str">
        <f t="shared" si="10"/>
        <v/>
      </c>
      <c r="S64" s="4" t="str">
        <f t="shared" si="11"/>
        <v/>
      </c>
      <c r="T64" s="4" t="str">
        <f t="shared" si="12"/>
        <v/>
      </c>
      <c r="U64" s="4" t="str">
        <f t="shared" si="60"/>
        <v/>
      </c>
    </row>
    <row r="65">
      <c r="A65" s="4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4"/>
      <c r="M65" s="54"/>
      <c r="N65" s="54"/>
      <c r="O65" s="54"/>
      <c r="P65" s="54"/>
      <c r="Q65" s="4" t="str">
        <f t="shared" si="59"/>
        <v/>
      </c>
      <c r="R65" s="4" t="str">
        <f t="shared" si="10"/>
        <v/>
      </c>
      <c r="S65" s="4" t="str">
        <f t="shared" si="11"/>
        <v/>
      </c>
      <c r="T65" s="4" t="str">
        <f t="shared" si="12"/>
        <v/>
      </c>
      <c r="U65" s="4" t="str">
        <f t="shared" si="60"/>
        <v/>
      </c>
    </row>
    <row r="66">
      <c r="A66" s="4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4"/>
      <c r="M66" s="54"/>
      <c r="N66" s="54"/>
      <c r="O66" s="54"/>
      <c r="P66" s="54"/>
      <c r="Q66" s="4" t="str">
        <f t="shared" si="59"/>
        <v/>
      </c>
      <c r="R66" s="4" t="str">
        <f t="shared" si="10"/>
        <v/>
      </c>
      <c r="S66" s="4" t="str">
        <f t="shared" si="11"/>
        <v/>
      </c>
      <c r="T66" s="4" t="str">
        <f t="shared" si="12"/>
        <v/>
      </c>
      <c r="U66" s="4" t="str">
        <f t="shared" si="60"/>
        <v/>
      </c>
    </row>
    <row r="67">
      <c r="A67" s="4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4"/>
      <c r="M67" s="54"/>
      <c r="N67" s="54"/>
      <c r="O67" s="54"/>
      <c r="P67" s="54"/>
      <c r="Q67" s="4" t="str">
        <f t="shared" si="59"/>
        <v/>
      </c>
      <c r="R67" s="4" t="str">
        <f t="shared" si="10"/>
        <v/>
      </c>
      <c r="S67" s="4" t="str">
        <f t="shared" si="11"/>
        <v/>
      </c>
      <c r="T67" s="4" t="str">
        <f t="shared" si="12"/>
        <v/>
      </c>
      <c r="U67" s="4" t="str">
        <f t="shared" si="60"/>
        <v/>
      </c>
    </row>
    <row r="68">
      <c r="A68" s="4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4"/>
      <c r="M68" s="54"/>
      <c r="N68" s="54"/>
      <c r="O68" s="54"/>
      <c r="P68" s="54"/>
      <c r="Q68" s="4" t="str">
        <f t="shared" si="59"/>
        <v/>
      </c>
      <c r="R68" s="4" t="str">
        <f t="shared" si="10"/>
        <v/>
      </c>
      <c r="S68" s="4" t="str">
        <f t="shared" si="11"/>
        <v/>
      </c>
      <c r="T68" s="4" t="str">
        <f t="shared" si="12"/>
        <v/>
      </c>
      <c r="U68" s="4" t="str">
        <f t="shared" si="60"/>
        <v/>
      </c>
    </row>
    <row r="69">
      <c r="A69" s="4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4"/>
      <c r="M69" s="54"/>
      <c r="N69" s="54"/>
      <c r="O69" s="54"/>
      <c r="P69" s="54"/>
      <c r="Q69" s="4" t="str">
        <f t="shared" si="59"/>
        <v/>
      </c>
      <c r="R69" s="4" t="str">
        <f t="shared" si="10"/>
        <v/>
      </c>
      <c r="S69" s="4" t="str">
        <f t="shared" si="11"/>
        <v/>
      </c>
      <c r="T69" s="4" t="str">
        <f t="shared" si="12"/>
        <v/>
      </c>
      <c r="U69" s="4" t="str">
        <f t="shared" si="60"/>
        <v/>
      </c>
    </row>
    <row r="70">
      <c r="A70" s="4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4"/>
      <c r="M70" s="54"/>
      <c r="N70" s="54"/>
      <c r="O70" s="54"/>
      <c r="P70" s="54"/>
      <c r="Q70" s="4" t="str">
        <f t="shared" si="59"/>
        <v/>
      </c>
      <c r="R70" s="4" t="str">
        <f t="shared" si="10"/>
        <v/>
      </c>
      <c r="S70" s="4" t="str">
        <f t="shared" si="11"/>
        <v/>
      </c>
      <c r="T70" s="4" t="str">
        <f t="shared" si="12"/>
        <v/>
      </c>
      <c r="U70" s="4" t="str">
        <f t="shared" si="60"/>
        <v/>
      </c>
    </row>
    <row r="71">
      <c r="A71" s="4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4"/>
      <c r="M71" s="54"/>
      <c r="N71" s="54"/>
      <c r="O71" s="54"/>
      <c r="P71" s="54"/>
      <c r="Q71" s="4"/>
      <c r="R71" s="4"/>
      <c r="S71" s="4"/>
      <c r="T71" s="4"/>
      <c r="U71" s="4"/>
    </row>
    <row r="72">
      <c r="A72" s="4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4"/>
      <c r="M72" s="54"/>
      <c r="N72" s="54"/>
      <c r="O72" s="54"/>
      <c r="P72" s="54"/>
      <c r="Q72" s="4"/>
      <c r="R72" s="4"/>
      <c r="S72" s="4"/>
      <c r="T72" s="4"/>
      <c r="U72" s="4"/>
    </row>
    <row r="73">
      <c r="A73" s="4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4"/>
      <c r="M73" s="54"/>
      <c r="N73" s="54"/>
      <c r="O73" s="54"/>
      <c r="P73" s="54"/>
      <c r="Q73" s="4"/>
      <c r="R73" s="4"/>
      <c r="S73" s="4"/>
      <c r="T73" s="4"/>
      <c r="U73" s="4"/>
    </row>
    <row r="74">
      <c r="A74" s="4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4"/>
      <c r="M74" s="54"/>
      <c r="N74" s="54"/>
      <c r="O74" s="54"/>
      <c r="P74" s="54"/>
      <c r="Q74" s="4"/>
      <c r="R74" s="4"/>
      <c r="S74" s="4"/>
      <c r="T74" s="4"/>
      <c r="U74" s="4"/>
    </row>
    <row r="75">
      <c r="A75" s="4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4"/>
      <c r="M75" s="54"/>
      <c r="N75" s="54"/>
      <c r="O75" s="54"/>
      <c r="P75" s="54"/>
      <c r="Q75" s="4"/>
      <c r="R75" s="4"/>
      <c r="S75" s="4"/>
      <c r="T75" s="4"/>
      <c r="U75" s="4"/>
    </row>
    <row r="76">
      <c r="A76" s="4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4"/>
      <c r="M76" s="54"/>
      <c r="N76" s="54"/>
      <c r="O76" s="54"/>
      <c r="P76" s="54"/>
      <c r="Q76" s="4"/>
      <c r="R76" s="4"/>
      <c r="S76" s="4"/>
      <c r="T76" s="4"/>
      <c r="U76" s="4"/>
    </row>
    <row r="77">
      <c r="A77" s="4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4"/>
      <c r="M77" s="54"/>
      <c r="N77" s="54"/>
      <c r="O77" s="54"/>
      <c r="P77" s="54"/>
      <c r="Q77" s="4"/>
      <c r="R77" s="4"/>
      <c r="S77" s="4"/>
      <c r="T77" s="4"/>
      <c r="U77" s="4"/>
    </row>
    <row r="78">
      <c r="A78" s="4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4"/>
      <c r="M78" s="54"/>
      <c r="N78" s="54"/>
      <c r="O78" s="54"/>
      <c r="P78" s="54"/>
      <c r="Q78" s="4"/>
      <c r="R78" s="4"/>
      <c r="S78" s="4"/>
      <c r="T78" s="4"/>
      <c r="U78" s="4"/>
    </row>
    <row r="79">
      <c r="A79" s="4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4"/>
      <c r="M79" s="54"/>
      <c r="N79" s="54"/>
      <c r="O79" s="54"/>
      <c r="P79" s="54"/>
      <c r="Q79" s="4"/>
      <c r="R79" s="4"/>
      <c r="S79" s="4"/>
      <c r="T79" s="4"/>
      <c r="U79" s="4"/>
    </row>
    <row r="80">
      <c r="A80" s="4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4"/>
      <c r="M80" s="54"/>
      <c r="N80" s="54"/>
      <c r="O80" s="54"/>
      <c r="P80" s="54"/>
      <c r="Q80" s="4"/>
      <c r="R80" s="4"/>
      <c r="S80" s="4"/>
      <c r="T80" s="4"/>
      <c r="U80" s="4"/>
    </row>
    <row r="81">
      <c r="A81" s="4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4"/>
      <c r="M81" s="54"/>
      <c r="N81" s="54"/>
      <c r="O81" s="54"/>
      <c r="P81" s="54"/>
      <c r="Q81" s="4"/>
      <c r="R81" s="4"/>
      <c r="S81" s="4"/>
      <c r="T81" s="4"/>
      <c r="U81" s="4"/>
    </row>
    <row r="82">
      <c r="A82" s="4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4"/>
      <c r="M82" s="54"/>
      <c r="N82" s="54"/>
      <c r="O82" s="54"/>
      <c r="P82" s="54"/>
      <c r="Q82" s="4"/>
      <c r="R82" s="4"/>
      <c r="S82" s="4"/>
      <c r="T82" s="4"/>
      <c r="U82" s="4"/>
    </row>
    <row r="83">
      <c r="A83" s="4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4"/>
      <c r="M83" s="54"/>
      <c r="N83" s="54"/>
      <c r="O83" s="54"/>
      <c r="P83" s="54"/>
      <c r="Q83" s="4"/>
      <c r="R83" s="4"/>
      <c r="S83" s="4"/>
      <c r="T83" s="4"/>
      <c r="U83" s="4"/>
    </row>
    <row r="84">
      <c r="A84" s="4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4"/>
      <c r="M84" s="54"/>
      <c r="N84" s="54"/>
      <c r="O84" s="54"/>
      <c r="P84" s="54"/>
      <c r="Q84" s="4"/>
      <c r="R84" s="4"/>
      <c r="S84" s="4"/>
      <c r="T84" s="4"/>
      <c r="U84" s="4"/>
    </row>
    <row r="85">
      <c r="A85" s="4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4"/>
      <c r="M85" s="54"/>
      <c r="N85" s="54"/>
      <c r="O85" s="54"/>
      <c r="P85" s="54"/>
      <c r="Q85" s="4"/>
      <c r="R85" s="4"/>
      <c r="S85" s="4"/>
      <c r="T85" s="4"/>
      <c r="U85" s="4"/>
    </row>
    <row r="86">
      <c r="A86" s="4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4"/>
      <c r="M86" s="54"/>
      <c r="N86" s="54"/>
      <c r="O86" s="54"/>
      <c r="P86" s="54"/>
      <c r="Q86" s="4"/>
      <c r="R86" s="4"/>
      <c r="S86" s="4"/>
      <c r="T86" s="4"/>
      <c r="U86" s="4"/>
    </row>
    <row r="87">
      <c r="A87" s="4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4"/>
      <c r="M87" s="54"/>
      <c r="N87" s="54"/>
      <c r="O87" s="54"/>
      <c r="P87" s="54"/>
      <c r="Q87" s="4"/>
      <c r="R87" s="4"/>
      <c r="S87" s="4"/>
      <c r="T87" s="4"/>
      <c r="U87" s="4"/>
    </row>
    <row r="88">
      <c r="A88" s="4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4"/>
      <c r="M88" s="54"/>
      <c r="N88" s="54"/>
      <c r="O88" s="54"/>
      <c r="P88" s="54"/>
      <c r="Q88" s="4"/>
      <c r="R88" s="4"/>
      <c r="S88" s="4"/>
      <c r="T88" s="4"/>
      <c r="U88" s="4"/>
    </row>
    <row r="89">
      <c r="A89" s="4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4"/>
      <c r="M89" s="54"/>
      <c r="N89" s="54"/>
      <c r="O89" s="54"/>
      <c r="P89" s="54"/>
      <c r="Q89" s="4"/>
      <c r="R89" s="4"/>
      <c r="S89" s="4"/>
      <c r="T89" s="4"/>
      <c r="U89" s="4"/>
    </row>
    <row r="90">
      <c r="A90" s="4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4"/>
      <c r="M90" s="54"/>
      <c r="N90" s="54"/>
      <c r="O90" s="54"/>
      <c r="P90" s="54"/>
      <c r="Q90" s="4"/>
      <c r="R90" s="4"/>
      <c r="S90" s="4"/>
      <c r="T90" s="4"/>
      <c r="U90" s="4"/>
    </row>
    <row r="91">
      <c r="A91" s="4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4"/>
      <c r="M91" s="54"/>
      <c r="N91" s="54"/>
      <c r="O91" s="54"/>
      <c r="P91" s="54"/>
      <c r="Q91" s="4"/>
      <c r="R91" s="4"/>
      <c r="S91" s="4"/>
      <c r="T91" s="4"/>
      <c r="U91" s="4"/>
    </row>
    <row r="92">
      <c r="A92" s="4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4"/>
      <c r="M92" s="54"/>
      <c r="N92" s="54"/>
      <c r="O92" s="54"/>
      <c r="P92" s="54"/>
      <c r="Q92" s="4"/>
      <c r="R92" s="4"/>
      <c r="S92" s="4"/>
      <c r="T92" s="4"/>
      <c r="U92" s="4"/>
    </row>
    <row r="93">
      <c r="A93" s="4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4"/>
      <c r="M93" s="54"/>
      <c r="N93" s="54"/>
      <c r="O93" s="54"/>
      <c r="P93" s="54"/>
      <c r="Q93" s="4"/>
      <c r="R93" s="4"/>
      <c r="S93" s="4"/>
      <c r="T93" s="4"/>
      <c r="U93" s="4"/>
    </row>
    <row r="94">
      <c r="A94" s="4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4"/>
      <c r="M94" s="54"/>
      <c r="N94" s="54"/>
      <c r="O94" s="54"/>
      <c r="P94" s="54"/>
      <c r="Q94" s="4"/>
      <c r="R94" s="4"/>
      <c r="S94" s="4"/>
      <c r="T94" s="4"/>
      <c r="U94" s="4"/>
    </row>
    <row r="95">
      <c r="A95" s="4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4"/>
      <c r="M95" s="54"/>
      <c r="N95" s="54"/>
      <c r="O95" s="54"/>
      <c r="P95" s="54"/>
      <c r="Q95" s="4"/>
      <c r="R95" s="4"/>
      <c r="S95" s="4"/>
      <c r="T95" s="4"/>
      <c r="U95" s="4"/>
    </row>
    <row r="96">
      <c r="A96" s="4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4"/>
      <c r="M96" s="54"/>
      <c r="N96" s="54"/>
      <c r="O96" s="54"/>
      <c r="P96" s="54"/>
      <c r="Q96" s="4"/>
      <c r="R96" s="4"/>
      <c r="S96" s="4"/>
      <c r="T96" s="4"/>
      <c r="U96" s="4"/>
    </row>
    <row r="97">
      <c r="A97" s="4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4"/>
      <c r="M97" s="54"/>
      <c r="N97" s="54"/>
      <c r="O97" s="54"/>
      <c r="P97" s="54"/>
      <c r="Q97" s="4"/>
      <c r="R97" s="4"/>
      <c r="S97" s="4"/>
      <c r="T97" s="4"/>
      <c r="U97" s="4"/>
    </row>
    <row r="98">
      <c r="A98" s="4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4"/>
      <c r="M98" s="54"/>
      <c r="N98" s="54"/>
      <c r="O98" s="54"/>
      <c r="P98" s="54"/>
      <c r="Q98" s="4"/>
      <c r="R98" s="4"/>
      <c r="S98" s="4"/>
      <c r="T98" s="4"/>
      <c r="U98" s="4"/>
    </row>
    <row r="99">
      <c r="A99" s="4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4"/>
      <c r="M99" s="54"/>
      <c r="N99" s="54"/>
      <c r="O99" s="54"/>
      <c r="P99" s="54"/>
      <c r="Q99" s="4"/>
      <c r="R99" s="4"/>
      <c r="S99" s="4"/>
      <c r="T99" s="4"/>
      <c r="U99" s="4"/>
    </row>
    <row r="100">
      <c r="A100" s="4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4"/>
      <c r="M100" s="54"/>
      <c r="N100" s="54"/>
      <c r="O100" s="54"/>
      <c r="P100" s="54"/>
      <c r="Q100" s="4"/>
      <c r="R100" s="4"/>
      <c r="S100" s="4"/>
      <c r="T100" s="4"/>
      <c r="U100" s="4"/>
    </row>
    <row r="101">
      <c r="A101" s="4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4"/>
      <c r="M101" s="54"/>
      <c r="N101" s="54"/>
      <c r="O101" s="54"/>
      <c r="P101" s="54"/>
      <c r="Q101" s="4"/>
      <c r="R101" s="4"/>
      <c r="S101" s="4"/>
      <c r="T101" s="4"/>
      <c r="U101" s="4"/>
    </row>
    <row r="102">
      <c r="A102" s="4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4"/>
      <c r="M102" s="54"/>
      <c r="N102" s="54"/>
      <c r="O102" s="54"/>
      <c r="P102" s="54"/>
      <c r="Q102" s="4"/>
      <c r="R102" s="4"/>
      <c r="S102" s="4"/>
      <c r="T102" s="4"/>
      <c r="U102" s="4"/>
    </row>
    <row r="103">
      <c r="A103" s="4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4"/>
      <c r="M103" s="54"/>
      <c r="N103" s="54"/>
      <c r="O103" s="54"/>
      <c r="P103" s="54"/>
      <c r="Q103" s="4"/>
      <c r="R103" s="4"/>
      <c r="S103" s="4"/>
      <c r="T103" s="4"/>
      <c r="U103" s="4"/>
    </row>
    <row r="104">
      <c r="A104" s="4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4"/>
      <c r="M104" s="54"/>
      <c r="N104" s="54"/>
      <c r="O104" s="54"/>
      <c r="P104" s="54"/>
      <c r="Q104" s="4"/>
      <c r="R104" s="4"/>
      <c r="S104" s="4"/>
      <c r="T104" s="4"/>
      <c r="U104" s="4"/>
    </row>
    <row r="105">
      <c r="A105" s="4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4"/>
      <c r="M105" s="54"/>
      <c r="N105" s="54"/>
      <c r="O105" s="54"/>
      <c r="P105" s="54"/>
      <c r="Q105" s="4"/>
      <c r="R105" s="4"/>
      <c r="S105" s="4"/>
      <c r="T105" s="4"/>
      <c r="U105" s="4"/>
    </row>
    <row r="106">
      <c r="A106" s="4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4"/>
      <c r="M106" s="54"/>
      <c r="N106" s="54"/>
      <c r="O106" s="54"/>
      <c r="P106" s="54"/>
      <c r="Q106" s="4"/>
      <c r="R106" s="4"/>
      <c r="S106" s="4"/>
      <c r="T106" s="4"/>
      <c r="U106" s="4"/>
    </row>
    <row r="107">
      <c r="A107" s="4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4"/>
      <c r="M107" s="54"/>
      <c r="N107" s="54"/>
      <c r="O107" s="54"/>
      <c r="P107" s="54"/>
      <c r="Q107" s="4"/>
      <c r="R107" s="4"/>
      <c r="S107" s="4"/>
      <c r="T107" s="4"/>
      <c r="U107" s="4"/>
    </row>
    <row r="108">
      <c r="A108" s="4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4"/>
      <c r="M108" s="54"/>
      <c r="N108" s="54"/>
      <c r="O108" s="54"/>
      <c r="P108" s="54"/>
      <c r="Q108" s="4"/>
      <c r="R108" s="4"/>
      <c r="S108" s="4"/>
      <c r="T108" s="4"/>
      <c r="U108" s="4"/>
    </row>
    <row r="109">
      <c r="A109" s="4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4"/>
      <c r="M109" s="54"/>
      <c r="N109" s="54"/>
      <c r="O109" s="54"/>
      <c r="P109" s="54"/>
      <c r="Q109" s="4"/>
      <c r="R109" s="4"/>
      <c r="S109" s="4"/>
      <c r="T109" s="4"/>
      <c r="U109" s="4"/>
    </row>
    <row r="110">
      <c r="A110" s="4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4"/>
      <c r="M110" s="54"/>
      <c r="N110" s="54"/>
      <c r="O110" s="54"/>
      <c r="P110" s="54"/>
      <c r="Q110" s="4"/>
      <c r="R110" s="4"/>
      <c r="S110" s="4"/>
      <c r="T110" s="4"/>
      <c r="U110" s="4"/>
    </row>
    <row r="111">
      <c r="A111" s="4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4"/>
      <c r="M111" s="54"/>
      <c r="N111" s="54"/>
      <c r="O111" s="54"/>
      <c r="P111" s="54"/>
      <c r="Q111" s="4"/>
      <c r="R111" s="4"/>
      <c r="S111" s="4"/>
      <c r="T111" s="4"/>
      <c r="U111" s="4"/>
    </row>
    <row r="112">
      <c r="A112" s="4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4"/>
      <c r="M112" s="54"/>
      <c r="N112" s="54"/>
      <c r="O112" s="54"/>
      <c r="P112" s="54"/>
      <c r="Q112" s="4"/>
      <c r="R112" s="4"/>
      <c r="S112" s="4"/>
      <c r="T112" s="4"/>
      <c r="U112" s="4"/>
    </row>
    <row r="113">
      <c r="A113" s="4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4"/>
      <c r="M113" s="54"/>
      <c r="N113" s="54"/>
      <c r="O113" s="54"/>
      <c r="P113" s="54"/>
      <c r="Q113" s="4"/>
      <c r="R113" s="4"/>
      <c r="S113" s="4"/>
      <c r="T113" s="4"/>
      <c r="U113" s="4"/>
    </row>
    <row r="114">
      <c r="A114" s="4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4"/>
      <c r="M114" s="54"/>
      <c r="N114" s="54"/>
      <c r="O114" s="54"/>
      <c r="P114" s="54"/>
      <c r="Q114" s="4"/>
      <c r="R114" s="4"/>
      <c r="S114" s="4"/>
      <c r="T114" s="4"/>
      <c r="U114" s="4"/>
    </row>
    <row r="115">
      <c r="A115" s="4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4"/>
      <c r="M115" s="54"/>
      <c r="N115" s="54"/>
      <c r="O115" s="54"/>
      <c r="P115" s="54"/>
      <c r="Q115" s="4"/>
      <c r="R115" s="4"/>
      <c r="S115" s="4"/>
      <c r="T115" s="4"/>
      <c r="U115" s="4"/>
    </row>
    <row r="116">
      <c r="A116" s="4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4"/>
      <c r="M116" s="54"/>
      <c r="N116" s="54"/>
      <c r="O116" s="54"/>
      <c r="P116" s="54"/>
      <c r="Q116" s="4"/>
      <c r="R116" s="4"/>
      <c r="S116" s="4"/>
      <c r="T116" s="4"/>
      <c r="U116" s="4"/>
    </row>
    <row r="117">
      <c r="A117" s="4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4"/>
      <c r="M117" s="54"/>
      <c r="N117" s="54"/>
      <c r="O117" s="54"/>
      <c r="P117" s="54"/>
      <c r="Q117" s="4"/>
      <c r="R117" s="4"/>
      <c r="S117" s="4"/>
      <c r="T117" s="4"/>
      <c r="U117" s="4"/>
    </row>
    <row r="118">
      <c r="A118" s="4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4"/>
      <c r="M118" s="54"/>
      <c r="N118" s="54"/>
      <c r="O118" s="54"/>
      <c r="P118" s="54"/>
      <c r="Q118" s="4"/>
      <c r="R118" s="4"/>
      <c r="S118" s="4"/>
      <c r="T118" s="4"/>
      <c r="U118" s="4"/>
    </row>
    <row r="119">
      <c r="A119" s="4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4"/>
      <c r="M119" s="54"/>
      <c r="N119" s="54"/>
      <c r="O119" s="54"/>
      <c r="P119" s="54"/>
      <c r="Q119" s="4"/>
      <c r="R119" s="4"/>
      <c r="S119" s="4"/>
      <c r="T119" s="4"/>
      <c r="U119" s="4"/>
    </row>
    <row r="120">
      <c r="A120" s="4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4"/>
      <c r="M120" s="54"/>
      <c r="N120" s="54"/>
      <c r="O120" s="54"/>
      <c r="P120" s="54"/>
      <c r="Q120" s="4"/>
      <c r="R120" s="4"/>
      <c r="S120" s="4"/>
      <c r="T120" s="4"/>
      <c r="U120" s="4"/>
    </row>
    <row r="121">
      <c r="A121" s="4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4"/>
      <c r="M121" s="54"/>
      <c r="N121" s="54"/>
      <c r="O121" s="54"/>
      <c r="P121" s="54"/>
      <c r="Q121" s="4"/>
      <c r="R121" s="4"/>
      <c r="S121" s="4"/>
      <c r="T121" s="4"/>
      <c r="U121" s="4"/>
    </row>
    <row r="122">
      <c r="A122" s="4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4"/>
      <c r="M122" s="54"/>
      <c r="N122" s="54"/>
      <c r="O122" s="54"/>
      <c r="P122" s="54"/>
      <c r="Q122" s="4"/>
      <c r="R122" s="4"/>
      <c r="S122" s="4"/>
      <c r="T122" s="4"/>
      <c r="U122" s="4"/>
    </row>
    <row r="123">
      <c r="A123" s="4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4"/>
      <c r="M123" s="54"/>
      <c r="N123" s="54"/>
      <c r="O123" s="54"/>
      <c r="P123" s="54"/>
      <c r="Q123" s="4"/>
      <c r="R123" s="4"/>
      <c r="S123" s="4"/>
      <c r="T123" s="4"/>
      <c r="U123" s="4"/>
    </row>
    <row r="124">
      <c r="A124" s="4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4"/>
      <c r="M124" s="54"/>
      <c r="N124" s="54"/>
      <c r="O124" s="54"/>
      <c r="P124" s="54"/>
      <c r="Q124" s="4"/>
      <c r="R124" s="4"/>
      <c r="S124" s="4"/>
      <c r="T124" s="4"/>
      <c r="U124" s="4"/>
    </row>
    <row r="125">
      <c r="A125" s="4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4"/>
      <c r="M125" s="54"/>
      <c r="N125" s="54"/>
      <c r="O125" s="54"/>
      <c r="P125" s="54"/>
      <c r="Q125" s="4"/>
      <c r="R125" s="4"/>
      <c r="S125" s="4"/>
      <c r="T125" s="4"/>
      <c r="U125" s="4"/>
    </row>
    <row r="126">
      <c r="A126" s="4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4"/>
      <c r="M126" s="54"/>
      <c r="N126" s="54"/>
      <c r="O126" s="54"/>
      <c r="P126" s="54"/>
      <c r="Q126" s="4"/>
      <c r="R126" s="4"/>
      <c r="S126" s="4"/>
      <c r="T126" s="4"/>
      <c r="U126" s="4"/>
    </row>
    <row r="127">
      <c r="A127" s="4"/>
      <c r="B127" s="4"/>
      <c r="C127" s="4"/>
      <c r="D127" s="4"/>
      <c r="E127" s="4"/>
      <c r="F127" s="4"/>
      <c r="G127" s="4"/>
    </row>
    <row r="128">
      <c r="A128" s="4"/>
      <c r="B128" s="4"/>
      <c r="C128" s="4"/>
      <c r="D128" s="4"/>
      <c r="E128" s="4"/>
      <c r="F128" s="4"/>
      <c r="G128" s="4"/>
    </row>
    <row r="129">
      <c r="A129" s="4"/>
      <c r="B129" s="4"/>
      <c r="C129" s="4"/>
      <c r="D129" s="4"/>
      <c r="E129" s="4"/>
      <c r="F129" s="4"/>
      <c r="G129" s="4"/>
    </row>
    <row r="130">
      <c r="A130" s="4"/>
      <c r="B130" s="4"/>
      <c r="C130" s="4"/>
      <c r="D130" s="4"/>
      <c r="E130" s="4"/>
      <c r="F130" s="4"/>
      <c r="G130" s="4"/>
    </row>
    <row r="131">
      <c r="A131" s="4"/>
      <c r="B131" s="4"/>
      <c r="C131" s="4"/>
      <c r="D131" s="4"/>
      <c r="E131" s="4"/>
      <c r="F131" s="4"/>
      <c r="G131" s="4"/>
    </row>
    <row r="132">
      <c r="A132" s="4"/>
      <c r="B132" s="4"/>
      <c r="C132" s="4"/>
      <c r="D132" s="4"/>
      <c r="E132" s="4"/>
      <c r="F132" s="4"/>
      <c r="G132" s="4"/>
    </row>
    <row r="133">
      <c r="A133" s="4"/>
      <c r="B133" s="4"/>
      <c r="C133" s="4"/>
      <c r="D133" s="4"/>
      <c r="E133" s="4"/>
      <c r="F133" s="4"/>
      <c r="G133" s="4"/>
    </row>
    <row r="134">
      <c r="A134" s="4"/>
      <c r="B134" s="4"/>
      <c r="C134" s="4"/>
      <c r="D134" s="4"/>
      <c r="E134" s="4"/>
      <c r="F134" s="4"/>
      <c r="G134" s="4"/>
    </row>
    <row r="135">
      <c r="A135" s="4"/>
      <c r="B135" s="4"/>
      <c r="C135" s="4"/>
      <c r="D135" s="4"/>
      <c r="E135" s="4"/>
      <c r="F135" s="4"/>
      <c r="G135" s="4"/>
    </row>
    <row r="136">
      <c r="A136" s="4"/>
      <c r="B136" s="4"/>
      <c r="C136" s="4"/>
      <c r="D136" s="4"/>
      <c r="E136" s="4"/>
      <c r="F136" s="4"/>
      <c r="G136" s="4"/>
    </row>
    <row r="137">
      <c r="A137" s="4"/>
      <c r="B137" s="4"/>
      <c r="C137" s="4"/>
      <c r="D137" s="4"/>
      <c r="E137" s="4"/>
      <c r="F137" s="4"/>
      <c r="G137" s="4"/>
    </row>
    <row r="138">
      <c r="A138" s="4"/>
      <c r="B138" s="4"/>
      <c r="C138" s="4"/>
      <c r="D138" s="4"/>
      <c r="E138" s="4"/>
      <c r="F138" s="4"/>
      <c r="G138" s="4"/>
    </row>
    <row r="139">
      <c r="A139" s="4"/>
      <c r="B139" s="4"/>
      <c r="C139" s="4"/>
      <c r="D139" s="4"/>
      <c r="E139" s="4"/>
      <c r="F139" s="4"/>
      <c r="G139" s="4"/>
    </row>
    <row r="140">
      <c r="A140" s="4"/>
      <c r="B140" s="4"/>
      <c r="C140" s="4"/>
      <c r="D140" s="4"/>
      <c r="E140" s="4"/>
      <c r="F140" s="4"/>
      <c r="G140" s="4"/>
    </row>
    <row r="141">
      <c r="A141" s="4"/>
      <c r="B141" s="4"/>
      <c r="C141" s="4"/>
      <c r="D141" s="4"/>
      <c r="E141" s="4"/>
      <c r="F141" s="4"/>
      <c r="G141" s="4"/>
    </row>
    <row r="142">
      <c r="A142" s="4"/>
      <c r="B142" s="4"/>
      <c r="C142" s="4"/>
      <c r="D142" s="4"/>
      <c r="E142" s="4"/>
      <c r="F142" s="4"/>
      <c r="G142" s="4"/>
    </row>
    <row r="143">
      <c r="A143" s="4"/>
      <c r="B143" s="4"/>
      <c r="C143" s="4"/>
      <c r="D143" s="4"/>
      <c r="E143" s="4"/>
      <c r="F143" s="4"/>
      <c r="G143" s="4"/>
    </row>
    <row r="144">
      <c r="A144" s="4"/>
      <c r="B144" s="4"/>
      <c r="C144" s="4"/>
      <c r="D144" s="4"/>
      <c r="E144" s="4"/>
      <c r="F144" s="4"/>
      <c r="G144" s="4"/>
    </row>
    <row r="145">
      <c r="A145" s="4"/>
      <c r="B145" s="4"/>
      <c r="C145" s="4"/>
      <c r="D145" s="4"/>
      <c r="E145" s="4"/>
      <c r="F145" s="4"/>
      <c r="G145" s="4"/>
    </row>
    <row r="146">
      <c r="A146" s="4"/>
      <c r="B146" s="4"/>
      <c r="C146" s="4"/>
      <c r="D146" s="4"/>
      <c r="E146" s="4"/>
      <c r="F146" s="4"/>
      <c r="G146" s="4"/>
    </row>
    <row r="147">
      <c r="A147" s="4"/>
      <c r="B147" s="4"/>
      <c r="C147" s="4"/>
      <c r="D147" s="4"/>
      <c r="E147" s="4"/>
      <c r="F147" s="4"/>
      <c r="G147" s="4"/>
    </row>
    <row r="148">
      <c r="A148" s="4"/>
      <c r="B148" s="4"/>
      <c r="C148" s="4"/>
      <c r="D148" s="4"/>
      <c r="E148" s="4"/>
      <c r="F148" s="4"/>
      <c r="G148" s="4"/>
    </row>
    <row r="149">
      <c r="A149" s="4"/>
      <c r="B149" s="4"/>
      <c r="C149" s="4"/>
      <c r="D149" s="4"/>
      <c r="E149" s="4"/>
      <c r="F149" s="4"/>
      <c r="G149" s="4"/>
    </row>
    <row r="150">
      <c r="A150" s="4"/>
      <c r="B150" s="4"/>
      <c r="C150" s="4"/>
      <c r="D150" s="4"/>
      <c r="E150" s="4"/>
      <c r="F150" s="4"/>
      <c r="G150" s="4"/>
    </row>
    <row r="151">
      <c r="A151" s="4"/>
      <c r="B151" s="4"/>
      <c r="C151" s="4"/>
      <c r="D151" s="4"/>
      <c r="E151" s="4"/>
      <c r="F151" s="4"/>
      <c r="G151" s="4"/>
    </row>
    <row r="152">
      <c r="A152" s="4"/>
      <c r="B152" s="4"/>
      <c r="C152" s="4"/>
      <c r="D152" s="4"/>
      <c r="E152" s="4"/>
      <c r="F152" s="4"/>
      <c r="G152" s="4"/>
    </row>
    <row r="153">
      <c r="A153" s="4"/>
      <c r="B153" s="4"/>
      <c r="C153" s="4"/>
      <c r="D153" s="4"/>
      <c r="E153" s="4"/>
      <c r="F153" s="4"/>
      <c r="G153" s="4"/>
    </row>
    <row r="154">
      <c r="A154" s="4"/>
      <c r="B154" s="4"/>
      <c r="C154" s="4"/>
      <c r="D154" s="4"/>
      <c r="E154" s="4"/>
      <c r="F154" s="4"/>
      <c r="G154" s="4"/>
    </row>
    <row r="155">
      <c r="A155" s="4"/>
      <c r="B155" s="4"/>
      <c r="C155" s="4"/>
      <c r="D155" s="4"/>
      <c r="E155" s="4"/>
      <c r="F155" s="4"/>
      <c r="G155" s="4"/>
    </row>
    <row r="156">
      <c r="A156" s="4"/>
      <c r="B156" s="4"/>
      <c r="C156" s="4"/>
      <c r="D156" s="4"/>
      <c r="E156" s="4"/>
      <c r="F156" s="4"/>
      <c r="G156" s="4"/>
    </row>
    <row r="157">
      <c r="A157" s="4"/>
      <c r="B157" s="4"/>
      <c r="C157" s="4"/>
      <c r="D157" s="4"/>
      <c r="E157" s="4"/>
      <c r="F157" s="4"/>
      <c r="G157" s="4"/>
    </row>
    <row r="158">
      <c r="A158" s="4"/>
      <c r="B158" s="4"/>
      <c r="C158" s="4"/>
      <c r="D158" s="4"/>
      <c r="E158" s="4"/>
      <c r="F158" s="4"/>
      <c r="G158" s="4"/>
    </row>
    <row r="159">
      <c r="A159" s="4"/>
      <c r="B159" s="4"/>
      <c r="C159" s="4"/>
      <c r="D159" s="4"/>
      <c r="E159" s="4"/>
      <c r="F159" s="4"/>
      <c r="G159" s="4"/>
    </row>
    <row r="160">
      <c r="A160" s="4"/>
      <c r="B160" s="4"/>
      <c r="C160" s="4"/>
      <c r="D160" s="4"/>
      <c r="E160" s="4"/>
      <c r="F160" s="4"/>
      <c r="G160" s="4"/>
    </row>
    <row r="161">
      <c r="A161" s="4"/>
      <c r="B161" s="4"/>
      <c r="C161" s="4"/>
      <c r="D161" s="4"/>
      <c r="E161" s="4"/>
      <c r="F161" s="4"/>
      <c r="G161" s="4"/>
    </row>
    <row r="162">
      <c r="A162" s="4"/>
      <c r="B162" s="4"/>
      <c r="C162" s="4"/>
      <c r="D162" s="4"/>
      <c r="E162" s="4"/>
      <c r="F162" s="4"/>
      <c r="G162" s="4"/>
    </row>
    <row r="163">
      <c r="A163" s="4"/>
      <c r="B163" s="4"/>
      <c r="C163" s="4"/>
      <c r="D163" s="4"/>
      <c r="E163" s="4"/>
      <c r="F163" s="4"/>
      <c r="G163" s="4"/>
    </row>
    <row r="164">
      <c r="A164" s="4"/>
      <c r="B164" s="4"/>
      <c r="C164" s="4"/>
      <c r="D164" s="4"/>
      <c r="E164" s="4"/>
      <c r="F164" s="4"/>
      <c r="G164" s="4"/>
    </row>
    <row r="165">
      <c r="A165" s="4"/>
      <c r="B165" s="4"/>
      <c r="C165" s="4"/>
      <c r="D165" s="4"/>
      <c r="E165" s="4"/>
      <c r="F165" s="4"/>
      <c r="G165" s="4"/>
    </row>
    <row r="166">
      <c r="A166" s="4"/>
      <c r="B166" s="4"/>
      <c r="C166" s="4"/>
      <c r="D166" s="4"/>
      <c r="E166" s="4"/>
      <c r="F166" s="4"/>
      <c r="G166" s="4"/>
    </row>
    <row r="167">
      <c r="A167" s="4"/>
      <c r="B167" s="4"/>
      <c r="C167" s="4"/>
      <c r="D167" s="4"/>
      <c r="E167" s="4"/>
      <c r="F167" s="4"/>
      <c r="G167" s="4"/>
    </row>
    <row r="168">
      <c r="A168" s="4"/>
      <c r="B168" s="4"/>
      <c r="C168" s="4"/>
      <c r="D168" s="4"/>
      <c r="E168" s="4"/>
      <c r="F168" s="4"/>
      <c r="G168" s="4"/>
    </row>
    <row r="169">
      <c r="A169" s="4"/>
      <c r="B169" s="4"/>
      <c r="C169" s="4"/>
      <c r="D169" s="4"/>
      <c r="E169" s="4"/>
      <c r="F169" s="4"/>
      <c r="G169" s="4"/>
    </row>
    <row r="170">
      <c r="A170" s="4"/>
      <c r="B170" s="4"/>
      <c r="C170" s="4"/>
      <c r="D170" s="4"/>
      <c r="E170" s="4"/>
      <c r="F170" s="4"/>
      <c r="G170" s="4"/>
    </row>
    <row r="171">
      <c r="A171" s="4"/>
      <c r="B171" s="4"/>
      <c r="C171" s="4"/>
      <c r="D171" s="4"/>
      <c r="E171" s="4"/>
      <c r="F171" s="4"/>
      <c r="G171" s="4"/>
    </row>
    <row r="172">
      <c r="A172" s="4"/>
      <c r="B172" s="4"/>
      <c r="C172" s="4"/>
      <c r="D172" s="4"/>
      <c r="E172" s="4"/>
      <c r="F172" s="4"/>
      <c r="G172" s="4"/>
    </row>
    <row r="173">
      <c r="A173" s="4"/>
      <c r="B173" s="4"/>
      <c r="C173" s="4"/>
      <c r="D173" s="4"/>
      <c r="E173" s="4"/>
      <c r="F173" s="4"/>
      <c r="G173" s="4"/>
    </row>
    <row r="174">
      <c r="A174" s="4"/>
      <c r="B174" s="4"/>
      <c r="C174" s="4"/>
      <c r="D174" s="4"/>
      <c r="E174" s="4"/>
      <c r="F174" s="4"/>
      <c r="G174" s="4"/>
    </row>
    <row r="175">
      <c r="A175" s="4"/>
      <c r="B175" s="4"/>
      <c r="C175" s="4"/>
      <c r="D175" s="4"/>
      <c r="E175" s="4"/>
      <c r="F175" s="4"/>
      <c r="G175" s="4"/>
    </row>
    <row r="176">
      <c r="A176" s="4"/>
      <c r="B176" s="4"/>
      <c r="C176" s="4"/>
      <c r="D176" s="4"/>
      <c r="E176" s="4"/>
      <c r="F176" s="4"/>
      <c r="G176" s="4"/>
    </row>
    <row r="177">
      <c r="A177" s="4"/>
      <c r="B177" s="4"/>
      <c r="C177" s="4"/>
      <c r="D177" s="4"/>
      <c r="E177" s="4"/>
      <c r="F177" s="4"/>
      <c r="G177" s="4"/>
    </row>
    <row r="178">
      <c r="A178" s="4"/>
      <c r="B178" s="4"/>
      <c r="C178" s="4"/>
      <c r="D178" s="4"/>
      <c r="E178" s="4"/>
      <c r="F178" s="4"/>
      <c r="G178" s="4"/>
    </row>
    <row r="179">
      <c r="A179" s="4"/>
      <c r="B179" s="4"/>
      <c r="C179" s="4"/>
      <c r="D179" s="4"/>
      <c r="E179" s="4"/>
      <c r="F179" s="4"/>
      <c r="G179" s="4"/>
    </row>
    <row r="180">
      <c r="A180" s="4"/>
      <c r="B180" s="4"/>
      <c r="C180" s="4"/>
      <c r="D180" s="4"/>
      <c r="E180" s="4"/>
      <c r="F180" s="4"/>
      <c r="G180" s="4"/>
    </row>
    <row r="181">
      <c r="A181" s="4"/>
      <c r="B181" s="4"/>
      <c r="C181" s="4"/>
      <c r="D181" s="4"/>
      <c r="E181" s="4"/>
      <c r="F181" s="4"/>
      <c r="G181" s="4"/>
    </row>
    <row r="182">
      <c r="A182" s="4"/>
      <c r="B182" s="4"/>
      <c r="C182" s="4"/>
      <c r="D182" s="4"/>
      <c r="E182" s="4"/>
      <c r="F182" s="4"/>
      <c r="G182" s="4"/>
    </row>
    <row r="183">
      <c r="A183" s="4"/>
      <c r="B183" s="4"/>
      <c r="C183" s="4"/>
      <c r="D183" s="4"/>
      <c r="E183" s="4"/>
      <c r="F183" s="4"/>
      <c r="G183" s="4"/>
    </row>
    <row r="184">
      <c r="A184" s="4"/>
      <c r="B184" s="4"/>
      <c r="C184" s="4"/>
      <c r="D184" s="4"/>
      <c r="E184" s="4"/>
      <c r="F184" s="4"/>
      <c r="G184" s="4"/>
    </row>
    <row r="185">
      <c r="A185" s="4"/>
      <c r="B185" s="4"/>
      <c r="C185" s="4"/>
      <c r="D185" s="4"/>
      <c r="E185" s="4"/>
      <c r="F185" s="4"/>
      <c r="G185" s="4"/>
    </row>
    <row r="186">
      <c r="A186" s="4"/>
      <c r="B186" s="4"/>
      <c r="C186" s="4"/>
      <c r="D186" s="4"/>
      <c r="E186" s="4"/>
      <c r="F186" s="4"/>
      <c r="G186" s="4"/>
    </row>
    <row r="187">
      <c r="A187" s="4"/>
      <c r="B187" s="4"/>
      <c r="C187" s="4"/>
      <c r="D187" s="4"/>
      <c r="E187" s="4"/>
      <c r="F187" s="4"/>
      <c r="G187" s="4"/>
    </row>
    <row r="188">
      <c r="A188" s="4"/>
      <c r="B188" s="4"/>
      <c r="C188" s="4"/>
      <c r="D188" s="4"/>
      <c r="E188" s="4"/>
      <c r="F188" s="4"/>
      <c r="G188" s="4"/>
    </row>
    <row r="189">
      <c r="A189" s="4"/>
      <c r="B189" s="4"/>
      <c r="C189" s="4"/>
      <c r="D189" s="4"/>
      <c r="E189" s="4"/>
      <c r="F189" s="4"/>
      <c r="G189" s="4"/>
    </row>
    <row r="190">
      <c r="A190" s="4"/>
      <c r="B190" s="4"/>
      <c r="C190" s="4"/>
      <c r="D190" s="4"/>
      <c r="E190" s="4"/>
      <c r="F190" s="4"/>
      <c r="G190" s="4"/>
    </row>
    <row r="191">
      <c r="A191" s="4"/>
      <c r="B191" s="4"/>
      <c r="C191" s="4"/>
      <c r="D191" s="4"/>
      <c r="E191" s="4"/>
      <c r="F191" s="4"/>
      <c r="G191" s="4"/>
    </row>
    <row r="192">
      <c r="A192" s="4"/>
      <c r="B192" s="4"/>
      <c r="C192" s="4"/>
      <c r="D192" s="4"/>
      <c r="E192" s="4"/>
      <c r="F192" s="4"/>
      <c r="G192" s="4"/>
    </row>
    <row r="193">
      <c r="A193" s="4"/>
      <c r="B193" s="4"/>
      <c r="C193" s="4"/>
      <c r="D193" s="4"/>
      <c r="E193" s="4"/>
      <c r="F193" s="4"/>
      <c r="G193" s="4"/>
    </row>
    <row r="194">
      <c r="A194" s="4"/>
      <c r="B194" s="4"/>
      <c r="C194" s="4"/>
      <c r="D194" s="4"/>
      <c r="E194" s="4"/>
      <c r="F194" s="4"/>
      <c r="G194" s="4"/>
    </row>
    <row r="195">
      <c r="A195" s="4"/>
      <c r="B195" s="4"/>
      <c r="C195" s="4"/>
      <c r="D195" s="4"/>
      <c r="E195" s="4"/>
      <c r="F195" s="4"/>
      <c r="G195" s="4"/>
    </row>
    <row r="196">
      <c r="A196" s="4"/>
      <c r="B196" s="4"/>
      <c r="C196" s="4"/>
      <c r="D196" s="4"/>
      <c r="E196" s="4"/>
      <c r="F196" s="4"/>
      <c r="G196" s="4"/>
    </row>
    <row r="197">
      <c r="A197" s="4"/>
      <c r="B197" s="4"/>
      <c r="C197" s="4"/>
      <c r="D197" s="4"/>
      <c r="E197" s="4"/>
      <c r="F197" s="4"/>
      <c r="G197" s="4"/>
    </row>
    <row r="198">
      <c r="A198" s="4"/>
      <c r="B198" s="4"/>
      <c r="C198" s="4"/>
      <c r="D198" s="4"/>
      <c r="E198" s="4"/>
      <c r="F198" s="4"/>
      <c r="G198" s="4"/>
    </row>
    <row r="199">
      <c r="A199" s="4"/>
      <c r="B199" s="4"/>
      <c r="C199" s="4"/>
      <c r="D199" s="4"/>
      <c r="E199" s="4"/>
      <c r="F199" s="4"/>
      <c r="G199" s="4"/>
    </row>
    <row r="200">
      <c r="A200" s="4"/>
      <c r="B200" s="4"/>
      <c r="C200" s="4"/>
      <c r="D200" s="4"/>
      <c r="E200" s="4"/>
      <c r="F200" s="4"/>
      <c r="G200" s="4"/>
    </row>
    <row r="201">
      <c r="A201" s="4"/>
      <c r="B201" s="4"/>
      <c r="C201" s="4"/>
      <c r="D201" s="4"/>
      <c r="E201" s="4"/>
      <c r="F201" s="4"/>
      <c r="G201" s="4"/>
    </row>
    <row r="202">
      <c r="A202" s="4"/>
      <c r="B202" s="4"/>
      <c r="C202" s="4"/>
      <c r="D202" s="4"/>
      <c r="E202" s="4"/>
      <c r="F202" s="4"/>
      <c r="G202" s="4"/>
    </row>
    <row r="203">
      <c r="A203" s="4"/>
      <c r="B203" s="4"/>
      <c r="C203" s="4"/>
      <c r="D203" s="4"/>
      <c r="E203" s="4"/>
      <c r="F203" s="4"/>
      <c r="G203" s="4"/>
    </row>
    <row r="204">
      <c r="A204" s="4"/>
      <c r="B204" s="4"/>
      <c r="C204" s="4"/>
      <c r="D204" s="4"/>
      <c r="E204" s="4"/>
      <c r="F204" s="4"/>
      <c r="G204" s="4"/>
    </row>
    <row r="205">
      <c r="A205" s="4"/>
      <c r="B205" s="4"/>
      <c r="C205" s="4"/>
      <c r="D205" s="4"/>
      <c r="E205" s="4"/>
      <c r="F205" s="4"/>
      <c r="G205" s="4"/>
    </row>
    <row r="206">
      <c r="A206" s="4"/>
      <c r="B206" s="4"/>
      <c r="C206" s="4"/>
      <c r="D206" s="4"/>
      <c r="E206" s="4"/>
      <c r="F206" s="4"/>
      <c r="G206" s="4"/>
    </row>
    <row r="207">
      <c r="A207" s="4"/>
      <c r="B207" s="4"/>
      <c r="C207" s="4"/>
      <c r="D207" s="4"/>
      <c r="E207" s="4"/>
      <c r="F207" s="4"/>
      <c r="G207" s="4"/>
    </row>
    <row r="208">
      <c r="A208" s="4"/>
      <c r="B208" s="4"/>
      <c r="C208" s="4"/>
      <c r="D208" s="4"/>
      <c r="E208" s="4"/>
      <c r="F208" s="4"/>
      <c r="G208" s="4"/>
    </row>
    <row r="209">
      <c r="A209" s="4"/>
      <c r="B209" s="4"/>
      <c r="C209" s="4"/>
      <c r="D209" s="4"/>
      <c r="E209" s="4"/>
      <c r="F209" s="4"/>
      <c r="G209" s="4"/>
    </row>
    <row r="210">
      <c r="A210" s="4"/>
      <c r="B210" s="4"/>
      <c r="C210" s="4"/>
      <c r="D210" s="4"/>
      <c r="E210" s="4"/>
      <c r="F210" s="4"/>
      <c r="G210" s="4"/>
    </row>
    <row r="211">
      <c r="A211" s="4"/>
      <c r="B211" s="4"/>
      <c r="C211" s="4"/>
      <c r="D211" s="4"/>
      <c r="E211" s="4"/>
      <c r="F211" s="4"/>
      <c r="G211" s="4"/>
    </row>
    <row r="212">
      <c r="A212" s="4"/>
      <c r="B212" s="4"/>
      <c r="C212" s="4"/>
      <c r="D212" s="4"/>
      <c r="E212" s="4"/>
      <c r="F212" s="4"/>
      <c r="G212" s="4"/>
    </row>
    <row r="213">
      <c r="A213" s="4"/>
      <c r="B213" s="4"/>
      <c r="C213" s="4"/>
      <c r="D213" s="4"/>
      <c r="E213" s="4"/>
      <c r="F213" s="4"/>
      <c r="G213" s="4"/>
    </row>
    <row r="214">
      <c r="A214" s="4"/>
      <c r="B214" s="4"/>
      <c r="C214" s="4"/>
      <c r="D214" s="4"/>
      <c r="E214" s="4"/>
      <c r="F214" s="4"/>
      <c r="G214" s="4"/>
    </row>
    <row r="215">
      <c r="A215" s="4"/>
      <c r="B215" s="4"/>
      <c r="C215" s="4"/>
      <c r="D215" s="4"/>
      <c r="E215" s="4"/>
      <c r="F215" s="4"/>
      <c r="G215" s="4"/>
    </row>
    <row r="216">
      <c r="A216" s="4"/>
      <c r="B216" s="4"/>
      <c r="C216" s="4"/>
      <c r="D216" s="4"/>
      <c r="E216" s="4"/>
      <c r="F216" s="4"/>
      <c r="G216" s="4"/>
    </row>
    <row r="217">
      <c r="A217" s="4"/>
      <c r="B217" s="4"/>
      <c r="C217" s="4"/>
      <c r="D217" s="4"/>
      <c r="E217" s="4"/>
      <c r="F217" s="4"/>
      <c r="G217" s="4"/>
    </row>
    <row r="218">
      <c r="A218" s="4"/>
      <c r="B218" s="4"/>
      <c r="C218" s="4"/>
      <c r="D218" s="4"/>
      <c r="E218" s="4"/>
      <c r="F218" s="4"/>
      <c r="G218" s="4"/>
    </row>
    <row r="219">
      <c r="A219" s="4"/>
      <c r="B219" s="4"/>
      <c r="C219" s="4"/>
      <c r="D219" s="4"/>
      <c r="E219" s="4"/>
      <c r="F219" s="4"/>
      <c r="G219" s="4"/>
    </row>
    <row r="220">
      <c r="A220" s="4"/>
      <c r="B220" s="4"/>
      <c r="C220" s="4"/>
      <c r="D220" s="4"/>
      <c r="E220" s="4"/>
      <c r="F220" s="4"/>
      <c r="G220" s="4"/>
    </row>
    <row r="221">
      <c r="A221" s="4"/>
      <c r="B221" s="4"/>
      <c r="C221" s="4"/>
      <c r="D221" s="4"/>
      <c r="E221" s="4"/>
      <c r="F221" s="4"/>
      <c r="G221" s="4"/>
    </row>
    <row r="222">
      <c r="A222" s="4"/>
      <c r="B222" s="4"/>
      <c r="C222" s="4"/>
      <c r="D222" s="4"/>
      <c r="E222" s="4"/>
      <c r="F222" s="4"/>
      <c r="G222" s="4"/>
    </row>
    <row r="223">
      <c r="A223" s="4"/>
      <c r="B223" s="4"/>
      <c r="C223" s="4"/>
      <c r="D223" s="4"/>
      <c r="E223" s="4"/>
      <c r="F223" s="4"/>
      <c r="G223" s="4"/>
    </row>
    <row r="224">
      <c r="A224" s="4"/>
      <c r="B224" s="4"/>
      <c r="C224" s="4"/>
      <c r="D224" s="4"/>
      <c r="E224" s="4"/>
      <c r="F224" s="4"/>
      <c r="G224" s="4"/>
    </row>
    <row r="225">
      <c r="A225" s="4"/>
      <c r="B225" s="4"/>
      <c r="C225" s="4"/>
      <c r="D225" s="4"/>
      <c r="E225" s="4"/>
      <c r="F225" s="4"/>
      <c r="G225" s="4"/>
    </row>
    <row r="226">
      <c r="A226" s="4"/>
      <c r="B226" s="4"/>
      <c r="C226" s="4"/>
      <c r="D226" s="4"/>
      <c r="E226" s="4"/>
      <c r="F226" s="4"/>
      <c r="G226" s="4"/>
    </row>
    <row r="227">
      <c r="A227" s="4"/>
      <c r="B227" s="4"/>
      <c r="C227" s="4"/>
      <c r="D227" s="4"/>
      <c r="E227" s="4"/>
      <c r="F227" s="4"/>
      <c r="G227" s="4"/>
    </row>
    <row r="228">
      <c r="A228" s="4"/>
      <c r="B228" s="4"/>
      <c r="C228" s="4"/>
      <c r="D228" s="4"/>
      <c r="E228" s="4"/>
      <c r="F228" s="4"/>
      <c r="G228" s="4"/>
    </row>
    <row r="229">
      <c r="A229" s="4"/>
      <c r="B229" s="4"/>
      <c r="C229" s="4"/>
      <c r="D229" s="4"/>
      <c r="E229" s="4"/>
      <c r="F229" s="4"/>
      <c r="G229" s="4"/>
    </row>
    <row r="230">
      <c r="A230" s="4"/>
      <c r="B230" s="4"/>
      <c r="C230" s="4"/>
      <c r="D230" s="4"/>
      <c r="E230" s="4"/>
      <c r="F230" s="4"/>
      <c r="G230" s="4"/>
    </row>
    <row r="231">
      <c r="A231" s="4"/>
      <c r="B231" s="4"/>
      <c r="C231" s="4"/>
      <c r="D231" s="4"/>
      <c r="E231" s="4"/>
      <c r="F231" s="4"/>
      <c r="G231" s="4"/>
    </row>
    <row r="232">
      <c r="A232" s="4"/>
      <c r="B232" s="4"/>
      <c r="C232" s="4"/>
      <c r="D232" s="4"/>
      <c r="E232" s="4"/>
      <c r="F232" s="4"/>
      <c r="G232" s="4"/>
    </row>
    <row r="233">
      <c r="A233" s="4"/>
      <c r="B233" s="4"/>
      <c r="C233" s="4"/>
      <c r="D233" s="4"/>
      <c r="E233" s="4"/>
      <c r="F233" s="4"/>
      <c r="G233" s="4"/>
    </row>
    <row r="234">
      <c r="A234" s="4"/>
      <c r="B234" s="4"/>
      <c r="C234" s="4"/>
      <c r="D234" s="4"/>
      <c r="E234" s="4"/>
      <c r="F234" s="4"/>
      <c r="G234" s="4"/>
    </row>
    <row r="235">
      <c r="A235" s="4"/>
      <c r="B235" s="4"/>
      <c r="C235" s="4"/>
      <c r="D235" s="4"/>
      <c r="E235" s="4"/>
      <c r="F235" s="4"/>
      <c r="G235" s="4"/>
    </row>
    <row r="236">
      <c r="A236" s="4"/>
      <c r="B236" s="4"/>
      <c r="C236" s="4"/>
      <c r="D236" s="4"/>
      <c r="E236" s="4"/>
      <c r="F236" s="4"/>
      <c r="G236" s="4"/>
    </row>
    <row r="237">
      <c r="A237" s="4"/>
      <c r="B237" s="4"/>
      <c r="C237" s="4"/>
      <c r="D237" s="4"/>
      <c r="E237" s="4"/>
      <c r="F237" s="4"/>
      <c r="G237" s="4"/>
    </row>
    <row r="238">
      <c r="A238" s="4"/>
      <c r="B238" s="4"/>
      <c r="C238" s="4"/>
      <c r="D238" s="4"/>
      <c r="E238" s="4"/>
      <c r="F238" s="4"/>
      <c r="G238" s="4"/>
    </row>
    <row r="239">
      <c r="A239" s="4"/>
      <c r="B239" s="4"/>
      <c r="C239" s="4"/>
      <c r="D239" s="4"/>
      <c r="E239" s="4"/>
      <c r="F239" s="4"/>
      <c r="G239" s="4"/>
    </row>
    <row r="240">
      <c r="A240" s="4"/>
      <c r="B240" s="4"/>
      <c r="C240" s="4"/>
      <c r="D240" s="4"/>
      <c r="E240" s="4"/>
      <c r="F240" s="4"/>
      <c r="G240" s="4"/>
    </row>
    <row r="241">
      <c r="A241" s="4"/>
      <c r="B241" s="4"/>
      <c r="C241" s="4"/>
      <c r="D241" s="4"/>
      <c r="E241" s="4"/>
      <c r="F241" s="4"/>
      <c r="G241" s="4"/>
    </row>
    <row r="242">
      <c r="A242" s="4"/>
      <c r="B242" s="4"/>
      <c r="C242" s="4"/>
      <c r="D242" s="4"/>
      <c r="E242" s="4"/>
      <c r="F242" s="4"/>
      <c r="G242" s="4"/>
    </row>
    <row r="243">
      <c r="A243" s="4"/>
      <c r="B243" s="4"/>
      <c r="C243" s="4"/>
      <c r="D243" s="4"/>
      <c r="E243" s="4"/>
      <c r="F243" s="4"/>
      <c r="G243" s="4"/>
    </row>
    <row r="244">
      <c r="A244" s="4"/>
      <c r="B244" s="4"/>
      <c r="C244" s="4"/>
      <c r="D244" s="4"/>
      <c r="E244" s="4"/>
      <c r="F244" s="4"/>
      <c r="G244" s="4"/>
    </row>
    <row r="245">
      <c r="A245" s="4"/>
      <c r="B245" s="4"/>
      <c r="C245" s="4"/>
      <c r="D245" s="4"/>
      <c r="E245" s="4"/>
      <c r="F245" s="4"/>
      <c r="G245" s="4"/>
    </row>
    <row r="246">
      <c r="A246" s="4"/>
      <c r="B246" s="4"/>
      <c r="C246" s="4"/>
      <c r="D246" s="4"/>
      <c r="E246" s="4"/>
      <c r="F246" s="4"/>
      <c r="G246" s="4"/>
    </row>
    <row r="247">
      <c r="A247" s="4"/>
      <c r="B247" s="4"/>
      <c r="C247" s="4"/>
      <c r="D247" s="4"/>
      <c r="E247" s="4"/>
      <c r="F247" s="4"/>
      <c r="G247" s="4"/>
    </row>
    <row r="248">
      <c r="A248" s="4"/>
      <c r="B248" s="4"/>
      <c r="C248" s="4"/>
      <c r="D248" s="4"/>
      <c r="E248" s="4"/>
      <c r="F248" s="4"/>
      <c r="G248" s="4"/>
    </row>
    <row r="249">
      <c r="A249" s="4"/>
      <c r="B249" s="4"/>
      <c r="C249" s="4"/>
      <c r="D249" s="4"/>
      <c r="E249" s="4"/>
      <c r="F249" s="4"/>
      <c r="G249" s="4"/>
    </row>
    <row r="250">
      <c r="A250" s="4"/>
      <c r="B250" s="4"/>
      <c r="C250" s="4"/>
      <c r="D250" s="4"/>
      <c r="E250" s="4"/>
      <c r="F250" s="4"/>
      <c r="G250" s="4"/>
    </row>
    <row r="251">
      <c r="A251" s="4"/>
      <c r="B251" s="4"/>
      <c r="C251" s="4"/>
      <c r="D251" s="4"/>
      <c r="E251" s="4"/>
      <c r="F251" s="4"/>
      <c r="G251" s="4"/>
    </row>
    <row r="252">
      <c r="A252" s="4"/>
      <c r="B252" s="4"/>
      <c r="C252" s="4"/>
      <c r="D252" s="4"/>
      <c r="E252" s="4"/>
      <c r="F252" s="4"/>
      <c r="G252" s="4"/>
    </row>
    <row r="253">
      <c r="A253" s="4"/>
      <c r="B253" s="4"/>
      <c r="C253" s="4"/>
      <c r="D253" s="4"/>
      <c r="E253" s="4"/>
      <c r="F253" s="4"/>
      <c r="G253" s="4"/>
    </row>
    <row r="254">
      <c r="A254" s="4"/>
      <c r="B254" s="4"/>
      <c r="C254" s="4"/>
      <c r="D254" s="4"/>
      <c r="E254" s="4"/>
      <c r="F254" s="4"/>
      <c r="G254" s="4"/>
    </row>
    <row r="255">
      <c r="A255" s="4"/>
      <c r="B255" s="4"/>
      <c r="C255" s="4"/>
      <c r="D255" s="4"/>
      <c r="E255" s="4"/>
      <c r="F255" s="4"/>
      <c r="G255" s="4"/>
    </row>
    <row r="256">
      <c r="A256" s="4"/>
      <c r="B256" s="4"/>
      <c r="C256" s="4"/>
      <c r="D256" s="4"/>
      <c r="E256" s="4"/>
      <c r="F256" s="4"/>
      <c r="G256" s="4"/>
    </row>
    <row r="257">
      <c r="A257" s="4"/>
      <c r="B257" s="4"/>
      <c r="C257" s="4"/>
      <c r="D257" s="4"/>
      <c r="E257" s="4"/>
      <c r="F257" s="4"/>
      <c r="G257" s="4"/>
    </row>
    <row r="258">
      <c r="A258" s="4"/>
      <c r="B258" s="4"/>
      <c r="C258" s="4"/>
      <c r="D258" s="4"/>
      <c r="E258" s="4"/>
      <c r="F258" s="4"/>
      <c r="G258" s="4"/>
    </row>
    <row r="259">
      <c r="A259" s="4"/>
      <c r="B259" s="4"/>
      <c r="C259" s="4"/>
      <c r="D259" s="4"/>
      <c r="E259" s="4"/>
      <c r="F259" s="4"/>
      <c r="G259" s="4"/>
    </row>
    <row r="260">
      <c r="A260" s="4"/>
      <c r="B260" s="4"/>
      <c r="C260" s="4"/>
      <c r="D260" s="4"/>
      <c r="E260" s="4"/>
      <c r="F260" s="4"/>
      <c r="G260" s="4"/>
    </row>
    <row r="261">
      <c r="A261" s="4"/>
      <c r="B261" s="4"/>
      <c r="C261" s="4"/>
      <c r="D261" s="4"/>
      <c r="E261" s="4"/>
      <c r="F261" s="4"/>
      <c r="G261" s="4"/>
    </row>
    <row r="262">
      <c r="A262" s="4"/>
      <c r="B262" s="4"/>
      <c r="C262" s="4"/>
      <c r="D262" s="4"/>
      <c r="E262" s="4"/>
      <c r="F262" s="4"/>
      <c r="G262" s="4"/>
    </row>
    <row r="263">
      <c r="A263" s="4"/>
      <c r="B263" s="4"/>
      <c r="C263" s="4"/>
      <c r="D263" s="4"/>
      <c r="E263" s="4"/>
      <c r="F263" s="4"/>
      <c r="G263" s="4"/>
    </row>
    <row r="264">
      <c r="A264" s="4"/>
      <c r="B264" s="4"/>
      <c r="C264" s="4"/>
      <c r="D264" s="4"/>
      <c r="E264" s="4"/>
      <c r="F264" s="4"/>
      <c r="G264" s="4"/>
    </row>
    <row r="265">
      <c r="A265" s="4"/>
      <c r="B265" s="4"/>
      <c r="C265" s="4"/>
      <c r="D265" s="4"/>
      <c r="E265" s="4"/>
      <c r="F265" s="4"/>
      <c r="G265" s="4"/>
    </row>
    <row r="266">
      <c r="A266" s="4"/>
      <c r="B266" s="4"/>
      <c r="C266" s="4"/>
      <c r="D266" s="4"/>
      <c r="E266" s="4"/>
      <c r="F266" s="4"/>
      <c r="G266" s="4"/>
    </row>
    <row r="267">
      <c r="A267" s="4"/>
      <c r="B267" s="4"/>
      <c r="C267" s="4"/>
      <c r="D267" s="4"/>
      <c r="E267" s="4"/>
      <c r="F267" s="4"/>
      <c r="G267" s="4"/>
    </row>
    <row r="268">
      <c r="A268" s="4"/>
      <c r="B268" s="4"/>
      <c r="C268" s="4"/>
      <c r="D268" s="4"/>
      <c r="E268" s="4"/>
      <c r="F268" s="4"/>
      <c r="G268" s="4"/>
    </row>
    <row r="269">
      <c r="A269" s="4"/>
      <c r="B269" s="4"/>
      <c r="C269" s="4"/>
      <c r="D269" s="4"/>
      <c r="E269" s="4"/>
      <c r="F269" s="4"/>
      <c r="G269" s="4"/>
    </row>
    <row r="270">
      <c r="A270" s="4"/>
      <c r="B270" s="4"/>
      <c r="C270" s="4"/>
      <c r="D270" s="4"/>
      <c r="E270" s="4"/>
      <c r="F270" s="4"/>
      <c r="G270" s="4"/>
    </row>
    <row r="271">
      <c r="A271" s="4"/>
      <c r="B271" s="4"/>
      <c r="C271" s="4"/>
      <c r="D271" s="4"/>
      <c r="E271" s="4"/>
      <c r="F271" s="4"/>
      <c r="G271" s="4"/>
    </row>
    <row r="272">
      <c r="A272" s="4"/>
      <c r="B272" s="4"/>
      <c r="C272" s="4"/>
      <c r="D272" s="4"/>
      <c r="E272" s="4"/>
      <c r="F272" s="4"/>
      <c r="G272" s="4"/>
    </row>
    <row r="273">
      <c r="A273" s="4"/>
      <c r="B273" s="4"/>
      <c r="C273" s="4"/>
      <c r="D273" s="4"/>
      <c r="E273" s="4"/>
      <c r="F273" s="4"/>
      <c r="G273" s="4"/>
    </row>
    <row r="274">
      <c r="A274" s="4"/>
      <c r="B274" s="4"/>
      <c r="C274" s="4"/>
      <c r="D274" s="4"/>
      <c r="E274" s="4"/>
      <c r="F274" s="4"/>
      <c r="G274" s="4"/>
    </row>
    <row r="275">
      <c r="A275" s="4"/>
      <c r="B275" s="4"/>
      <c r="C275" s="4"/>
      <c r="D275" s="4"/>
      <c r="E275" s="4"/>
      <c r="F275" s="4"/>
      <c r="G275" s="4"/>
    </row>
    <row r="276">
      <c r="A276" s="4"/>
      <c r="B276" s="4"/>
      <c r="C276" s="4"/>
      <c r="D276" s="4"/>
      <c r="E276" s="4"/>
      <c r="F276" s="4"/>
      <c r="G276" s="4"/>
    </row>
    <row r="277">
      <c r="A277" s="4"/>
      <c r="B277" s="4"/>
      <c r="C277" s="4"/>
      <c r="D277" s="4"/>
      <c r="E277" s="4"/>
      <c r="F277" s="4"/>
      <c r="G277" s="4"/>
    </row>
    <row r="278">
      <c r="A278" s="4"/>
      <c r="B278" s="4"/>
      <c r="C278" s="4"/>
      <c r="D278" s="4"/>
      <c r="E278" s="4"/>
      <c r="F278" s="4"/>
      <c r="G278" s="4"/>
    </row>
    <row r="279">
      <c r="A279" s="4"/>
      <c r="B279" s="4"/>
      <c r="C279" s="4"/>
      <c r="D279" s="4"/>
      <c r="E279" s="4"/>
      <c r="F279" s="4"/>
      <c r="G279" s="4"/>
    </row>
    <row r="280">
      <c r="A280" s="4"/>
      <c r="B280" s="4"/>
      <c r="C280" s="4"/>
      <c r="D280" s="4"/>
      <c r="E280" s="4"/>
      <c r="F280" s="4"/>
      <c r="G280" s="4"/>
    </row>
    <row r="281">
      <c r="A281" s="4"/>
      <c r="B281" s="4"/>
      <c r="C281" s="4"/>
      <c r="D281" s="4"/>
      <c r="E281" s="4"/>
      <c r="F281" s="4"/>
      <c r="G281" s="4"/>
    </row>
    <row r="282">
      <c r="A282" s="4"/>
      <c r="B282" s="4"/>
      <c r="C282" s="4"/>
      <c r="D282" s="4"/>
      <c r="E282" s="4"/>
      <c r="F282" s="4"/>
      <c r="G282" s="4"/>
    </row>
    <row r="283">
      <c r="A283" s="4"/>
      <c r="B283" s="4"/>
      <c r="C283" s="4"/>
      <c r="D283" s="4"/>
      <c r="E283" s="4"/>
      <c r="F283" s="4"/>
      <c r="G283" s="4"/>
    </row>
    <row r="284">
      <c r="A284" s="4"/>
      <c r="B284" s="4"/>
      <c r="C284" s="4"/>
      <c r="D284" s="4"/>
      <c r="E284" s="4"/>
      <c r="F284" s="4"/>
      <c r="G284" s="4"/>
    </row>
    <row r="285">
      <c r="A285" s="4"/>
      <c r="B285" s="4"/>
      <c r="C285" s="4"/>
      <c r="D285" s="4"/>
      <c r="E285" s="4"/>
      <c r="F285" s="4"/>
      <c r="G285" s="4"/>
    </row>
    <row r="286">
      <c r="A286" s="4"/>
      <c r="B286" s="4"/>
      <c r="C286" s="4"/>
      <c r="D286" s="4"/>
      <c r="E286" s="4"/>
      <c r="F286" s="4"/>
      <c r="G286" s="4"/>
    </row>
    <row r="287">
      <c r="A287" s="4"/>
      <c r="B287" s="4"/>
      <c r="C287" s="4"/>
      <c r="D287" s="4"/>
      <c r="E287" s="4"/>
      <c r="F287" s="4"/>
      <c r="G287" s="4"/>
    </row>
    <row r="288">
      <c r="A288" s="4"/>
      <c r="B288" s="4"/>
      <c r="C288" s="4"/>
      <c r="D288" s="4"/>
      <c r="E288" s="4"/>
      <c r="F288" s="4"/>
      <c r="G288" s="4"/>
    </row>
    <row r="289">
      <c r="A289" s="4"/>
      <c r="B289" s="4"/>
      <c r="C289" s="4"/>
      <c r="D289" s="4"/>
      <c r="E289" s="4"/>
      <c r="F289" s="4"/>
      <c r="G289" s="4"/>
    </row>
    <row r="290">
      <c r="A290" s="4"/>
      <c r="B290" s="4"/>
      <c r="C290" s="4"/>
      <c r="D290" s="4"/>
      <c r="E290" s="4"/>
      <c r="F290" s="4"/>
      <c r="G290" s="4"/>
    </row>
    <row r="291">
      <c r="A291" s="4"/>
      <c r="B291" s="4"/>
      <c r="C291" s="4"/>
      <c r="D291" s="4"/>
      <c r="E291" s="4"/>
      <c r="F291" s="4"/>
      <c r="G291" s="4"/>
    </row>
    <row r="292">
      <c r="A292" s="4"/>
      <c r="B292" s="4"/>
      <c r="C292" s="4"/>
      <c r="D292" s="4"/>
      <c r="E292" s="4"/>
      <c r="F292" s="4"/>
      <c r="G292" s="4"/>
    </row>
    <row r="293">
      <c r="A293" s="4"/>
      <c r="B293" s="4"/>
      <c r="C293" s="4"/>
      <c r="D293" s="4"/>
      <c r="E293" s="4"/>
      <c r="F293" s="4"/>
      <c r="G293" s="4"/>
    </row>
    <row r="294">
      <c r="A294" s="4"/>
      <c r="B294" s="4"/>
      <c r="C294" s="4"/>
      <c r="D294" s="4"/>
      <c r="E294" s="4"/>
      <c r="F294" s="4"/>
      <c r="G294" s="4"/>
    </row>
    <row r="295">
      <c r="A295" s="4"/>
      <c r="B295" s="4"/>
      <c r="C295" s="4"/>
      <c r="D295" s="4"/>
      <c r="E295" s="4"/>
      <c r="F295" s="4"/>
      <c r="G295" s="4"/>
    </row>
    <row r="296">
      <c r="A296" s="4"/>
      <c r="B296" s="4"/>
      <c r="C296" s="4"/>
      <c r="D296" s="4"/>
      <c r="E296" s="4"/>
      <c r="F296" s="4"/>
      <c r="G296" s="4"/>
    </row>
    <row r="297">
      <c r="A297" s="4"/>
      <c r="B297" s="4"/>
      <c r="C297" s="4"/>
      <c r="D297" s="4"/>
      <c r="E297" s="4"/>
      <c r="F297" s="4"/>
      <c r="G297" s="4"/>
    </row>
    <row r="298">
      <c r="A298" s="4"/>
      <c r="B298" s="4"/>
      <c r="C298" s="4"/>
      <c r="D298" s="4"/>
      <c r="E298" s="4"/>
      <c r="F298" s="4"/>
      <c r="G298" s="4"/>
    </row>
    <row r="299">
      <c r="A299" s="4"/>
      <c r="B299" s="4"/>
      <c r="C299" s="4"/>
      <c r="D299" s="4"/>
      <c r="E299" s="4"/>
      <c r="F299" s="4"/>
      <c r="G299" s="4"/>
    </row>
    <row r="300">
      <c r="A300" s="4"/>
      <c r="B300" s="4"/>
      <c r="C300" s="4"/>
      <c r="D300" s="4"/>
      <c r="E300" s="4"/>
      <c r="F300" s="4"/>
      <c r="G300" s="4"/>
    </row>
    <row r="301">
      <c r="A301" s="4"/>
      <c r="B301" s="4"/>
      <c r="C301" s="4"/>
      <c r="D301" s="4"/>
      <c r="E301" s="4"/>
      <c r="F301" s="4"/>
      <c r="G301" s="4"/>
    </row>
    <row r="302">
      <c r="A302" s="4"/>
      <c r="B302" s="4"/>
      <c r="C302" s="4"/>
      <c r="D302" s="4"/>
      <c r="E302" s="4"/>
      <c r="F302" s="4"/>
      <c r="G302" s="4"/>
    </row>
    <row r="303">
      <c r="A303" s="4"/>
      <c r="B303" s="4"/>
      <c r="C303" s="4"/>
      <c r="D303" s="4"/>
      <c r="E303" s="4"/>
      <c r="F303" s="4"/>
      <c r="G303" s="4"/>
    </row>
    <row r="304">
      <c r="A304" s="4"/>
      <c r="B304" s="4"/>
      <c r="C304" s="4"/>
      <c r="D304" s="4"/>
      <c r="E304" s="4"/>
      <c r="F304" s="4"/>
      <c r="G304" s="4"/>
    </row>
    <row r="305">
      <c r="A305" s="4"/>
      <c r="B305" s="4"/>
      <c r="C305" s="4"/>
      <c r="D305" s="4"/>
      <c r="E305" s="4"/>
      <c r="F305" s="4"/>
      <c r="G305" s="4"/>
    </row>
    <row r="306">
      <c r="A306" s="4"/>
      <c r="B306" s="4"/>
      <c r="C306" s="4"/>
      <c r="D306" s="4"/>
      <c r="E306" s="4"/>
      <c r="F306" s="4"/>
      <c r="G306" s="4"/>
    </row>
    <row r="307">
      <c r="A307" s="4"/>
      <c r="B307" s="4"/>
      <c r="C307" s="4"/>
      <c r="D307" s="4"/>
      <c r="E307" s="4"/>
      <c r="F307" s="4"/>
      <c r="G307" s="4"/>
    </row>
    <row r="308">
      <c r="A308" s="4"/>
      <c r="B308" s="4"/>
      <c r="C308" s="4"/>
      <c r="D308" s="4"/>
      <c r="E308" s="4"/>
      <c r="F308" s="4"/>
      <c r="G308" s="4"/>
    </row>
    <row r="309">
      <c r="A309" s="4"/>
      <c r="B309" s="4"/>
      <c r="C309" s="4"/>
      <c r="D309" s="4"/>
      <c r="E309" s="4"/>
      <c r="F309" s="4"/>
      <c r="G309" s="4"/>
    </row>
    <row r="310">
      <c r="A310" s="4"/>
      <c r="B310" s="4"/>
      <c r="C310" s="4"/>
      <c r="D310" s="4"/>
      <c r="E310" s="4"/>
      <c r="F310" s="4"/>
      <c r="G310" s="4"/>
    </row>
    <row r="311">
      <c r="A311" s="4"/>
      <c r="B311" s="4"/>
      <c r="C311" s="4"/>
      <c r="D311" s="4"/>
      <c r="E311" s="4"/>
      <c r="F311" s="4"/>
      <c r="G311" s="4"/>
    </row>
    <row r="312">
      <c r="A312" s="4"/>
      <c r="B312" s="4"/>
      <c r="C312" s="4"/>
      <c r="D312" s="4"/>
      <c r="E312" s="4"/>
      <c r="F312" s="4"/>
      <c r="G312" s="4"/>
    </row>
    <row r="313">
      <c r="A313" s="4"/>
      <c r="B313" s="4"/>
      <c r="C313" s="4"/>
      <c r="D313" s="4"/>
      <c r="E313" s="4"/>
      <c r="F313" s="4"/>
      <c r="G313" s="4"/>
    </row>
    <row r="314">
      <c r="A314" s="4"/>
      <c r="B314" s="4"/>
      <c r="C314" s="4"/>
      <c r="D314" s="4"/>
      <c r="E314" s="4"/>
      <c r="F314" s="4"/>
      <c r="G314" s="4"/>
    </row>
    <row r="315">
      <c r="A315" s="4"/>
      <c r="B315" s="4"/>
      <c r="C315" s="4"/>
      <c r="D315" s="4"/>
      <c r="E315" s="4"/>
      <c r="F315" s="4"/>
      <c r="G315" s="4"/>
    </row>
    <row r="316">
      <c r="A316" s="4"/>
      <c r="B316" s="4"/>
      <c r="C316" s="4"/>
      <c r="D316" s="4"/>
      <c r="E316" s="4"/>
      <c r="F316" s="4"/>
      <c r="G316" s="4"/>
    </row>
    <row r="317">
      <c r="A317" s="4"/>
      <c r="B317" s="4"/>
      <c r="C317" s="4"/>
      <c r="D317" s="4"/>
      <c r="E317" s="4"/>
      <c r="F317" s="4"/>
      <c r="G317" s="4"/>
    </row>
    <row r="318">
      <c r="A318" s="4"/>
      <c r="B318" s="4"/>
      <c r="C318" s="4"/>
      <c r="D318" s="4"/>
      <c r="E318" s="4"/>
      <c r="F318" s="4"/>
      <c r="G318" s="4"/>
    </row>
    <row r="319">
      <c r="A319" s="4"/>
      <c r="B319" s="4"/>
      <c r="C319" s="4"/>
      <c r="D319" s="4"/>
      <c r="E319" s="4"/>
      <c r="F319" s="4"/>
      <c r="G319" s="4"/>
    </row>
    <row r="320">
      <c r="A320" s="4"/>
      <c r="B320" s="4"/>
      <c r="C320" s="4"/>
      <c r="D320" s="4"/>
      <c r="E320" s="4"/>
      <c r="F320" s="4"/>
      <c r="G320" s="4"/>
    </row>
    <row r="321">
      <c r="A321" s="4"/>
      <c r="B321" s="4"/>
      <c r="C321" s="4"/>
      <c r="D321" s="4"/>
      <c r="E321" s="4"/>
      <c r="F321" s="4"/>
      <c r="G321" s="4"/>
    </row>
    <row r="322">
      <c r="A322" s="4"/>
      <c r="B322" s="4"/>
      <c r="C322" s="4"/>
      <c r="D322" s="4"/>
      <c r="E322" s="4"/>
      <c r="F322" s="4"/>
      <c r="G322" s="4"/>
    </row>
    <row r="323">
      <c r="A323" s="4"/>
      <c r="B323" s="4"/>
      <c r="C323" s="4"/>
      <c r="D323" s="4"/>
      <c r="E323" s="4"/>
      <c r="F323" s="4"/>
      <c r="G323" s="4"/>
    </row>
    <row r="324">
      <c r="A324" s="4"/>
      <c r="B324" s="4"/>
      <c r="C324" s="4"/>
      <c r="D324" s="4"/>
      <c r="E324" s="4"/>
      <c r="F324" s="4"/>
      <c r="G324" s="4"/>
    </row>
    <row r="325">
      <c r="A325" s="4"/>
      <c r="B325" s="4"/>
      <c r="C325" s="4"/>
      <c r="D325" s="4"/>
      <c r="E325" s="4"/>
      <c r="F325" s="4"/>
      <c r="G325" s="4"/>
    </row>
    <row r="326">
      <c r="A326" s="4"/>
      <c r="B326" s="4"/>
      <c r="C326" s="4"/>
      <c r="D326" s="4"/>
      <c r="E326" s="4"/>
      <c r="F326" s="4"/>
      <c r="G326" s="4"/>
    </row>
    <row r="327">
      <c r="A327" s="4"/>
      <c r="B327" s="4"/>
      <c r="C327" s="4"/>
      <c r="D327" s="4"/>
      <c r="E327" s="4"/>
      <c r="F327" s="4"/>
      <c r="G327" s="4"/>
    </row>
    <row r="328">
      <c r="A328" s="4"/>
      <c r="B328" s="4"/>
      <c r="C328" s="4"/>
      <c r="D328" s="4"/>
      <c r="E328" s="4"/>
      <c r="F328" s="4"/>
      <c r="G328" s="4"/>
    </row>
    <row r="329">
      <c r="A329" s="4"/>
      <c r="B329" s="4"/>
      <c r="C329" s="4"/>
      <c r="D329" s="4"/>
      <c r="E329" s="4"/>
      <c r="F329" s="4"/>
      <c r="G329" s="4"/>
    </row>
    <row r="330">
      <c r="A330" s="4"/>
      <c r="B330" s="4"/>
      <c r="C330" s="4"/>
      <c r="D330" s="4"/>
      <c r="E330" s="4"/>
      <c r="F330" s="4"/>
      <c r="G330" s="4"/>
    </row>
    <row r="331">
      <c r="A331" s="4"/>
      <c r="B331" s="4"/>
      <c r="C331" s="4"/>
      <c r="D331" s="4"/>
      <c r="E331" s="4"/>
      <c r="F331" s="4"/>
      <c r="G331" s="4"/>
    </row>
    <row r="332">
      <c r="A332" s="4"/>
      <c r="B332" s="4"/>
      <c r="C332" s="4"/>
      <c r="D332" s="4"/>
      <c r="E332" s="4"/>
      <c r="F332" s="4"/>
      <c r="G332" s="4"/>
    </row>
    <row r="333">
      <c r="A333" s="4"/>
      <c r="B333" s="4"/>
      <c r="C333" s="4"/>
      <c r="D333" s="4"/>
      <c r="E333" s="4"/>
      <c r="F333" s="4"/>
      <c r="G333" s="4"/>
    </row>
    <row r="334">
      <c r="A334" s="4"/>
      <c r="B334" s="4"/>
      <c r="C334" s="4"/>
      <c r="D334" s="4"/>
      <c r="E334" s="4"/>
      <c r="F334" s="4"/>
      <c r="G334" s="4"/>
    </row>
    <row r="335">
      <c r="A335" s="4"/>
      <c r="B335" s="4"/>
      <c r="C335" s="4"/>
      <c r="D335" s="4"/>
      <c r="E335" s="4"/>
      <c r="F335" s="4"/>
      <c r="G335" s="4"/>
    </row>
    <row r="336">
      <c r="A336" s="4"/>
      <c r="B336" s="4"/>
      <c r="C336" s="4"/>
      <c r="D336" s="4"/>
      <c r="E336" s="4"/>
      <c r="F336" s="4"/>
      <c r="G336" s="4"/>
    </row>
    <row r="337">
      <c r="A337" s="4"/>
      <c r="B337" s="4"/>
      <c r="C337" s="4"/>
      <c r="D337" s="4"/>
      <c r="E337" s="4"/>
      <c r="F337" s="4"/>
      <c r="G337" s="4"/>
    </row>
    <row r="338">
      <c r="A338" s="4"/>
      <c r="B338" s="4"/>
      <c r="C338" s="4"/>
      <c r="D338" s="4"/>
      <c r="E338" s="4"/>
      <c r="F338" s="4"/>
      <c r="G338" s="4"/>
    </row>
    <row r="339">
      <c r="A339" s="4"/>
      <c r="B339" s="4"/>
      <c r="C339" s="4"/>
      <c r="D339" s="4"/>
      <c r="E339" s="4"/>
      <c r="F339" s="4"/>
      <c r="G339" s="4"/>
    </row>
    <row r="340">
      <c r="A340" s="4"/>
      <c r="B340" s="4"/>
      <c r="C340" s="4"/>
      <c r="D340" s="4"/>
      <c r="E340" s="4"/>
      <c r="F340" s="4"/>
      <c r="G340" s="4"/>
    </row>
    <row r="341">
      <c r="A341" s="4"/>
      <c r="B341" s="4"/>
      <c r="C341" s="4"/>
      <c r="D341" s="4"/>
      <c r="E341" s="4"/>
      <c r="F341" s="4"/>
      <c r="G341" s="4"/>
    </row>
    <row r="342">
      <c r="A342" s="4"/>
      <c r="B342" s="4"/>
      <c r="C342" s="4"/>
      <c r="D342" s="4"/>
      <c r="E342" s="4"/>
      <c r="F342" s="4"/>
      <c r="G342" s="4"/>
    </row>
    <row r="343">
      <c r="A343" s="4"/>
      <c r="B343" s="4"/>
      <c r="C343" s="4"/>
      <c r="D343" s="4"/>
      <c r="E343" s="4"/>
      <c r="F343" s="4"/>
      <c r="G343" s="4"/>
    </row>
    <row r="344">
      <c r="A344" s="4"/>
      <c r="B344" s="4"/>
      <c r="C344" s="4"/>
      <c r="D344" s="4"/>
      <c r="E344" s="4"/>
      <c r="F344" s="4"/>
      <c r="G344" s="4"/>
    </row>
    <row r="345">
      <c r="A345" s="4"/>
      <c r="B345" s="4"/>
      <c r="C345" s="4"/>
      <c r="D345" s="4"/>
      <c r="E345" s="4"/>
      <c r="F345" s="4"/>
      <c r="G345" s="4"/>
    </row>
    <row r="346">
      <c r="A346" s="4"/>
      <c r="B346" s="4"/>
      <c r="C346" s="4"/>
      <c r="D346" s="4"/>
      <c r="E346" s="4"/>
      <c r="F346" s="4"/>
      <c r="G346" s="4"/>
    </row>
    <row r="347">
      <c r="A347" s="4"/>
      <c r="B347" s="4"/>
      <c r="C347" s="4"/>
      <c r="D347" s="4"/>
      <c r="E347" s="4"/>
      <c r="F347" s="4"/>
      <c r="G347" s="4"/>
    </row>
    <row r="348">
      <c r="A348" s="4"/>
      <c r="B348" s="4"/>
      <c r="C348" s="4"/>
      <c r="D348" s="4"/>
      <c r="E348" s="4"/>
      <c r="F348" s="4"/>
      <c r="G348" s="4"/>
    </row>
    <row r="349">
      <c r="A349" s="4"/>
      <c r="B349" s="4"/>
      <c r="C349" s="4"/>
      <c r="D349" s="4"/>
      <c r="E349" s="4"/>
      <c r="F349" s="4"/>
      <c r="G349" s="4"/>
    </row>
    <row r="350">
      <c r="A350" s="4"/>
      <c r="B350" s="4"/>
      <c r="C350" s="4"/>
      <c r="D350" s="4"/>
      <c r="E350" s="4"/>
      <c r="F350" s="4"/>
      <c r="G350" s="4"/>
    </row>
    <row r="351">
      <c r="A351" s="4"/>
      <c r="B351" s="4"/>
      <c r="C351" s="4"/>
      <c r="D351" s="4"/>
      <c r="E351" s="4"/>
      <c r="F351" s="4"/>
      <c r="G351" s="4"/>
    </row>
    <row r="352">
      <c r="A352" s="4"/>
      <c r="B352" s="4"/>
      <c r="C352" s="4"/>
      <c r="D352" s="4"/>
      <c r="E352" s="4"/>
      <c r="F352" s="4"/>
      <c r="G352" s="4"/>
    </row>
    <row r="353">
      <c r="A353" s="4"/>
      <c r="B353" s="4"/>
      <c r="C353" s="4"/>
      <c r="D353" s="4"/>
      <c r="E353" s="4"/>
      <c r="F353" s="4"/>
      <c r="G353" s="4"/>
    </row>
    <row r="354">
      <c r="A354" s="4"/>
      <c r="B354" s="4"/>
      <c r="C354" s="4"/>
      <c r="D354" s="4"/>
      <c r="E354" s="4"/>
      <c r="F354" s="4"/>
      <c r="G354" s="4"/>
    </row>
    <row r="355">
      <c r="A355" s="4"/>
      <c r="B355" s="4"/>
      <c r="C355" s="4"/>
      <c r="D355" s="4"/>
      <c r="E355" s="4"/>
      <c r="F355" s="4"/>
      <c r="G355" s="4"/>
    </row>
    <row r="356">
      <c r="A356" s="4"/>
      <c r="B356" s="4"/>
      <c r="C356" s="4"/>
      <c r="D356" s="4"/>
      <c r="E356" s="4"/>
      <c r="F356" s="4"/>
      <c r="G356" s="4"/>
    </row>
    <row r="357">
      <c r="A357" s="4"/>
      <c r="B357" s="4"/>
      <c r="C357" s="4"/>
      <c r="D357" s="4"/>
      <c r="E357" s="4"/>
      <c r="F357" s="4"/>
      <c r="G357" s="4"/>
    </row>
    <row r="358">
      <c r="A358" s="4"/>
      <c r="B358" s="4"/>
      <c r="C358" s="4"/>
      <c r="D358" s="4"/>
      <c r="E358" s="4"/>
      <c r="F358" s="4"/>
      <c r="G358" s="4"/>
    </row>
    <row r="359">
      <c r="A359" s="4"/>
      <c r="B359" s="4"/>
      <c r="C359" s="4"/>
      <c r="D359" s="4"/>
      <c r="E359" s="4"/>
      <c r="F359" s="4"/>
      <c r="G359" s="4"/>
    </row>
    <row r="360">
      <c r="A360" s="4"/>
      <c r="B360" s="4"/>
      <c r="C360" s="4"/>
      <c r="D360" s="4"/>
      <c r="E360" s="4"/>
      <c r="F360" s="4"/>
      <c r="G360" s="4"/>
    </row>
    <row r="361">
      <c r="A361" s="4"/>
      <c r="B361" s="4"/>
      <c r="C361" s="4"/>
      <c r="D361" s="4"/>
      <c r="E361" s="4"/>
      <c r="F361" s="4"/>
      <c r="G361" s="4"/>
    </row>
    <row r="362">
      <c r="A362" s="4"/>
      <c r="B362" s="4"/>
      <c r="C362" s="4"/>
      <c r="D362" s="4"/>
      <c r="E362" s="4"/>
      <c r="F362" s="4"/>
      <c r="G362" s="4"/>
    </row>
    <row r="363">
      <c r="A363" s="4"/>
      <c r="B363" s="4"/>
      <c r="C363" s="4"/>
      <c r="D363" s="4"/>
      <c r="E363" s="4"/>
      <c r="F363" s="4"/>
      <c r="G363" s="4"/>
    </row>
    <row r="364">
      <c r="A364" s="4"/>
      <c r="B364" s="4"/>
      <c r="C364" s="4"/>
      <c r="D364" s="4"/>
      <c r="E364" s="4"/>
      <c r="F364" s="4"/>
      <c r="G364" s="4"/>
    </row>
    <row r="365">
      <c r="A365" s="4"/>
      <c r="B365" s="4"/>
      <c r="C365" s="4"/>
      <c r="D365" s="4"/>
      <c r="E365" s="4"/>
      <c r="F365" s="4"/>
      <c r="G365" s="4"/>
    </row>
    <row r="366">
      <c r="A366" s="4"/>
      <c r="B366" s="4"/>
      <c r="C366" s="4"/>
      <c r="D366" s="4"/>
      <c r="E366" s="4"/>
      <c r="F366" s="4"/>
      <c r="G366" s="4"/>
    </row>
    <row r="367">
      <c r="A367" s="4"/>
      <c r="B367" s="4"/>
      <c r="C367" s="4"/>
      <c r="D367" s="4"/>
      <c r="E367" s="4"/>
      <c r="F367" s="4"/>
      <c r="G367" s="4"/>
    </row>
    <row r="368">
      <c r="A368" s="4"/>
      <c r="B368" s="4"/>
      <c r="C368" s="4"/>
      <c r="D368" s="4"/>
      <c r="E368" s="4"/>
      <c r="F368" s="4"/>
      <c r="G368" s="4"/>
    </row>
    <row r="369">
      <c r="A369" s="4"/>
      <c r="B369" s="4"/>
      <c r="C369" s="4"/>
      <c r="D369" s="4"/>
      <c r="E369" s="4"/>
      <c r="F369" s="4"/>
      <c r="G369" s="4"/>
    </row>
    <row r="370">
      <c r="A370" s="4"/>
      <c r="B370" s="4"/>
      <c r="C370" s="4"/>
      <c r="D370" s="4"/>
      <c r="E370" s="4"/>
      <c r="F370" s="4"/>
      <c r="G370" s="4"/>
    </row>
    <row r="371">
      <c r="A371" s="4"/>
      <c r="B371" s="4"/>
      <c r="C371" s="4"/>
      <c r="D371" s="4"/>
      <c r="E371" s="4"/>
      <c r="F371" s="4"/>
      <c r="G371" s="4"/>
    </row>
    <row r="372">
      <c r="A372" s="4"/>
      <c r="B372" s="4"/>
      <c r="C372" s="4"/>
      <c r="D372" s="4"/>
      <c r="E372" s="4"/>
      <c r="F372" s="4"/>
      <c r="G372" s="4"/>
    </row>
    <row r="373">
      <c r="A373" s="4"/>
      <c r="B373" s="4"/>
      <c r="C373" s="4"/>
      <c r="D373" s="4"/>
      <c r="E373" s="4"/>
      <c r="F373" s="4"/>
      <c r="G373" s="4"/>
    </row>
    <row r="374">
      <c r="A374" s="4"/>
      <c r="B374" s="4"/>
      <c r="C374" s="4"/>
      <c r="D374" s="4"/>
      <c r="E374" s="4"/>
      <c r="F374" s="4"/>
      <c r="G374" s="4"/>
    </row>
    <row r="375">
      <c r="A375" s="4"/>
      <c r="B375" s="4"/>
      <c r="C375" s="4"/>
      <c r="D375" s="4"/>
      <c r="E375" s="4"/>
      <c r="F375" s="4"/>
      <c r="G375" s="4"/>
    </row>
    <row r="376">
      <c r="A376" s="4"/>
      <c r="B376" s="4"/>
      <c r="C376" s="4"/>
      <c r="D376" s="4"/>
      <c r="E376" s="4"/>
      <c r="F376" s="4"/>
      <c r="G376" s="4"/>
    </row>
    <row r="377">
      <c r="A377" s="4"/>
      <c r="B377" s="4"/>
      <c r="C377" s="4"/>
      <c r="D377" s="4"/>
      <c r="E377" s="4"/>
      <c r="F377" s="4"/>
      <c r="G377" s="4"/>
    </row>
    <row r="378">
      <c r="A378" s="4"/>
      <c r="B378" s="4"/>
      <c r="C378" s="4"/>
      <c r="D378" s="4"/>
      <c r="E378" s="4"/>
      <c r="F378" s="4"/>
      <c r="G378" s="4"/>
    </row>
    <row r="379">
      <c r="A379" s="4"/>
      <c r="B379" s="4"/>
      <c r="C379" s="4"/>
      <c r="D379" s="4"/>
      <c r="E379" s="4"/>
      <c r="F379" s="4"/>
      <c r="G379" s="4"/>
    </row>
    <row r="380">
      <c r="A380" s="4"/>
      <c r="B380" s="4"/>
      <c r="C380" s="4"/>
      <c r="D380" s="4"/>
      <c r="E380" s="4"/>
      <c r="F380" s="4"/>
      <c r="G380" s="4"/>
    </row>
    <row r="381">
      <c r="A381" s="4"/>
      <c r="B381" s="4"/>
      <c r="C381" s="4"/>
      <c r="D381" s="4"/>
      <c r="E381" s="4"/>
      <c r="F381" s="4"/>
      <c r="G381" s="4"/>
    </row>
    <row r="382">
      <c r="A382" s="4"/>
      <c r="B382" s="4"/>
      <c r="C382" s="4"/>
      <c r="D382" s="4"/>
      <c r="E382" s="4"/>
      <c r="F382" s="4"/>
      <c r="G382" s="4"/>
    </row>
    <row r="383">
      <c r="A383" s="4"/>
      <c r="B383" s="4"/>
      <c r="C383" s="4"/>
      <c r="D383" s="4"/>
      <c r="E383" s="4"/>
      <c r="F383" s="4"/>
      <c r="G383" s="4"/>
    </row>
    <row r="384">
      <c r="A384" s="4"/>
      <c r="B384" s="4"/>
      <c r="C384" s="4"/>
      <c r="D384" s="4"/>
      <c r="E384" s="4"/>
      <c r="F384" s="4"/>
      <c r="G384" s="4"/>
    </row>
    <row r="385">
      <c r="A385" s="4"/>
      <c r="B385" s="4"/>
      <c r="C385" s="4"/>
      <c r="D385" s="4"/>
      <c r="E385" s="4"/>
      <c r="F385" s="4"/>
      <c r="G385" s="4"/>
    </row>
    <row r="386">
      <c r="A386" s="4"/>
      <c r="B386" s="4"/>
      <c r="C386" s="4"/>
      <c r="D386" s="4"/>
      <c r="E386" s="4"/>
      <c r="F386" s="4"/>
      <c r="G386" s="4"/>
    </row>
    <row r="387">
      <c r="A387" s="4"/>
      <c r="B387" s="4"/>
      <c r="C387" s="4"/>
      <c r="D387" s="4"/>
      <c r="E387" s="4"/>
      <c r="F387" s="4"/>
      <c r="G387" s="4"/>
    </row>
    <row r="388">
      <c r="A388" s="4"/>
      <c r="B388" s="4"/>
      <c r="C388" s="4"/>
      <c r="D388" s="4"/>
      <c r="E388" s="4"/>
      <c r="F388" s="4"/>
      <c r="G388" s="4"/>
    </row>
    <row r="389">
      <c r="A389" s="4"/>
      <c r="B389" s="4"/>
      <c r="C389" s="4"/>
      <c r="D389" s="4"/>
      <c r="E389" s="4"/>
      <c r="F389" s="4"/>
      <c r="G389" s="4"/>
    </row>
    <row r="390">
      <c r="A390" s="4"/>
      <c r="B390" s="4"/>
      <c r="C390" s="4"/>
      <c r="D390" s="4"/>
      <c r="E390" s="4"/>
      <c r="F390" s="4"/>
      <c r="G390" s="4"/>
    </row>
    <row r="391">
      <c r="A391" s="4"/>
      <c r="B391" s="4"/>
      <c r="C391" s="4"/>
      <c r="D391" s="4"/>
      <c r="E391" s="4"/>
      <c r="F391" s="4"/>
      <c r="G391" s="4"/>
    </row>
    <row r="392">
      <c r="A392" s="4"/>
      <c r="B392" s="4"/>
      <c r="C392" s="4"/>
      <c r="D392" s="4"/>
      <c r="E392" s="4"/>
      <c r="F392" s="4"/>
      <c r="G392" s="4"/>
    </row>
    <row r="393">
      <c r="A393" s="4"/>
      <c r="B393" s="4"/>
      <c r="C393" s="4"/>
      <c r="D393" s="4"/>
      <c r="E393" s="4"/>
      <c r="F393" s="4"/>
      <c r="G393" s="4"/>
    </row>
    <row r="394">
      <c r="A394" s="4"/>
      <c r="B394" s="4"/>
      <c r="C394" s="4"/>
      <c r="D394" s="4"/>
      <c r="E394" s="4"/>
      <c r="F394" s="4"/>
      <c r="G394" s="4"/>
    </row>
    <row r="395">
      <c r="A395" s="4"/>
      <c r="B395" s="4"/>
      <c r="C395" s="4"/>
      <c r="D395" s="4"/>
      <c r="E395" s="4"/>
      <c r="F395" s="4"/>
      <c r="G395" s="4"/>
    </row>
    <row r="396">
      <c r="A396" s="4"/>
      <c r="B396" s="4"/>
      <c r="C396" s="4"/>
      <c r="D396" s="4"/>
      <c r="E396" s="4"/>
      <c r="F396" s="4"/>
      <c r="G396" s="4"/>
    </row>
    <row r="397">
      <c r="A397" s="4"/>
      <c r="B397" s="4"/>
      <c r="C397" s="4"/>
      <c r="D397" s="4"/>
      <c r="E397" s="4"/>
      <c r="F397" s="4"/>
      <c r="G397" s="4"/>
    </row>
    <row r="398">
      <c r="A398" s="4"/>
      <c r="B398" s="4"/>
      <c r="C398" s="4"/>
      <c r="D398" s="4"/>
      <c r="E398" s="4"/>
      <c r="F398" s="4"/>
      <c r="G398" s="4"/>
    </row>
    <row r="399">
      <c r="A399" s="4"/>
      <c r="B399" s="4"/>
      <c r="C399" s="4"/>
      <c r="D399" s="4"/>
      <c r="E399" s="4"/>
      <c r="F399" s="4"/>
      <c r="G399" s="4"/>
    </row>
    <row r="400">
      <c r="A400" s="4"/>
      <c r="B400" s="4"/>
      <c r="C400" s="4"/>
      <c r="D400" s="4"/>
      <c r="E400" s="4"/>
      <c r="F400" s="4"/>
      <c r="G400" s="4"/>
    </row>
    <row r="401">
      <c r="A401" s="4"/>
      <c r="B401" s="4"/>
      <c r="C401" s="4"/>
      <c r="D401" s="4"/>
      <c r="E401" s="4"/>
      <c r="F401" s="4"/>
      <c r="G401" s="4"/>
    </row>
    <row r="402">
      <c r="A402" s="4"/>
      <c r="B402" s="4"/>
      <c r="C402" s="4"/>
      <c r="D402" s="4"/>
      <c r="E402" s="4"/>
      <c r="F402" s="4"/>
      <c r="G402" s="4"/>
    </row>
    <row r="403">
      <c r="A403" s="4"/>
      <c r="B403" s="4"/>
      <c r="C403" s="4"/>
      <c r="D403" s="4"/>
      <c r="E403" s="4"/>
      <c r="F403" s="4"/>
      <c r="G403" s="4"/>
    </row>
    <row r="404">
      <c r="A404" s="4"/>
      <c r="B404" s="4"/>
      <c r="C404" s="4"/>
      <c r="D404" s="4"/>
      <c r="E404" s="4"/>
      <c r="F404" s="4"/>
      <c r="G404" s="4"/>
    </row>
    <row r="405">
      <c r="A405" s="4"/>
      <c r="B405" s="4"/>
      <c r="C405" s="4"/>
      <c r="D405" s="4"/>
      <c r="E405" s="4"/>
      <c r="F405" s="4"/>
      <c r="G405" s="4"/>
    </row>
    <row r="406">
      <c r="A406" s="4"/>
      <c r="B406" s="4"/>
      <c r="C406" s="4"/>
      <c r="D406" s="4"/>
      <c r="E406" s="4"/>
      <c r="F406" s="4"/>
      <c r="G406" s="4"/>
    </row>
    <row r="407">
      <c r="A407" s="4"/>
      <c r="B407" s="4"/>
      <c r="C407" s="4"/>
      <c r="D407" s="4"/>
      <c r="E407" s="4"/>
      <c r="F407" s="4"/>
      <c r="G407" s="4"/>
    </row>
    <row r="408">
      <c r="A408" s="4"/>
      <c r="B408" s="4"/>
      <c r="C408" s="4"/>
      <c r="D408" s="4"/>
      <c r="E408" s="4"/>
      <c r="F408" s="4"/>
      <c r="G408" s="4"/>
    </row>
    <row r="409">
      <c r="A409" s="4"/>
      <c r="B409" s="4"/>
      <c r="C409" s="4"/>
      <c r="D409" s="4"/>
      <c r="E409" s="4"/>
      <c r="F409" s="4"/>
      <c r="G409" s="4"/>
    </row>
    <row r="410">
      <c r="A410" s="4"/>
      <c r="B410" s="4"/>
      <c r="C410" s="4"/>
      <c r="D410" s="4"/>
      <c r="E410" s="4"/>
      <c r="F410" s="4"/>
      <c r="G410" s="4"/>
    </row>
    <row r="411">
      <c r="A411" s="4"/>
      <c r="B411" s="4"/>
      <c r="C411" s="4"/>
      <c r="D411" s="4"/>
      <c r="E411" s="4"/>
      <c r="F411" s="4"/>
      <c r="G411" s="4"/>
    </row>
    <row r="412">
      <c r="A412" s="4"/>
      <c r="B412" s="4"/>
      <c r="C412" s="4"/>
      <c r="D412" s="4"/>
      <c r="E412" s="4"/>
      <c r="F412" s="4"/>
      <c r="G412" s="4"/>
    </row>
    <row r="413">
      <c r="A413" s="4"/>
      <c r="B413" s="4"/>
      <c r="C413" s="4"/>
      <c r="D413" s="4"/>
      <c r="E413" s="4"/>
      <c r="F413" s="4"/>
      <c r="G413" s="4"/>
    </row>
    <row r="414">
      <c r="A414" s="4"/>
      <c r="B414" s="4"/>
      <c r="C414" s="4"/>
      <c r="D414" s="4"/>
      <c r="E414" s="4"/>
      <c r="F414" s="4"/>
      <c r="G414" s="4"/>
    </row>
    <row r="415">
      <c r="A415" s="4"/>
      <c r="B415" s="4"/>
      <c r="C415" s="4"/>
      <c r="D415" s="4"/>
      <c r="E415" s="4"/>
      <c r="F415" s="4"/>
      <c r="G415" s="4"/>
    </row>
    <row r="416">
      <c r="A416" s="4"/>
      <c r="B416" s="4"/>
      <c r="C416" s="4"/>
      <c r="D416" s="4"/>
      <c r="E416" s="4"/>
      <c r="F416" s="4"/>
      <c r="G416" s="4"/>
    </row>
    <row r="417">
      <c r="A417" s="4"/>
      <c r="B417" s="4"/>
      <c r="C417" s="4"/>
      <c r="D417" s="4"/>
      <c r="E417" s="4"/>
      <c r="F417" s="4"/>
      <c r="G417" s="4"/>
    </row>
    <row r="418">
      <c r="A418" s="4"/>
      <c r="B418" s="4"/>
      <c r="C418" s="4"/>
      <c r="D418" s="4"/>
      <c r="E418" s="4"/>
      <c r="F418" s="4"/>
      <c r="G418" s="4"/>
    </row>
    <row r="419">
      <c r="A419" s="4"/>
      <c r="B419" s="4"/>
      <c r="C419" s="4"/>
      <c r="D419" s="4"/>
      <c r="E419" s="4"/>
      <c r="F419" s="4"/>
      <c r="G419" s="4"/>
    </row>
    <row r="420">
      <c r="A420" s="4"/>
      <c r="B420" s="4"/>
      <c r="C420" s="4"/>
      <c r="D420" s="4"/>
      <c r="E420" s="4"/>
      <c r="F420" s="4"/>
      <c r="G420" s="4"/>
    </row>
    <row r="421">
      <c r="A421" s="4"/>
      <c r="B421" s="4"/>
      <c r="C421" s="4"/>
      <c r="D421" s="4"/>
      <c r="E421" s="4"/>
      <c r="F421" s="4"/>
      <c r="G421" s="4"/>
    </row>
    <row r="422">
      <c r="A422" s="4"/>
      <c r="B422" s="4"/>
      <c r="C422" s="4"/>
      <c r="D422" s="4"/>
      <c r="E422" s="4"/>
      <c r="F422" s="4"/>
      <c r="G422" s="4"/>
    </row>
    <row r="423">
      <c r="A423" s="4"/>
      <c r="B423" s="4"/>
      <c r="C423" s="4"/>
      <c r="D423" s="4"/>
      <c r="E423" s="4"/>
      <c r="F423" s="4"/>
      <c r="G423" s="4"/>
    </row>
    <row r="424">
      <c r="A424" s="4"/>
      <c r="B424" s="4"/>
      <c r="C424" s="4"/>
      <c r="D424" s="4"/>
      <c r="E424" s="4"/>
      <c r="F424" s="4"/>
      <c r="G424" s="4"/>
    </row>
    <row r="425">
      <c r="A425" s="4"/>
      <c r="B425" s="4"/>
      <c r="C425" s="4"/>
      <c r="D425" s="4"/>
      <c r="E425" s="4"/>
      <c r="F425" s="4"/>
      <c r="G425" s="4"/>
    </row>
    <row r="426">
      <c r="A426" s="4"/>
      <c r="B426" s="4"/>
      <c r="C426" s="4"/>
      <c r="D426" s="4"/>
      <c r="E426" s="4"/>
      <c r="F426" s="4"/>
      <c r="G426" s="4"/>
    </row>
    <row r="427">
      <c r="A427" s="4"/>
      <c r="B427" s="4"/>
      <c r="C427" s="4"/>
      <c r="D427" s="4"/>
      <c r="E427" s="4"/>
      <c r="F427" s="4"/>
      <c r="G427" s="4"/>
    </row>
    <row r="428">
      <c r="A428" s="4"/>
      <c r="B428" s="4"/>
      <c r="C428" s="4"/>
      <c r="D428" s="4"/>
      <c r="E428" s="4"/>
      <c r="F428" s="4"/>
      <c r="G428" s="4"/>
    </row>
    <row r="429">
      <c r="A429" s="4"/>
      <c r="B429" s="4"/>
      <c r="C429" s="4"/>
      <c r="D429" s="4"/>
      <c r="E429" s="4"/>
      <c r="F429" s="4"/>
      <c r="G429" s="4"/>
    </row>
    <row r="430">
      <c r="A430" s="4"/>
      <c r="B430" s="4"/>
      <c r="C430" s="4"/>
      <c r="D430" s="4"/>
      <c r="E430" s="4"/>
      <c r="F430" s="4"/>
      <c r="G430" s="4"/>
    </row>
    <row r="431">
      <c r="A431" s="4"/>
      <c r="B431" s="4"/>
      <c r="C431" s="4"/>
      <c r="D431" s="4"/>
      <c r="E431" s="4"/>
      <c r="F431" s="4"/>
      <c r="G431" s="4"/>
    </row>
    <row r="432">
      <c r="A432" s="4"/>
      <c r="B432" s="4"/>
      <c r="C432" s="4"/>
      <c r="D432" s="4"/>
      <c r="E432" s="4"/>
      <c r="F432" s="4"/>
      <c r="G432" s="4"/>
    </row>
    <row r="433">
      <c r="A433" s="4"/>
      <c r="B433" s="4"/>
      <c r="C433" s="4"/>
      <c r="D433" s="4"/>
      <c r="E433" s="4"/>
      <c r="F433" s="4"/>
      <c r="G433" s="4"/>
    </row>
    <row r="434">
      <c r="A434" s="4"/>
      <c r="B434" s="4"/>
      <c r="C434" s="4"/>
      <c r="D434" s="4"/>
      <c r="E434" s="4"/>
      <c r="F434" s="4"/>
      <c r="G434" s="4"/>
    </row>
    <row r="435">
      <c r="A435" s="4"/>
      <c r="B435" s="4"/>
      <c r="C435" s="4"/>
      <c r="D435" s="4"/>
      <c r="E435" s="4"/>
      <c r="F435" s="4"/>
      <c r="G435" s="4"/>
    </row>
    <row r="436">
      <c r="A436" s="4"/>
      <c r="B436" s="4"/>
      <c r="C436" s="4"/>
      <c r="D436" s="4"/>
      <c r="E436" s="4"/>
      <c r="F436" s="4"/>
      <c r="G436" s="4"/>
    </row>
    <row r="437">
      <c r="A437" s="4"/>
      <c r="B437" s="4"/>
      <c r="C437" s="4"/>
      <c r="D437" s="4"/>
      <c r="E437" s="4"/>
      <c r="F437" s="4"/>
      <c r="G437" s="4"/>
    </row>
    <row r="438">
      <c r="A438" s="4"/>
      <c r="B438" s="4"/>
      <c r="C438" s="4"/>
      <c r="D438" s="4"/>
      <c r="E438" s="4"/>
      <c r="F438" s="4"/>
      <c r="G438" s="4"/>
    </row>
    <row r="439">
      <c r="A439" s="4"/>
      <c r="B439" s="4"/>
      <c r="C439" s="4"/>
      <c r="D439" s="4"/>
      <c r="E439" s="4"/>
      <c r="F439" s="4"/>
      <c r="G439" s="4"/>
    </row>
    <row r="440">
      <c r="A440" s="4"/>
      <c r="B440" s="4"/>
      <c r="C440" s="4"/>
      <c r="D440" s="4"/>
      <c r="E440" s="4"/>
      <c r="F440" s="4"/>
      <c r="G440" s="4"/>
    </row>
    <row r="441">
      <c r="A441" s="4"/>
      <c r="B441" s="4"/>
      <c r="C441" s="4"/>
      <c r="D441" s="4"/>
      <c r="E441" s="4"/>
      <c r="F441" s="4"/>
      <c r="G441" s="4"/>
    </row>
    <row r="442">
      <c r="A442" s="4"/>
      <c r="B442" s="4"/>
      <c r="C442" s="4"/>
      <c r="D442" s="4"/>
      <c r="E442" s="4"/>
      <c r="F442" s="4"/>
      <c r="G442" s="4"/>
    </row>
    <row r="443">
      <c r="A443" s="4"/>
      <c r="B443" s="4"/>
      <c r="C443" s="4"/>
      <c r="D443" s="4"/>
      <c r="E443" s="4"/>
      <c r="F443" s="4"/>
      <c r="G443" s="4"/>
    </row>
    <row r="444">
      <c r="A444" s="4"/>
      <c r="B444" s="4"/>
      <c r="C444" s="4"/>
      <c r="D444" s="4"/>
      <c r="E444" s="4"/>
      <c r="F444" s="4"/>
      <c r="G444" s="4"/>
    </row>
    <row r="445">
      <c r="A445" s="4"/>
      <c r="B445" s="4"/>
      <c r="C445" s="4"/>
      <c r="D445" s="4"/>
      <c r="E445" s="4"/>
      <c r="F445" s="4"/>
      <c r="G445" s="4"/>
    </row>
    <row r="446">
      <c r="A446" s="4"/>
      <c r="B446" s="4"/>
      <c r="C446" s="4"/>
      <c r="D446" s="4"/>
      <c r="E446" s="4"/>
      <c r="F446" s="4"/>
      <c r="G446" s="4"/>
    </row>
    <row r="447">
      <c r="A447" s="4"/>
      <c r="B447" s="4"/>
      <c r="C447" s="4"/>
      <c r="D447" s="4"/>
      <c r="E447" s="4"/>
      <c r="F447" s="4"/>
      <c r="G447" s="4"/>
    </row>
    <row r="448">
      <c r="A448" s="4"/>
      <c r="B448" s="4"/>
      <c r="C448" s="4"/>
      <c r="D448" s="4"/>
      <c r="E448" s="4"/>
      <c r="F448" s="4"/>
      <c r="G448" s="4"/>
    </row>
    <row r="449">
      <c r="A449" s="4"/>
      <c r="B449" s="4"/>
      <c r="C449" s="4"/>
      <c r="D449" s="4"/>
      <c r="E449" s="4"/>
      <c r="F449" s="4"/>
      <c r="G449" s="4"/>
    </row>
    <row r="450">
      <c r="A450" s="4"/>
      <c r="B450" s="4"/>
      <c r="C450" s="4"/>
      <c r="D450" s="4"/>
      <c r="E450" s="4"/>
      <c r="F450" s="4"/>
      <c r="G450" s="4"/>
    </row>
    <row r="451">
      <c r="A451" s="4"/>
      <c r="B451" s="4"/>
      <c r="C451" s="4"/>
      <c r="D451" s="4"/>
      <c r="E451" s="4"/>
      <c r="F451" s="4"/>
      <c r="G451" s="4"/>
    </row>
    <row r="452">
      <c r="A452" s="4"/>
      <c r="B452" s="4"/>
      <c r="C452" s="4"/>
      <c r="D452" s="4"/>
      <c r="E452" s="4"/>
      <c r="F452" s="4"/>
      <c r="G452" s="4"/>
    </row>
    <row r="453">
      <c r="A453" s="4"/>
      <c r="B453" s="4"/>
      <c r="C453" s="4"/>
      <c r="D453" s="4"/>
      <c r="E453" s="4"/>
      <c r="F453" s="4"/>
      <c r="G453" s="4"/>
    </row>
    <row r="454">
      <c r="A454" s="4"/>
      <c r="B454" s="4"/>
      <c r="C454" s="4"/>
      <c r="D454" s="4"/>
      <c r="E454" s="4"/>
      <c r="F454" s="4"/>
      <c r="G454" s="4"/>
    </row>
    <row r="455">
      <c r="A455" s="4"/>
      <c r="B455" s="4"/>
      <c r="C455" s="4"/>
      <c r="D455" s="4"/>
      <c r="E455" s="4"/>
      <c r="F455" s="4"/>
      <c r="G455" s="4"/>
    </row>
    <row r="456">
      <c r="A456" s="4"/>
      <c r="B456" s="4"/>
      <c r="C456" s="4"/>
      <c r="D456" s="4"/>
      <c r="E456" s="4"/>
      <c r="F456" s="4"/>
      <c r="G456" s="4"/>
    </row>
    <row r="457">
      <c r="A457" s="4"/>
      <c r="B457" s="4"/>
      <c r="C457" s="4"/>
      <c r="D457" s="4"/>
      <c r="E457" s="4"/>
      <c r="F457" s="4"/>
      <c r="G457" s="4"/>
    </row>
    <row r="458">
      <c r="A458" s="4"/>
      <c r="B458" s="4"/>
      <c r="C458" s="4"/>
      <c r="D458" s="4"/>
      <c r="E458" s="4"/>
      <c r="F458" s="4"/>
      <c r="G458" s="4"/>
    </row>
    <row r="459">
      <c r="A459" s="4"/>
      <c r="B459" s="4"/>
      <c r="C459" s="4"/>
      <c r="D459" s="4"/>
      <c r="E459" s="4"/>
      <c r="F459" s="4"/>
      <c r="G459" s="4"/>
    </row>
    <row r="460">
      <c r="A460" s="4"/>
      <c r="B460" s="4"/>
      <c r="C460" s="4"/>
      <c r="D460" s="4"/>
      <c r="E460" s="4"/>
      <c r="F460" s="4"/>
      <c r="G460" s="4"/>
    </row>
    <row r="461">
      <c r="A461" s="4"/>
      <c r="B461" s="4"/>
      <c r="C461" s="4"/>
      <c r="D461" s="4"/>
      <c r="E461" s="4"/>
      <c r="F461" s="4"/>
      <c r="G461" s="4"/>
    </row>
    <row r="462">
      <c r="A462" s="4"/>
      <c r="B462" s="4"/>
      <c r="C462" s="4"/>
      <c r="D462" s="4"/>
      <c r="E462" s="4"/>
      <c r="F462" s="4"/>
      <c r="G462" s="4"/>
    </row>
    <row r="463">
      <c r="A463" s="4"/>
      <c r="B463" s="4"/>
      <c r="C463" s="4"/>
      <c r="D463" s="4"/>
      <c r="E463" s="4"/>
      <c r="F463" s="4"/>
      <c r="G463" s="4"/>
    </row>
    <row r="464">
      <c r="A464" s="4"/>
      <c r="B464" s="4"/>
      <c r="C464" s="4"/>
      <c r="D464" s="4"/>
      <c r="E464" s="4"/>
      <c r="F464" s="4"/>
      <c r="G464" s="4"/>
    </row>
    <row r="465">
      <c r="A465" s="4"/>
      <c r="B465" s="4"/>
      <c r="C465" s="4"/>
      <c r="D465" s="4"/>
      <c r="E465" s="4"/>
      <c r="F465" s="4"/>
      <c r="G465" s="4"/>
    </row>
    <row r="466">
      <c r="A466" s="4"/>
      <c r="B466" s="4"/>
      <c r="C466" s="4"/>
      <c r="D466" s="4"/>
      <c r="E466" s="4"/>
      <c r="F466" s="4"/>
      <c r="G466" s="4"/>
    </row>
    <row r="467">
      <c r="A467" s="4"/>
      <c r="B467" s="4"/>
      <c r="C467" s="4"/>
      <c r="D467" s="4"/>
      <c r="E467" s="4"/>
      <c r="F467" s="4"/>
      <c r="G467" s="4"/>
    </row>
    <row r="468">
      <c r="A468" s="4"/>
      <c r="B468" s="4"/>
      <c r="C468" s="4"/>
      <c r="D468" s="4"/>
      <c r="E468" s="4"/>
      <c r="F468" s="4"/>
      <c r="G468" s="4"/>
    </row>
    <row r="469">
      <c r="A469" s="4"/>
      <c r="B469" s="4"/>
      <c r="C469" s="4"/>
      <c r="D469" s="4"/>
      <c r="E469" s="4"/>
      <c r="F469" s="4"/>
      <c r="G469" s="4"/>
    </row>
    <row r="470">
      <c r="A470" s="4"/>
      <c r="B470" s="4"/>
      <c r="C470" s="4"/>
      <c r="D470" s="4"/>
      <c r="E470" s="4"/>
      <c r="F470" s="4"/>
      <c r="G470" s="4"/>
    </row>
    <row r="471">
      <c r="A471" s="4"/>
      <c r="B471" s="4"/>
      <c r="C471" s="4"/>
      <c r="D471" s="4"/>
      <c r="E471" s="4"/>
      <c r="F471" s="4"/>
      <c r="G471" s="4"/>
    </row>
    <row r="472">
      <c r="A472" s="4"/>
      <c r="B472" s="4"/>
      <c r="C472" s="4"/>
      <c r="D472" s="4"/>
      <c r="E472" s="4"/>
      <c r="F472" s="4"/>
      <c r="G472" s="4"/>
    </row>
    <row r="473">
      <c r="A473" s="4"/>
      <c r="B473" s="4"/>
      <c r="C473" s="4"/>
      <c r="D473" s="4"/>
      <c r="E473" s="4"/>
      <c r="F473" s="4"/>
      <c r="G473" s="4"/>
    </row>
    <row r="474">
      <c r="A474" s="4"/>
      <c r="B474" s="4"/>
      <c r="C474" s="4"/>
      <c r="D474" s="4"/>
      <c r="E474" s="4"/>
      <c r="F474" s="4"/>
      <c r="G474" s="4"/>
    </row>
    <row r="475">
      <c r="A475" s="4"/>
      <c r="B475" s="4"/>
      <c r="C475" s="4"/>
      <c r="D475" s="4"/>
      <c r="E475" s="4"/>
      <c r="F475" s="4"/>
      <c r="G475" s="4"/>
    </row>
    <row r="476">
      <c r="A476" s="4"/>
      <c r="B476" s="4"/>
      <c r="C476" s="4"/>
      <c r="D476" s="4"/>
      <c r="E476" s="4"/>
      <c r="F476" s="4"/>
      <c r="G476" s="4"/>
    </row>
    <row r="477">
      <c r="A477" s="4"/>
      <c r="B477" s="4"/>
      <c r="C477" s="4"/>
      <c r="D477" s="4"/>
      <c r="E477" s="4"/>
      <c r="F477" s="4"/>
      <c r="G477" s="4"/>
    </row>
    <row r="478">
      <c r="A478" s="4"/>
      <c r="B478" s="4"/>
      <c r="C478" s="4"/>
      <c r="D478" s="4"/>
      <c r="E478" s="4"/>
      <c r="F478" s="4"/>
      <c r="G478" s="4"/>
    </row>
    <row r="479">
      <c r="A479" s="4"/>
      <c r="B479" s="4"/>
      <c r="C479" s="4"/>
      <c r="D479" s="4"/>
      <c r="E479" s="4"/>
      <c r="F479" s="4"/>
      <c r="G479" s="4"/>
    </row>
    <row r="480">
      <c r="A480" s="4"/>
      <c r="B480" s="4"/>
      <c r="C480" s="4"/>
      <c r="D480" s="4"/>
      <c r="E480" s="4"/>
      <c r="F480" s="4"/>
      <c r="G480" s="4"/>
    </row>
    <row r="481">
      <c r="A481" s="4"/>
      <c r="B481" s="4"/>
      <c r="C481" s="4"/>
      <c r="D481" s="4"/>
      <c r="E481" s="4"/>
      <c r="F481" s="4"/>
      <c r="G481" s="4"/>
    </row>
    <row r="482">
      <c r="A482" s="4"/>
      <c r="B482" s="4"/>
      <c r="C482" s="4"/>
      <c r="D482" s="4"/>
      <c r="E482" s="4"/>
      <c r="F482" s="4"/>
      <c r="G482" s="4"/>
    </row>
    <row r="483">
      <c r="A483" s="4"/>
      <c r="B483" s="4"/>
      <c r="C483" s="4"/>
      <c r="D483" s="4"/>
      <c r="E483" s="4"/>
      <c r="F483" s="4"/>
      <c r="G483" s="4"/>
    </row>
    <row r="484">
      <c r="A484" s="4"/>
      <c r="B484" s="4"/>
      <c r="C484" s="4"/>
      <c r="D484" s="4"/>
      <c r="E484" s="4"/>
      <c r="F484" s="4"/>
      <c r="G484" s="4"/>
    </row>
    <row r="485">
      <c r="A485" s="4"/>
      <c r="B485" s="4"/>
      <c r="C485" s="4"/>
      <c r="D485" s="4"/>
      <c r="E485" s="4"/>
      <c r="F485" s="4"/>
      <c r="G485" s="4"/>
    </row>
    <row r="486">
      <c r="A486" s="4"/>
      <c r="B486" s="4"/>
      <c r="C486" s="4"/>
      <c r="D486" s="4"/>
      <c r="E486" s="4"/>
      <c r="F486" s="4"/>
      <c r="G486" s="4"/>
    </row>
    <row r="487">
      <c r="A487" s="4"/>
      <c r="B487" s="4"/>
      <c r="C487" s="4"/>
      <c r="D487" s="4"/>
      <c r="E487" s="4"/>
      <c r="F487" s="4"/>
      <c r="G487" s="4"/>
    </row>
    <row r="488">
      <c r="A488" s="4"/>
      <c r="B488" s="4"/>
      <c r="C488" s="4"/>
      <c r="D488" s="4"/>
      <c r="E488" s="4"/>
      <c r="F488" s="4"/>
      <c r="G488" s="4"/>
    </row>
    <row r="489">
      <c r="A489" s="4"/>
      <c r="B489" s="4"/>
      <c r="C489" s="4"/>
      <c r="D489" s="4"/>
      <c r="E489" s="4"/>
      <c r="F489" s="4"/>
      <c r="G489" s="4"/>
    </row>
    <row r="490">
      <c r="A490" s="4"/>
      <c r="B490" s="4"/>
      <c r="C490" s="4"/>
      <c r="D490" s="4"/>
      <c r="E490" s="4"/>
      <c r="F490" s="4"/>
      <c r="G490" s="4"/>
    </row>
    <row r="491">
      <c r="A491" s="4"/>
      <c r="B491" s="4"/>
      <c r="C491" s="4"/>
      <c r="D491" s="4"/>
      <c r="E491" s="4"/>
      <c r="F491" s="4"/>
      <c r="G491" s="4"/>
    </row>
    <row r="492">
      <c r="A492" s="4"/>
      <c r="B492" s="4"/>
      <c r="C492" s="4"/>
      <c r="D492" s="4"/>
      <c r="E492" s="4"/>
      <c r="F492" s="4"/>
      <c r="G492" s="4"/>
    </row>
    <row r="493">
      <c r="A493" s="4"/>
      <c r="B493" s="4"/>
      <c r="C493" s="4"/>
      <c r="D493" s="4"/>
      <c r="E493" s="4"/>
      <c r="F493" s="4"/>
      <c r="G493" s="4"/>
    </row>
    <row r="494">
      <c r="A494" s="4"/>
      <c r="B494" s="4"/>
      <c r="C494" s="4"/>
      <c r="D494" s="4"/>
      <c r="E494" s="4"/>
      <c r="F494" s="4"/>
      <c r="G494" s="4"/>
    </row>
    <row r="495">
      <c r="A495" s="4"/>
      <c r="B495" s="4"/>
      <c r="C495" s="4"/>
      <c r="D495" s="4"/>
      <c r="E495" s="4"/>
      <c r="F495" s="4"/>
      <c r="G495" s="4"/>
    </row>
    <row r="496">
      <c r="A496" s="4"/>
      <c r="B496" s="4"/>
      <c r="C496" s="4"/>
      <c r="D496" s="4"/>
      <c r="E496" s="4"/>
      <c r="F496" s="4"/>
      <c r="G496" s="4"/>
    </row>
    <row r="497">
      <c r="A497" s="4"/>
      <c r="B497" s="4"/>
      <c r="C497" s="4"/>
      <c r="D497" s="4"/>
      <c r="E497" s="4"/>
      <c r="F497" s="4"/>
      <c r="G497" s="4"/>
    </row>
    <row r="498">
      <c r="A498" s="4"/>
      <c r="B498" s="4"/>
      <c r="C498" s="4"/>
      <c r="D498" s="4"/>
      <c r="E498" s="4"/>
      <c r="F498" s="4"/>
      <c r="G498" s="4"/>
    </row>
    <row r="499">
      <c r="A499" s="4"/>
      <c r="B499" s="4"/>
      <c r="C499" s="4"/>
      <c r="D499" s="4"/>
      <c r="E499" s="4"/>
      <c r="F499" s="4"/>
      <c r="G499" s="4"/>
    </row>
    <row r="500">
      <c r="A500" s="4"/>
      <c r="B500" s="4"/>
      <c r="C500" s="4"/>
      <c r="D500" s="4"/>
      <c r="E500" s="4"/>
      <c r="F500" s="4"/>
      <c r="G500" s="4"/>
    </row>
    <row r="501">
      <c r="A501" s="4"/>
      <c r="B501" s="4"/>
      <c r="C501" s="4"/>
      <c r="D501" s="4"/>
      <c r="E501" s="4"/>
      <c r="F501" s="4"/>
      <c r="G501" s="4"/>
    </row>
    <row r="502">
      <c r="A502" s="4"/>
      <c r="B502" s="4"/>
      <c r="C502" s="4"/>
      <c r="D502" s="4"/>
      <c r="E502" s="4"/>
      <c r="F502" s="4"/>
      <c r="G502" s="4"/>
    </row>
    <row r="503">
      <c r="A503" s="4"/>
      <c r="B503" s="4"/>
      <c r="C503" s="4"/>
      <c r="D503" s="4"/>
      <c r="E503" s="4"/>
      <c r="F503" s="4"/>
      <c r="G503" s="4"/>
    </row>
    <row r="504">
      <c r="A504" s="4"/>
      <c r="B504" s="4"/>
      <c r="C504" s="4"/>
      <c r="D504" s="4"/>
      <c r="E504" s="4"/>
      <c r="F504" s="4"/>
      <c r="G504" s="4"/>
    </row>
    <row r="505">
      <c r="A505" s="4"/>
      <c r="B505" s="4"/>
      <c r="C505" s="4"/>
      <c r="D505" s="4"/>
      <c r="E505" s="4"/>
      <c r="F505" s="4"/>
      <c r="G505" s="4"/>
    </row>
    <row r="506">
      <c r="A506" s="4"/>
      <c r="B506" s="4"/>
      <c r="C506" s="4"/>
      <c r="D506" s="4"/>
      <c r="E506" s="4"/>
      <c r="F506" s="4"/>
      <c r="G506" s="4"/>
    </row>
    <row r="507">
      <c r="A507" s="4"/>
      <c r="B507" s="4"/>
      <c r="C507" s="4"/>
      <c r="D507" s="4"/>
      <c r="E507" s="4"/>
      <c r="F507" s="4"/>
      <c r="G507" s="4"/>
    </row>
    <row r="508">
      <c r="A508" s="4"/>
      <c r="B508" s="4"/>
      <c r="C508" s="4"/>
      <c r="D508" s="4"/>
      <c r="E508" s="4"/>
      <c r="F508" s="4"/>
      <c r="G508" s="4"/>
    </row>
    <row r="509">
      <c r="A509" s="4"/>
      <c r="B509" s="4"/>
      <c r="C509" s="4"/>
      <c r="D509" s="4"/>
      <c r="E509" s="4"/>
      <c r="F509" s="4"/>
      <c r="G509" s="4"/>
    </row>
    <row r="510">
      <c r="A510" s="4"/>
      <c r="B510" s="4"/>
      <c r="C510" s="4"/>
      <c r="D510" s="4"/>
      <c r="E510" s="4"/>
      <c r="F510" s="4"/>
      <c r="G510" s="4"/>
    </row>
    <row r="511">
      <c r="A511" s="4"/>
      <c r="B511" s="4"/>
      <c r="C511" s="4"/>
      <c r="D511" s="4"/>
      <c r="E511" s="4"/>
      <c r="F511" s="4"/>
      <c r="G511" s="4"/>
    </row>
    <row r="512">
      <c r="A512" s="4"/>
      <c r="B512" s="4"/>
      <c r="C512" s="4"/>
      <c r="D512" s="4"/>
      <c r="E512" s="4"/>
      <c r="F512" s="4"/>
      <c r="G512" s="4"/>
    </row>
    <row r="513">
      <c r="A513" s="4"/>
      <c r="B513" s="4"/>
      <c r="C513" s="4"/>
      <c r="D513" s="4"/>
      <c r="E513" s="4"/>
      <c r="F513" s="4"/>
      <c r="G513" s="4"/>
    </row>
    <row r="514">
      <c r="A514" s="4"/>
      <c r="B514" s="4"/>
      <c r="C514" s="4"/>
      <c r="D514" s="4"/>
      <c r="E514" s="4"/>
      <c r="F514" s="4"/>
      <c r="G514" s="4"/>
    </row>
    <row r="515">
      <c r="A515" s="4"/>
      <c r="B515" s="4"/>
      <c r="C515" s="4"/>
      <c r="D515" s="4"/>
      <c r="E515" s="4"/>
      <c r="F515" s="4"/>
      <c r="G515" s="4"/>
    </row>
    <row r="516">
      <c r="A516" s="4"/>
      <c r="B516" s="4"/>
      <c r="C516" s="4"/>
      <c r="D516" s="4"/>
      <c r="E516" s="4"/>
      <c r="F516" s="4"/>
      <c r="G516" s="4"/>
    </row>
    <row r="517">
      <c r="A517" s="4"/>
      <c r="B517" s="4"/>
      <c r="C517" s="4"/>
      <c r="D517" s="4"/>
      <c r="E517" s="4"/>
      <c r="F517" s="4"/>
      <c r="G517" s="4"/>
    </row>
    <row r="518">
      <c r="A518" s="4"/>
      <c r="B518" s="4"/>
      <c r="C518" s="4"/>
      <c r="D518" s="4"/>
      <c r="E518" s="4"/>
      <c r="F518" s="4"/>
      <c r="G518" s="4"/>
    </row>
    <row r="519">
      <c r="A519" s="4"/>
      <c r="B519" s="4"/>
      <c r="C519" s="4"/>
      <c r="D519" s="4"/>
      <c r="E519" s="4"/>
      <c r="F519" s="4"/>
      <c r="G519" s="4"/>
    </row>
    <row r="520">
      <c r="A520" s="4"/>
      <c r="B520" s="4"/>
      <c r="C520" s="4"/>
      <c r="D520" s="4"/>
      <c r="E520" s="4"/>
      <c r="F520" s="4"/>
      <c r="G520" s="4"/>
    </row>
    <row r="521">
      <c r="A521" s="4"/>
      <c r="B521" s="4"/>
      <c r="C521" s="4"/>
      <c r="D521" s="4"/>
      <c r="E521" s="4"/>
      <c r="F521" s="4"/>
      <c r="G521" s="4"/>
    </row>
    <row r="522">
      <c r="A522" s="4"/>
      <c r="B522" s="4"/>
      <c r="C522" s="4"/>
      <c r="D522" s="4"/>
      <c r="E522" s="4"/>
      <c r="F522" s="4"/>
      <c r="G522" s="4"/>
    </row>
    <row r="523">
      <c r="A523" s="4"/>
      <c r="B523" s="4"/>
      <c r="C523" s="4"/>
      <c r="D523" s="4"/>
      <c r="E523" s="4"/>
      <c r="F523" s="4"/>
      <c r="G523" s="4"/>
    </row>
    <row r="524">
      <c r="A524" s="4"/>
      <c r="B524" s="4"/>
      <c r="C524" s="4"/>
      <c r="D524" s="4"/>
      <c r="E524" s="4"/>
      <c r="F524" s="4"/>
      <c r="G524" s="4"/>
    </row>
    <row r="525">
      <c r="A525" s="4"/>
      <c r="B525" s="4"/>
      <c r="C525" s="4"/>
      <c r="D525" s="4"/>
      <c r="E525" s="4"/>
      <c r="F525" s="4"/>
      <c r="G525" s="4"/>
    </row>
    <row r="526">
      <c r="A526" s="4"/>
      <c r="B526" s="4"/>
      <c r="C526" s="4"/>
      <c r="D526" s="4"/>
      <c r="E526" s="4"/>
      <c r="F526" s="4"/>
      <c r="G526" s="4"/>
    </row>
    <row r="527">
      <c r="A527" s="4"/>
      <c r="B527" s="4"/>
      <c r="C527" s="4"/>
      <c r="D527" s="4"/>
      <c r="E527" s="4"/>
      <c r="F527" s="4"/>
      <c r="G527" s="4"/>
    </row>
    <row r="528">
      <c r="A528" s="4"/>
      <c r="B528" s="4"/>
      <c r="C528" s="4"/>
      <c r="D528" s="4"/>
      <c r="E528" s="4"/>
      <c r="F528" s="4"/>
      <c r="G528" s="4"/>
    </row>
    <row r="529">
      <c r="A529" s="4"/>
      <c r="B529" s="4"/>
      <c r="C529" s="4"/>
      <c r="D529" s="4"/>
      <c r="E529" s="4"/>
      <c r="F529" s="4"/>
      <c r="G529" s="4"/>
    </row>
    <row r="530">
      <c r="A530" s="4"/>
      <c r="B530" s="4"/>
      <c r="C530" s="4"/>
      <c r="D530" s="4"/>
      <c r="E530" s="4"/>
      <c r="F530" s="4"/>
      <c r="G530" s="4"/>
    </row>
    <row r="531">
      <c r="A531" s="4"/>
      <c r="B531" s="4"/>
      <c r="C531" s="4"/>
      <c r="D531" s="4"/>
      <c r="E531" s="4"/>
      <c r="F531" s="4"/>
      <c r="G531" s="4"/>
    </row>
    <row r="532">
      <c r="A532" s="4"/>
      <c r="B532" s="4"/>
      <c r="C532" s="4"/>
      <c r="D532" s="4"/>
      <c r="E532" s="4"/>
      <c r="F532" s="4"/>
      <c r="G532" s="4"/>
    </row>
    <row r="533">
      <c r="A533" s="4"/>
      <c r="B533" s="4"/>
      <c r="C533" s="4"/>
      <c r="D533" s="4"/>
      <c r="E533" s="4"/>
      <c r="F533" s="4"/>
      <c r="G533" s="4"/>
    </row>
    <row r="534">
      <c r="A534" s="4"/>
      <c r="B534" s="4"/>
      <c r="C534" s="4"/>
      <c r="D534" s="4"/>
      <c r="E534" s="4"/>
      <c r="F534" s="4"/>
      <c r="G534" s="4"/>
    </row>
    <row r="535">
      <c r="A535" s="4"/>
      <c r="B535" s="4"/>
      <c r="C535" s="4"/>
      <c r="D535" s="4"/>
      <c r="E535" s="4"/>
      <c r="F535" s="4"/>
      <c r="G535" s="4"/>
    </row>
    <row r="536">
      <c r="A536" s="4"/>
      <c r="B536" s="4"/>
      <c r="C536" s="4"/>
      <c r="D536" s="4"/>
      <c r="E536" s="4"/>
      <c r="F536" s="4"/>
      <c r="G536" s="4"/>
    </row>
    <row r="537">
      <c r="A537" s="4"/>
      <c r="B537" s="4"/>
      <c r="C537" s="4"/>
      <c r="D537" s="4"/>
      <c r="E537" s="4"/>
      <c r="F537" s="4"/>
      <c r="G537" s="4"/>
    </row>
    <row r="538">
      <c r="A538" s="4"/>
      <c r="B538" s="4"/>
      <c r="C538" s="4"/>
      <c r="D538" s="4"/>
      <c r="E538" s="4"/>
      <c r="F538" s="4"/>
      <c r="G538" s="4"/>
    </row>
    <row r="539">
      <c r="A539" s="4"/>
      <c r="B539" s="4"/>
      <c r="C539" s="4"/>
      <c r="D539" s="4"/>
      <c r="E539" s="4"/>
      <c r="F539" s="4"/>
      <c r="G539" s="4"/>
    </row>
    <row r="540">
      <c r="A540" s="4"/>
      <c r="B540" s="4"/>
      <c r="C540" s="4"/>
      <c r="D540" s="4"/>
      <c r="E540" s="4"/>
      <c r="F540" s="4"/>
      <c r="G540" s="4"/>
    </row>
    <row r="541">
      <c r="A541" s="4"/>
      <c r="B541" s="4"/>
      <c r="C541" s="4"/>
      <c r="D541" s="4"/>
      <c r="E541" s="4"/>
      <c r="F541" s="4"/>
      <c r="G541" s="4"/>
    </row>
    <row r="542">
      <c r="A542" s="4"/>
      <c r="B542" s="4"/>
      <c r="C542" s="4"/>
      <c r="D542" s="4"/>
      <c r="E542" s="4"/>
      <c r="F542" s="4"/>
      <c r="G542" s="4"/>
    </row>
    <row r="543">
      <c r="A543" s="4"/>
      <c r="B543" s="4"/>
      <c r="C543" s="4"/>
      <c r="D543" s="4"/>
      <c r="E543" s="4"/>
      <c r="F543" s="4"/>
      <c r="G543" s="4"/>
    </row>
    <row r="544">
      <c r="A544" s="4"/>
      <c r="B544" s="4"/>
      <c r="C544" s="4"/>
      <c r="D544" s="4"/>
      <c r="E544" s="4"/>
      <c r="F544" s="4"/>
      <c r="G544" s="4"/>
    </row>
    <row r="545">
      <c r="A545" s="4"/>
      <c r="B545" s="4"/>
      <c r="C545" s="4"/>
      <c r="D545" s="4"/>
      <c r="E545" s="4"/>
      <c r="F545" s="4"/>
      <c r="G545" s="4"/>
    </row>
    <row r="546">
      <c r="A546" s="4"/>
      <c r="B546" s="4"/>
      <c r="C546" s="4"/>
      <c r="D546" s="4"/>
      <c r="E546" s="4"/>
      <c r="F546" s="4"/>
      <c r="G546" s="4"/>
    </row>
    <row r="547">
      <c r="A547" s="4"/>
      <c r="B547" s="4"/>
      <c r="C547" s="4"/>
      <c r="D547" s="4"/>
      <c r="E547" s="4"/>
      <c r="F547" s="4"/>
      <c r="G547" s="4"/>
    </row>
    <row r="548">
      <c r="A548" s="4"/>
      <c r="B548" s="4"/>
      <c r="C548" s="4"/>
      <c r="D548" s="4"/>
      <c r="E548" s="4"/>
      <c r="F548" s="4"/>
      <c r="G548" s="4"/>
    </row>
    <row r="549">
      <c r="A549" s="4"/>
      <c r="B549" s="4"/>
      <c r="C549" s="4"/>
      <c r="D549" s="4"/>
      <c r="E549" s="4"/>
      <c r="F549" s="4"/>
      <c r="G549" s="4"/>
    </row>
    <row r="550">
      <c r="A550" s="4"/>
      <c r="B550" s="4"/>
      <c r="C550" s="4"/>
      <c r="D550" s="4"/>
      <c r="E550" s="4"/>
      <c r="F550" s="4"/>
      <c r="G550" s="4"/>
    </row>
    <row r="551">
      <c r="A551" s="4"/>
      <c r="B551" s="4"/>
      <c r="C551" s="4"/>
      <c r="D551" s="4"/>
      <c r="E551" s="4"/>
      <c r="F551" s="4"/>
      <c r="G551" s="4"/>
    </row>
    <row r="552">
      <c r="A552" s="4"/>
      <c r="B552" s="4"/>
      <c r="C552" s="4"/>
      <c r="D552" s="4"/>
      <c r="E552" s="4"/>
      <c r="F552" s="4"/>
      <c r="G552" s="4"/>
    </row>
    <row r="553">
      <c r="A553" s="4"/>
      <c r="B553" s="4"/>
      <c r="C553" s="4"/>
      <c r="D553" s="4"/>
      <c r="E553" s="4"/>
      <c r="F553" s="4"/>
      <c r="G553" s="4"/>
    </row>
    <row r="554">
      <c r="A554" s="4"/>
      <c r="B554" s="4"/>
      <c r="C554" s="4"/>
      <c r="D554" s="4"/>
      <c r="E554" s="4"/>
      <c r="F554" s="4"/>
      <c r="G554" s="4"/>
    </row>
    <row r="555">
      <c r="A555" s="4"/>
      <c r="B555" s="4"/>
      <c r="C555" s="4"/>
      <c r="D555" s="4"/>
      <c r="E555" s="4"/>
      <c r="F555" s="4"/>
      <c r="G555" s="4"/>
    </row>
    <row r="556">
      <c r="A556" s="4"/>
      <c r="B556" s="4"/>
      <c r="C556" s="4"/>
      <c r="D556" s="4"/>
      <c r="E556" s="4"/>
      <c r="F556" s="4"/>
      <c r="G556" s="4"/>
    </row>
    <row r="557">
      <c r="A557" s="4"/>
      <c r="B557" s="4"/>
      <c r="C557" s="4"/>
      <c r="D557" s="4"/>
      <c r="E557" s="4"/>
      <c r="F557" s="4"/>
      <c r="G557" s="4"/>
    </row>
    <row r="558">
      <c r="A558" s="4"/>
      <c r="B558" s="4"/>
      <c r="C558" s="4"/>
      <c r="D558" s="4"/>
      <c r="E558" s="4"/>
      <c r="F558" s="4"/>
      <c r="G558" s="4"/>
    </row>
    <row r="559">
      <c r="A559" s="4"/>
      <c r="B559" s="4"/>
      <c r="C559" s="4"/>
      <c r="D559" s="4"/>
      <c r="E559" s="4"/>
      <c r="F559" s="4"/>
      <c r="G559" s="4"/>
    </row>
    <row r="560">
      <c r="A560" s="4"/>
      <c r="B560" s="4"/>
      <c r="C560" s="4"/>
      <c r="D560" s="4"/>
      <c r="E560" s="4"/>
      <c r="F560" s="4"/>
      <c r="G560" s="4"/>
    </row>
    <row r="561">
      <c r="A561" s="4"/>
      <c r="B561" s="4"/>
      <c r="C561" s="4"/>
      <c r="D561" s="4"/>
      <c r="E561" s="4"/>
      <c r="F561" s="4"/>
      <c r="G561" s="4"/>
    </row>
    <row r="562">
      <c r="A562" s="4"/>
      <c r="B562" s="4"/>
      <c r="C562" s="4"/>
      <c r="D562" s="4"/>
      <c r="E562" s="4"/>
      <c r="F562" s="4"/>
      <c r="G562" s="4"/>
    </row>
    <row r="563">
      <c r="A563" s="4"/>
      <c r="B563" s="4"/>
      <c r="C563" s="4"/>
      <c r="D563" s="4"/>
      <c r="E563" s="4"/>
      <c r="F563" s="4"/>
      <c r="G563" s="4"/>
    </row>
    <row r="564">
      <c r="A564" s="4"/>
      <c r="B564" s="4"/>
      <c r="C564" s="4"/>
      <c r="D564" s="4"/>
      <c r="E564" s="4"/>
      <c r="F564" s="4"/>
      <c r="G564" s="4"/>
    </row>
    <row r="565">
      <c r="A565" s="4"/>
      <c r="B565" s="4"/>
      <c r="C565" s="4"/>
      <c r="D565" s="4"/>
      <c r="E565" s="4"/>
      <c r="F565" s="4"/>
      <c r="G565" s="4"/>
    </row>
    <row r="566">
      <c r="A566" s="4"/>
      <c r="B566" s="4"/>
      <c r="C566" s="4"/>
      <c r="D566" s="4"/>
      <c r="E566" s="4"/>
      <c r="F566" s="4"/>
      <c r="G566" s="4"/>
    </row>
    <row r="567">
      <c r="A567" s="4"/>
      <c r="B567" s="4"/>
      <c r="C567" s="4"/>
      <c r="D567" s="4"/>
      <c r="E567" s="4"/>
      <c r="F567" s="4"/>
      <c r="G567" s="4"/>
    </row>
    <row r="568">
      <c r="A568" s="4"/>
      <c r="B568" s="4"/>
      <c r="C568" s="4"/>
      <c r="D568" s="4"/>
      <c r="E568" s="4"/>
      <c r="F568" s="4"/>
      <c r="G568" s="4"/>
    </row>
    <row r="569">
      <c r="A569" s="4"/>
      <c r="B569" s="4"/>
      <c r="C569" s="4"/>
      <c r="D569" s="4"/>
      <c r="E569" s="4"/>
      <c r="F569" s="4"/>
      <c r="G569" s="4"/>
    </row>
    <row r="570">
      <c r="A570" s="4"/>
      <c r="B570" s="4"/>
      <c r="C570" s="4"/>
      <c r="D570" s="4"/>
      <c r="E570" s="4"/>
      <c r="F570" s="4"/>
      <c r="G570" s="4"/>
    </row>
    <row r="571">
      <c r="A571" s="4"/>
      <c r="B571" s="4"/>
      <c r="C571" s="4"/>
      <c r="D571" s="4"/>
      <c r="E571" s="4"/>
      <c r="F571" s="4"/>
      <c r="G571" s="4"/>
    </row>
    <row r="572">
      <c r="A572" s="4"/>
      <c r="B572" s="4"/>
      <c r="C572" s="4"/>
      <c r="D572" s="4"/>
      <c r="E572" s="4"/>
      <c r="F572" s="4"/>
      <c r="G572" s="4"/>
    </row>
    <row r="573">
      <c r="A573" s="4"/>
      <c r="B573" s="4"/>
      <c r="C573" s="4"/>
      <c r="D573" s="4"/>
      <c r="E573" s="4"/>
      <c r="F573" s="4"/>
      <c r="G573" s="4"/>
    </row>
    <row r="574">
      <c r="A574" s="4"/>
      <c r="B574" s="4"/>
      <c r="C574" s="4"/>
      <c r="D574" s="4"/>
      <c r="E574" s="4"/>
      <c r="F574" s="4"/>
      <c r="G574" s="4"/>
    </row>
    <row r="575">
      <c r="A575" s="4"/>
      <c r="B575" s="4"/>
      <c r="C575" s="4"/>
      <c r="D575" s="4"/>
      <c r="E575" s="4"/>
      <c r="F575" s="4"/>
      <c r="G575" s="4"/>
    </row>
    <row r="576">
      <c r="A576" s="4"/>
      <c r="B576" s="4"/>
      <c r="C576" s="4"/>
      <c r="D576" s="4"/>
      <c r="E576" s="4"/>
      <c r="F576" s="4"/>
      <c r="G576" s="4"/>
    </row>
    <row r="577">
      <c r="A577" s="4"/>
      <c r="B577" s="4"/>
      <c r="C577" s="4"/>
      <c r="D577" s="4"/>
      <c r="E577" s="4"/>
      <c r="F577" s="4"/>
      <c r="G577" s="4"/>
    </row>
    <row r="578">
      <c r="A578" s="4"/>
      <c r="B578" s="4"/>
      <c r="C578" s="4"/>
      <c r="D578" s="4"/>
      <c r="E578" s="4"/>
      <c r="F578" s="4"/>
      <c r="G578" s="4"/>
    </row>
    <row r="579">
      <c r="A579" s="4"/>
      <c r="B579" s="4"/>
      <c r="C579" s="4"/>
      <c r="D579" s="4"/>
      <c r="E579" s="4"/>
      <c r="F579" s="4"/>
      <c r="G579" s="4"/>
    </row>
    <row r="580">
      <c r="A580" s="4"/>
      <c r="B580" s="4"/>
      <c r="C580" s="4"/>
      <c r="D580" s="4"/>
      <c r="E580" s="4"/>
      <c r="F580" s="4"/>
      <c r="G580" s="4"/>
    </row>
    <row r="581">
      <c r="A581" s="4"/>
      <c r="B581" s="4"/>
      <c r="C581" s="4"/>
      <c r="D581" s="4"/>
      <c r="E581" s="4"/>
      <c r="F581" s="4"/>
      <c r="G581" s="4"/>
    </row>
    <row r="582">
      <c r="A582" s="4"/>
      <c r="B582" s="4"/>
      <c r="C582" s="4"/>
      <c r="D582" s="4"/>
      <c r="E582" s="4"/>
      <c r="F582" s="4"/>
      <c r="G582" s="4"/>
    </row>
    <row r="583">
      <c r="A583" s="4"/>
      <c r="B583" s="4"/>
      <c r="C583" s="4"/>
      <c r="D583" s="4"/>
      <c r="E583" s="4"/>
      <c r="F583" s="4"/>
      <c r="G583" s="4"/>
    </row>
    <row r="584">
      <c r="A584" s="4"/>
      <c r="B584" s="4"/>
      <c r="C584" s="4"/>
      <c r="D584" s="4"/>
      <c r="E584" s="4"/>
      <c r="F584" s="4"/>
      <c r="G584" s="4"/>
    </row>
    <row r="585">
      <c r="A585" s="4"/>
      <c r="B585" s="4"/>
      <c r="C585" s="4"/>
      <c r="D585" s="4"/>
      <c r="E585" s="4"/>
      <c r="F585" s="4"/>
      <c r="G585" s="4"/>
    </row>
    <row r="586">
      <c r="A586" s="4"/>
      <c r="B586" s="4"/>
      <c r="C586" s="4"/>
      <c r="D586" s="4"/>
      <c r="E586" s="4"/>
      <c r="F586" s="4"/>
      <c r="G586" s="4"/>
    </row>
    <row r="587">
      <c r="A587" s="4"/>
      <c r="B587" s="4"/>
      <c r="C587" s="4"/>
      <c r="D587" s="4"/>
      <c r="E587" s="4"/>
      <c r="F587" s="4"/>
      <c r="G587" s="4"/>
    </row>
    <row r="588">
      <c r="A588" s="4"/>
      <c r="B588" s="4"/>
      <c r="C588" s="4"/>
      <c r="D588" s="4"/>
      <c r="E588" s="4"/>
      <c r="F588" s="4"/>
      <c r="G588" s="4"/>
    </row>
    <row r="589">
      <c r="A589" s="4"/>
      <c r="B589" s="4"/>
      <c r="C589" s="4"/>
      <c r="D589" s="4"/>
      <c r="E589" s="4"/>
      <c r="F589" s="4"/>
      <c r="G589" s="4"/>
    </row>
    <row r="590">
      <c r="A590" s="4"/>
      <c r="B590" s="4"/>
      <c r="C590" s="4"/>
      <c r="D590" s="4"/>
      <c r="E590" s="4"/>
      <c r="F590" s="4"/>
      <c r="G590" s="4"/>
    </row>
    <row r="591">
      <c r="A591" s="4"/>
      <c r="B591" s="4"/>
      <c r="C591" s="4"/>
      <c r="D591" s="4"/>
      <c r="E591" s="4"/>
      <c r="F591" s="4"/>
      <c r="G591" s="4"/>
    </row>
    <row r="592">
      <c r="A592" s="4"/>
      <c r="B592" s="4"/>
      <c r="C592" s="4"/>
      <c r="D592" s="4"/>
      <c r="E592" s="4"/>
      <c r="F592" s="4"/>
      <c r="G592" s="4"/>
    </row>
    <row r="593">
      <c r="A593" s="4"/>
      <c r="B593" s="4"/>
      <c r="C593" s="4"/>
      <c r="D593" s="4"/>
      <c r="E593" s="4"/>
      <c r="F593" s="4"/>
      <c r="G593" s="4"/>
    </row>
    <row r="594">
      <c r="A594" s="4"/>
      <c r="B594" s="4"/>
      <c r="C594" s="4"/>
      <c r="D594" s="4"/>
      <c r="E594" s="4"/>
      <c r="F594" s="4"/>
      <c r="G594" s="4"/>
    </row>
    <row r="595">
      <c r="A595" s="4"/>
      <c r="B595" s="4"/>
      <c r="C595" s="4"/>
      <c r="D595" s="4"/>
      <c r="E595" s="4"/>
      <c r="F595" s="4"/>
      <c r="G595" s="4"/>
    </row>
    <row r="596">
      <c r="A596" s="4"/>
      <c r="B596" s="4"/>
      <c r="C596" s="4"/>
      <c r="D596" s="4"/>
      <c r="E596" s="4"/>
      <c r="F596" s="4"/>
      <c r="G596" s="4"/>
    </row>
    <row r="597">
      <c r="A597" s="4"/>
      <c r="B597" s="4"/>
      <c r="C597" s="4"/>
      <c r="D597" s="4"/>
      <c r="E597" s="4"/>
      <c r="F597" s="4"/>
      <c r="G597" s="4"/>
    </row>
    <row r="598">
      <c r="A598" s="4"/>
      <c r="B598" s="4"/>
      <c r="C598" s="4"/>
      <c r="D598" s="4"/>
      <c r="E598" s="4"/>
      <c r="F598" s="4"/>
      <c r="G598" s="4"/>
    </row>
    <row r="599">
      <c r="A599" s="4"/>
      <c r="B599" s="4"/>
      <c r="C599" s="4"/>
      <c r="D599" s="4"/>
      <c r="E599" s="4"/>
      <c r="F599" s="4"/>
      <c r="G599" s="4"/>
    </row>
    <row r="600">
      <c r="A600" s="4"/>
      <c r="B600" s="4"/>
      <c r="C600" s="4"/>
      <c r="D600" s="4"/>
      <c r="E600" s="4"/>
      <c r="F600" s="4"/>
      <c r="G600" s="4"/>
    </row>
    <row r="601">
      <c r="A601" s="4"/>
      <c r="B601" s="4"/>
      <c r="C601" s="4"/>
      <c r="D601" s="4"/>
      <c r="E601" s="4"/>
      <c r="F601" s="4"/>
      <c r="G601" s="4"/>
    </row>
    <row r="602">
      <c r="A602" s="4"/>
      <c r="B602" s="4"/>
      <c r="C602" s="4"/>
      <c r="D602" s="4"/>
      <c r="E602" s="4"/>
      <c r="F602" s="4"/>
      <c r="G602" s="4"/>
    </row>
    <row r="603">
      <c r="A603" s="4"/>
      <c r="B603" s="4"/>
      <c r="C603" s="4"/>
      <c r="D603" s="4"/>
      <c r="E603" s="4"/>
      <c r="F603" s="4"/>
      <c r="G603" s="4"/>
    </row>
    <row r="604">
      <c r="A604" s="4"/>
      <c r="B604" s="4"/>
      <c r="C604" s="4"/>
      <c r="D604" s="4"/>
      <c r="E604" s="4"/>
      <c r="F604" s="4"/>
      <c r="G604" s="4"/>
    </row>
    <row r="605">
      <c r="A605" s="4"/>
      <c r="B605" s="4"/>
      <c r="C605" s="4"/>
      <c r="D605" s="4"/>
      <c r="E605" s="4"/>
      <c r="F605" s="4"/>
      <c r="G605" s="4"/>
    </row>
    <row r="606">
      <c r="A606" s="4"/>
      <c r="B606" s="4"/>
      <c r="C606" s="4"/>
      <c r="D606" s="4"/>
      <c r="E606" s="4"/>
      <c r="F606" s="4"/>
      <c r="G606" s="4"/>
    </row>
    <row r="607">
      <c r="A607" s="4"/>
      <c r="B607" s="4"/>
      <c r="C607" s="4"/>
      <c r="D607" s="4"/>
      <c r="E607" s="4"/>
      <c r="F607" s="4"/>
      <c r="G607" s="4"/>
    </row>
    <row r="608">
      <c r="A608" s="4"/>
      <c r="B608" s="4"/>
      <c r="C608" s="4"/>
      <c r="D608" s="4"/>
      <c r="E608" s="4"/>
      <c r="F608" s="4"/>
      <c r="G608" s="4"/>
    </row>
    <row r="609">
      <c r="A609" s="4"/>
      <c r="B609" s="4"/>
      <c r="C609" s="4"/>
      <c r="D609" s="4"/>
      <c r="E609" s="4"/>
      <c r="F609" s="4"/>
      <c r="G609" s="4"/>
    </row>
    <row r="610">
      <c r="A610" s="4"/>
      <c r="B610" s="4"/>
      <c r="C610" s="4"/>
      <c r="D610" s="4"/>
      <c r="E610" s="4"/>
      <c r="F610" s="4"/>
      <c r="G610" s="4"/>
    </row>
    <row r="611">
      <c r="A611" s="4"/>
      <c r="B611" s="4"/>
      <c r="C611" s="4"/>
      <c r="D611" s="4"/>
      <c r="E611" s="4"/>
      <c r="F611" s="4"/>
      <c r="G611" s="4"/>
    </row>
    <row r="612">
      <c r="A612" s="4"/>
      <c r="B612" s="4"/>
      <c r="C612" s="4"/>
      <c r="D612" s="4"/>
      <c r="E612" s="4"/>
      <c r="F612" s="4"/>
      <c r="G612" s="4"/>
    </row>
    <row r="613">
      <c r="A613" s="4"/>
      <c r="B613" s="4"/>
      <c r="C613" s="4"/>
      <c r="D613" s="4"/>
      <c r="E613" s="4"/>
      <c r="F613" s="4"/>
      <c r="G613" s="4"/>
    </row>
    <row r="614">
      <c r="A614" s="4"/>
      <c r="B614" s="4"/>
      <c r="C614" s="4"/>
      <c r="D614" s="4"/>
      <c r="E614" s="4"/>
      <c r="F614" s="4"/>
      <c r="G614" s="4"/>
    </row>
    <row r="615">
      <c r="A615" s="4"/>
      <c r="B615" s="4"/>
      <c r="C615" s="4"/>
      <c r="D615" s="4"/>
      <c r="E615" s="4"/>
      <c r="F615" s="4"/>
      <c r="G615" s="4"/>
    </row>
    <row r="616">
      <c r="A616" s="4"/>
      <c r="B616" s="4"/>
      <c r="C616" s="4"/>
      <c r="D616" s="4"/>
      <c r="E616" s="4"/>
      <c r="F616" s="4"/>
      <c r="G616" s="4"/>
    </row>
    <row r="617">
      <c r="A617" s="4"/>
      <c r="B617" s="4"/>
      <c r="C617" s="4"/>
      <c r="D617" s="4"/>
      <c r="E617" s="4"/>
      <c r="F617" s="4"/>
      <c r="G617" s="4"/>
    </row>
    <row r="618">
      <c r="A618" s="4"/>
      <c r="B618" s="4"/>
      <c r="C618" s="4"/>
      <c r="D618" s="4"/>
      <c r="E618" s="4"/>
      <c r="F618" s="4"/>
      <c r="G618" s="4"/>
    </row>
    <row r="619">
      <c r="A619" s="4"/>
      <c r="B619" s="4"/>
      <c r="C619" s="4"/>
      <c r="D619" s="4"/>
      <c r="E619" s="4"/>
      <c r="F619" s="4"/>
      <c r="G619" s="4"/>
    </row>
    <row r="620">
      <c r="A620" s="4"/>
      <c r="B620" s="4"/>
      <c r="C620" s="4"/>
      <c r="D620" s="4"/>
      <c r="E620" s="4"/>
      <c r="F620" s="4"/>
      <c r="G620" s="4"/>
    </row>
    <row r="621">
      <c r="A621" s="4"/>
      <c r="B621" s="4"/>
      <c r="C621" s="4"/>
      <c r="D621" s="4"/>
      <c r="E621" s="4"/>
      <c r="F621" s="4"/>
      <c r="G621" s="4"/>
    </row>
    <row r="622">
      <c r="A622" s="4"/>
      <c r="B622" s="4"/>
      <c r="C622" s="4"/>
      <c r="D622" s="4"/>
      <c r="E622" s="4"/>
      <c r="F622" s="4"/>
      <c r="G622" s="4"/>
    </row>
    <row r="623">
      <c r="A623" s="4"/>
      <c r="B623" s="4"/>
      <c r="C623" s="4"/>
      <c r="D623" s="4"/>
      <c r="E623" s="4"/>
      <c r="F623" s="4"/>
      <c r="G623" s="4"/>
    </row>
    <row r="624">
      <c r="A624" s="4"/>
      <c r="B624" s="4"/>
      <c r="C624" s="4"/>
      <c r="D624" s="4"/>
      <c r="E624" s="4"/>
      <c r="F624" s="4"/>
      <c r="G624" s="4"/>
    </row>
    <row r="625">
      <c r="A625" s="4"/>
      <c r="B625" s="4"/>
      <c r="C625" s="4"/>
      <c r="D625" s="4"/>
      <c r="E625" s="4"/>
      <c r="F625" s="4"/>
      <c r="G625" s="4"/>
    </row>
    <row r="626">
      <c r="A626" s="4"/>
      <c r="B626" s="4"/>
      <c r="C626" s="4"/>
      <c r="D626" s="4"/>
      <c r="E626" s="4"/>
      <c r="F626" s="4"/>
      <c r="G626" s="4"/>
    </row>
    <row r="627">
      <c r="A627" s="4"/>
      <c r="B627" s="4"/>
      <c r="C627" s="4"/>
      <c r="D627" s="4"/>
      <c r="E627" s="4"/>
      <c r="F627" s="4"/>
      <c r="G627" s="4"/>
    </row>
    <row r="628">
      <c r="A628" s="4"/>
      <c r="B628" s="4"/>
      <c r="C628" s="4"/>
      <c r="D628" s="4"/>
      <c r="E628" s="4"/>
      <c r="F628" s="4"/>
      <c r="G628" s="4"/>
    </row>
    <row r="629">
      <c r="A629" s="4"/>
      <c r="B629" s="4"/>
      <c r="C629" s="4"/>
      <c r="D629" s="4"/>
      <c r="E629" s="4"/>
      <c r="F629" s="4"/>
      <c r="G629" s="4"/>
    </row>
    <row r="630">
      <c r="A630" s="4"/>
      <c r="B630" s="4"/>
      <c r="C630" s="4"/>
      <c r="D630" s="4"/>
      <c r="E630" s="4"/>
      <c r="F630" s="4"/>
      <c r="G630" s="4"/>
    </row>
    <row r="631">
      <c r="A631" s="4"/>
      <c r="B631" s="4"/>
      <c r="C631" s="4"/>
      <c r="D631" s="4"/>
      <c r="E631" s="4"/>
      <c r="F631" s="4"/>
      <c r="G631" s="4"/>
    </row>
    <row r="632">
      <c r="A632" s="4"/>
      <c r="B632" s="4"/>
      <c r="C632" s="4"/>
      <c r="D632" s="4"/>
      <c r="E632" s="4"/>
      <c r="F632" s="4"/>
      <c r="G632" s="4"/>
    </row>
    <row r="633">
      <c r="A633" s="4"/>
      <c r="B633" s="4"/>
      <c r="C633" s="4"/>
      <c r="D633" s="4"/>
      <c r="E633" s="4"/>
      <c r="F633" s="4"/>
      <c r="G633" s="4"/>
    </row>
    <row r="634">
      <c r="A634" s="4"/>
      <c r="B634" s="4"/>
      <c r="C634" s="4"/>
      <c r="D634" s="4"/>
      <c r="E634" s="4"/>
      <c r="F634" s="4"/>
      <c r="G634" s="4"/>
    </row>
    <row r="635">
      <c r="A635" s="4"/>
      <c r="B635" s="4"/>
      <c r="C635" s="4"/>
      <c r="D635" s="4"/>
      <c r="E635" s="4"/>
      <c r="F635" s="4"/>
      <c r="G635" s="4"/>
    </row>
    <row r="636">
      <c r="A636" s="4"/>
      <c r="B636" s="4"/>
      <c r="C636" s="4"/>
      <c r="D636" s="4"/>
      <c r="E636" s="4"/>
      <c r="F636" s="4"/>
      <c r="G636" s="4"/>
    </row>
    <row r="637">
      <c r="A637" s="4"/>
      <c r="B637" s="4"/>
      <c r="C637" s="4"/>
      <c r="D637" s="4"/>
      <c r="E637" s="4"/>
      <c r="F637" s="4"/>
      <c r="G637" s="4"/>
    </row>
    <row r="638">
      <c r="A638" s="4"/>
      <c r="B638" s="4"/>
      <c r="C638" s="4"/>
      <c r="D638" s="4"/>
      <c r="E638" s="4"/>
      <c r="F638" s="4"/>
      <c r="G638" s="4"/>
    </row>
    <row r="639">
      <c r="A639" s="4"/>
      <c r="B639" s="4"/>
      <c r="C639" s="4"/>
      <c r="D639" s="4"/>
      <c r="E639" s="4"/>
      <c r="F639" s="4"/>
      <c r="G639" s="4"/>
    </row>
    <row r="640">
      <c r="A640" s="4"/>
      <c r="B640" s="4"/>
      <c r="C640" s="4"/>
      <c r="D640" s="4"/>
      <c r="E640" s="4"/>
      <c r="F640" s="4"/>
      <c r="G640" s="4"/>
    </row>
    <row r="641">
      <c r="A641" s="4"/>
      <c r="B641" s="4"/>
      <c r="C641" s="4"/>
      <c r="D641" s="4"/>
      <c r="E641" s="4"/>
      <c r="F641" s="4"/>
      <c r="G641" s="4"/>
    </row>
    <row r="642">
      <c r="A642" s="4"/>
      <c r="B642" s="4"/>
      <c r="C642" s="4"/>
      <c r="D642" s="4"/>
      <c r="E642" s="4"/>
      <c r="F642" s="4"/>
      <c r="G642" s="4"/>
    </row>
    <row r="643">
      <c r="A643" s="4"/>
      <c r="B643" s="4"/>
      <c r="C643" s="4"/>
      <c r="D643" s="4"/>
      <c r="E643" s="4"/>
      <c r="F643" s="4"/>
      <c r="G643" s="4"/>
    </row>
    <row r="644">
      <c r="A644" s="4"/>
      <c r="B644" s="4"/>
      <c r="C644" s="4"/>
      <c r="D644" s="4"/>
      <c r="E644" s="4"/>
      <c r="F644" s="4"/>
      <c r="G644" s="4"/>
    </row>
    <row r="645">
      <c r="A645" s="4"/>
      <c r="B645" s="4"/>
      <c r="C645" s="4"/>
      <c r="D645" s="4"/>
      <c r="E645" s="4"/>
      <c r="F645" s="4"/>
      <c r="G645" s="4"/>
    </row>
    <row r="646">
      <c r="A646" s="4"/>
      <c r="B646" s="4"/>
      <c r="C646" s="4"/>
      <c r="D646" s="4"/>
      <c r="E646" s="4"/>
      <c r="F646" s="4"/>
      <c r="G646" s="4"/>
    </row>
    <row r="647">
      <c r="A647" s="4"/>
      <c r="B647" s="4"/>
      <c r="C647" s="4"/>
      <c r="D647" s="4"/>
      <c r="E647" s="4"/>
      <c r="F647" s="4"/>
      <c r="G647" s="4"/>
    </row>
    <row r="648">
      <c r="A648" s="4"/>
      <c r="B648" s="4"/>
      <c r="C648" s="4"/>
      <c r="D648" s="4"/>
      <c r="E648" s="4"/>
      <c r="F648" s="4"/>
      <c r="G648" s="4"/>
    </row>
    <row r="649">
      <c r="A649" s="4"/>
      <c r="B649" s="4"/>
      <c r="C649" s="4"/>
      <c r="D649" s="4"/>
      <c r="E649" s="4"/>
      <c r="F649" s="4"/>
      <c r="G649" s="4"/>
    </row>
    <row r="650">
      <c r="A650" s="4"/>
      <c r="B650" s="4"/>
      <c r="C650" s="4"/>
      <c r="D650" s="4"/>
      <c r="E650" s="4"/>
      <c r="F650" s="4"/>
      <c r="G650" s="4"/>
    </row>
    <row r="651">
      <c r="A651" s="4"/>
      <c r="B651" s="4"/>
      <c r="C651" s="4"/>
      <c r="D651" s="4"/>
      <c r="E651" s="4"/>
      <c r="F651" s="4"/>
      <c r="G651" s="4"/>
    </row>
    <row r="652">
      <c r="A652" s="4"/>
      <c r="B652" s="4"/>
      <c r="C652" s="4"/>
      <c r="D652" s="4"/>
      <c r="E652" s="4"/>
      <c r="F652" s="4"/>
      <c r="G652" s="4"/>
    </row>
    <row r="653">
      <c r="A653" s="4"/>
      <c r="B653" s="4"/>
      <c r="C653" s="4"/>
      <c r="D653" s="4"/>
      <c r="E653" s="4"/>
      <c r="F653" s="4"/>
      <c r="G653" s="4"/>
    </row>
    <row r="654">
      <c r="A654" s="4"/>
      <c r="B654" s="4"/>
      <c r="C654" s="4"/>
      <c r="D654" s="4"/>
      <c r="E654" s="4"/>
      <c r="F654" s="4"/>
      <c r="G654" s="4"/>
    </row>
    <row r="655">
      <c r="A655" s="4"/>
      <c r="B655" s="4"/>
      <c r="C655" s="4"/>
      <c r="D655" s="4"/>
      <c r="E655" s="4"/>
      <c r="F655" s="4"/>
      <c r="G655" s="4"/>
    </row>
    <row r="656">
      <c r="A656" s="4"/>
      <c r="B656" s="4"/>
      <c r="C656" s="4"/>
      <c r="D656" s="4"/>
      <c r="E656" s="4"/>
      <c r="F656" s="4"/>
      <c r="G656" s="4"/>
    </row>
    <row r="657">
      <c r="A657" s="4"/>
      <c r="B657" s="4"/>
      <c r="C657" s="4"/>
      <c r="D657" s="4"/>
      <c r="E657" s="4"/>
      <c r="F657" s="4"/>
      <c r="G657" s="4"/>
    </row>
    <row r="658">
      <c r="A658" s="4"/>
      <c r="B658" s="4"/>
      <c r="C658" s="4"/>
      <c r="D658" s="4"/>
      <c r="E658" s="4"/>
      <c r="F658" s="4"/>
      <c r="G658" s="4"/>
    </row>
    <row r="659">
      <c r="A659" s="4"/>
      <c r="B659" s="4"/>
      <c r="C659" s="4"/>
      <c r="D659" s="4"/>
      <c r="E659" s="4"/>
      <c r="F659" s="4"/>
      <c r="G659" s="4"/>
    </row>
    <row r="660">
      <c r="A660" s="4"/>
      <c r="B660" s="4"/>
      <c r="C660" s="4"/>
      <c r="D660" s="4"/>
      <c r="E660" s="4"/>
      <c r="F660" s="4"/>
      <c r="G660" s="4"/>
    </row>
    <row r="661">
      <c r="A661" s="4"/>
      <c r="B661" s="4"/>
      <c r="C661" s="4"/>
      <c r="D661" s="4"/>
      <c r="E661" s="4"/>
      <c r="F661" s="4"/>
      <c r="G661" s="4"/>
    </row>
    <row r="662">
      <c r="A662" s="4"/>
      <c r="B662" s="4"/>
      <c r="C662" s="4"/>
      <c r="D662" s="4"/>
      <c r="E662" s="4"/>
      <c r="F662" s="4"/>
      <c r="G662" s="4"/>
    </row>
    <row r="663">
      <c r="A663" s="4"/>
      <c r="B663" s="4"/>
      <c r="C663" s="4"/>
      <c r="D663" s="4"/>
      <c r="E663" s="4"/>
      <c r="F663" s="4"/>
      <c r="G663" s="4"/>
    </row>
    <row r="664">
      <c r="A664" s="4"/>
      <c r="B664" s="4"/>
      <c r="C664" s="4"/>
      <c r="D664" s="4"/>
      <c r="E664" s="4"/>
      <c r="F664" s="4"/>
      <c r="G664" s="4"/>
    </row>
    <row r="665">
      <c r="A665" s="4"/>
      <c r="B665" s="4"/>
      <c r="C665" s="4"/>
      <c r="D665" s="4"/>
      <c r="E665" s="4"/>
      <c r="F665" s="4"/>
      <c r="G665" s="4"/>
    </row>
    <row r="666">
      <c r="A666" s="4"/>
      <c r="B666" s="4"/>
      <c r="C666" s="4"/>
      <c r="D666" s="4"/>
      <c r="E666" s="4"/>
      <c r="F666" s="4"/>
      <c r="G666" s="4"/>
    </row>
    <row r="667">
      <c r="A667" s="4"/>
      <c r="B667" s="4"/>
      <c r="C667" s="4"/>
      <c r="D667" s="4"/>
      <c r="E667" s="4"/>
      <c r="F667" s="4"/>
      <c r="G667" s="4"/>
    </row>
    <row r="668">
      <c r="A668" s="4"/>
      <c r="B668" s="4"/>
      <c r="C668" s="4"/>
      <c r="D668" s="4"/>
      <c r="E668" s="4"/>
      <c r="F668" s="4"/>
      <c r="G668" s="4"/>
    </row>
    <row r="669">
      <c r="A669" s="4"/>
      <c r="B669" s="4"/>
      <c r="C669" s="4"/>
      <c r="D669" s="4"/>
      <c r="E669" s="4"/>
      <c r="F669" s="4"/>
      <c r="G669" s="4"/>
    </row>
    <row r="670">
      <c r="A670" s="4"/>
      <c r="B670" s="4"/>
      <c r="C670" s="4"/>
      <c r="D670" s="4"/>
      <c r="E670" s="4"/>
      <c r="F670" s="4"/>
      <c r="G670" s="4"/>
    </row>
    <row r="671">
      <c r="A671" s="4"/>
      <c r="B671" s="4"/>
      <c r="C671" s="4"/>
      <c r="D671" s="4"/>
      <c r="E671" s="4"/>
      <c r="F671" s="4"/>
      <c r="G671" s="4"/>
    </row>
    <row r="672">
      <c r="A672" s="4"/>
      <c r="B672" s="4"/>
      <c r="C672" s="4"/>
      <c r="D672" s="4"/>
      <c r="E672" s="4"/>
      <c r="F672" s="4"/>
      <c r="G672" s="4"/>
    </row>
    <row r="673">
      <c r="A673" s="4"/>
      <c r="B673" s="4"/>
      <c r="C673" s="4"/>
      <c r="D673" s="4"/>
      <c r="E673" s="4"/>
      <c r="F673" s="4"/>
      <c r="G673" s="4"/>
    </row>
    <row r="674">
      <c r="A674" s="4"/>
      <c r="B674" s="4"/>
      <c r="C674" s="4"/>
      <c r="D674" s="4"/>
      <c r="E674" s="4"/>
      <c r="F674" s="4"/>
      <c r="G674" s="4"/>
    </row>
    <row r="675">
      <c r="A675" s="4"/>
      <c r="B675" s="4"/>
      <c r="C675" s="4"/>
      <c r="D675" s="4"/>
      <c r="E675" s="4"/>
      <c r="F675" s="4"/>
      <c r="G675" s="4"/>
    </row>
    <row r="676">
      <c r="A676" s="4"/>
      <c r="B676" s="4"/>
      <c r="C676" s="4"/>
      <c r="D676" s="4"/>
      <c r="E676" s="4"/>
      <c r="F676" s="4"/>
      <c r="G676" s="4"/>
    </row>
    <row r="677">
      <c r="A677" s="4"/>
      <c r="B677" s="4"/>
      <c r="C677" s="4"/>
      <c r="D677" s="4"/>
      <c r="E677" s="4"/>
      <c r="F677" s="4"/>
      <c r="G677" s="4"/>
    </row>
    <row r="678">
      <c r="A678" s="4"/>
      <c r="B678" s="4"/>
      <c r="C678" s="4"/>
      <c r="D678" s="4"/>
      <c r="E678" s="4"/>
      <c r="F678" s="4"/>
      <c r="G678" s="4"/>
    </row>
    <row r="679">
      <c r="A679" s="4"/>
      <c r="B679" s="4"/>
      <c r="C679" s="4"/>
      <c r="D679" s="4"/>
      <c r="E679" s="4"/>
      <c r="F679" s="4"/>
      <c r="G679" s="4"/>
    </row>
    <row r="680">
      <c r="A680" s="4"/>
      <c r="B680" s="4"/>
      <c r="C680" s="4"/>
      <c r="D680" s="4"/>
      <c r="E680" s="4"/>
      <c r="F680" s="4"/>
      <c r="G680" s="4"/>
    </row>
    <row r="681">
      <c r="A681" s="4"/>
      <c r="B681" s="4"/>
      <c r="C681" s="4"/>
      <c r="D681" s="4"/>
      <c r="E681" s="4"/>
      <c r="F681" s="4"/>
      <c r="G681" s="4"/>
    </row>
    <row r="682">
      <c r="A682" s="4"/>
      <c r="B682" s="4"/>
      <c r="C682" s="4"/>
      <c r="D682" s="4"/>
      <c r="E682" s="4"/>
      <c r="F682" s="4"/>
      <c r="G682" s="4"/>
    </row>
    <row r="683">
      <c r="A683" s="4"/>
      <c r="B683" s="4"/>
      <c r="C683" s="4"/>
      <c r="D683" s="4"/>
      <c r="E683" s="4"/>
      <c r="F683" s="4"/>
      <c r="G683" s="4"/>
    </row>
    <row r="684">
      <c r="A684" s="4"/>
      <c r="B684" s="4"/>
      <c r="C684" s="4"/>
      <c r="D684" s="4"/>
      <c r="E684" s="4"/>
      <c r="F684" s="4"/>
      <c r="G684" s="4"/>
    </row>
    <row r="685">
      <c r="A685" s="4"/>
      <c r="B685" s="4"/>
      <c r="C685" s="4"/>
      <c r="D685" s="4"/>
      <c r="E685" s="4"/>
      <c r="F685" s="4"/>
      <c r="G685" s="4"/>
    </row>
    <row r="686">
      <c r="A686" s="4"/>
      <c r="B686" s="4"/>
      <c r="C686" s="4"/>
      <c r="D686" s="4"/>
      <c r="E686" s="4"/>
      <c r="F686" s="4"/>
      <c r="G686" s="4"/>
    </row>
    <row r="687">
      <c r="A687" s="4"/>
      <c r="B687" s="4"/>
      <c r="C687" s="4"/>
      <c r="D687" s="4"/>
      <c r="E687" s="4"/>
      <c r="F687" s="4"/>
      <c r="G687" s="4"/>
    </row>
    <row r="688">
      <c r="A688" s="4"/>
      <c r="B688" s="4"/>
      <c r="C688" s="4"/>
      <c r="D688" s="4"/>
      <c r="E688" s="4"/>
      <c r="F688" s="4"/>
      <c r="G688" s="4"/>
    </row>
    <row r="689">
      <c r="A689" s="4"/>
      <c r="B689" s="4"/>
      <c r="C689" s="4"/>
      <c r="D689" s="4"/>
      <c r="E689" s="4"/>
      <c r="F689" s="4"/>
      <c r="G689" s="4"/>
    </row>
    <row r="690">
      <c r="A690" s="4"/>
      <c r="B690" s="4"/>
      <c r="C690" s="4"/>
      <c r="D690" s="4"/>
      <c r="E690" s="4"/>
      <c r="F690" s="4"/>
      <c r="G690" s="4"/>
    </row>
    <row r="691">
      <c r="A691" s="4"/>
      <c r="B691" s="4"/>
      <c r="C691" s="4"/>
      <c r="D691" s="4"/>
      <c r="E691" s="4"/>
      <c r="F691" s="4"/>
      <c r="G691" s="4"/>
    </row>
    <row r="692">
      <c r="A692" s="4"/>
      <c r="B692" s="4"/>
      <c r="C692" s="4"/>
      <c r="D692" s="4"/>
      <c r="E692" s="4"/>
      <c r="F692" s="4"/>
      <c r="G692" s="4"/>
    </row>
    <row r="693">
      <c r="A693" s="4"/>
      <c r="B693" s="4"/>
      <c r="C693" s="4"/>
      <c r="D693" s="4"/>
      <c r="E693" s="4"/>
      <c r="F693" s="4"/>
      <c r="G693" s="4"/>
    </row>
    <row r="694">
      <c r="A694" s="4"/>
      <c r="B694" s="4"/>
      <c r="C694" s="4"/>
      <c r="D694" s="4"/>
      <c r="E694" s="4"/>
      <c r="F694" s="4"/>
      <c r="G694" s="4"/>
    </row>
    <row r="695">
      <c r="A695" s="4"/>
      <c r="B695" s="4"/>
      <c r="C695" s="4"/>
      <c r="D695" s="4"/>
      <c r="E695" s="4"/>
      <c r="F695" s="4"/>
      <c r="G695" s="4"/>
    </row>
    <row r="696">
      <c r="A696" s="4"/>
      <c r="B696" s="4"/>
      <c r="C696" s="4"/>
      <c r="D696" s="4"/>
      <c r="E696" s="4"/>
      <c r="F696" s="4"/>
      <c r="G696" s="4"/>
    </row>
    <row r="697">
      <c r="A697" s="4"/>
      <c r="B697" s="4"/>
      <c r="C697" s="4"/>
      <c r="D697" s="4"/>
      <c r="E697" s="4"/>
      <c r="F697" s="4"/>
      <c r="G697" s="4"/>
    </row>
    <row r="698">
      <c r="A698" s="4"/>
      <c r="B698" s="4"/>
      <c r="C698" s="4"/>
      <c r="D698" s="4"/>
      <c r="E698" s="4"/>
      <c r="F698" s="4"/>
      <c r="G698" s="4"/>
    </row>
    <row r="699">
      <c r="A699" s="4"/>
      <c r="B699" s="4"/>
      <c r="C699" s="4"/>
      <c r="D699" s="4"/>
      <c r="E699" s="4"/>
      <c r="F699" s="4"/>
      <c r="G699" s="4"/>
    </row>
    <row r="700">
      <c r="A700" s="4"/>
      <c r="B700" s="4"/>
      <c r="C700" s="4"/>
      <c r="D700" s="4"/>
      <c r="E700" s="4"/>
      <c r="F700" s="4"/>
      <c r="G700" s="4"/>
    </row>
    <row r="701">
      <c r="A701" s="4"/>
      <c r="B701" s="4"/>
      <c r="C701" s="4"/>
      <c r="D701" s="4"/>
      <c r="E701" s="4"/>
      <c r="F701" s="4"/>
      <c r="G701" s="4"/>
    </row>
    <row r="702">
      <c r="A702" s="4"/>
      <c r="B702" s="4"/>
      <c r="C702" s="4"/>
      <c r="D702" s="4"/>
      <c r="E702" s="4"/>
      <c r="F702" s="4"/>
      <c r="G702" s="4"/>
    </row>
    <row r="703">
      <c r="A703" s="4"/>
      <c r="B703" s="4"/>
      <c r="C703" s="4"/>
      <c r="D703" s="4"/>
      <c r="E703" s="4"/>
      <c r="F703" s="4"/>
      <c r="G703" s="4"/>
    </row>
    <row r="704">
      <c r="A704" s="4"/>
      <c r="B704" s="4"/>
      <c r="C704" s="4"/>
      <c r="D704" s="4"/>
      <c r="E704" s="4"/>
      <c r="F704" s="4"/>
      <c r="G704" s="4"/>
    </row>
    <row r="705">
      <c r="A705" s="4"/>
      <c r="B705" s="4"/>
      <c r="C705" s="4"/>
      <c r="D705" s="4"/>
      <c r="E705" s="4"/>
      <c r="F705" s="4"/>
      <c r="G705" s="4"/>
    </row>
    <row r="706">
      <c r="A706" s="4"/>
      <c r="B706" s="4"/>
      <c r="C706" s="4"/>
      <c r="D706" s="4"/>
      <c r="E706" s="4"/>
      <c r="F706" s="4"/>
      <c r="G706" s="4"/>
    </row>
    <row r="707">
      <c r="A707" s="4"/>
      <c r="B707" s="4"/>
      <c r="C707" s="4"/>
      <c r="D707" s="4"/>
      <c r="E707" s="4"/>
      <c r="F707" s="4"/>
      <c r="G707" s="4"/>
    </row>
    <row r="708">
      <c r="A708" s="4"/>
      <c r="B708" s="4"/>
      <c r="C708" s="4"/>
      <c r="D708" s="4"/>
      <c r="E708" s="4"/>
      <c r="F708" s="4"/>
      <c r="G708" s="4"/>
    </row>
    <row r="709">
      <c r="A709" s="4"/>
      <c r="B709" s="4"/>
      <c r="C709" s="4"/>
      <c r="D709" s="4"/>
      <c r="E709" s="4"/>
      <c r="F709" s="4"/>
      <c r="G709" s="4"/>
    </row>
    <row r="710">
      <c r="A710" s="4"/>
      <c r="B710" s="4"/>
      <c r="C710" s="4"/>
      <c r="D710" s="4"/>
      <c r="E710" s="4"/>
      <c r="F710" s="4"/>
      <c r="G710" s="4"/>
    </row>
    <row r="711">
      <c r="A711" s="4"/>
      <c r="B711" s="4"/>
      <c r="C711" s="4"/>
      <c r="D711" s="4"/>
      <c r="E711" s="4"/>
      <c r="F711" s="4"/>
      <c r="G711" s="4"/>
    </row>
    <row r="712">
      <c r="A712" s="4"/>
      <c r="B712" s="4"/>
      <c r="C712" s="4"/>
      <c r="D712" s="4"/>
      <c r="E712" s="4"/>
      <c r="F712" s="4"/>
      <c r="G712" s="4"/>
    </row>
    <row r="713">
      <c r="A713" s="4"/>
      <c r="B713" s="4"/>
      <c r="C713" s="4"/>
      <c r="D713" s="4"/>
      <c r="E713" s="4"/>
      <c r="F713" s="4"/>
      <c r="G713" s="4"/>
    </row>
    <row r="714">
      <c r="A714" s="4"/>
      <c r="B714" s="4"/>
      <c r="C714" s="4"/>
      <c r="D714" s="4"/>
      <c r="E714" s="4"/>
      <c r="F714" s="4"/>
      <c r="G714" s="4"/>
    </row>
    <row r="715">
      <c r="A715" s="4"/>
      <c r="B715" s="4"/>
      <c r="C715" s="4"/>
      <c r="D715" s="4"/>
      <c r="E715" s="4"/>
      <c r="F715" s="4"/>
      <c r="G715" s="4"/>
    </row>
    <row r="716">
      <c r="A716" s="4"/>
      <c r="B716" s="4"/>
      <c r="C716" s="4"/>
      <c r="D716" s="4"/>
      <c r="E716" s="4"/>
      <c r="F716" s="4"/>
      <c r="G716" s="4"/>
    </row>
    <row r="717">
      <c r="A717" s="4"/>
      <c r="B717" s="4"/>
      <c r="C717" s="4"/>
      <c r="D717" s="4"/>
      <c r="E717" s="4"/>
      <c r="F717" s="4"/>
      <c r="G717" s="4"/>
    </row>
    <row r="718">
      <c r="A718" s="4"/>
      <c r="B718" s="4"/>
      <c r="C718" s="4"/>
      <c r="D718" s="4"/>
      <c r="E718" s="4"/>
      <c r="F718" s="4"/>
      <c r="G718" s="4"/>
    </row>
    <row r="719">
      <c r="A719" s="4"/>
      <c r="B719" s="4"/>
      <c r="C719" s="4"/>
      <c r="D719" s="4"/>
      <c r="E719" s="4"/>
      <c r="F719" s="4"/>
      <c r="G719" s="4"/>
    </row>
    <row r="720">
      <c r="A720" s="4"/>
      <c r="B720" s="4"/>
      <c r="C720" s="4"/>
      <c r="D720" s="4"/>
      <c r="E720" s="4"/>
      <c r="F720" s="4"/>
      <c r="G720" s="4"/>
    </row>
    <row r="721">
      <c r="A721" s="4"/>
      <c r="B721" s="4"/>
      <c r="C721" s="4"/>
      <c r="D721" s="4"/>
      <c r="E721" s="4"/>
      <c r="F721" s="4"/>
      <c r="G721" s="4"/>
    </row>
    <row r="722">
      <c r="A722" s="4"/>
      <c r="B722" s="4"/>
      <c r="C722" s="4"/>
      <c r="D722" s="4"/>
      <c r="E722" s="4"/>
      <c r="F722" s="4"/>
      <c r="G722" s="4"/>
    </row>
    <row r="723">
      <c r="A723" s="4"/>
      <c r="B723" s="4"/>
      <c r="C723" s="4"/>
      <c r="D723" s="4"/>
      <c r="E723" s="4"/>
      <c r="F723" s="4"/>
      <c r="G723" s="4"/>
    </row>
    <row r="724">
      <c r="A724" s="4"/>
      <c r="B724" s="4"/>
      <c r="C724" s="4"/>
      <c r="D724" s="4"/>
      <c r="E724" s="4"/>
      <c r="F724" s="4"/>
      <c r="G724" s="4"/>
    </row>
    <row r="725">
      <c r="A725" s="4"/>
      <c r="B725" s="4"/>
      <c r="C725" s="4"/>
      <c r="D725" s="4"/>
      <c r="E725" s="4"/>
      <c r="F725" s="4"/>
      <c r="G725" s="4"/>
    </row>
    <row r="726">
      <c r="A726" s="4"/>
      <c r="B726" s="4"/>
      <c r="C726" s="4"/>
      <c r="D726" s="4"/>
      <c r="E726" s="4"/>
      <c r="F726" s="4"/>
      <c r="G726" s="4"/>
    </row>
    <row r="727">
      <c r="A727" s="4"/>
      <c r="B727" s="4"/>
      <c r="C727" s="4"/>
      <c r="D727" s="4"/>
      <c r="E727" s="4"/>
      <c r="F727" s="4"/>
      <c r="G727" s="4"/>
    </row>
    <row r="728">
      <c r="A728" s="4"/>
      <c r="B728" s="4"/>
      <c r="C728" s="4"/>
      <c r="D728" s="4"/>
      <c r="E728" s="4"/>
      <c r="F728" s="4"/>
      <c r="G728" s="4"/>
    </row>
    <row r="729">
      <c r="A729" s="4"/>
      <c r="B729" s="4"/>
      <c r="C729" s="4"/>
      <c r="D729" s="4"/>
      <c r="E729" s="4"/>
      <c r="F729" s="4"/>
      <c r="G729" s="4"/>
    </row>
    <row r="730">
      <c r="A730" s="4"/>
      <c r="B730" s="4"/>
      <c r="C730" s="4"/>
      <c r="D730" s="4"/>
      <c r="E730" s="4"/>
      <c r="F730" s="4"/>
      <c r="G730" s="4"/>
    </row>
    <row r="731">
      <c r="A731" s="4"/>
      <c r="B731" s="4"/>
      <c r="C731" s="4"/>
      <c r="D731" s="4"/>
      <c r="E731" s="4"/>
      <c r="F731" s="4"/>
      <c r="G731" s="4"/>
    </row>
    <row r="732">
      <c r="A732" s="4"/>
      <c r="B732" s="4"/>
      <c r="C732" s="4"/>
      <c r="D732" s="4"/>
      <c r="E732" s="4"/>
      <c r="F732" s="4"/>
      <c r="G732" s="4"/>
    </row>
    <row r="733">
      <c r="A733" s="4"/>
      <c r="B733" s="4"/>
      <c r="C733" s="4"/>
      <c r="D733" s="4"/>
      <c r="E733" s="4"/>
      <c r="F733" s="4"/>
      <c r="G733" s="4"/>
    </row>
    <row r="734">
      <c r="A734" s="4"/>
      <c r="B734" s="4"/>
      <c r="C734" s="4"/>
      <c r="D734" s="4"/>
      <c r="E734" s="4"/>
      <c r="F734" s="4"/>
      <c r="G734" s="4"/>
    </row>
    <row r="735">
      <c r="A735" s="4"/>
      <c r="B735" s="4"/>
      <c r="C735" s="4"/>
      <c r="D735" s="4"/>
      <c r="E735" s="4"/>
      <c r="F735" s="4"/>
      <c r="G735" s="4"/>
    </row>
    <row r="736">
      <c r="A736" s="4"/>
      <c r="B736" s="4"/>
      <c r="C736" s="4"/>
      <c r="D736" s="4"/>
      <c r="E736" s="4"/>
      <c r="F736" s="4"/>
      <c r="G736" s="4"/>
    </row>
    <row r="737">
      <c r="A737" s="4"/>
      <c r="B737" s="4"/>
      <c r="C737" s="4"/>
      <c r="D737" s="4"/>
      <c r="E737" s="4"/>
      <c r="F737" s="4"/>
      <c r="G737" s="4"/>
    </row>
    <row r="738">
      <c r="A738" s="4"/>
      <c r="B738" s="4"/>
      <c r="C738" s="4"/>
      <c r="D738" s="4"/>
      <c r="E738" s="4"/>
      <c r="F738" s="4"/>
      <c r="G738" s="4"/>
    </row>
    <row r="739">
      <c r="A739" s="4"/>
      <c r="B739" s="4"/>
      <c r="C739" s="4"/>
      <c r="D739" s="4"/>
      <c r="E739" s="4"/>
      <c r="F739" s="4"/>
      <c r="G739" s="4"/>
    </row>
    <row r="740">
      <c r="A740" s="4"/>
      <c r="B740" s="4"/>
      <c r="C740" s="4"/>
      <c r="D740" s="4"/>
      <c r="E740" s="4"/>
      <c r="F740" s="4"/>
      <c r="G740" s="4"/>
    </row>
    <row r="741">
      <c r="A741" s="4"/>
      <c r="B741" s="4"/>
      <c r="C741" s="4"/>
      <c r="D741" s="4"/>
      <c r="E741" s="4"/>
      <c r="F741" s="4"/>
      <c r="G741" s="4"/>
    </row>
    <row r="742">
      <c r="A742" s="4"/>
      <c r="B742" s="4"/>
      <c r="C742" s="4"/>
      <c r="D742" s="4"/>
      <c r="E742" s="4"/>
      <c r="F742" s="4"/>
      <c r="G742" s="4"/>
    </row>
    <row r="743">
      <c r="A743" s="4"/>
      <c r="B743" s="4"/>
      <c r="C743" s="4"/>
      <c r="D743" s="4"/>
      <c r="E743" s="4"/>
      <c r="F743" s="4"/>
      <c r="G743" s="4"/>
    </row>
    <row r="744">
      <c r="A744" s="4"/>
      <c r="B744" s="4"/>
      <c r="C744" s="4"/>
      <c r="D744" s="4"/>
      <c r="E744" s="4"/>
      <c r="F744" s="4"/>
      <c r="G744" s="4"/>
    </row>
    <row r="745">
      <c r="A745" s="4"/>
      <c r="B745" s="4"/>
      <c r="C745" s="4"/>
      <c r="D745" s="4"/>
      <c r="E745" s="4"/>
      <c r="F745" s="4"/>
      <c r="G745" s="4"/>
    </row>
    <row r="746">
      <c r="A746" s="4"/>
      <c r="B746" s="4"/>
      <c r="C746" s="4"/>
      <c r="D746" s="4"/>
      <c r="E746" s="4"/>
      <c r="F746" s="4"/>
      <c r="G746" s="4"/>
    </row>
    <row r="747">
      <c r="A747" s="4"/>
      <c r="B747" s="4"/>
      <c r="C747" s="4"/>
      <c r="D747" s="4"/>
      <c r="E747" s="4"/>
      <c r="F747" s="4"/>
      <c r="G747" s="4"/>
    </row>
    <row r="748">
      <c r="A748" s="4"/>
      <c r="B748" s="4"/>
      <c r="C748" s="4"/>
      <c r="D748" s="4"/>
      <c r="E748" s="4"/>
      <c r="F748" s="4"/>
      <c r="G748" s="4"/>
    </row>
    <row r="749">
      <c r="A749" s="4"/>
      <c r="B749" s="4"/>
      <c r="C749" s="4"/>
      <c r="D749" s="4"/>
      <c r="E749" s="4"/>
      <c r="F749" s="4"/>
      <c r="G749" s="4"/>
    </row>
    <row r="750">
      <c r="A750" s="4"/>
      <c r="B750" s="4"/>
      <c r="C750" s="4"/>
      <c r="D750" s="4"/>
      <c r="E750" s="4"/>
      <c r="F750" s="4"/>
      <c r="G750" s="4"/>
    </row>
    <row r="751">
      <c r="A751" s="4"/>
      <c r="B751" s="4"/>
      <c r="C751" s="4"/>
      <c r="D751" s="4"/>
      <c r="E751" s="4"/>
      <c r="F751" s="4"/>
      <c r="G751" s="4"/>
    </row>
    <row r="752">
      <c r="A752" s="4"/>
      <c r="B752" s="4"/>
      <c r="C752" s="4"/>
      <c r="D752" s="4"/>
      <c r="E752" s="4"/>
      <c r="F752" s="4"/>
      <c r="G752" s="4"/>
    </row>
    <row r="753">
      <c r="A753" s="4"/>
      <c r="B753" s="4"/>
      <c r="C753" s="4"/>
      <c r="D753" s="4"/>
      <c r="E753" s="4"/>
      <c r="F753" s="4"/>
      <c r="G753" s="4"/>
    </row>
    <row r="754">
      <c r="A754" s="4"/>
      <c r="B754" s="4"/>
      <c r="C754" s="4"/>
      <c r="D754" s="4"/>
      <c r="E754" s="4"/>
      <c r="F754" s="4"/>
      <c r="G754" s="4"/>
    </row>
    <row r="755">
      <c r="A755" s="4"/>
      <c r="B755" s="4"/>
      <c r="C755" s="4"/>
      <c r="D755" s="4"/>
      <c r="E755" s="4"/>
      <c r="F755" s="4"/>
      <c r="G755" s="4"/>
    </row>
    <row r="756">
      <c r="A756" s="4"/>
      <c r="B756" s="4"/>
      <c r="C756" s="4"/>
      <c r="D756" s="4"/>
      <c r="E756" s="4"/>
      <c r="F756" s="4"/>
      <c r="G756" s="4"/>
    </row>
    <row r="757">
      <c r="A757" s="4"/>
      <c r="B757" s="4"/>
      <c r="C757" s="4"/>
      <c r="D757" s="4"/>
      <c r="E757" s="4"/>
      <c r="F757" s="4"/>
      <c r="G757" s="4"/>
    </row>
    <row r="758">
      <c r="A758" s="4"/>
      <c r="B758" s="4"/>
      <c r="C758" s="4"/>
      <c r="D758" s="4"/>
      <c r="E758" s="4"/>
      <c r="F758" s="4"/>
      <c r="G758" s="4"/>
    </row>
    <row r="759">
      <c r="A759" s="4"/>
      <c r="B759" s="4"/>
      <c r="C759" s="4"/>
      <c r="D759" s="4"/>
      <c r="E759" s="4"/>
      <c r="F759" s="4"/>
      <c r="G759" s="4"/>
    </row>
    <row r="760">
      <c r="A760" s="4"/>
      <c r="B760" s="4"/>
      <c r="C760" s="4"/>
      <c r="D760" s="4"/>
      <c r="E760" s="4"/>
      <c r="F760" s="4"/>
      <c r="G760" s="4"/>
    </row>
    <row r="761">
      <c r="A761" s="4"/>
      <c r="B761" s="4"/>
      <c r="C761" s="4"/>
      <c r="D761" s="4"/>
      <c r="E761" s="4"/>
      <c r="F761" s="4"/>
      <c r="G761" s="4"/>
    </row>
    <row r="762">
      <c r="A762" s="4"/>
      <c r="B762" s="4"/>
      <c r="C762" s="4"/>
      <c r="D762" s="4"/>
      <c r="E762" s="4"/>
      <c r="F762" s="4"/>
      <c r="G762" s="4"/>
    </row>
    <row r="763">
      <c r="A763" s="4"/>
      <c r="B763" s="4"/>
      <c r="C763" s="4"/>
      <c r="D763" s="4"/>
      <c r="E763" s="4"/>
      <c r="F763" s="4"/>
      <c r="G763" s="4"/>
    </row>
    <row r="764">
      <c r="A764" s="4"/>
      <c r="B764" s="4"/>
      <c r="C764" s="4"/>
      <c r="D764" s="4"/>
      <c r="E764" s="4"/>
      <c r="F764" s="4"/>
      <c r="G764" s="4"/>
    </row>
    <row r="765">
      <c r="A765" s="4"/>
      <c r="B765" s="4"/>
      <c r="C765" s="4"/>
      <c r="D765" s="4"/>
      <c r="E765" s="4"/>
      <c r="F765" s="4"/>
      <c r="G765" s="4"/>
    </row>
    <row r="766">
      <c r="A766" s="4"/>
      <c r="B766" s="4"/>
      <c r="C766" s="4"/>
      <c r="D766" s="4"/>
      <c r="E766" s="4"/>
      <c r="F766" s="4"/>
      <c r="G766" s="4"/>
    </row>
    <row r="767">
      <c r="A767" s="4"/>
      <c r="B767" s="4"/>
      <c r="C767" s="4"/>
      <c r="D767" s="4"/>
      <c r="E767" s="4"/>
      <c r="F767" s="4"/>
      <c r="G767" s="4"/>
    </row>
    <row r="768">
      <c r="A768" s="4"/>
      <c r="B768" s="4"/>
      <c r="C768" s="4"/>
      <c r="D768" s="4"/>
      <c r="E768" s="4"/>
      <c r="F768" s="4"/>
      <c r="G768" s="4"/>
    </row>
    <row r="769">
      <c r="A769" s="4"/>
      <c r="B769" s="4"/>
      <c r="C769" s="4"/>
      <c r="D769" s="4"/>
      <c r="E769" s="4"/>
      <c r="F769" s="4"/>
      <c r="G769" s="4"/>
    </row>
    <row r="770">
      <c r="A770" s="4"/>
      <c r="B770" s="4"/>
      <c r="C770" s="4"/>
      <c r="D770" s="4"/>
      <c r="E770" s="4"/>
      <c r="F770" s="4"/>
      <c r="G770" s="4"/>
    </row>
    <row r="771">
      <c r="A771" s="4"/>
      <c r="B771" s="4"/>
      <c r="C771" s="4"/>
      <c r="D771" s="4"/>
      <c r="E771" s="4"/>
      <c r="F771" s="4"/>
      <c r="G771" s="4"/>
    </row>
    <row r="772">
      <c r="A772" s="4"/>
      <c r="B772" s="4"/>
      <c r="C772" s="4"/>
      <c r="D772" s="4"/>
      <c r="E772" s="4"/>
      <c r="F772" s="4"/>
      <c r="G772" s="4"/>
    </row>
    <row r="773">
      <c r="A773" s="4"/>
      <c r="B773" s="4"/>
      <c r="C773" s="4"/>
      <c r="D773" s="4"/>
      <c r="E773" s="4"/>
      <c r="F773" s="4"/>
      <c r="G773" s="4"/>
    </row>
    <row r="774">
      <c r="A774" s="4"/>
      <c r="B774" s="4"/>
      <c r="C774" s="4"/>
      <c r="D774" s="4"/>
      <c r="E774" s="4"/>
      <c r="F774" s="4"/>
      <c r="G774" s="4"/>
    </row>
    <row r="775">
      <c r="A775" s="4"/>
      <c r="B775" s="4"/>
      <c r="C775" s="4"/>
      <c r="D775" s="4"/>
      <c r="E775" s="4"/>
      <c r="F775" s="4"/>
      <c r="G775" s="4"/>
    </row>
    <row r="776">
      <c r="A776" s="4"/>
      <c r="B776" s="4"/>
      <c r="C776" s="4"/>
      <c r="D776" s="4"/>
      <c r="E776" s="4"/>
      <c r="F776" s="4"/>
      <c r="G776" s="4"/>
    </row>
    <row r="777">
      <c r="A777" s="4"/>
      <c r="B777" s="4"/>
      <c r="C777" s="4"/>
      <c r="D777" s="4"/>
      <c r="E777" s="4"/>
      <c r="F777" s="4"/>
      <c r="G777" s="4"/>
    </row>
    <row r="778">
      <c r="A778" s="4"/>
      <c r="B778" s="4"/>
      <c r="C778" s="4"/>
      <c r="D778" s="4"/>
      <c r="E778" s="4"/>
      <c r="F778" s="4"/>
      <c r="G778" s="4"/>
    </row>
    <row r="779">
      <c r="A779" s="4"/>
      <c r="B779" s="4"/>
      <c r="C779" s="4"/>
      <c r="D779" s="4"/>
      <c r="E779" s="4"/>
      <c r="F779" s="4"/>
      <c r="G779" s="4"/>
    </row>
    <row r="780">
      <c r="A780" s="4"/>
      <c r="B780" s="4"/>
      <c r="C780" s="4"/>
      <c r="D780" s="4"/>
      <c r="E780" s="4"/>
      <c r="F780" s="4"/>
      <c r="G780" s="4"/>
    </row>
    <row r="781">
      <c r="A781" s="4"/>
      <c r="B781" s="4"/>
      <c r="C781" s="4"/>
      <c r="D781" s="4"/>
      <c r="E781" s="4"/>
      <c r="F781" s="4"/>
      <c r="G781" s="4"/>
    </row>
    <row r="782">
      <c r="A782" s="4"/>
      <c r="B782" s="4"/>
      <c r="C782" s="4"/>
      <c r="D782" s="4"/>
      <c r="E782" s="4"/>
      <c r="F782" s="4"/>
      <c r="G782" s="4"/>
    </row>
    <row r="783">
      <c r="A783" s="4"/>
      <c r="B783" s="4"/>
      <c r="C783" s="4"/>
      <c r="D783" s="4"/>
      <c r="E783" s="4"/>
      <c r="F783" s="4"/>
      <c r="G783" s="4"/>
    </row>
    <row r="784">
      <c r="A784" s="4"/>
      <c r="B784" s="4"/>
      <c r="C784" s="4"/>
      <c r="D784" s="4"/>
      <c r="E784" s="4"/>
      <c r="F784" s="4"/>
      <c r="G784" s="4"/>
    </row>
    <row r="785">
      <c r="A785" s="4"/>
      <c r="B785" s="4"/>
      <c r="C785" s="4"/>
      <c r="D785" s="4"/>
      <c r="E785" s="4"/>
      <c r="F785" s="4"/>
      <c r="G785" s="4"/>
    </row>
    <row r="786">
      <c r="A786" s="4"/>
      <c r="B786" s="4"/>
      <c r="C786" s="4"/>
      <c r="D786" s="4"/>
      <c r="E786" s="4"/>
      <c r="F786" s="4"/>
      <c r="G786" s="4"/>
    </row>
    <row r="787">
      <c r="A787" s="4"/>
      <c r="B787" s="4"/>
      <c r="C787" s="4"/>
      <c r="D787" s="4"/>
      <c r="E787" s="4"/>
      <c r="F787" s="4"/>
      <c r="G787" s="4"/>
    </row>
    <row r="788">
      <c r="A788" s="4"/>
      <c r="B788" s="4"/>
      <c r="C788" s="4"/>
      <c r="D788" s="4"/>
      <c r="E788" s="4"/>
      <c r="F788" s="4"/>
      <c r="G788" s="4"/>
    </row>
    <row r="789">
      <c r="A789" s="4"/>
      <c r="B789" s="4"/>
      <c r="C789" s="4"/>
      <c r="D789" s="4"/>
      <c r="E789" s="4"/>
      <c r="F789" s="4"/>
      <c r="G789" s="4"/>
    </row>
    <row r="790">
      <c r="A790" s="4"/>
      <c r="B790" s="4"/>
      <c r="C790" s="4"/>
      <c r="D790" s="4"/>
      <c r="E790" s="4"/>
      <c r="F790" s="4"/>
      <c r="G790" s="4"/>
    </row>
    <row r="791">
      <c r="A791" s="4"/>
      <c r="B791" s="4"/>
      <c r="C791" s="4"/>
      <c r="D791" s="4"/>
      <c r="E791" s="4"/>
      <c r="F791" s="4"/>
      <c r="G791" s="4"/>
    </row>
    <row r="792">
      <c r="A792" s="4"/>
      <c r="B792" s="4"/>
      <c r="C792" s="4"/>
      <c r="D792" s="4"/>
      <c r="E792" s="4"/>
      <c r="F792" s="4"/>
      <c r="G792" s="4"/>
    </row>
    <row r="793">
      <c r="A793" s="4"/>
      <c r="B793" s="4"/>
      <c r="C793" s="4"/>
      <c r="D793" s="4"/>
      <c r="E793" s="4"/>
      <c r="F793" s="4"/>
      <c r="G793" s="4"/>
    </row>
    <row r="794">
      <c r="A794" s="4"/>
      <c r="B794" s="4"/>
      <c r="C794" s="4"/>
      <c r="D794" s="4"/>
      <c r="E794" s="4"/>
      <c r="F794" s="4"/>
      <c r="G794" s="4"/>
    </row>
    <row r="795">
      <c r="A795" s="4"/>
      <c r="B795" s="4"/>
      <c r="C795" s="4"/>
      <c r="D795" s="4"/>
      <c r="E795" s="4"/>
      <c r="F795" s="4"/>
      <c r="G795" s="4"/>
    </row>
    <row r="796">
      <c r="A796" s="4"/>
      <c r="B796" s="4"/>
      <c r="C796" s="4"/>
      <c r="D796" s="4"/>
      <c r="E796" s="4"/>
      <c r="F796" s="4"/>
      <c r="G796" s="4"/>
    </row>
    <row r="797">
      <c r="A797" s="4"/>
      <c r="B797" s="4"/>
      <c r="C797" s="4"/>
      <c r="D797" s="4"/>
      <c r="E797" s="4"/>
      <c r="F797" s="4"/>
      <c r="G797" s="4"/>
    </row>
    <row r="798">
      <c r="A798" s="4"/>
      <c r="B798" s="4"/>
      <c r="C798" s="4"/>
      <c r="D798" s="4"/>
      <c r="E798" s="4"/>
      <c r="F798" s="4"/>
      <c r="G798" s="4"/>
    </row>
    <row r="799">
      <c r="A799" s="4"/>
      <c r="B799" s="4"/>
      <c r="C799" s="4"/>
      <c r="D799" s="4"/>
      <c r="E799" s="4"/>
      <c r="F799" s="4"/>
      <c r="G799" s="4"/>
    </row>
    <row r="800">
      <c r="A800" s="4"/>
      <c r="B800" s="4"/>
      <c r="C800" s="4"/>
      <c r="D800" s="4"/>
      <c r="E800" s="4"/>
      <c r="F800" s="4"/>
      <c r="G800" s="4"/>
    </row>
    <row r="801">
      <c r="A801" s="4"/>
      <c r="B801" s="4"/>
      <c r="C801" s="4"/>
      <c r="D801" s="4"/>
      <c r="E801" s="4"/>
      <c r="F801" s="4"/>
      <c r="G801" s="4"/>
    </row>
    <row r="802">
      <c r="A802" s="4"/>
      <c r="B802" s="4"/>
      <c r="C802" s="4"/>
      <c r="D802" s="4"/>
      <c r="E802" s="4"/>
      <c r="F802" s="4"/>
      <c r="G802" s="4"/>
    </row>
    <row r="803">
      <c r="A803" s="4"/>
      <c r="B803" s="4"/>
      <c r="C803" s="4"/>
      <c r="D803" s="4"/>
      <c r="E803" s="4"/>
      <c r="F803" s="4"/>
      <c r="G803" s="4"/>
    </row>
    <row r="804">
      <c r="A804" s="4"/>
      <c r="B804" s="4"/>
      <c r="C804" s="4"/>
      <c r="D804" s="4"/>
      <c r="E804" s="4"/>
      <c r="F804" s="4"/>
      <c r="G804" s="4"/>
    </row>
    <row r="805">
      <c r="A805" s="4"/>
      <c r="B805" s="4"/>
      <c r="C805" s="4"/>
      <c r="D805" s="4"/>
      <c r="E805" s="4"/>
      <c r="F805" s="4"/>
      <c r="G805" s="4"/>
    </row>
    <row r="806">
      <c r="A806" s="4"/>
      <c r="B806" s="4"/>
      <c r="C806" s="4"/>
      <c r="D806" s="4"/>
      <c r="E806" s="4"/>
      <c r="F806" s="4"/>
      <c r="G806" s="4"/>
    </row>
    <row r="807">
      <c r="A807" s="4"/>
      <c r="B807" s="4"/>
      <c r="C807" s="4"/>
      <c r="D807" s="4"/>
      <c r="E807" s="4"/>
      <c r="F807" s="4"/>
      <c r="G807" s="4"/>
    </row>
    <row r="808">
      <c r="A808" s="4"/>
      <c r="B808" s="4"/>
      <c r="C808" s="4"/>
      <c r="D808" s="4"/>
      <c r="E808" s="4"/>
      <c r="F808" s="4"/>
      <c r="G808" s="4"/>
    </row>
    <row r="809">
      <c r="A809" s="4"/>
      <c r="B809" s="4"/>
      <c r="C809" s="4"/>
      <c r="D809" s="4"/>
      <c r="E809" s="4"/>
      <c r="F809" s="4"/>
      <c r="G809" s="4"/>
    </row>
    <row r="810">
      <c r="A810" s="4"/>
      <c r="B810" s="4"/>
      <c r="C810" s="4"/>
      <c r="D810" s="4"/>
      <c r="E810" s="4"/>
      <c r="F810" s="4"/>
      <c r="G810" s="4"/>
    </row>
    <row r="811">
      <c r="A811" s="4"/>
      <c r="B811" s="4"/>
      <c r="C811" s="4"/>
      <c r="D811" s="4"/>
      <c r="E811" s="4"/>
      <c r="F811" s="4"/>
      <c r="G811" s="4"/>
    </row>
    <row r="812">
      <c r="A812" s="4"/>
      <c r="B812" s="4"/>
      <c r="C812" s="4"/>
      <c r="D812" s="4"/>
      <c r="E812" s="4"/>
      <c r="F812" s="4"/>
      <c r="G812" s="4"/>
    </row>
    <row r="813">
      <c r="A813" s="4"/>
      <c r="B813" s="4"/>
      <c r="C813" s="4"/>
      <c r="D813" s="4"/>
      <c r="E813" s="4"/>
      <c r="F813" s="4"/>
      <c r="G813" s="4"/>
    </row>
    <row r="814">
      <c r="A814" s="4"/>
      <c r="B814" s="4"/>
      <c r="C814" s="4"/>
      <c r="D814" s="4"/>
      <c r="E814" s="4"/>
      <c r="F814" s="4"/>
      <c r="G814" s="4"/>
    </row>
    <row r="815">
      <c r="A815" s="4"/>
      <c r="B815" s="4"/>
      <c r="C815" s="4"/>
      <c r="D815" s="4"/>
      <c r="E815" s="4"/>
      <c r="F815" s="4"/>
      <c r="G815" s="4"/>
    </row>
    <row r="816">
      <c r="A816" s="4"/>
      <c r="B816" s="4"/>
      <c r="C816" s="4"/>
      <c r="D816" s="4"/>
      <c r="E816" s="4"/>
      <c r="F816" s="4"/>
      <c r="G816" s="4"/>
    </row>
    <row r="817">
      <c r="A817" s="4"/>
      <c r="B817" s="4"/>
      <c r="C817" s="4"/>
      <c r="D817" s="4"/>
      <c r="E817" s="4"/>
      <c r="F817" s="4"/>
      <c r="G817" s="4"/>
    </row>
    <row r="818">
      <c r="A818" s="4"/>
      <c r="B818" s="4"/>
      <c r="C818" s="4"/>
      <c r="D818" s="4"/>
      <c r="E818" s="4"/>
      <c r="F818" s="4"/>
      <c r="G818" s="4"/>
    </row>
    <row r="819">
      <c r="A819" s="4"/>
      <c r="B819" s="4"/>
      <c r="C819" s="4"/>
      <c r="D819" s="4"/>
      <c r="E819" s="4"/>
      <c r="F819" s="4"/>
      <c r="G819" s="4"/>
    </row>
    <row r="820">
      <c r="A820" s="4"/>
      <c r="B820" s="4"/>
      <c r="C820" s="4"/>
      <c r="D820" s="4"/>
      <c r="E820" s="4"/>
      <c r="F820" s="4"/>
      <c r="G820" s="4"/>
    </row>
    <row r="821">
      <c r="A821" s="4"/>
      <c r="B821" s="4"/>
      <c r="C821" s="4"/>
      <c r="D821" s="4"/>
      <c r="E821" s="4"/>
      <c r="F821" s="4"/>
      <c r="G821" s="4"/>
    </row>
    <row r="822">
      <c r="A822" s="4"/>
      <c r="B822" s="4"/>
      <c r="C822" s="4"/>
      <c r="D822" s="4"/>
      <c r="E822" s="4"/>
      <c r="F822" s="4"/>
      <c r="G822" s="4"/>
    </row>
    <row r="823">
      <c r="A823" s="4"/>
      <c r="B823" s="4"/>
      <c r="C823" s="4"/>
      <c r="D823" s="4"/>
      <c r="E823" s="4"/>
      <c r="F823" s="4"/>
      <c r="G823" s="4"/>
    </row>
    <row r="824">
      <c r="A824" s="4"/>
      <c r="B824" s="4"/>
      <c r="C824" s="4"/>
      <c r="D824" s="4"/>
      <c r="E824" s="4"/>
      <c r="F824" s="4"/>
      <c r="G824" s="4"/>
    </row>
    <row r="825">
      <c r="A825" s="4"/>
      <c r="B825" s="4"/>
      <c r="C825" s="4"/>
      <c r="D825" s="4"/>
      <c r="E825" s="4"/>
      <c r="F825" s="4"/>
      <c r="G825" s="4"/>
    </row>
    <row r="826">
      <c r="A826" s="4"/>
      <c r="B826" s="4"/>
      <c r="C826" s="4"/>
      <c r="D826" s="4"/>
      <c r="E826" s="4"/>
      <c r="F826" s="4"/>
      <c r="G826" s="4"/>
    </row>
    <row r="827">
      <c r="A827" s="4"/>
      <c r="B827" s="4"/>
      <c r="C827" s="4"/>
      <c r="D827" s="4"/>
      <c r="E827" s="4"/>
      <c r="F827" s="4"/>
      <c r="G827" s="4"/>
    </row>
    <row r="828">
      <c r="A828" s="4"/>
      <c r="B828" s="4"/>
      <c r="C828" s="4"/>
      <c r="D828" s="4"/>
      <c r="E828" s="4"/>
      <c r="F828" s="4"/>
      <c r="G828" s="4"/>
    </row>
    <row r="829">
      <c r="A829" s="4"/>
      <c r="B829" s="4"/>
      <c r="C829" s="4"/>
      <c r="D829" s="4"/>
      <c r="E829" s="4"/>
      <c r="F829" s="4"/>
      <c r="G829" s="4"/>
    </row>
    <row r="830">
      <c r="A830" s="4"/>
      <c r="B830" s="4"/>
      <c r="C830" s="4"/>
      <c r="D830" s="4"/>
      <c r="E830" s="4"/>
      <c r="F830" s="4"/>
      <c r="G830" s="4"/>
    </row>
    <row r="831">
      <c r="A831" s="4"/>
      <c r="B831" s="4"/>
      <c r="C831" s="4"/>
      <c r="D831" s="4"/>
      <c r="E831" s="4"/>
      <c r="F831" s="4"/>
      <c r="G831" s="4"/>
    </row>
    <row r="832">
      <c r="A832" s="4"/>
      <c r="B832" s="4"/>
      <c r="C832" s="4"/>
      <c r="D832" s="4"/>
      <c r="E832" s="4"/>
      <c r="F832" s="4"/>
      <c r="G832" s="4"/>
    </row>
    <row r="833">
      <c r="A833" s="4"/>
      <c r="B833" s="4"/>
      <c r="C833" s="4"/>
      <c r="D833" s="4"/>
      <c r="E833" s="4"/>
      <c r="F833" s="4"/>
      <c r="G833" s="4"/>
    </row>
    <row r="834">
      <c r="A834" s="4"/>
      <c r="B834" s="4"/>
      <c r="C834" s="4"/>
      <c r="D834" s="4"/>
      <c r="E834" s="4"/>
      <c r="F834" s="4"/>
      <c r="G834" s="4"/>
    </row>
    <row r="835">
      <c r="A835" s="4"/>
      <c r="B835" s="4"/>
      <c r="C835" s="4"/>
      <c r="D835" s="4"/>
      <c r="E835" s="4"/>
      <c r="F835" s="4"/>
      <c r="G835" s="4"/>
    </row>
    <row r="836">
      <c r="A836" s="4"/>
      <c r="B836" s="4"/>
      <c r="C836" s="4"/>
      <c r="D836" s="4"/>
      <c r="E836" s="4"/>
      <c r="F836" s="4"/>
      <c r="G836" s="4"/>
    </row>
    <row r="837">
      <c r="A837" s="4"/>
      <c r="B837" s="4"/>
      <c r="C837" s="4"/>
      <c r="D837" s="4"/>
      <c r="E837" s="4"/>
      <c r="F837" s="4"/>
      <c r="G837" s="4"/>
    </row>
    <row r="838">
      <c r="A838" s="4"/>
      <c r="B838" s="4"/>
      <c r="C838" s="4"/>
      <c r="D838" s="4"/>
      <c r="E838" s="4"/>
      <c r="F838" s="4"/>
      <c r="G838" s="4"/>
    </row>
    <row r="839">
      <c r="A839" s="4"/>
      <c r="B839" s="4"/>
      <c r="C839" s="4"/>
      <c r="D839" s="4"/>
      <c r="E839" s="4"/>
      <c r="F839" s="4"/>
      <c r="G839" s="4"/>
    </row>
    <row r="840">
      <c r="A840" s="4"/>
      <c r="B840" s="4"/>
      <c r="C840" s="4"/>
      <c r="D840" s="4"/>
      <c r="E840" s="4"/>
      <c r="F840" s="4"/>
      <c r="G840" s="4"/>
    </row>
    <row r="841">
      <c r="A841" s="4"/>
      <c r="B841" s="4"/>
      <c r="C841" s="4"/>
      <c r="D841" s="4"/>
      <c r="E841" s="4"/>
      <c r="F841" s="4"/>
      <c r="G841" s="4"/>
    </row>
    <row r="842">
      <c r="A842" s="4"/>
      <c r="B842" s="4"/>
      <c r="C842" s="4"/>
      <c r="D842" s="4"/>
      <c r="E842" s="4"/>
      <c r="F842" s="4"/>
      <c r="G842" s="4"/>
    </row>
    <row r="843">
      <c r="A843" s="4"/>
      <c r="B843" s="4"/>
      <c r="C843" s="4"/>
      <c r="D843" s="4"/>
      <c r="E843" s="4"/>
      <c r="F843" s="4"/>
      <c r="G843" s="4"/>
    </row>
    <row r="844">
      <c r="A844" s="4"/>
      <c r="B844" s="4"/>
      <c r="C844" s="4"/>
      <c r="D844" s="4"/>
      <c r="E844" s="4"/>
      <c r="F844" s="4"/>
      <c r="G844" s="4"/>
    </row>
    <row r="845">
      <c r="A845" s="4"/>
      <c r="B845" s="4"/>
      <c r="C845" s="4"/>
      <c r="D845" s="4"/>
      <c r="E845" s="4"/>
      <c r="F845" s="4"/>
      <c r="G845" s="4"/>
    </row>
    <row r="846">
      <c r="A846" s="4"/>
      <c r="B846" s="4"/>
      <c r="C846" s="4"/>
      <c r="D846" s="4"/>
      <c r="E846" s="4"/>
      <c r="F846" s="4"/>
      <c r="G846" s="4"/>
    </row>
    <row r="847">
      <c r="A847" s="4"/>
      <c r="B847" s="4"/>
      <c r="C847" s="4"/>
      <c r="D847" s="4"/>
      <c r="E847" s="4"/>
      <c r="F847" s="4"/>
      <c r="G847" s="4"/>
    </row>
    <row r="848">
      <c r="A848" s="4"/>
      <c r="B848" s="4"/>
      <c r="C848" s="4"/>
      <c r="D848" s="4"/>
      <c r="E848" s="4"/>
      <c r="F848" s="4"/>
      <c r="G848" s="4"/>
    </row>
    <row r="849">
      <c r="A849" s="4"/>
      <c r="B849" s="4"/>
      <c r="C849" s="4"/>
      <c r="D849" s="4"/>
      <c r="E849" s="4"/>
      <c r="F849" s="4"/>
      <c r="G849" s="4"/>
    </row>
    <row r="850">
      <c r="A850" s="4"/>
      <c r="B850" s="4"/>
      <c r="C850" s="4"/>
      <c r="D850" s="4"/>
      <c r="E850" s="4"/>
      <c r="F850" s="4"/>
      <c r="G850" s="4"/>
    </row>
    <row r="851">
      <c r="A851" s="4"/>
      <c r="B851" s="4"/>
      <c r="C851" s="4"/>
      <c r="D851" s="4"/>
      <c r="E851" s="4"/>
      <c r="F851" s="4"/>
      <c r="G851" s="4"/>
    </row>
    <row r="852">
      <c r="A852" s="4"/>
      <c r="B852" s="4"/>
      <c r="C852" s="4"/>
      <c r="D852" s="4"/>
      <c r="E852" s="4"/>
      <c r="F852" s="4"/>
      <c r="G852" s="4"/>
    </row>
    <row r="853">
      <c r="A853" s="4"/>
      <c r="B853" s="4"/>
      <c r="C853" s="4"/>
      <c r="D853" s="4"/>
      <c r="E853" s="4"/>
      <c r="F853" s="4"/>
      <c r="G853" s="4"/>
    </row>
    <row r="854">
      <c r="A854" s="4"/>
      <c r="B854" s="4"/>
      <c r="C854" s="4"/>
      <c r="D854" s="4"/>
      <c r="E854" s="4"/>
      <c r="F854" s="4"/>
      <c r="G854" s="4"/>
    </row>
    <row r="855">
      <c r="A855" s="4"/>
      <c r="B855" s="4"/>
      <c r="C855" s="4"/>
      <c r="D855" s="4"/>
      <c r="E855" s="4"/>
      <c r="F855" s="4"/>
      <c r="G855" s="4"/>
    </row>
    <row r="856">
      <c r="A856" s="4"/>
      <c r="B856" s="4"/>
      <c r="C856" s="4"/>
      <c r="D856" s="4"/>
      <c r="E856" s="4"/>
      <c r="F856" s="4"/>
      <c r="G856" s="4"/>
    </row>
    <row r="857">
      <c r="A857" s="4"/>
      <c r="B857" s="4"/>
      <c r="C857" s="4"/>
      <c r="D857" s="4"/>
      <c r="E857" s="4"/>
      <c r="F857" s="4"/>
      <c r="G857" s="4"/>
    </row>
    <row r="858">
      <c r="A858" s="4"/>
      <c r="B858" s="4"/>
      <c r="C858" s="4"/>
      <c r="D858" s="4"/>
      <c r="E858" s="4"/>
      <c r="F858" s="4"/>
      <c r="G858" s="4"/>
    </row>
    <row r="859">
      <c r="A859" s="4"/>
      <c r="B859" s="4"/>
      <c r="C859" s="4"/>
      <c r="D859" s="4"/>
      <c r="E859" s="4"/>
      <c r="F859" s="4"/>
      <c r="G859" s="4"/>
    </row>
    <row r="860">
      <c r="A860" s="4"/>
      <c r="B860" s="4"/>
      <c r="C860" s="4"/>
      <c r="D860" s="4"/>
      <c r="E860" s="4"/>
      <c r="F860" s="4"/>
      <c r="G860" s="4"/>
    </row>
    <row r="861">
      <c r="A861" s="4"/>
      <c r="B861" s="4"/>
      <c r="C861" s="4"/>
      <c r="D861" s="4"/>
      <c r="E861" s="4"/>
      <c r="F861" s="4"/>
      <c r="G861" s="4"/>
    </row>
    <row r="862">
      <c r="A862" s="4"/>
      <c r="B862" s="4"/>
      <c r="C862" s="4"/>
      <c r="D862" s="4"/>
      <c r="E862" s="4"/>
      <c r="F862" s="4"/>
      <c r="G862" s="4"/>
    </row>
    <row r="863">
      <c r="A863" s="4"/>
      <c r="B863" s="4"/>
      <c r="C863" s="4"/>
      <c r="D863" s="4"/>
      <c r="E863" s="4"/>
      <c r="F863" s="4"/>
      <c r="G863" s="4"/>
    </row>
    <row r="864">
      <c r="A864" s="4"/>
      <c r="B864" s="4"/>
      <c r="C864" s="4"/>
      <c r="D864" s="4"/>
      <c r="E864" s="4"/>
      <c r="F864" s="4"/>
      <c r="G864" s="4"/>
    </row>
    <row r="865">
      <c r="A865" s="4"/>
      <c r="B865" s="4"/>
      <c r="C865" s="4"/>
      <c r="D865" s="4"/>
      <c r="E865" s="4"/>
      <c r="F865" s="4"/>
      <c r="G865" s="4"/>
    </row>
    <row r="866">
      <c r="A866" s="4"/>
      <c r="B866" s="4"/>
      <c r="C866" s="4"/>
      <c r="D866" s="4"/>
      <c r="E866" s="4"/>
      <c r="F866" s="4"/>
      <c r="G866" s="4"/>
    </row>
    <row r="867">
      <c r="A867" s="4"/>
      <c r="B867" s="4"/>
      <c r="C867" s="4"/>
      <c r="D867" s="4"/>
      <c r="E867" s="4"/>
      <c r="F867" s="4"/>
      <c r="G867" s="4"/>
    </row>
    <row r="868">
      <c r="A868" s="4"/>
      <c r="B868" s="4"/>
      <c r="C868" s="4"/>
      <c r="D868" s="4"/>
      <c r="E868" s="4"/>
      <c r="F868" s="4"/>
      <c r="G868" s="4"/>
    </row>
    <row r="869">
      <c r="A869" s="4"/>
      <c r="B869" s="4"/>
      <c r="C869" s="4"/>
      <c r="D869" s="4"/>
      <c r="E869" s="4"/>
      <c r="F869" s="4"/>
      <c r="G869" s="4"/>
    </row>
    <row r="870">
      <c r="A870" s="4"/>
      <c r="B870" s="4"/>
      <c r="C870" s="4"/>
      <c r="D870" s="4"/>
      <c r="E870" s="4"/>
      <c r="F870" s="4"/>
      <c r="G870" s="4"/>
    </row>
    <row r="871">
      <c r="A871" s="4"/>
      <c r="B871" s="4"/>
      <c r="C871" s="4"/>
      <c r="D871" s="4"/>
      <c r="E871" s="4"/>
      <c r="F871" s="4"/>
      <c r="G871" s="4"/>
    </row>
    <row r="872">
      <c r="A872" s="4"/>
      <c r="B872" s="4"/>
      <c r="C872" s="4"/>
      <c r="D872" s="4"/>
      <c r="E872" s="4"/>
      <c r="F872" s="4"/>
      <c r="G872" s="4"/>
    </row>
    <row r="873">
      <c r="A873" s="4"/>
      <c r="B873" s="4"/>
      <c r="C873" s="4"/>
      <c r="D873" s="4"/>
      <c r="E873" s="4"/>
      <c r="F873" s="4"/>
      <c r="G873" s="4"/>
    </row>
    <row r="874">
      <c r="A874" s="4"/>
      <c r="B874" s="4"/>
      <c r="C874" s="4"/>
      <c r="D874" s="4"/>
      <c r="E874" s="4"/>
      <c r="F874" s="4"/>
      <c r="G874" s="4"/>
    </row>
    <row r="875">
      <c r="A875" s="4"/>
      <c r="B875" s="4"/>
      <c r="C875" s="4"/>
      <c r="D875" s="4"/>
      <c r="E875" s="4"/>
      <c r="F875" s="4"/>
      <c r="G875" s="4"/>
    </row>
    <row r="876">
      <c r="A876" s="4"/>
      <c r="B876" s="4"/>
      <c r="C876" s="4"/>
      <c r="D876" s="4"/>
      <c r="E876" s="4"/>
      <c r="F876" s="4"/>
      <c r="G876" s="4"/>
    </row>
    <row r="877">
      <c r="A877" s="4"/>
      <c r="B877" s="4"/>
      <c r="C877" s="4"/>
      <c r="D877" s="4"/>
      <c r="E877" s="4"/>
      <c r="F877" s="4"/>
      <c r="G877" s="4"/>
    </row>
    <row r="878">
      <c r="A878" s="4"/>
      <c r="B878" s="4"/>
      <c r="C878" s="4"/>
      <c r="D878" s="4"/>
      <c r="E878" s="4"/>
      <c r="F878" s="4"/>
      <c r="G878" s="4"/>
    </row>
    <row r="879">
      <c r="A879" s="4"/>
      <c r="B879" s="4"/>
      <c r="C879" s="4"/>
      <c r="D879" s="4"/>
      <c r="E879" s="4"/>
      <c r="F879" s="4"/>
      <c r="G879" s="4"/>
    </row>
    <row r="880">
      <c r="A880" s="4"/>
      <c r="B880" s="4"/>
      <c r="C880" s="4"/>
      <c r="D880" s="4"/>
      <c r="E880" s="4"/>
      <c r="F880" s="4"/>
      <c r="G880" s="4"/>
    </row>
    <row r="881">
      <c r="A881" s="4"/>
      <c r="B881" s="4"/>
      <c r="C881" s="4"/>
      <c r="D881" s="4"/>
      <c r="E881" s="4"/>
      <c r="F881" s="4"/>
      <c r="G881" s="4"/>
    </row>
    <row r="882">
      <c r="A882" s="4"/>
      <c r="B882" s="4"/>
      <c r="C882" s="4"/>
      <c r="D882" s="4"/>
      <c r="E882" s="4"/>
      <c r="F882" s="4"/>
      <c r="G882" s="4"/>
    </row>
    <row r="883">
      <c r="A883" s="4"/>
      <c r="B883" s="4"/>
      <c r="C883" s="4"/>
      <c r="D883" s="4"/>
      <c r="E883" s="4"/>
      <c r="F883" s="4"/>
      <c r="G883" s="4"/>
    </row>
    <row r="884">
      <c r="A884" s="4"/>
      <c r="B884" s="4"/>
      <c r="C884" s="4"/>
      <c r="D884" s="4"/>
      <c r="E884" s="4"/>
      <c r="F884" s="4"/>
      <c r="G884" s="4"/>
    </row>
    <row r="885">
      <c r="A885" s="4"/>
      <c r="B885" s="4"/>
      <c r="C885" s="4"/>
      <c r="D885" s="4"/>
      <c r="E885" s="4"/>
      <c r="F885" s="4"/>
      <c r="G885" s="4"/>
    </row>
    <row r="886">
      <c r="A886" s="4"/>
      <c r="B886" s="4"/>
      <c r="C886" s="4"/>
      <c r="D886" s="4"/>
      <c r="E886" s="4"/>
      <c r="F886" s="4"/>
      <c r="G886" s="4"/>
    </row>
    <row r="887">
      <c r="A887" s="4"/>
      <c r="B887" s="4"/>
      <c r="C887" s="4"/>
      <c r="D887" s="4"/>
      <c r="E887" s="4"/>
      <c r="F887" s="4"/>
      <c r="G887" s="4"/>
    </row>
    <row r="888">
      <c r="A888" s="4"/>
      <c r="B888" s="4"/>
      <c r="C888" s="4"/>
      <c r="D888" s="4"/>
      <c r="E888" s="4"/>
      <c r="F888" s="4"/>
      <c r="G888" s="4"/>
    </row>
    <row r="889">
      <c r="A889" s="4"/>
      <c r="B889" s="4"/>
      <c r="C889" s="4"/>
      <c r="D889" s="4"/>
      <c r="E889" s="4"/>
      <c r="F889" s="4"/>
      <c r="G889" s="4"/>
    </row>
    <row r="890">
      <c r="A890" s="4"/>
      <c r="B890" s="4"/>
      <c r="C890" s="4"/>
      <c r="D890" s="4"/>
      <c r="E890" s="4"/>
      <c r="F890" s="4"/>
      <c r="G890" s="4"/>
    </row>
    <row r="891">
      <c r="A891" s="4"/>
      <c r="B891" s="4"/>
      <c r="C891" s="4"/>
      <c r="D891" s="4"/>
      <c r="E891" s="4"/>
      <c r="F891" s="4"/>
      <c r="G891" s="4"/>
    </row>
    <row r="892">
      <c r="A892" s="4"/>
      <c r="B892" s="4"/>
      <c r="C892" s="4"/>
      <c r="D892" s="4"/>
      <c r="E892" s="4"/>
      <c r="F892" s="4"/>
      <c r="G892" s="4"/>
    </row>
    <row r="893">
      <c r="A893" s="4"/>
      <c r="B893" s="4"/>
      <c r="C893" s="4"/>
      <c r="D893" s="4"/>
      <c r="E893" s="4"/>
      <c r="F893" s="4"/>
      <c r="G893" s="4"/>
    </row>
    <row r="894">
      <c r="A894" s="4"/>
      <c r="B894" s="4"/>
      <c r="C894" s="4"/>
      <c r="D894" s="4"/>
      <c r="E894" s="4"/>
      <c r="F894" s="4"/>
      <c r="G894" s="4"/>
    </row>
    <row r="895">
      <c r="A895" s="4"/>
      <c r="B895" s="4"/>
      <c r="C895" s="4"/>
      <c r="D895" s="4"/>
      <c r="E895" s="4"/>
      <c r="F895" s="4"/>
      <c r="G895" s="4"/>
    </row>
    <row r="896">
      <c r="A896" s="4"/>
      <c r="B896" s="4"/>
      <c r="C896" s="4"/>
      <c r="D896" s="4"/>
      <c r="E896" s="4"/>
      <c r="F896" s="4"/>
      <c r="G896" s="4"/>
    </row>
    <row r="897">
      <c r="A897" s="4"/>
      <c r="B897" s="4"/>
      <c r="C897" s="4"/>
      <c r="D897" s="4"/>
      <c r="E897" s="4"/>
      <c r="F897" s="4"/>
      <c r="G897" s="4"/>
    </row>
    <row r="898">
      <c r="A898" s="4"/>
      <c r="B898" s="4"/>
      <c r="C898" s="4"/>
      <c r="D898" s="4"/>
      <c r="E898" s="4"/>
      <c r="F898" s="4"/>
      <c r="G898" s="4"/>
    </row>
    <row r="899">
      <c r="A899" s="4"/>
      <c r="B899" s="4"/>
      <c r="C899" s="4"/>
      <c r="D899" s="4"/>
      <c r="E899" s="4"/>
      <c r="F899" s="4"/>
      <c r="G899" s="4"/>
    </row>
    <row r="900">
      <c r="A900" s="4"/>
      <c r="B900" s="4"/>
      <c r="C900" s="4"/>
      <c r="D900" s="4"/>
      <c r="E900" s="4"/>
      <c r="F900" s="4"/>
      <c r="G900" s="4"/>
    </row>
    <row r="901">
      <c r="A901" s="4"/>
      <c r="B901" s="4"/>
      <c r="C901" s="4"/>
      <c r="D901" s="4"/>
      <c r="E901" s="4"/>
      <c r="F901" s="4"/>
      <c r="G901" s="4"/>
    </row>
    <row r="902">
      <c r="A902" s="4"/>
      <c r="B902" s="4"/>
      <c r="C902" s="4"/>
      <c r="D902" s="4"/>
      <c r="E902" s="4"/>
      <c r="F902" s="4"/>
      <c r="G902" s="4"/>
    </row>
    <row r="903">
      <c r="A903" s="4"/>
      <c r="B903" s="4"/>
      <c r="C903" s="4"/>
      <c r="D903" s="4"/>
      <c r="E903" s="4"/>
      <c r="F903" s="4"/>
      <c r="G903" s="4"/>
    </row>
    <row r="904">
      <c r="A904" s="4"/>
      <c r="B904" s="4"/>
      <c r="C904" s="4"/>
      <c r="D904" s="4"/>
      <c r="E904" s="4"/>
      <c r="F904" s="4"/>
      <c r="G904" s="4"/>
    </row>
    <row r="905">
      <c r="A905" s="4"/>
      <c r="B905" s="4"/>
      <c r="C905" s="4"/>
      <c r="D905" s="4"/>
      <c r="E905" s="4"/>
      <c r="F905" s="4"/>
      <c r="G905" s="4"/>
    </row>
    <row r="906">
      <c r="A906" s="4"/>
      <c r="B906" s="4"/>
      <c r="C906" s="4"/>
      <c r="D906" s="4"/>
      <c r="E906" s="4"/>
      <c r="F906" s="4"/>
      <c r="G906" s="4"/>
    </row>
    <row r="907">
      <c r="A907" s="4"/>
      <c r="B907" s="4"/>
      <c r="C907" s="4"/>
      <c r="D907" s="4"/>
      <c r="E907" s="4"/>
      <c r="F907" s="4"/>
      <c r="G907" s="4"/>
    </row>
    <row r="908">
      <c r="A908" s="4"/>
      <c r="B908" s="4"/>
      <c r="C908" s="4"/>
      <c r="D908" s="4"/>
      <c r="E908" s="4"/>
      <c r="F908" s="4"/>
      <c r="G908" s="4"/>
    </row>
    <row r="909">
      <c r="A909" s="4"/>
      <c r="B909" s="4"/>
      <c r="C909" s="4"/>
      <c r="D909" s="4"/>
      <c r="E909" s="4"/>
      <c r="F909" s="4"/>
      <c r="G909" s="4"/>
    </row>
    <row r="910">
      <c r="A910" s="4"/>
      <c r="B910" s="4"/>
      <c r="C910" s="4"/>
      <c r="D910" s="4"/>
      <c r="E910" s="4"/>
      <c r="F910" s="4"/>
      <c r="G910" s="4"/>
    </row>
    <row r="911">
      <c r="A911" s="4"/>
      <c r="B911" s="4"/>
      <c r="C911" s="4"/>
      <c r="D911" s="4"/>
      <c r="E911" s="4"/>
      <c r="F911" s="4"/>
      <c r="G911" s="4"/>
    </row>
    <row r="912">
      <c r="A912" s="4"/>
      <c r="B912" s="4"/>
      <c r="C912" s="4"/>
      <c r="D912" s="4"/>
      <c r="E912" s="4"/>
      <c r="F912" s="4"/>
      <c r="G912" s="4"/>
    </row>
    <row r="913">
      <c r="A913" s="4"/>
      <c r="B913" s="4"/>
      <c r="C913" s="4"/>
      <c r="D913" s="4"/>
      <c r="E913" s="4"/>
      <c r="F913" s="4"/>
      <c r="G913" s="4"/>
    </row>
    <row r="914">
      <c r="A914" s="4"/>
      <c r="B914" s="4"/>
      <c r="C914" s="4"/>
      <c r="D914" s="4"/>
      <c r="E914" s="4"/>
      <c r="F914" s="4"/>
      <c r="G914" s="4"/>
    </row>
    <row r="915">
      <c r="A915" s="4"/>
      <c r="B915" s="4"/>
      <c r="C915" s="4"/>
      <c r="D915" s="4"/>
      <c r="E915" s="4"/>
      <c r="F915" s="4"/>
      <c r="G915" s="4"/>
    </row>
    <row r="916">
      <c r="A916" s="4"/>
      <c r="B916" s="4"/>
      <c r="C916" s="4"/>
      <c r="D916" s="4"/>
      <c r="E916" s="4"/>
      <c r="F916" s="4"/>
      <c r="G916" s="4"/>
    </row>
    <row r="917">
      <c r="A917" s="4"/>
      <c r="B917" s="4"/>
      <c r="C917" s="4"/>
      <c r="D917" s="4"/>
      <c r="E917" s="4"/>
      <c r="F917" s="4"/>
      <c r="G917" s="4"/>
    </row>
    <row r="918">
      <c r="A918" s="4"/>
      <c r="B918" s="4"/>
      <c r="C918" s="4"/>
      <c r="D918" s="4"/>
      <c r="E918" s="4"/>
      <c r="F918" s="4"/>
      <c r="G918" s="4"/>
    </row>
    <row r="919">
      <c r="A919" s="4"/>
      <c r="B919" s="4"/>
      <c r="C919" s="4"/>
      <c r="D919" s="4"/>
      <c r="E919" s="4"/>
      <c r="F919" s="4"/>
      <c r="G919" s="4"/>
    </row>
    <row r="920">
      <c r="A920" s="4"/>
      <c r="B920" s="4"/>
      <c r="C920" s="4"/>
      <c r="D920" s="4"/>
      <c r="E920" s="4"/>
      <c r="F920" s="4"/>
      <c r="G920" s="4"/>
    </row>
    <row r="921">
      <c r="A921" s="4"/>
      <c r="B921" s="4"/>
      <c r="C921" s="4"/>
      <c r="D921" s="4"/>
      <c r="E921" s="4"/>
      <c r="F921" s="4"/>
      <c r="G921" s="4"/>
    </row>
    <row r="922">
      <c r="A922" s="4"/>
      <c r="B922" s="4"/>
      <c r="C922" s="4"/>
      <c r="D922" s="4"/>
      <c r="E922" s="4"/>
      <c r="F922" s="4"/>
      <c r="G922" s="4"/>
    </row>
    <row r="923">
      <c r="A923" s="4"/>
      <c r="B923" s="4"/>
      <c r="C923" s="4"/>
      <c r="D923" s="4"/>
      <c r="E923" s="4"/>
      <c r="F923" s="4"/>
      <c r="G923" s="4"/>
    </row>
    <row r="924">
      <c r="A924" s="4"/>
      <c r="B924" s="4"/>
      <c r="C924" s="4"/>
      <c r="D924" s="4"/>
      <c r="E924" s="4"/>
      <c r="F924" s="4"/>
      <c r="G924" s="4"/>
    </row>
    <row r="925">
      <c r="A925" s="4"/>
      <c r="B925" s="4"/>
      <c r="C925" s="4"/>
      <c r="D925" s="4"/>
      <c r="E925" s="4"/>
      <c r="F925" s="4"/>
      <c r="G925" s="4"/>
    </row>
    <row r="926">
      <c r="A926" s="4"/>
      <c r="B926" s="4"/>
      <c r="C926" s="4"/>
      <c r="D926" s="4"/>
      <c r="E926" s="4"/>
      <c r="F926" s="4"/>
      <c r="G926" s="4"/>
    </row>
    <row r="927">
      <c r="A927" s="4"/>
      <c r="B927" s="4"/>
      <c r="C927" s="4"/>
      <c r="D927" s="4"/>
      <c r="E927" s="4"/>
      <c r="F927" s="4"/>
      <c r="G927" s="4"/>
    </row>
    <row r="928">
      <c r="A928" s="4"/>
      <c r="B928" s="4"/>
      <c r="C928" s="4"/>
      <c r="D928" s="4"/>
      <c r="E928" s="4"/>
      <c r="F928" s="4"/>
      <c r="G928" s="4"/>
    </row>
    <row r="929">
      <c r="A929" s="4"/>
      <c r="B929" s="4"/>
      <c r="C929" s="4"/>
      <c r="D929" s="4"/>
      <c r="E929" s="4"/>
      <c r="F929" s="4"/>
      <c r="G929" s="4"/>
    </row>
    <row r="930">
      <c r="A930" s="4"/>
      <c r="B930" s="4"/>
      <c r="C930" s="4"/>
      <c r="D930" s="4"/>
      <c r="E930" s="4"/>
      <c r="F930" s="4"/>
      <c r="G930" s="4"/>
    </row>
    <row r="931">
      <c r="A931" s="4"/>
      <c r="B931" s="4"/>
      <c r="C931" s="4"/>
      <c r="D931" s="4"/>
      <c r="E931" s="4"/>
      <c r="F931" s="4"/>
      <c r="G931" s="4"/>
    </row>
    <row r="932">
      <c r="A932" s="4"/>
      <c r="B932" s="4"/>
      <c r="C932" s="4"/>
      <c r="D932" s="4"/>
      <c r="E932" s="4"/>
      <c r="F932" s="4"/>
      <c r="G932" s="4"/>
    </row>
    <row r="933">
      <c r="A933" s="4"/>
      <c r="B933" s="4"/>
      <c r="C933" s="4"/>
      <c r="D933" s="4"/>
      <c r="E933" s="4"/>
      <c r="F933" s="4"/>
      <c r="G933" s="4"/>
    </row>
    <row r="934">
      <c r="A934" s="4"/>
      <c r="B934" s="4"/>
      <c r="C934" s="4"/>
      <c r="D934" s="4"/>
      <c r="E934" s="4"/>
      <c r="F934" s="4"/>
      <c r="G934" s="4"/>
    </row>
    <row r="935">
      <c r="A935" s="4"/>
      <c r="B935" s="4"/>
      <c r="C935" s="4"/>
      <c r="D935" s="4"/>
      <c r="E935" s="4"/>
      <c r="F935" s="4"/>
      <c r="G935" s="4"/>
    </row>
    <row r="936">
      <c r="A936" s="4"/>
      <c r="B936" s="4"/>
      <c r="C936" s="4"/>
      <c r="D936" s="4"/>
      <c r="E936" s="4"/>
      <c r="F936" s="4"/>
      <c r="G936" s="4"/>
    </row>
    <row r="937">
      <c r="A937" s="4"/>
      <c r="B937" s="4"/>
      <c r="C937" s="4"/>
      <c r="D937" s="4"/>
      <c r="E937" s="4"/>
      <c r="F937" s="4"/>
      <c r="G937" s="4"/>
    </row>
    <row r="938">
      <c r="A938" s="4"/>
      <c r="B938" s="4"/>
      <c r="C938" s="4"/>
      <c r="D938" s="4"/>
      <c r="E938" s="4"/>
      <c r="F938" s="4"/>
      <c r="G938" s="4"/>
    </row>
    <row r="939">
      <c r="A939" s="4"/>
      <c r="B939" s="4"/>
      <c r="C939" s="4"/>
      <c r="D939" s="4"/>
      <c r="E939" s="4"/>
      <c r="F939" s="4"/>
      <c r="G939" s="4"/>
    </row>
    <row r="940">
      <c r="A940" s="4"/>
      <c r="B940" s="4"/>
      <c r="C940" s="4"/>
      <c r="D940" s="4"/>
      <c r="E940" s="4"/>
      <c r="F940" s="4"/>
      <c r="G940" s="4"/>
    </row>
    <row r="941">
      <c r="A941" s="4"/>
      <c r="B941" s="4"/>
      <c r="C941" s="4"/>
      <c r="D941" s="4"/>
      <c r="E941" s="4"/>
      <c r="F941" s="4"/>
      <c r="G941" s="4"/>
    </row>
    <row r="942">
      <c r="A942" s="4"/>
      <c r="B942" s="4"/>
      <c r="C942" s="4"/>
      <c r="D942" s="4"/>
      <c r="E942" s="4"/>
      <c r="F942" s="4"/>
      <c r="G942" s="4"/>
    </row>
    <row r="943">
      <c r="A943" s="4"/>
      <c r="B943" s="4"/>
      <c r="C943" s="4"/>
      <c r="D943" s="4"/>
      <c r="E943" s="4"/>
      <c r="F943" s="4"/>
      <c r="G943" s="4"/>
    </row>
    <row r="944">
      <c r="A944" s="4"/>
      <c r="B944" s="4"/>
      <c r="C944" s="4"/>
      <c r="D944" s="4"/>
      <c r="E944" s="4"/>
      <c r="F944" s="4"/>
      <c r="G944" s="4"/>
    </row>
    <row r="945">
      <c r="A945" s="4"/>
      <c r="B945" s="4"/>
      <c r="C945" s="4"/>
      <c r="D945" s="4"/>
      <c r="E945" s="4"/>
      <c r="F945" s="4"/>
      <c r="G945" s="4"/>
    </row>
    <row r="946">
      <c r="A946" s="4"/>
      <c r="B946" s="4"/>
      <c r="C946" s="4"/>
      <c r="D946" s="4"/>
      <c r="E946" s="4"/>
      <c r="F946" s="4"/>
      <c r="G946" s="4"/>
    </row>
    <row r="947">
      <c r="A947" s="4"/>
      <c r="B947" s="4"/>
      <c r="C947" s="4"/>
      <c r="D947" s="4"/>
      <c r="E947" s="4"/>
      <c r="F947" s="4"/>
      <c r="G947" s="4"/>
    </row>
    <row r="948">
      <c r="A948" s="4"/>
      <c r="B948" s="4"/>
      <c r="C948" s="4"/>
      <c r="D948" s="4"/>
      <c r="E948" s="4"/>
      <c r="F948" s="4"/>
      <c r="G948" s="4"/>
    </row>
    <row r="949">
      <c r="A949" s="4"/>
      <c r="B949" s="4"/>
      <c r="C949" s="4"/>
      <c r="D949" s="4"/>
      <c r="E949" s="4"/>
      <c r="F949" s="4"/>
      <c r="G949" s="4"/>
    </row>
    <row r="950">
      <c r="A950" s="4"/>
      <c r="B950" s="4"/>
      <c r="C950" s="4"/>
      <c r="D950" s="4"/>
      <c r="E950" s="4"/>
      <c r="F950" s="4"/>
      <c r="G950" s="4"/>
    </row>
    <row r="951">
      <c r="A951" s="4"/>
      <c r="B951" s="4"/>
      <c r="C951" s="4"/>
      <c r="D951" s="4"/>
      <c r="E951" s="4"/>
      <c r="F951" s="4"/>
      <c r="G951" s="4"/>
    </row>
    <row r="952">
      <c r="A952" s="4"/>
      <c r="B952" s="4"/>
      <c r="C952" s="4"/>
      <c r="D952" s="4"/>
      <c r="E952" s="4"/>
      <c r="F952" s="4"/>
      <c r="G952" s="4"/>
    </row>
    <row r="953">
      <c r="A953" s="4"/>
      <c r="B953" s="4"/>
      <c r="C953" s="4"/>
      <c r="D953" s="4"/>
      <c r="E953" s="4"/>
      <c r="F953" s="4"/>
      <c r="G953" s="4"/>
    </row>
    <row r="954">
      <c r="A954" s="4"/>
      <c r="B954" s="4"/>
      <c r="C954" s="4"/>
      <c r="D954" s="4"/>
      <c r="E954" s="4"/>
      <c r="F954" s="4"/>
      <c r="G954" s="4"/>
    </row>
    <row r="955">
      <c r="A955" s="4"/>
      <c r="B955" s="4"/>
      <c r="C955" s="4"/>
      <c r="D955" s="4"/>
      <c r="E955" s="4"/>
      <c r="F955" s="4"/>
      <c r="G955" s="4"/>
    </row>
    <row r="956">
      <c r="A956" s="4"/>
      <c r="B956" s="4"/>
      <c r="C956" s="4"/>
      <c r="D956" s="4"/>
      <c r="E956" s="4"/>
      <c r="F956" s="4"/>
      <c r="G956" s="4"/>
    </row>
    <row r="957">
      <c r="A957" s="4"/>
      <c r="B957" s="4"/>
      <c r="C957" s="4"/>
      <c r="D957" s="4"/>
      <c r="E957" s="4"/>
      <c r="F957" s="4"/>
      <c r="G957" s="4"/>
    </row>
    <row r="958">
      <c r="A958" s="4"/>
      <c r="B958" s="4"/>
      <c r="C958" s="4"/>
      <c r="D958" s="4"/>
      <c r="E958" s="4"/>
      <c r="F958" s="4"/>
      <c r="G958" s="4"/>
    </row>
    <row r="959">
      <c r="A959" s="4"/>
      <c r="B959" s="4"/>
      <c r="C959" s="4"/>
      <c r="D959" s="4"/>
      <c r="E959" s="4"/>
      <c r="F959" s="4"/>
      <c r="G959" s="4"/>
    </row>
    <row r="960">
      <c r="A960" s="4"/>
      <c r="B960" s="4"/>
      <c r="C960" s="4"/>
      <c r="D960" s="4"/>
      <c r="E960" s="4"/>
      <c r="F960" s="4"/>
      <c r="G960" s="4"/>
    </row>
    <row r="961">
      <c r="A961" s="4"/>
      <c r="B961" s="4"/>
      <c r="C961" s="4"/>
      <c r="D961" s="4"/>
      <c r="E961" s="4"/>
      <c r="F961" s="4"/>
      <c r="G961" s="4"/>
    </row>
    <row r="962">
      <c r="A962" s="4"/>
      <c r="B962" s="4"/>
      <c r="C962" s="4"/>
      <c r="D962" s="4"/>
      <c r="E962" s="4"/>
      <c r="F962" s="4"/>
      <c r="G962" s="4"/>
    </row>
    <row r="963">
      <c r="A963" s="4"/>
      <c r="B963" s="4"/>
      <c r="C963" s="4"/>
      <c r="D963" s="4"/>
      <c r="E963" s="4"/>
      <c r="F963" s="4"/>
      <c r="G963" s="4"/>
    </row>
    <row r="964">
      <c r="A964" s="4"/>
      <c r="B964" s="4"/>
      <c r="C964" s="4"/>
      <c r="D964" s="4"/>
      <c r="E964" s="4"/>
      <c r="F964" s="4"/>
      <c r="G964" s="4"/>
    </row>
    <row r="965">
      <c r="A965" s="4"/>
      <c r="B965" s="4"/>
      <c r="C965" s="4"/>
      <c r="D965" s="4"/>
      <c r="E965" s="4"/>
      <c r="F965" s="4"/>
      <c r="G965" s="4"/>
    </row>
    <row r="966">
      <c r="A966" s="4"/>
      <c r="B966" s="4"/>
      <c r="C966" s="4"/>
      <c r="D966" s="4"/>
      <c r="E966" s="4"/>
      <c r="F966" s="4"/>
      <c r="G966" s="4"/>
    </row>
    <row r="967">
      <c r="A967" s="4"/>
      <c r="B967" s="4"/>
      <c r="C967" s="4"/>
      <c r="D967" s="4"/>
      <c r="E967" s="4"/>
      <c r="F967" s="4"/>
      <c r="G967" s="4"/>
    </row>
    <row r="968">
      <c r="A968" s="4"/>
      <c r="B968" s="4"/>
      <c r="C968" s="4"/>
      <c r="D968" s="4"/>
      <c r="E968" s="4"/>
      <c r="F968" s="4"/>
      <c r="G968" s="4"/>
    </row>
    <row r="969">
      <c r="A969" s="4"/>
      <c r="B969" s="4"/>
      <c r="C969" s="4"/>
      <c r="D969" s="4"/>
      <c r="E969" s="4"/>
      <c r="F969" s="4"/>
      <c r="G969" s="4"/>
    </row>
    <row r="970">
      <c r="A970" s="4"/>
      <c r="B970" s="4"/>
      <c r="C970" s="4"/>
      <c r="D970" s="4"/>
      <c r="E970" s="4"/>
      <c r="F970" s="4"/>
      <c r="G970" s="4"/>
    </row>
    <row r="971">
      <c r="A971" s="4"/>
      <c r="B971" s="4"/>
      <c r="C971" s="4"/>
      <c r="D971" s="4"/>
      <c r="E971" s="4"/>
      <c r="F971" s="4"/>
      <c r="G971" s="4"/>
    </row>
    <row r="972">
      <c r="A972" s="4"/>
      <c r="B972" s="4"/>
      <c r="C972" s="4"/>
      <c r="D972" s="4"/>
      <c r="E972" s="4"/>
      <c r="F972" s="4"/>
      <c r="G972" s="4"/>
    </row>
    <row r="973">
      <c r="A973" s="4"/>
      <c r="B973" s="4"/>
      <c r="C973" s="4"/>
      <c r="D973" s="4"/>
      <c r="E973" s="4"/>
      <c r="F973" s="4"/>
      <c r="G973" s="4"/>
    </row>
    <row r="974">
      <c r="A974" s="4"/>
      <c r="B974" s="4"/>
      <c r="C974" s="4"/>
      <c r="D974" s="4"/>
      <c r="E974" s="4"/>
      <c r="F974" s="4"/>
      <c r="G974" s="4"/>
    </row>
    <row r="975">
      <c r="A975" s="4"/>
      <c r="B975" s="4"/>
      <c r="C975" s="4"/>
      <c r="D975" s="4"/>
      <c r="E975" s="4"/>
      <c r="F975" s="4"/>
      <c r="G975" s="4"/>
    </row>
    <row r="976">
      <c r="A976" s="4"/>
      <c r="B976" s="4"/>
      <c r="C976" s="4"/>
      <c r="D976" s="4"/>
      <c r="E976" s="4"/>
      <c r="F976" s="4"/>
      <c r="G976" s="4"/>
    </row>
    <row r="977">
      <c r="A977" s="4"/>
      <c r="B977" s="4"/>
      <c r="C977" s="4"/>
      <c r="D977" s="4"/>
      <c r="E977" s="4"/>
      <c r="F977" s="4"/>
      <c r="G977" s="4"/>
    </row>
    <row r="978">
      <c r="A978" s="4"/>
      <c r="B978" s="4"/>
      <c r="C978" s="4"/>
      <c r="D978" s="4"/>
      <c r="E978" s="4"/>
      <c r="F978" s="4"/>
      <c r="G978" s="4"/>
    </row>
    <row r="979">
      <c r="A979" s="4"/>
      <c r="B979" s="4"/>
      <c r="C979" s="4"/>
      <c r="D979" s="4"/>
      <c r="E979" s="4"/>
      <c r="F979" s="4"/>
      <c r="G979" s="4"/>
    </row>
    <row r="980">
      <c r="A980" s="4"/>
      <c r="B980" s="4"/>
      <c r="C980" s="4"/>
      <c r="D980" s="4"/>
      <c r="E980" s="4"/>
      <c r="F980" s="4"/>
      <c r="G980" s="4"/>
    </row>
    <row r="981">
      <c r="A981" s="4"/>
      <c r="B981" s="4"/>
      <c r="C981" s="4"/>
      <c r="D981" s="4"/>
      <c r="E981" s="4"/>
      <c r="F981" s="4"/>
      <c r="G981" s="4"/>
    </row>
    <row r="982">
      <c r="A982" s="4"/>
      <c r="B982" s="4"/>
      <c r="C982" s="4"/>
      <c r="D982" s="4"/>
      <c r="E982" s="4"/>
      <c r="F982" s="4"/>
      <c r="G982" s="4"/>
    </row>
    <row r="983">
      <c r="A983" s="4"/>
      <c r="B983" s="4"/>
      <c r="C983" s="4"/>
      <c r="D983" s="4"/>
      <c r="E983" s="4"/>
      <c r="F983" s="4"/>
      <c r="G983" s="4"/>
    </row>
    <row r="984">
      <c r="A984" s="4"/>
      <c r="B984" s="4"/>
      <c r="C984" s="4"/>
      <c r="D984" s="4"/>
      <c r="E984" s="4"/>
      <c r="F984" s="4"/>
      <c r="G984" s="4"/>
    </row>
    <row r="985">
      <c r="A985" s="4"/>
      <c r="B985" s="4"/>
      <c r="C985" s="4"/>
      <c r="D985" s="4"/>
      <c r="E985" s="4"/>
      <c r="F985" s="4"/>
      <c r="G985" s="4"/>
    </row>
    <row r="986">
      <c r="A986" s="4"/>
      <c r="B986" s="4"/>
      <c r="C986" s="4"/>
      <c r="D986" s="4"/>
      <c r="E986" s="4"/>
      <c r="F986" s="4"/>
      <c r="G986" s="4"/>
    </row>
    <row r="987">
      <c r="A987" s="4"/>
      <c r="B987" s="4"/>
      <c r="C987" s="4"/>
      <c r="D987" s="4"/>
      <c r="E987" s="4"/>
      <c r="F987" s="4"/>
      <c r="G987" s="4"/>
    </row>
    <row r="988">
      <c r="A988" s="4"/>
      <c r="B988" s="4"/>
      <c r="C988" s="4"/>
      <c r="D988" s="4"/>
      <c r="E988" s="4"/>
      <c r="F988" s="4"/>
      <c r="G988" s="4"/>
    </row>
    <row r="989">
      <c r="A989" s="4"/>
      <c r="B989" s="4"/>
      <c r="C989" s="4"/>
      <c r="D989" s="4"/>
      <c r="E989" s="4"/>
      <c r="F989" s="4"/>
      <c r="G989" s="4"/>
    </row>
    <row r="990">
      <c r="A990" s="4"/>
      <c r="B990" s="4"/>
      <c r="C990" s="4"/>
      <c r="D990" s="4"/>
      <c r="E990" s="4"/>
      <c r="F990" s="4"/>
      <c r="G990" s="4"/>
    </row>
    <row r="991">
      <c r="A991" s="4"/>
      <c r="B991" s="4"/>
      <c r="C991" s="4"/>
      <c r="D991" s="4"/>
      <c r="E991" s="4"/>
      <c r="F991" s="4"/>
      <c r="G991" s="4"/>
    </row>
    <row r="992">
      <c r="A992" s="4"/>
      <c r="B992" s="4"/>
      <c r="C992" s="4"/>
      <c r="D992" s="4"/>
      <c r="E992" s="4"/>
      <c r="F992" s="4"/>
      <c r="G992" s="4"/>
    </row>
    <row r="993">
      <c r="A993" s="4"/>
      <c r="B993" s="4"/>
      <c r="C993" s="4"/>
      <c r="D993" s="4"/>
      <c r="E993" s="4"/>
      <c r="F993" s="4"/>
      <c r="G993" s="4"/>
    </row>
    <row r="994">
      <c r="A994" s="4"/>
      <c r="B994" s="4"/>
      <c r="C994" s="4"/>
      <c r="D994" s="4"/>
      <c r="E994" s="4"/>
      <c r="F994" s="4"/>
      <c r="G994" s="4"/>
    </row>
    <row r="995">
      <c r="A995" s="4"/>
      <c r="B995" s="4"/>
      <c r="C995" s="4"/>
      <c r="D995" s="4"/>
      <c r="E995" s="4"/>
      <c r="F995" s="4"/>
      <c r="G995" s="4"/>
    </row>
    <row r="996">
      <c r="A996" s="4"/>
      <c r="B996" s="4"/>
      <c r="C996" s="4"/>
      <c r="D996" s="4"/>
      <c r="E996" s="4"/>
      <c r="F996" s="4"/>
      <c r="G996" s="4"/>
    </row>
    <row r="997">
      <c r="A997" s="4"/>
      <c r="B997" s="4"/>
      <c r="C997" s="4"/>
      <c r="D997" s="4"/>
      <c r="E997" s="4"/>
      <c r="F997" s="4"/>
      <c r="G997" s="4"/>
    </row>
    <row r="998">
      <c r="A998" s="4"/>
      <c r="B998" s="4"/>
      <c r="C998" s="4"/>
      <c r="D998" s="4"/>
      <c r="E998" s="4"/>
      <c r="F998" s="4"/>
      <c r="G998" s="4"/>
    </row>
    <row r="999">
      <c r="A999" s="4"/>
      <c r="B999" s="4"/>
      <c r="C999" s="4"/>
      <c r="D999" s="4"/>
      <c r="E999" s="4"/>
      <c r="F999" s="4"/>
      <c r="G999" s="4"/>
    </row>
    <row r="1000">
      <c r="A1000" s="4"/>
      <c r="B1000" s="4"/>
      <c r="C1000" s="4"/>
      <c r="D1000" s="4"/>
      <c r="E1000" s="4"/>
      <c r="F1000" s="4"/>
      <c r="G1000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38"/>
    <col customWidth="1" min="2" max="2" width="17.88"/>
    <col customWidth="1" min="4" max="4" width="18.13"/>
  </cols>
  <sheetData>
    <row r="1">
      <c r="A1" s="104" t="s">
        <v>246</v>
      </c>
      <c r="B1" s="104" t="s">
        <v>236</v>
      </c>
      <c r="C1" s="104" t="s">
        <v>24</v>
      </c>
      <c r="D1" s="104" t="s">
        <v>237</v>
      </c>
    </row>
    <row r="2">
      <c r="A2" s="53" t="s">
        <v>78</v>
      </c>
      <c r="B2" s="53">
        <v>1.0</v>
      </c>
      <c r="C2" s="53" t="s">
        <v>24</v>
      </c>
      <c r="D2" s="53">
        <v>43615.94710620542</v>
      </c>
    </row>
    <row r="3">
      <c r="A3" s="53" t="s">
        <v>78</v>
      </c>
      <c r="B3" s="53">
        <v>1.0</v>
      </c>
      <c r="C3" s="53" t="s">
        <v>247</v>
      </c>
      <c r="D3" s="53">
        <v>53848.16042601403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</row>
    <row r="4">
      <c r="A4" s="109" t="s">
        <v>78</v>
      </c>
      <c r="B4" s="110">
        <v>2.0</v>
      </c>
      <c r="C4" s="104" t="s">
        <v>24</v>
      </c>
      <c r="D4" s="53">
        <v>-5802.822855663484</v>
      </c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</row>
    <row r="5">
      <c r="A5" s="53" t="s">
        <v>78</v>
      </c>
      <c r="B5" s="53">
        <v>2.0</v>
      </c>
      <c r="C5" s="53" t="s">
        <v>247</v>
      </c>
      <c r="D5" s="53">
        <v>9002.238286446041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</row>
    <row r="6">
      <c r="A6" s="109" t="s">
        <v>78</v>
      </c>
      <c r="B6" s="110">
        <v>3.0</v>
      </c>
      <c r="C6" s="104" t="s">
        <v>24</v>
      </c>
      <c r="D6" s="53">
        <v>-5757.311608239734</v>
      </c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</row>
    <row r="7">
      <c r="A7" s="109" t="s">
        <v>78</v>
      </c>
      <c r="B7" s="110">
        <v>3.0</v>
      </c>
      <c r="C7" s="104" t="s">
        <v>247</v>
      </c>
      <c r="D7" s="53">
        <v>-1617.0476376741817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</row>
    <row r="8">
      <c r="A8" s="53" t="s">
        <v>78</v>
      </c>
      <c r="B8" s="53">
        <v>4.0</v>
      </c>
      <c r="C8" s="53" t="s">
        <v>24</v>
      </c>
      <c r="D8" s="53">
        <v>-15976.590371661163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</row>
    <row r="9">
      <c r="A9" s="53" t="s">
        <v>78</v>
      </c>
      <c r="B9" s="53">
        <v>4.0</v>
      </c>
      <c r="C9" s="53" t="s">
        <v>247</v>
      </c>
      <c r="D9" s="53">
        <v>-20227.3252219645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</row>
    <row r="10">
      <c r="A10" s="109" t="s">
        <v>78</v>
      </c>
      <c r="B10" s="110">
        <v>5.0</v>
      </c>
      <c r="C10" s="104" t="s">
        <v>24</v>
      </c>
      <c r="D10" s="53">
        <v>1087.0553629708497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</row>
    <row r="11">
      <c r="A11" s="53" t="s">
        <v>78</v>
      </c>
      <c r="B11" s="53">
        <v>5.0</v>
      </c>
      <c r="C11" s="53" t="s">
        <v>247</v>
      </c>
      <c r="D11" s="53">
        <v>-3310.035674243916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</row>
    <row r="12">
      <c r="A12" s="109" t="s">
        <v>78</v>
      </c>
      <c r="B12" s="110">
        <v>6.0</v>
      </c>
      <c r="C12" s="104" t="s">
        <v>24</v>
      </c>
      <c r="D12" s="53">
        <v>37334.741859024965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</row>
    <row r="13">
      <c r="A13" s="53" t="s">
        <v>78</v>
      </c>
      <c r="B13" s="53">
        <v>6.0</v>
      </c>
      <c r="C13" s="53" t="s">
        <v>247</v>
      </c>
      <c r="D13" s="53">
        <v>4608.551255691358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</row>
    <row r="14">
      <c r="A14" s="109" t="s">
        <v>78</v>
      </c>
      <c r="B14" s="110">
        <v>7.0</v>
      </c>
      <c r="C14" s="104" t="s">
        <v>24</v>
      </c>
      <c r="D14" s="53">
        <v>59266.69728379154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</row>
    <row r="15">
      <c r="A15" s="109" t="s">
        <v>78</v>
      </c>
      <c r="B15" s="110">
        <v>7.0</v>
      </c>
      <c r="C15" s="104" t="s">
        <v>247</v>
      </c>
      <c r="D15" s="53">
        <v>41730.962840231914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</row>
    <row r="16">
      <c r="A16" s="53" t="s">
        <v>78</v>
      </c>
      <c r="B16" s="53">
        <v>8.0</v>
      </c>
      <c r="C16" s="53" t="s">
        <v>24</v>
      </c>
      <c r="D16" s="53">
        <v>-151833.1353042478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</row>
    <row r="17">
      <c r="A17" s="109" t="s">
        <v>78</v>
      </c>
      <c r="B17" s="110">
        <v>8.0</v>
      </c>
      <c r="C17" s="104" t="s">
        <v>247</v>
      </c>
      <c r="D17" s="53">
        <v>-145257.83075049933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</row>
    <row r="18">
      <c r="A18" s="53" t="s">
        <v>78</v>
      </c>
      <c r="B18" s="53">
        <v>9.0</v>
      </c>
      <c r="C18" s="53" t="s">
        <v>24</v>
      </c>
      <c r="D18" s="53">
        <v>-37013.99402143576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</row>
    <row r="19">
      <c r="A19" s="109" t="s">
        <v>78</v>
      </c>
      <c r="B19" s="110">
        <v>9.0</v>
      </c>
      <c r="C19" s="104" t="s">
        <v>247</v>
      </c>
      <c r="D19" s="53">
        <v>16526.18328307168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</row>
    <row r="20">
      <c r="A20" s="53" t="s">
        <v>78</v>
      </c>
      <c r="B20" s="53">
        <v>10.0</v>
      </c>
      <c r="C20" s="53" t="s">
        <v>24</v>
      </c>
      <c r="D20" s="53">
        <v>-19140.056495325138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</row>
    <row r="21">
      <c r="A21" s="53" t="s">
        <v>78</v>
      </c>
      <c r="B21" s="53">
        <v>10.0</v>
      </c>
      <c r="C21" s="53" t="s">
        <v>247</v>
      </c>
      <c r="D21" s="53">
        <v>-25787.028804678772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</row>
    <row r="22">
      <c r="A22" s="109" t="s">
        <v>78</v>
      </c>
      <c r="B22" s="110">
        <v>11.0</v>
      </c>
      <c r="C22" s="104" t="s">
        <v>24</v>
      </c>
      <c r="D22" s="53">
        <v>-70546.78959687131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</row>
    <row r="23">
      <c r="A23" s="53" t="s">
        <v>78</v>
      </c>
      <c r="B23" s="53">
        <v>11.0</v>
      </c>
      <c r="C23" s="53" t="s">
        <v>247</v>
      </c>
      <c r="D23" s="53">
        <v>-23811.083205969968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</row>
    <row r="24">
      <c r="A24" s="109" t="s">
        <v>78</v>
      </c>
      <c r="B24" s="110">
        <v>12.0</v>
      </c>
      <c r="C24" s="104" t="s">
        <v>24</v>
      </c>
      <c r="D24" s="53">
        <v>-13056.509230119467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</row>
    <row r="25">
      <c r="A25" s="53" t="s">
        <v>78</v>
      </c>
      <c r="B25" s="53">
        <v>12.0</v>
      </c>
      <c r="C25" s="53" t="s">
        <v>247</v>
      </c>
      <c r="D25" s="53">
        <v>-41450.31176408888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</row>
    <row r="26">
      <c r="A26" s="109" t="s">
        <v>78</v>
      </c>
      <c r="B26" s="110">
        <v>13.0</v>
      </c>
      <c r="C26" s="104" t="s">
        <v>24</v>
      </c>
      <c r="D26" s="53">
        <v>75212.28040838784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</row>
    <row r="27">
      <c r="A27" s="53" t="s">
        <v>78</v>
      </c>
      <c r="B27" s="53">
        <v>13.0</v>
      </c>
      <c r="C27" s="53" t="s">
        <v>247</v>
      </c>
      <c r="D27" s="53">
        <v>37526.19290191232</v>
      </c>
      <c r="E27" s="53"/>
      <c r="F27" s="53"/>
      <c r="G27" s="53"/>
      <c r="H27" s="53"/>
      <c r="I27" s="53"/>
    </row>
    <row r="28">
      <c r="A28" s="53" t="s">
        <v>78</v>
      </c>
      <c r="B28" s="53">
        <v>14.0</v>
      </c>
      <c r="C28" s="53" t="s">
        <v>24</v>
      </c>
      <c r="D28" s="53">
        <v>-57827.52125636689</v>
      </c>
      <c r="E28" s="53"/>
      <c r="F28" s="53"/>
      <c r="G28" s="53"/>
      <c r="H28" s="53"/>
      <c r="I28" s="53"/>
    </row>
    <row r="29">
      <c r="A29" s="109" t="s">
        <v>78</v>
      </c>
      <c r="B29" s="110">
        <v>14.0</v>
      </c>
      <c r="C29" s="104" t="s">
        <v>247</v>
      </c>
      <c r="D29" s="53">
        <v>-90635.1411800151</v>
      </c>
      <c r="E29" s="53"/>
      <c r="F29" s="53"/>
      <c r="G29" s="53"/>
    </row>
    <row r="30">
      <c r="A30" s="53" t="s">
        <v>78</v>
      </c>
      <c r="B30" s="53">
        <v>15.0</v>
      </c>
      <c r="C30" s="53" t="s">
        <v>24</v>
      </c>
      <c r="D30" s="53">
        <v>-18190.83393727847</v>
      </c>
      <c r="E30" s="53"/>
      <c r="F30" s="53"/>
      <c r="G30" s="53"/>
      <c r="H30" s="53"/>
      <c r="I30" s="53"/>
    </row>
    <row r="31">
      <c r="A31" s="109" t="s">
        <v>78</v>
      </c>
      <c r="B31" s="110">
        <v>15.0</v>
      </c>
      <c r="C31" s="104" t="s">
        <v>247</v>
      </c>
      <c r="D31" s="53">
        <v>6275.80058582741</v>
      </c>
      <c r="E31" s="53"/>
      <c r="F31" s="53"/>
      <c r="G31" s="53"/>
    </row>
    <row r="32">
      <c r="A32" s="53" t="s">
        <v>78</v>
      </c>
      <c r="B32" s="53">
        <v>16.0</v>
      </c>
      <c r="C32" s="53" t="s">
        <v>24</v>
      </c>
      <c r="D32" s="53">
        <v>-59912.160227580665</v>
      </c>
      <c r="E32" s="53"/>
      <c r="F32" s="53"/>
      <c r="G32" s="53"/>
      <c r="H32" s="53"/>
      <c r="I32" s="53"/>
    </row>
    <row r="33">
      <c r="A33" s="109" t="s">
        <v>78</v>
      </c>
      <c r="B33" s="110">
        <v>16.0</v>
      </c>
      <c r="C33" s="104" t="s">
        <v>247</v>
      </c>
      <c r="D33" s="53">
        <v>2206.0032001478385</v>
      </c>
      <c r="E33" s="53"/>
      <c r="F33" s="53"/>
      <c r="G33" s="53"/>
    </row>
    <row r="34">
      <c r="A34" s="109" t="s">
        <v>78</v>
      </c>
      <c r="B34" s="110">
        <v>17.0</v>
      </c>
      <c r="C34" s="104" t="s">
        <v>24</v>
      </c>
      <c r="D34" s="53">
        <v>-2894.728112253165</v>
      </c>
      <c r="E34" s="53"/>
      <c r="F34" s="53"/>
      <c r="G34" s="53"/>
    </row>
    <row r="35">
      <c r="A35" s="53" t="s">
        <v>78</v>
      </c>
      <c r="B35" s="53">
        <v>17.0</v>
      </c>
      <c r="C35" s="53" t="s">
        <v>247</v>
      </c>
      <c r="D35" s="53">
        <v>44431.844323895566</v>
      </c>
      <c r="E35" s="53"/>
      <c r="F35" s="53"/>
      <c r="G35" s="53"/>
      <c r="H35" s="53"/>
      <c r="I35" s="53"/>
    </row>
    <row r="36">
      <c r="A36" s="53" t="s">
        <v>78</v>
      </c>
      <c r="B36" s="53">
        <v>18.0</v>
      </c>
      <c r="C36" s="53" t="s">
        <v>24</v>
      </c>
      <c r="D36" s="53">
        <v>9732.827050824777</v>
      </c>
      <c r="E36" s="53"/>
      <c r="F36" s="53"/>
      <c r="G36" s="53"/>
      <c r="H36" s="53"/>
      <c r="I36" s="53"/>
    </row>
    <row r="37">
      <c r="A37" s="109" t="s">
        <v>78</v>
      </c>
      <c r="B37" s="110">
        <v>18.0</v>
      </c>
      <c r="C37" s="104" t="s">
        <v>247</v>
      </c>
      <c r="D37" s="53">
        <v>8629.67988665593</v>
      </c>
      <c r="E37" s="53"/>
      <c r="F37" s="53"/>
      <c r="G37" s="53"/>
    </row>
    <row r="38">
      <c r="A38" s="53" t="s">
        <v>78</v>
      </c>
      <c r="B38" s="53">
        <v>19.0</v>
      </c>
      <c r="C38" s="53" t="s">
        <v>24</v>
      </c>
      <c r="D38" s="53">
        <v>-140286.19678359508</v>
      </c>
      <c r="E38" s="53"/>
      <c r="F38" s="53"/>
      <c r="G38" s="53"/>
      <c r="H38" s="53"/>
      <c r="I38" s="53"/>
    </row>
    <row r="39">
      <c r="A39" s="53" t="s">
        <v>78</v>
      </c>
      <c r="B39" s="53">
        <v>19.0</v>
      </c>
      <c r="C39" s="53" t="s">
        <v>247</v>
      </c>
      <c r="D39" s="53">
        <v>8255.910163799002</v>
      </c>
      <c r="E39" s="53"/>
      <c r="F39" s="53"/>
      <c r="G39" s="53"/>
      <c r="H39" s="53"/>
      <c r="I39" s="53"/>
    </row>
    <row r="40">
      <c r="A40" s="53" t="s">
        <v>78</v>
      </c>
      <c r="B40" s="53">
        <v>20.0</v>
      </c>
      <c r="C40" s="53" t="s">
        <v>24</v>
      </c>
      <c r="D40" s="53">
        <v>-2480.8079718003773</v>
      </c>
      <c r="E40" s="53"/>
      <c r="F40" s="53"/>
      <c r="G40" s="53"/>
    </row>
    <row r="41">
      <c r="A41" s="53" t="s">
        <v>78</v>
      </c>
      <c r="B41" s="53">
        <v>20.0</v>
      </c>
      <c r="C41" s="53" t="s">
        <v>247</v>
      </c>
      <c r="D41" s="53">
        <v>-33709.22558793081</v>
      </c>
      <c r="E41" s="53"/>
      <c r="F41" s="53"/>
      <c r="G41" s="53"/>
    </row>
    <row r="42">
      <c r="A42" s="53" t="s">
        <v>78</v>
      </c>
      <c r="B42" s="53">
        <v>21.0</v>
      </c>
      <c r="C42" s="53" t="s">
        <v>24</v>
      </c>
      <c r="D42" s="53">
        <v>15037.585995092479</v>
      </c>
      <c r="E42" s="53"/>
      <c r="F42" s="53"/>
      <c r="G42" s="53"/>
    </row>
    <row r="43">
      <c r="A43" s="53" t="s">
        <v>78</v>
      </c>
      <c r="B43" s="53">
        <v>21.0</v>
      </c>
      <c r="C43" s="53" t="s">
        <v>247</v>
      </c>
      <c r="D43" s="53">
        <v>-6245.800944477978</v>
      </c>
      <c r="E43" s="53"/>
      <c r="F43" s="53"/>
      <c r="G43" s="53"/>
    </row>
    <row r="44">
      <c r="A44" s="53" t="s">
        <v>78</v>
      </c>
      <c r="B44" s="53">
        <v>22.0</v>
      </c>
      <c r="C44" s="53" t="s">
        <v>24</v>
      </c>
      <c r="D44" s="53">
        <v>1311.9943277618804</v>
      </c>
      <c r="E44" s="53"/>
      <c r="F44" s="53"/>
      <c r="G44" s="53"/>
    </row>
    <row r="45">
      <c r="A45" s="53" t="s">
        <v>78</v>
      </c>
      <c r="B45" s="53">
        <v>22.0</v>
      </c>
      <c r="C45" s="53" t="s">
        <v>247</v>
      </c>
      <c r="D45" s="53">
        <v>24324.036205067678</v>
      </c>
      <c r="E45" s="53"/>
      <c r="F45" s="53"/>
      <c r="G45" s="53"/>
    </row>
    <row r="46">
      <c r="A46" s="53" t="s">
        <v>78</v>
      </c>
      <c r="B46" s="53">
        <v>23.0</v>
      </c>
      <c r="C46" s="53" t="s">
        <v>24</v>
      </c>
      <c r="D46" s="53">
        <v>-62896.42112521163</v>
      </c>
      <c r="E46" s="53"/>
      <c r="F46" s="53"/>
      <c r="G46" s="53"/>
    </row>
    <row r="47">
      <c r="A47" s="53" t="s">
        <v>78</v>
      </c>
      <c r="B47" s="53">
        <v>23.0</v>
      </c>
      <c r="C47" s="53" t="s">
        <v>247</v>
      </c>
      <c r="D47" s="53">
        <v>-52863.60145419957</v>
      </c>
      <c r="E47" s="53"/>
      <c r="F47" s="53"/>
      <c r="G47" s="53"/>
    </row>
    <row r="48">
      <c r="A48" s="53" t="s">
        <v>78</v>
      </c>
      <c r="B48" s="53">
        <v>24.0</v>
      </c>
      <c r="C48" s="53" t="s">
        <v>24</v>
      </c>
      <c r="D48" s="53">
        <v>-3113.9548214346614</v>
      </c>
      <c r="E48" s="53"/>
      <c r="F48" s="53"/>
      <c r="G48" s="53"/>
    </row>
    <row r="49">
      <c r="A49" s="53" t="s">
        <v>78</v>
      </c>
      <c r="B49" s="53">
        <v>24.0</v>
      </c>
      <c r="C49" s="53" t="s">
        <v>247</v>
      </c>
      <c r="D49" s="53">
        <v>96150.00954090839</v>
      </c>
      <c r="E49" s="53"/>
      <c r="F49" s="53"/>
      <c r="G49" s="53"/>
    </row>
    <row r="50">
      <c r="A50" s="53" t="s">
        <v>78</v>
      </c>
      <c r="B50" s="53">
        <v>25.0</v>
      </c>
      <c r="C50" s="53" t="s">
        <v>24</v>
      </c>
      <c r="D50" s="53">
        <v>-56617.61723049365</v>
      </c>
      <c r="E50" s="53"/>
      <c r="F50" s="53"/>
      <c r="G50" s="53"/>
    </row>
    <row r="51">
      <c r="A51" s="53" t="s">
        <v>78</v>
      </c>
      <c r="B51" s="53">
        <v>25.0</v>
      </c>
      <c r="C51" s="53" t="s">
        <v>247</v>
      </c>
      <c r="D51" s="53">
        <v>-63349.60009668526</v>
      </c>
      <c r="E51" s="53"/>
      <c r="F51" s="53"/>
      <c r="G51" s="53"/>
    </row>
    <row r="52">
      <c r="A52" s="53" t="s">
        <v>78</v>
      </c>
      <c r="B52" s="53">
        <v>26.0</v>
      </c>
      <c r="C52" s="53" t="s">
        <v>24</v>
      </c>
      <c r="D52" s="53">
        <v>20187.05032747543</v>
      </c>
      <c r="E52" s="53"/>
      <c r="F52" s="53"/>
      <c r="G52" s="53"/>
    </row>
    <row r="53">
      <c r="A53" s="53" t="s">
        <v>78</v>
      </c>
      <c r="B53" s="53">
        <v>26.0</v>
      </c>
      <c r="C53" s="53" t="s">
        <v>247</v>
      </c>
      <c r="D53" s="53">
        <v>-7385.948653849353</v>
      </c>
      <c r="E53" s="53"/>
      <c r="F53" s="53"/>
      <c r="G53" s="53"/>
    </row>
    <row r="54">
      <c r="A54" s="53" t="s">
        <v>78</v>
      </c>
      <c r="B54" s="53">
        <v>27.0</v>
      </c>
      <c r="C54" s="53" t="s">
        <v>24</v>
      </c>
      <c r="D54" s="53">
        <v>-5777.669533405999</v>
      </c>
      <c r="E54" s="53"/>
      <c r="F54" s="53"/>
      <c r="G54" s="53"/>
    </row>
    <row r="55">
      <c r="A55" s="53" t="s">
        <v>78</v>
      </c>
      <c r="B55" s="53">
        <v>27.0</v>
      </c>
      <c r="C55" s="53" t="s">
        <v>247</v>
      </c>
      <c r="D55" s="53">
        <v>-64892.99931359395</v>
      </c>
      <c r="E55" s="53"/>
      <c r="F55" s="53"/>
      <c r="G55" s="53"/>
    </row>
    <row r="56">
      <c r="A56" s="53" t="s">
        <v>78</v>
      </c>
      <c r="B56" s="53">
        <v>28.0</v>
      </c>
      <c r="C56" s="53" t="s">
        <v>24</v>
      </c>
      <c r="D56" s="53">
        <v>4023.6298863311495</v>
      </c>
      <c r="E56" s="53"/>
      <c r="F56" s="53"/>
      <c r="G56" s="53"/>
    </row>
    <row r="57">
      <c r="A57" s="53" t="s">
        <v>78</v>
      </c>
      <c r="B57" s="53">
        <v>28.0</v>
      </c>
      <c r="C57" s="53" t="s">
        <v>247</v>
      </c>
      <c r="D57" s="53">
        <v>-40906.54012321912</v>
      </c>
      <c r="E57" s="53"/>
      <c r="F57" s="53"/>
      <c r="G57" s="53"/>
    </row>
    <row r="58">
      <c r="A58" s="53" t="s">
        <v>78</v>
      </c>
      <c r="B58" s="53">
        <v>29.0</v>
      </c>
      <c r="C58" s="53" t="s">
        <v>24</v>
      </c>
      <c r="D58" s="53">
        <v>-4818.8938819966215</v>
      </c>
      <c r="E58" s="53"/>
      <c r="F58" s="53"/>
      <c r="G58" s="53"/>
    </row>
    <row r="59">
      <c r="A59" s="53" t="s">
        <v>78</v>
      </c>
      <c r="B59" s="53">
        <v>29.0</v>
      </c>
      <c r="C59" s="53" t="s">
        <v>247</v>
      </c>
      <c r="D59" s="53">
        <v>-40390.68577320613</v>
      </c>
      <c r="E59" s="53"/>
      <c r="F59" s="53"/>
      <c r="G59" s="53"/>
    </row>
    <row r="60">
      <c r="A60" s="53" t="s">
        <v>78</v>
      </c>
      <c r="B60" s="53">
        <v>30.0</v>
      </c>
      <c r="C60" s="53" t="s">
        <v>24</v>
      </c>
      <c r="D60" s="53">
        <v>58049.492165342366</v>
      </c>
      <c r="E60" s="53"/>
      <c r="F60" s="53"/>
      <c r="G60" s="53"/>
    </row>
    <row r="61">
      <c r="A61" s="53" t="s">
        <v>78</v>
      </c>
      <c r="B61" s="53">
        <v>30.0</v>
      </c>
      <c r="C61" s="53" t="s">
        <v>247</v>
      </c>
      <c r="D61" s="53">
        <v>5294.946089522765</v>
      </c>
      <c r="E61" s="53"/>
      <c r="F61" s="53"/>
      <c r="G61" s="53"/>
    </row>
    <row r="62">
      <c r="A62" s="53" t="s">
        <v>78</v>
      </c>
      <c r="B62" s="53">
        <v>31.0</v>
      </c>
      <c r="C62" s="53" t="s">
        <v>24</v>
      </c>
      <c r="D62" s="53">
        <v>-1443.3151375768166</v>
      </c>
      <c r="E62" s="53"/>
      <c r="F62" s="53"/>
      <c r="G62" s="53"/>
    </row>
    <row r="63">
      <c r="A63" s="53" t="s">
        <v>78</v>
      </c>
      <c r="B63" s="53">
        <v>31.0</v>
      </c>
      <c r="C63" s="53" t="s">
        <v>247</v>
      </c>
      <c r="D63" s="53">
        <v>-41267.752716006195</v>
      </c>
      <c r="E63" s="53"/>
      <c r="F63" s="53"/>
      <c r="G63" s="53"/>
    </row>
    <row r="64">
      <c r="A64" s="53" t="s">
        <v>78</v>
      </c>
      <c r="B64" s="53">
        <v>32.0</v>
      </c>
      <c r="C64" s="53" t="s">
        <v>24</v>
      </c>
      <c r="D64" s="53">
        <v>-11317.36938361419</v>
      </c>
      <c r="E64" s="53"/>
      <c r="F64" s="53"/>
      <c r="G64" s="53"/>
    </row>
    <row r="65">
      <c r="A65" s="53" t="s">
        <v>78</v>
      </c>
      <c r="B65" s="53">
        <v>32.0</v>
      </c>
      <c r="C65" s="53" t="s">
        <v>247</v>
      </c>
      <c r="D65" s="53">
        <v>-19927.296124340388</v>
      </c>
      <c r="E65" s="53"/>
      <c r="F65" s="53"/>
      <c r="G65" s="53"/>
    </row>
    <row r="66">
      <c r="A66" s="53" t="s">
        <v>78</v>
      </c>
      <c r="B66" s="53">
        <v>33.0</v>
      </c>
      <c r="C66" s="53" t="s">
        <v>24</v>
      </c>
      <c r="D66" s="53">
        <v>11523.525320273235</v>
      </c>
      <c r="E66" s="53"/>
      <c r="F66" s="53"/>
      <c r="G66" s="53"/>
    </row>
    <row r="67">
      <c r="A67" s="53" t="s">
        <v>78</v>
      </c>
      <c r="B67" s="53">
        <v>33.0</v>
      </c>
      <c r="C67" s="53" t="s">
        <v>247</v>
      </c>
      <c r="D67" s="53">
        <v>10906.326606170536</v>
      </c>
      <c r="E67" s="53"/>
      <c r="F67" s="53"/>
      <c r="G67" s="53"/>
    </row>
    <row r="68">
      <c r="A68" s="53" t="s">
        <v>78</v>
      </c>
      <c r="B68" s="53">
        <v>34.0</v>
      </c>
      <c r="C68" s="53" t="s">
        <v>24</v>
      </c>
      <c r="D68" s="53">
        <v>-24811.164621497708</v>
      </c>
      <c r="E68" s="53"/>
      <c r="F68" s="53"/>
      <c r="G68" s="53"/>
    </row>
    <row r="69">
      <c r="A69" s="53" t="s">
        <v>78</v>
      </c>
      <c r="B69" s="53">
        <v>34.0</v>
      </c>
      <c r="C69" s="53" t="s">
        <v>247</v>
      </c>
      <c r="D69" s="53">
        <v>48202.379885734525</v>
      </c>
      <c r="E69" s="53"/>
      <c r="F69" s="53"/>
      <c r="G69" s="53"/>
    </row>
    <row r="70">
      <c r="A70" s="53" t="s">
        <v>78</v>
      </c>
      <c r="B70" s="53">
        <v>35.0</v>
      </c>
      <c r="C70" s="53" t="s">
        <v>24</v>
      </c>
      <c r="D70" s="53">
        <v>2087.652906258281</v>
      </c>
      <c r="E70" s="53"/>
      <c r="F70" s="53"/>
      <c r="G70" s="53"/>
    </row>
    <row r="71">
      <c r="A71" s="53" t="s">
        <v>78</v>
      </c>
      <c r="B71" s="53">
        <v>35.0</v>
      </c>
      <c r="C71" s="53" t="s">
        <v>247</v>
      </c>
      <c r="D71" s="53">
        <v>-16856.328415859756</v>
      </c>
      <c r="E71" s="53"/>
      <c r="F71" s="53"/>
      <c r="G71" s="53"/>
    </row>
    <row r="72">
      <c r="A72" s="53" t="s">
        <v>78</v>
      </c>
      <c r="B72" s="53">
        <v>36.0</v>
      </c>
      <c r="C72" s="53" t="s">
        <v>24</v>
      </c>
      <c r="D72" s="53">
        <v>-38754.87921865803</v>
      </c>
      <c r="E72" s="53"/>
      <c r="F72" s="53"/>
      <c r="G72" s="53"/>
    </row>
    <row r="73">
      <c r="A73" s="53" t="s">
        <v>78</v>
      </c>
      <c r="B73" s="53">
        <v>36.0</v>
      </c>
      <c r="C73" s="53" t="s">
        <v>247</v>
      </c>
      <c r="D73" s="53">
        <v>17284.04253660794</v>
      </c>
      <c r="E73" s="53"/>
      <c r="F73" s="53"/>
      <c r="G73" s="53"/>
    </row>
    <row r="74">
      <c r="A74" s="53" t="s">
        <v>78</v>
      </c>
      <c r="B74" s="53">
        <v>37.0</v>
      </c>
      <c r="C74" s="53" t="s">
        <v>24</v>
      </c>
      <c r="D74" s="53">
        <v>-44034.21934618082</v>
      </c>
      <c r="E74" s="53"/>
      <c r="F74" s="53"/>
      <c r="G74" s="53"/>
    </row>
    <row r="75">
      <c r="A75" s="53" t="s">
        <v>78</v>
      </c>
      <c r="B75" s="53">
        <v>37.0</v>
      </c>
      <c r="C75" s="53" t="s">
        <v>247</v>
      </c>
      <c r="D75" s="53">
        <v>4773.606706611059</v>
      </c>
      <c r="E75" s="53"/>
      <c r="F75" s="53"/>
      <c r="G75" s="53"/>
    </row>
    <row r="76">
      <c r="A76" s="53" t="s">
        <v>78</v>
      </c>
      <c r="B76" s="53">
        <v>38.0</v>
      </c>
      <c r="C76" s="53" t="s">
        <v>24</v>
      </c>
      <c r="D76" s="53">
        <v>-18941.43241409218</v>
      </c>
      <c r="E76" s="53"/>
      <c r="F76" s="53"/>
      <c r="G76" s="53"/>
    </row>
    <row r="77">
      <c r="A77" s="53" t="s">
        <v>78</v>
      </c>
      <c r="B77" s="53">
        <v>38.0</v>
      </c>
      <c r="C77" s="53" t="s">
        <v>247</v>
      </c>
      <c r="D77" s="53">
        <v>15534.864170492405</v>
      </c>
      <c r="E77" s="53"/>
      <c r="F77" s="53"/>
      <c r="G77" s="53"/>
    </row>
    <row r="78">
      <c r="A78" s="53" t="s">
        <v>78</v>
      </c>
      <c r="B78" s="53">
        <v>39.0</v>
      </c>
      <c r="C78" s="53" t="s">
        <v>24</v>
      </c>
      <c r="D78" s="53">
        <v>-60405.1111683568</v>
      </c>
      <c r="E78" s="53"/>
      <c r="F78" s="53"/>
      <c r="G78" s="53"/>
    </row>
    <row r="79">
      <c r="A79" s="53" t="s">
        <v>78</v>
      </c>
      <c r="B79" s="53">
        <v>39.0</v>
      </c>
      <c r="C79" s="53" t="s">
        <v>247</v>
      </c>
      <c r="D79" s="53">
        <v>-57923.32214683907</v>
      </c>
      <c r="E79" s="53"/>
      <c r="F79" s="53"/>
      <c r="G79" s="53"/>
    </row>
    <row r="80">
      <c r="A80" s="53" t="s">
        <v>78</v>
      </c>
      <c r="B80" s="53">
        <v>40.0</v>
      </c>
      <c r="C80" s="53" t="s">
        <v>24</v>
      </c>
      <c r="D80" s="53">
        <v>-20913.19627729301</v>
      </c>
      <c r="E80" s="53"/>
      <c r="F80" s="53"/>
      <c r="G80" s="53"/>
    </row>
    <row r="81">
      <c r="A81" s="53" t="s">
        <v>78</v>
      </c>
      <c r="B81" s="53">
        <v>40.0</v>
      </c>
      <c r="C81" s="53" t="s">
        <v>247</v>
      </c>
      <c r="D81" s="53">
        <v>-23892.982204478787</v>
      </c>
      <c r="E81" s="53"/>
      <c r="F81" s="53"/>
      <c r="G81" s="53"/>
    </row>
    <row r="82">
      <c r="A82" s="53" t="s">
        <v>78</v>
      </c>
      <c r="B82" s="53">
        <v>41.0</v>
      </c>
      <c r="C82" s="53" t="s">
        <v>24</v>
      </c>
      <c r="D82" s="53">
        <v>36459.7202185432</v>
      </c>
      <c r="E82" s="53"/>
      <c r="F82" s="53"/>
      <c r="G82" s="53"/>
    </row>
    <row r="83">
      <c r="A83" s="53" t="s">
        <v>78</v>
      </c>
      <c r="B83" s="53">
        <v>41.0</v>
      </c>
      <c r="C83" s="53" t="s">
        <v>247</v>
      </c>
      <c r="D83" s="53">
        <v>-3435.326325419159</v>
      </c>
      <c r="E83" s="53"/>
      <c r="F83" s="53"/>
      <c r="G83" s="53"/>
    </row>
    <row r="84">
      <c r="A84" s="53" t="s">
        <v>78</v>
      </c>
      <c r="B84" s="53">
        <v>42.0</v>
      </c>
      <c r="C84" s="53" t="s">
        <v>24</v>
      </c>
      <c r="D84" s="53">
        <v>-22356.868800746928</v>
      </c>
      <c r="E84" s="53"/>
      <c r="F84" s="53"/>
      <c r="G84" s="53"/>
    </row>
    <row r="85">
      <c r="A85" s="53" t="s">
        <v>78</v>
      </c>
      <c r="B85" s="53">
        <v>42.0</v>
      </c>
      <c r="C85" s="53" t="s">
        <v>247</v>
      </c>
      <c r="D85" s="53">
        <v>-32428.24866160323</v>
      </c>
      <c r="E85" s="53"/>
      <c r="F85" s="53"/>
      <c r="G85" s="53"/>
    </row>
    <row r="86">
      <c r="A86" s="53" t="s">
        <v>78</v>
      </c>
      <c r="B86" s="53">
        <v>43.0</v>
      </c>
      <c r="C86" s="53" t="s">
        <v>24</v>
      </c>
      <c r="D86" s="53">
        <v>-5161.753238635314</v>
      </c>
      <c r="E86" s="53"/>
      <c r="F86" s="53"/>
      <c r="G86" s="53"/>
    </row>
    <row r="87">
      <c r="A87" s="53" t="s">
        <v>78</v>
      </c>
      <c r="B87" s="53">
        <v>43.0</v>
      </c>
      <c r="C87" s="53" t="s">
        <v>247</v>
      </c>
      <c r="D87" s="53">
        <v>49021.24489808795</v>
      </c>
      <c r="E87" s="53"/>
      <c r="F87" s="53"/>
      <c r="G87" s="53"/>
    </row>
    <row r="88">
      <c r="A88" s="53" t="s">
        <v>78</v>
      </c>
      <c r="B88" s="53">
        <v>44.0</v>
      </c>
      <c r="C88" s="53" t="s">
        <v>24</v>
      </c>
      <c r="D88" s="53">
        <v>-8248.654692778797</v>
      </c>
      <c r="E88" s="53"/>
      <c r="F88" s="53"/>
      <c r="G88" s="53"/>
    </row>
    <row r="89">
      <c r="A89" s="53" t="s">
        <v>78</v>
      </c>
      <c r="B89" s="53">
        <v>44.0</v>
      </c>
      <c r="C89" s="53" t="s">
        <v>247</v>
      </c>
      <c r="D89" s="53">
        <v>-11397.137461345374</v>
      </c>
      <c r="E89" s="53"/>
      <c r="F89" s="53"/>
      <c r="G89" s="53"/>
    </row>
    <row r="90">
      <c r="A90" s="53" t="s">
        <v>78</v>
      </c>
      <c r="B90" s="53">
        <v>45.0</v>
      </c>
      <c r="C90" s="53" t="s">
        <v>24</v>
      </c>
      <c r="D90" s="53">
        <v>34265.285601948475</v>
      </c>
      <c r="E90" s="53"/>
      <c r="F90" s="53"/>
      <c r="G90" s="53"/>
    </row>
    <row r="91">
      <c r="A91" s="53" t="s">
        <v>78</v>
      </c>
      <c r="B91" s="53">
        <v>45.0</v>
      </c>
      <c r="C91" s="53" t="s">
        <v>247</v>
      </c>
      <c r="D91" s="53">
        <v>48459.29361839741</v>
      </c>
      <c r="E91" s="53"/>
      <c r="F91" s="53"/>
      <c r="G91" s="53"/>
    </row>
    <row r="92">
      <c r="A92" s="53" t="s">
        <v>78</v>
      </c>
      <c r="B92" s="53">
        <v>46.0</v>
      </c>
      <c r="C92" s="53" t="s">
        <v>24</v>
      </c>
      <c r="D92" s="53">
        <v>-46519.672170822116</v>
      </c>
      <c r="E92" s="53"/>
      <c r="F92" s="53"/>
      <c r="G92" s="53"/>
    </row>
    <row r="93">
      <c r="A93" s="53" t="s">
        <v>78</v>
      </c>
      <c r="B93" s="53">
        <v>46.0</v>
      </c>
      <c r="C93" s="53" t="s">
        <v>247</v>
      </c>
      <c r="D93" s="53">
        <v>38390.52527933018</v>
      </c>
      <c r="E93" s="53"/>
      <c r="F93" s="53"/>
      <c r="G93" s="53"/>
    </row>
    <row r="94">
      <c r="A94" s="53" t="s">
        <v>78</v>
      </c>
      <c r="B94" s="53">
        <v>47.0</v>
      </c>
      <c r="C94" s="53" t="s">
        <v>24</v>
      </c>
      <c r="D94" s="53">
        <v>37019.60310163658</v>
      </c>
      <c r="E94" s="53"/>
      <c r="F94" s="53"/>
      <c r="G94" s="53"/>
    </row>
    <row r="95">
      <c r="A95" s="53" t="s">
        <v>78</v>
      </c>
      <c r="B95" s="53">
        <v>47.0</v>
      </c>
      <c r="C95" s="53" t="s">
        <v>247</v>
      </c>
      <c r="D95" s="53">
        <v>28252.40803381761</v>
      </c>
      <c r="E95" s="53"/>
      <c r="F95" s="53"/>
      <c r="G95" s="53"/>
    </row>
    <row r="96">
      <c r="A96" s="53" t="s">
        <v>78</v>
      </c>
      <c r="B96" s="53">
        <v>48.0</v>
      </c>
      <c r="C96" s="53" t="s">
        <v>24</v>
      </c>
      <c r="D96" s="53">
        <v>19371.72573879728</v>
      </c>
      <c r="E96" s="53"/>
      <c r="F96" s="53"/>
      <c r="G96" s="53"/>
    </row>
    <row r="97">
      <c r="A97" s="53" t="s">
        <v>78</v>
      </c>
      <c r="B97" s="53">
        <v>48.0</v>
      </c>
      <c r="C97" s="53" t="s">
        <v>247</v>
      </c>
      <c r="D97" s="53">
        <v>-69057.1724161554</v>
      </c>
      <c r="E97" s="53"/>
      <c r="F97" s="53"/>
      <c r="G97" s="53"/>
    </row>
    <row r="98">
      <c r="A98" s="53" t="s">
        <v>78</v>
      </c>
      <c r="B98" s="53">
        <v>49.0</v>
      </c>
      <c r="C98" s="53" t="s">
        <v>24</v>
      </c>
      <c r="D98" s="53">
        <v>21190.67701634002</v>
      </c>
      <c r="E98" s="53"/>
      <c r="F98" s="53"/>
      <c r="G98" s="53"/>
    </row>
    <row r="99">
      <c r="A99" s="53" t="s">
        <v>78</v>
      </c>
      <c r="B99" s="53">
        <v>49.0</v>
      </c>
      <c r="C99" s="53" t="s">
        <v>247</v>
      </c>
      <c r="D99" s="53">
        <v>16699.7142150358</v>
      </c>
      <c r="E99" s="53"/>
      <c r="F99" s="53"/>
      <c r="G99" s="53"/>
    </row>
    <row r="100">
      <c r="A100" s="53" t="s">
        <v>78</v>
      </c>
      <c r="B100" s="53">
        <v>50.0</v>
      </c>
      <c r="C100" s="53" t="s">
        <v>24</v>
      </c>
      <c r="D100" s="53">
        <v>61580.1124134401</v>
      </c>
      <c r="E100" s="53"/>
      <c r="F100" s="53"/>
      <c r="G100" s="53"/>
    </row>
    <row r="101">
      <c r="A101" s="53" t="s">
        <v>78</v>
      </c>
      <c r="B101" s="53">
        <v>50.0</v>
      </c>
      <c r="C101" s="53" t="s">
        <v>247</v>
      </c>
      <c r="D101" s="53">
        <v>20961.278744871546</v>
      </c>
      <c r="E101" s="53"/>
      <c r="F101" s="53"/>
      <c r="G101" s="53"/>
    </row>
    <row r="102">
      <c r="A102" s="53" t="s">
        <v>78</v>
      </c>
      <c r="B102" s="53">
        <v>51.0</v>
      </c>
      <c r="C102" s="53" t="s">
        <v>24</v>
      </c>
      <c r="D102" s="53">
        <v>59657.357884380945</v>
      </c>
      <c r="E102" s="53"/>
      <c r="F102" s="53"/>
      <c r="G102" s="53"/>
    </row>
    <row r="103">
      <c r="A103" s="53" t="s">
        <v>78</v>
      </c>
      <c r="B103" s="53">
        <v>51.0</v>
      </c>
      <c r="C103" s="53" t="s">
        <v>247</v>
      </c>
      <c r="D103" s="53">
        <v>42348.58270300137</v>
      </c>
      <c r="E103" s="53"/>
      <c r="F103" s="53"/>
      <c r="G103" s="53"/>
    </row>
    <row r="104">
      <c r="A104" s="53" t="s">
        <v>78</v>
      </c>
      <c r="B104" s="53">
        <v>52.0</v>
      </c>
      <c r="C104" s="53" t="s">
        <v>24</v>
      </c>
      <c r="D104" s="53">
        <v>-170829.71593442163</v>
      </c>
      <c r="E104" s="53"/>
      <c r="F104" s="53"/>
      <c r="G104" s="53"/>
    </row>
    <row r="105">
      <c r="A105" s="53" t="s">
        <v>78</v>
      </c>
      <c r="B105" s="53">
        <v>52.0</v>
      </c>
      <c r="C105" s="53" t="s">
        <v>247</v>
      </c>
      <c r="D105" s="53">
        <v>-19424.905399206196</v>
      </c>
      <c r="E105" s="53"/>
      <c r="F105" s="53"/>
      <c r="G105" s="53"/>
    </row>
    <row r="106">
      <c r="A106" s="53" t="s">
        <v>79</v>
      </c>
      <c r="B106" s="53">
        <v>1.0</v>
      </c>
      <c r="C106" s="53" t="s">
        <v>24</v>
      </c>
      <c r="D106" s="53">
        <v>13942.671419035581</v>
      </c>
      <c r="E106" s="53"/>
      <c r="F106" s="53"/>
      <c r="G106" s="53"/>
    </row>
    <row r="107">
      <c r="A107" s="53" t="s">
        <v>79</v>
      </c>
      <c r="B107" s="53">
        <v>1.0</v>
      </c>
      <c r="C107" s="53" t="s">
        <v>247</v>
      </c>
      <c r="D107" s="53">
        <v>28213.39084142832</v>
      </c>
      <c r="E107" s="53"/>
      <c r="F107" s="53"/>
      <c r="G107" s="53"/>
    </row>
    <row r="108">
      <c r="A108" s="53" t="s">
        <v>79</v>
      </c>
      <c r="B108" s="53">
        <v>2.0</v>
      </c>
      <c r="C108" s="53" t="s">
        <v>24</v>
      </c>
      <c r="D108" s="53">
        <v>3994.000265489802</v>
      </c>
      <c r="E108" s="53"/>
      <c r="F108" s="53"/>
      <c r="G108" s="53"/>
    </row>
    <row r="109">
      <c r="A109" s="53" t="s">
        <v>79</v>
      </c>
      <c r="B109" s="53">
        <v>2.0</v>
      </c>
      <c r="C109" s="53" t="s">
        <v>247</v>
      </c>
      <c r="D109" s="53">
        <v>23195.654963988716</v>
      </c>
      <c r="E109" s="53"/>
      <c r="F109" s="53"/>
      <c r="G109" s="53"/>
    </row>
    <row r="110">
      <c r="A110" s="53" t="s">
        <v>79</v>
      </c>
      <c r="B110" s="53">
        <v>3.0</v>
      </c>
      <c r="C110" s="53" t="s">
        <v>24</v>
      </c>
      <c r="D110" s="53">
        <v>9662.638350153726</v>
      </c>
      <c r="E110" s="53"/>
      <c r="F110" s="53"/>
      <c r="G110" s="53"/>
    </row>
    <row r="111">
      <c r="A111" s="53" t="s">
        <v>79</v>
      </c>
      <c r="B111" s="53">
        <v>3.0</v>
      </c>
      <c r="C111" s="53" t="s">
        <v>247</v>
      </c>
      <c r="D111" s="53">
        <v>-13458.04547315224</v>
      </c>
      <c r="E111" s="53"/>
      <c r="F111" s="53"/>
      <c r="G111" s="53"/>
    </row>
    <row r="112">
      <c r="A112" s="53" t="s">
        <v>79</v>
      </c>
      <c r="B112" s="53">
        <v>4.0</v>
      </c>
      <c r="C112" s="53" t="s">
        <v>24</v>
      </c>
      <c r="D112" s="53">
        <v>4885.54567903128</v>
      </c>
      <c r="E112" s="53"/>
      <c r="F112" s="53"/>
      <c r="G112" s="53"/>
    </row>
    <row r="113">
      <c r="A113" s="53" t="s">
        <v>79</v>
      </c>
      <c r="B113" s="53">
        <v>4.0</v>
      </c>
      <c r="C113" s="53" t="s">
        <v>247</v>
      </c>
      <c r="D113" s="53">
        <v>15125.440746368738</v>
      </c>
      <c r="E113" s="53"/>
      <c r="F113" s="53"/>
      <c r="G113" s="53"/>
    </row>
    <row r="114">
      <c r="A114" s="53" t="s">
        <v>79</v>
      </c>
      <c r="B114" s="53">
        <v>5.0</v>
      </c>
      <c r="C114" s="53" t="s">
        <v>24</v>
      </c>
      <c r="D114" s="53">
        <v>7132.530484364751</v>
      </c>
      <c r="E114" s="53"/>
      <c r="F114" s="53"/>
      <c r="G114" s="53"/>
    </row>
    <row r="115">
      <c r="A115" s="53" t="s">
        <v>79</v>
      </c>
      <c r="B115" s="53">
        <v>5.0</v>
      </c>
      <c r="C115" s="53" t="s">
        <v>247</v>
      </c>
      <c r="D115" s="53">
        <v>2169.1071154467604</v>
      </c>
      <c r="E115" s="53"/>
      <c r="F115" s="53"/>
      <c r="G115" s="53"/>
    </row>
    <row r="116">
      <c r="A116" s="53" t="s">
        <v>79</v>
      </c>
      <c r="B116" s="53">
        <v>6.0</v>
      </c>
      <c r="C116" s="53" t="s">
        <v>24</v>
      </c>
      <c r="D116" s="53">
        <v>2508.04002234156</v>
      </c>
      <c r="E116" s="53"/>
      <c r="F116" s="53"/>
      <c r="G116" s="53"/>
    </row>
    <row r="117">
      <c r="A117" s="53" t="s">
        <v>79</v>
      </c>
      <c r="B117" s="53">
        <v>6.0</v>
      </c>
      <c r="C117" s="53" t="s">
        <v>247</v>
      </c>
      <c r="D117" s="53">
        <v>25146.065386379298</v>
      </c>
      <c r="E117" s="53"/>
      <c r="F117" s="53"/>
      <c r="G117" s="53"/>
    </row>
    <row r="118">
      <c r="A118" s="53" t="s">
        <v>79</v>
      </c>
      <c r="B118" s="53">
        <v>7.0</v>
      </c>
      <c r="C118" s="53" t="s">
        <v>24</v>
      </c>
      <c r="D118" s="53">
        <v>2376.638477463117</v>
      </c>
      <c r="E118" s="53"/>
      <c r="F118" s="53"/>
      <c r="G118" s="53"/>
    </row>
    <row r="119">
      <c r="A119" s="53" t="s">
        <v>79</v>
      </c>
      <c r="B119" s="53">
        <v>7.0</v>
      </c>
      <c r="C119" s="53" t="s">
        <v>247</v>
      </c>
      <c r="D119" s="53">
        <v>70943.44546668022</v>
      </c>
      <c r="E119" s="53"/>
      <c r="F119" s="53"/>
      <c r="G119" s="53"/>
    </row>
    <row r="120">
      <c r="A120" s="53" t="s">
        <v>79</v>
      </c>
      <c r="B120" s="53">
        <v>8.0</v>
      </c>
      <c r="C120" s="53" t="s">
        <v>24</v>
      </c>
      <c r="D120" s="53">
        <v>-18343.73504361392</v>
      </c>
      <c r="E120" s="53"/>
      <c r="F120" s="53"/>
      <c r="G120" s="53"/>
    </row>
    <row r="121">
      <c r="A121" s="53" t="s">
        <v>79</v>
      </c>
      <c r="B121" s="53">
        <v>8.0</v>
      </c>
      <c r="C121" s="53" t="s">
        <v>247</v>
      </c>
      <c r="D121" s="53">
        <v>-87343.41939620671</v>
      </c>
      <c r="E121" s="53"/>
      <c r="F121" s="53"/>
      <c r="G121" s="53"/>
    </row>
    <row r="122">
      <c r="A122" s="53" t="s">
        <v>79</v>
      </c>
      <c r="B122" s="53">
        <v>9.0</v>
      </c>
      <c r="C122" s="53" t="s">
        <v>24</v>
      </c>
      <c r="D122" s="53">
        <v>1920.4509169624266</v>
      </c>
      <c r="E122" s="53"/>
      <c r="F122" s="53"/>
      <c r="G122" s="53"/>
    </row>
    <row r="123">
      <c r="A123" s="53" t="s">
        <v>79</v>
      </c>
      <c r="B123" s="53">
        <v>9.0</v>
      </c>
      <c r="C123" s="53" t="s">
        <v>247</v>
      </c>
      <c r="D123" s="53">
        <v>-1410.8049701227874</v>
      </c>
      <c r="E123" s="53"/>
      <c r="F123" s="53"/>
      <c r="G123" s="53"/>
    </row>
    <row r="124">
      <c r="A124" s="53" t="s">
        <v>79</v>
      </c>
      <c r="B124" s="53">
        <v>10.0</v>
      </c>
      <c r="C124" s="53" t="s">
        <v>24</v>
      </c>
      <c r="D124" s="53">
        <v>-12893.830151287464</v>
      </c>
      <c r="E124" s="53"/>
      <c r="F124" s="53"/>
      <c r="G124" s="53"/>
    </row>
    <row r="125">
      <c r="A125" s="53" t="s">
        <v>79</v>
      </c>
      <c r="B125" s="53">
        <v>10.0</v>
      </c>
      <c r="C125" s="53" t="s">
        <v>247</v>
      </c>
      <c r="D125" s="53">
        <v>43967.84039921954</v>
      </c>
      <c r="E125" s="53"/>
      <c r="F125" s="53"/>
      <c r="G125" s="53"/>
    </row>
    <row r="126">
      <c r="A126" s="53" t="s">
        <v>79</v>
      </c>
      <c r="B126" s="53">
        <v>11.0</v>
      </c>
      <c r="C126" s="53" t="s">
        <v>24</v>
      </c>
      <c r="D126" s="53">
        <v>13580.742709089465</v>
      </c>
      <c r="E126" s="53"/>
      <c r="F126" s="53"/>
      <c r="G126" s="53"/>
    </row>
    <row r="127">
      <c r="A127" s="53" t="s">
        <v>79</v>
      </c>
      <c r="B127" s="53">
        <v>11.0</v>
      </c>
      <c r="C127" s="53" t="s">
        <v>247</v>
      </c>
      <c r="D127" s="53">
        <v>-20469.290640061907</v>
      </c>
      <c r="E127" s="53"/>
      <c r="F127" s="53"/>
      <c r="G127" s="53"/>
    </row>
    <row r="128">
      <c r="A128" s="53" t="s">
        <v>79</v>
      </c>
      <c r="B128" s="53">
        <v>12.0</v>
      </c>
      <c r="C128" s="53" t="s">
        <v>24</v>
      </c>
      <c r="D128" s="53">
        <v>5329.369584504112</v>
      </c>
      <c r="E128" s="53"/>
      <c r="F128" s="53"/>
      <c r="G128" s="53"/>
    </row>
    <row r="129">
      <c r="A129" s="53" t="s">
        <v>79</v>
      </c>
      <c r="B129" s="53">
        <v>12.0</v>
      </c>
      <c r="C129" s="53" t="s">
        <v>247</v>
      </c>
      <c r="D129" s="53">
        <v>-23027.672025365635</v>
      </c>
      <c r="E129" s="53"/>
      <c r="F129" s="53"/>
      <c r="G129" s="53"/>
    </row>
    <row r="130">
      <c r="A130" s="53" t="s">
        <v>79</v>
      </c>
      <c r="B130" s="53">
        <v>13.0</v>
      </c>
      <c r="C130" s="53" t="s">
        <v>24</v>
      </c>
      <c r="D130" s="53">
        <v>20080.64728672028</v>
      </c>
      <c r="E130" s="53"/>
      <c r="F130" s="53"/>
      <c r="G130" s="53"/>
    </row>
    <row r="131">
      <c r="A131" s="53" t="s">
        <v>79</v>
      </c>
      <c r="B131" s="53">
        <v>13.0</v>
      </c>
      <c r="C131" s="53" t="s">
        <v>247</v>
      </c>
      <c r="D131" s="53">
        <v>57114.74055346063</v>
      </c>
      <c r="E131" s="53"/>
      <c r="F131" s="53"/>
      <c r="G131" s="53"/>
    </row>
    <row r="132">
      <c r="A132" s="53" t="s">
        <v>79</v>
      </c>
      <c r="B132" s="53">
        <v>14.0</v>
      </c>
      <c r="C132" s="53" t="s">
        <v>24</v>
      </c>
      <c r="D132" s="53">
        <v>-15898.881715542122</v>
      </c>
      <c r="E132" s="53"/>
      <c r="F132" s="53"/>
      <c r="G132" s="53"/>
    </row>
    <row r="133">
      <c r="A133" s="53" t="s">
        <v>79</v>
      </c>
      <c r="B133" s="53">
        <v>14.0</v>
      </c>
      <c r="C133" s="53" t="s">
        <v>247</v>
      </c>
      <c r="D133" s="53">
        <v>-128475.91026402003</v>
      </c>
      <c r="E133" s="53"/>
      <c r="F133" s="53"/>
      <c r="G133" s="53"/>
    </row>
    <row r="134">
      <c r="A134" s="53" t="s">
        <v>79</v>
      </c>
      <c r="B134" s="53">
        <v>15.0</v>
      </c>
      <c r="C134" s="53" t="s">
        <v>24</v>
      </c>
      <c r="D134" s="53">
        <v>5423.954279423926</v>
      </c>
      <c r="E134" s="53"/>
      <c r="F134" s="53"/>
      <c r="G134" s="53"/>
    </row>
    <row r="135">
      <c r="A135" s="53" t="s">
        <v>79</v>
      </c>
      <c r="B135" s="53">
        <v>15.0</v>
      </c>
      <c r="C135" s="53" t="s">
        <v>247</v>
      </c>
      <c r="D135" s="53">
        <v>-41349.27941729925</v>
      </c>
      <c r="E135" s="53"/>
      <c r="F135" s="53"/>
      <c r="G135" s="53"/>
    </row>
    <row r="136">
      <c r="A136" s="53" t="s">
        <v>79</v>
      </c>
      <c r="B136" s="53">
        <v>16.0</v>
      </c>
      <c r="C136" s="53" t="s">
        <v>24</v>
      </c>
      <c r="D136" s="53">
        <v>-9175.121012487974</v>
      </c>
      <c r="E136" s="53"/>
      <c r="F136" s="53"/>
      <c r="G136" s="53"/>
    </row>
    <row r="137">
      <c r="A137" s="53" t="s">
        <v>79</v>
      </c>
      <c r="B137" s="53">
        <v>16.0</v>
      </c>
      <c r="C137" s="53" t="s">
        <v>247</v>
      </c>
      <c r="D137" s="53">
        <v>-124185.95193897949</v>
      </c>
      <c r="E137" s="53"/>
      <c r="F137" s="53"/>
      <c r="G137" s="53"/>
    </row>
    <row r="138">
      <c r="A138" s="53" t="s">
        <v>79</v>
      </c>
      <c r="B138" s="53">
        <v>17.0</v>
      </c>
      <c r="C138" s="53" t="s">
        <v>24</v>
      </c>
      <c r="D138" s="53">
        <v>11545.6583480703</v>
      </c>
      <c r="E138" s="53"/>
      <c r="F138" s="53"/>
      <c r="G138" s="53"/>
    </row>
    <row r="139">
      <c r="A139" s="53" t="s">
        <v>79</v>
      </c>
      <c r="B139" s="53">
        <v>17.0</v>
      </c>
      <c r="C139" s="53" t="s">
        <v>247</v>
      </c>
      <c r="D139" s="53">
        <v>-2524.2342156126388</v>
      </c>
      <c r="E139" s="53"/>
      <c r="F139" s="53"/>
      <c r="G139" s="53"/>
    </row>
    <row r="140">
      <c r="A140" s="53" t="s">
        <v>79</v>
      </c>
      <c r="B140" s="53">
        <v>18.0</v>
      </c>
      <c r="C140" s="53" t="s">
        <v>24</v>
      </c>
      <c r="D140" s="53">
        <v>26973.37773678625</v>
      </c>
      <c r="E140" s="53"/>
      <c r="F140" s="53"/>
      <c r="G140" s="53"/>
    </row>
    <row r="141">
      <c r="A141" s="53" t="s">
        <v>79</v>
      </c>
      <c r="B141" s="53">
        <v>18.0</v>
      </c>
      <c r="C141" s="53" t="s">
        <v>247</v>
      </c>
      <c r="D141" s="53">
        <v>-2262.9100178583767</v>
      </c>
      <c r="E141" s="53"/>
      <c r="F141" s="53"/>
      <c r="G141" s="53"/>
    </row>
    <row r="142">
      <c r="A142" s="53" t="s">
        <v>79</v>
      </c>
      <c r="B142" s="53">
        <v>19.0</v>
      </c>
      <c r="C142" s="53" t="s">
        <v>24</v>
      </c>
      <c r="D142" s="53">
        <v>16558.88577928248</v>
      </c>
      <c r="E142" s="53"/>
      <c r="F142" s="53"/>
      <c r="G142" s="53"/>
    </row>
    <row r="143">
      <c r="A143" s="53" t="s">
        <v>79</v>
      </c>
      <c r="B143" s="53">
        <v>19.0</v>
      </c>
      <c r="C143" s="53" t="s">
        <v>247</v>
      </c>
      <c r="D143" s="53">
        <v>-119096.10808279295</v>
      </c>
      <c r="E143" s="53"/>
      <c r="F143" s="53"/>
      <c r="G143" s="53"/>
    </row>
    <row r="144">
      <c r="A144" s="53" t="s">
        <v>79</v>
      </c>
      <c r="B144" s="53">
        <v>20.0</v>
      </c>
      <c r="C144" s="53" t="s">
        <v>24</v>
      </c>
      <c r="D144" s="53">
        <v>695.1299621615802</v>
      </c>
      <c r="E144" s="53"/>
      <c r="F144" s="53"/>
      <c r="G144" s="53"/>
    </row>
    <row r="145">
      <c r="A145" s="53" t="s">
        <v>79</v>
      </c>
      <c r="B145" s="53">
        <v>20.0</v>
      </c>
      <c r="C145" s="53" t="s">
        <v>247</v>
      </c>
      <c r="D145" s="53">
        <v>-37912.41568548308</v>
      </c>
      <c r="E145" s="53"/>
      <c r="F145" s="53"/>
      <c r="G145" s="53"/>
    </row>
    <row r="146">
      <c r="A146" s="53" t="s">
        <v>79</v>
      </c>
      <c r="B146" s="53">
        <v>21.0</v>
      </c>
      <c r="C146" s="53" t="s">
        <v>24</v>
      </c>
      <c r="D146" s="53">
        <v>2649.7709741289445</v>
      </c>
      <c r="E146" s="53"/>
      <c r="F146" s="53"/>
      <c r="G146" s="53"/>
    </row>
    <row r="147">
      <c r="A147" s="53" t="s">
        <v>79</v>
      </c>
      <c r="B147" s="53">
        <v>21.0</v>
      </c>
      <c r="C147" s="53" t="s">
        <v>247</v>
      </c>
      <c r="D147" s="53">
        <v>9694.65971612537</v>
      </c>
      <c r="E147" s="53"/>
      <c r="F147" s="53"/>
      <c r="G147" s="53"/>
    </row>
    <row r="148">
      <c r="A148" s="53" t="s">
        <v>79</v>
      </c>
      <c r="B148" s="53">
        <v>22.0</v>
      </c>
      <c r="C148" s="53" t="s">
        <v>24</v>
      </c>
      <c r="D148" s="53">
        <v>3141.1054254600253</v>
      </c>
      <c r="E148" s="53"/>
      <c r="F148" s="53"/>
      <c r="G148" s="53"/>
    </row>
    <row r="149">
      <c r="A149" s="53" t="s">
        <v>79</v>
      </c>
      <c r="B149" s="53">
        <v>22.0</v>
      </c>
      <c r="C149" s="53" t="s">
        <v>247</v>
      </c>
      <c r="D149" s="53">
        <v>17489.065425220728</v>
      </c>
      <c r="E149" s="53"/>
      <c r="F149" s="53"/>
      <c r="G149" s="53"/>
    </row>
    <row r="150">
      <c r="A150" s="53" t="s">
        <v>79</v>
      </c>
      <c r="B150" s="53">
        <v>23.0</v>
      </c>
      <c r="C150" s="53" t="s">
        <v>24</v>
      </c>
      <c r="D150" s="53">
        <v>-3896.83123752309</v>
      </c>
      <c r="E150" s="53"/>
      <c r="F150" s="53"/>
      <c r="G150" s="53"/>
    </row>
    <row r="151">
      <c r="A151" s="53" t="s">
        <v>79</v>
      </c>
      <c r="B151" s="53">
        <v>23.0</v>
      </c>
      <c r="C151" s="53" t="s">
        <v>247</v>
      </c>
      <c r="D151" s="53">
        <v>-83849.77079762283</v>
      </c>
      <c r="E151" s="53"/>
      <c r="F151" s="53"/>
      <c r="G151" s="53"/>
    </row>
    <row r="152">
      <c r="A152" s="53" t="s">
        <v>79</v>
      </c>
      <c r="B152" s="53">
        <v>24.0</v>
      </c>
      <c r="C152" s="53" t="s">
        <v>24</v>
      </c>
      <c r="D152" s="53">
        <v>-7632.236162188177</v>
      </c>
      <c r="E152" s="53"/>
      <c r="F152" s="53"/>
      <c r="G152" s="53"/>
    </row>
    <row r="153">
      <c r="A153" s="53" t="s">
        <v>79</v>
      </c>
      <c r="B153" s="53">
        <v>24.0</v>
      </c>
      <c r="C153" s="53" t="s">
        <v>247</v>
      </c>
      <c r="D153" s="53">
        <v>107293.06506821886</v>
      </c>
      <c r="E153" s="53"/>
      <c r="F153" s="53"/>
      <c r="G153" s="53"/>
    </row>
    <row r="154">
      <c r="A154" s="53" t="s">
        <v>79</v>
      </c>
      <c r="B154" s="53">
        <v>25.0</v>
      </c>
      <c r="C154" s="53" t="s">
        <v>24</v>
      </c>
      <c r="D154" s="53">
        <v>5760.077330896174</v>
      </c>
      <c r="E154" s="53"/>
      <c r="F154" s="53"/>
      <c r="G154" s="53"/>
    </row>
    <row r="155">
      <c r="A155" s="53" t="s">
        <v>79</v>
      </c>
      <c r="B155" s="53">
        <v>25.0</v>
      </c>
      <c r="C155" s="53" t="s">
        <v>247</v>
      </c>
      <c r="D155" s="53">
        <v>4070.9867379251145</v>
      </c>
      <c r="E155" s="53"/>
      <c r="F155" s="53"/>
      <c r="G155" s="53"/>
    </row>
    <row r="156">
      <c r="A156" s="53" t="s">
        <v>79</v>
      </c>
      <c r="B156" s="53">
        <v>26.0</v>
      </c>
      <c r="C156" s="53" t="s">
        <v>24</v>
      </c>
      <c r="D156" s="53">
        <v>18211.20606537626</v>
      </c>
      <c r="E156" s="53"/>
      <c r="F156" s="53"/>
      <c r="G156" s="53"/>
    </row>
    <row r="157">
      <c r="A157" s="53" t="s">
        <v>79</v>
      </c>
      <c r="B157" s="53">
        <v>26.0</v>
      </c>
      <c r="C157" s="53" t="s">
        <v>247</v>
      </c>
      <c r="D157" s="53">
        <v>20312.914559350378</v>
      </c>
      <c r="E157" s="53"/>
      <c r="F157" s="53"/>
      <c r="G157" s="53"/>
    </row>
    <row r="158">
      <c r="A158" s="53" t="s">
        <v>79</v>
      </c>
      <c r="B158" s="53">
        <v>27.0</v>
      </c>
      <c r="C158" s="53" t="s">
        <v>24</v>
      </c>
      <c r="D158" s="53">
        <v>-7611.748209027091</v>
      </c>
      <c r="E158" s="53"/>
      <c r="F158" s="53"/>
      <c r="G158" s="53"/>
    </row>
    <row r="159">
      <c r="A159" s="53" t="s">
        <v>79</v>
      </c>
      <c r="B159" s="53">
        <v>27.0</v>
      </c>
      <c r="C159" s="53" t="s">
        <v>247</v>
      </c>
      <c r="D159" s="53">
        <v>2972.83466580206</v>
      </c>
      <c r="E159" s="53"/>
      <c r="F159" s="53"/>
      <c r="G159" s="53"/>
    </row>
    <row r="160">
      <c r="A160" s="53" t="s">
        <v>79</v>
      </c>
      <c r="B160" s="53">
        <v>28.0</v>
      </c>
      <c r="C160" s="53" t="s">
        <v>24</v>
      </c>
      <c r="D160" s="53">
        <v>351.7561922671873</v>
      </c>
      <c r="E160" s="53"/>
      <c r="F160" s="53"/>
      <c r="G160" s="53"/>
    </row>
    <row r="161">
      <c r="A161" s="53" t="s">
        <v>79</v>
      </c>
      <c r="B161" s="53">
        <v>28.0</v>
      </c>
      <c r="C161" s="53" t="s">
        <v>247</v>
      </c>
      <c r="D161" s="53">
        <v>15798.438761038164</v>
      </c>
      <c r="E161" s="53"/>
      <c r="F161" s="53"/>
      <c r="G161" s="53"/>
    </row>
    <row r="162">
      <c r="A162" s="53" t="s">
        <v>79</v>
      </c>
      <c r="B162" s="53">
        <v>29.0</v>
      </c>
      <c r="C162" s="53" t="s">
        <v>24</v>
      </c>
      <c r="D162" s="53">
        <v>-7924.5210266720505</v>
      </c>
      <c r="E162" s="53"/>
      <c r="F162" s="53"/>
      <c r="G162" s="53"/>
    </row>
    <row r="163">
      <c r="A163" s="53" t="s">
        <v>79</v>
      </c>
      <c r="B163" s="53">
        <v>29.0</v>
      </c>
      <c r="C163" s="53" t="s">
        <v>247</v>
      </c>
      <c r="D163" s="53">
        <v>3785.663513960658</v>
      </c>
      <c r="E163" s="53"/>
      <c r="F163" s="53"/>
      <c r="G163" s="53"/>
    </row>
    <row r="164">
      <c r="A164" s="53" t="s">
        <v>79</v>
      </c>
      <c r="B164" s="53">
        <v>30.0</v>
      </c>
      <c r="C164" s="53" t="s">
        <v>24</v>
      </c>
      <c r="D164" s="53">
        <v>-5885.648811968078</v>
      </c>
      <c r="E164" s="53"/>
      <c r="F164" s="53"/>
      <c r="G164" s="53"/>
    </row>
    <row r="165">
      <c r="A165" s="53" t="s">
        <v>79</v>
      </c>
      <c r="B165" s="53">
        <v>30.0</v>
      </c>
      <c r="C165" s="53" t="s">
        <v>247</v>
      </c>
      <c r="D165" s="53">
        <v>-11927.894667766133</v>
      </c>
      <c r="E165" s="53"/>
      <c r="F165" s="53"/>
      <c r="G165" s="53"/>
    </row>
    <row r="166">
      <c r="A166" s="53" t="s">
        <v>79</v>
      </c>
      <c r="B166" s="53">
        <v>31.0</v>
      </c>
      <c r="C166" s="53" t="s">
        <v>24</v>
      </c>
      <c r="D166" s="53">
        <v>3023.577025526857</v>
      </c>
      <c r="E166" s="53"/>
      <c r="F166" s="53"/>
      <c r="G166" s="53"/>
    </row>
    <row r="167">
      <c r="A167" s="53" t="s">
        <v>79</v>
      </c>
      <c r="B167" s="53">
        <v>31.0</v>
      </c>
      <c r="C167" s="53" t="s">
        <v>247</v>
      </c>
      <c r="D167" s="53">
        <v>-25427.3381392514</v>
      </c>
      <c r="E167" s="53"/>
      <c r="F167" s="53"/>
      <c r="G167" s="53"/>
    </row>
    <row r="168">
      <c r="A168" s="53" t="s">
        <v>79</v>
      </c>
      <c r="B168" s="53">
        <v>32.0</v>
      </c>
      <c r="C168" s="53" t="s">
        <v>24</v>
      </c>
      <c r="D168" s="53">
        <v>6356.572599534115</v>
      </c>
      <c r="E168" s="53"/>
      <c r="F168" s="53"/>
      <c r="G168" s="53"/>
    </row>
    <row r="169">
      <c r="A169" s="53" t="s">
        <v>79</v>
      </c>
      <c r="B169" s="53">
        <v>32.0</v>
      </c>
      <c r="C169" s="53" t="s">
        <v>247</v>
      </c>
      <c r="D169" s="53">
        <v>-19243.349926844836</v>
      </c>
      <c r="E169" s="53"/>
      <c r="F169" s="53"/>
      <c r="G169" s="53"/>
    </row>
    <row r="170">
      <c r="A170" s="53" t="s">
        <v>79</v>
      </c>
      <c r="B170" s="53">
        <v>33.0</v>
      </c>
      <c r="C170" s="53" t="s">
        <v>24</v>
      </c>
      <c r="D170" s="53">
        <v>2351.402861088065</v>
      </c>
      <c r="E170" s="53"/>
      <c r="F170" s="53"/>
      <c r="G170" s="53"/>
    </row>
    <row r="171">
      <c r="A171" s="53" t="s">
        <v>79</v>
      </c>
      <c r="B171" s="53">
        <v>33.0</v>
      </c>
      <c r="C171" s="53" t="s">
        <v>247</v>
      </c>
      <c r="D171" s="53">
        <v>-21150.322414842805</v>
      </c>
      <c r="E171" s="53"/>
      <c r="F171" s="53"/>
      <c r="G171" s="53"/>
    </row>
    <row r="172">
      <c r="A172" s="53" t="s">
        <v>79</v>
      </c>
      <c r="B172" s="53">
        <v>34.0</v>
      </c>
      <c r="C172" s="53" t="s">
        <v>24</v>
      </c>
      <c r="D172" s="53">
        <v>-8406.862571002077</v>
      </c>
    </row>
    <row r="173">
      <c r="A173" s="53" t="s">
        <v>79</v>
      </c>
      <c r="B173" s="53">
        <v>34.0</v>
      </c>
      <c r="C173" s="53" t="s">
        <v>247</v>
      </c>
      <c r="D173" s="53">
        <v>-21589.2427874661</v>
      </c>
    </row>
    <row r="174">
      <c r="A174" s="53" t="s">
        <v>79</v>
      </c>
      <c r="B174" s="53">
        <v>35.0</v>
      </c>
      <c r="C174" s="53" t="s">
        <v>24</v>
      </c>
      <c r="D174" s="53">
        <v>5992.921302345007</v>
      </c>
    </row>
    <row r="175">
      <c r="A175" s="53" t="s">
        <v>79</v>
      </c>
      <c r="B175" s="53">
        <v>35.0</v>
      </c>
      <c r="C175" s="53" t="s">
        <v>247</v>
      </c>
      <c r="D175" s="53">
        <v>-1686.8800140214034</v>
      </c>
    </row>
    <row r="176">
      <c r="A176" s="53" t="s">
        <v>79</v>
      </c>
      <c r="B176" s="53">
        <v>36.0</v>
      </c>
      <c r="C176" s="53" t="s">
        <v>24</v>
      </c>
      <c r="D176" s="53">
        <v>9699.12048775249</v>
      </c>
    </row>
    <row r="177">
      <c r="A177" s="53" t="s">
        <v>79</v>
      </c>
      <c r="B177" s="53">
        <v>36.0</v>
      </c>
      <c r="C177" s="53" t="s">
        <v>247</v>
      </c>
      <c r="D177" s="53">
        <v>-10591.908806462792</v>
      </c>
    </row>
    <row r="178">
      <c r="A178" s="53" t="s">
        <v>79</v>
      </c>
      <c r="B178" s="53">
        <v>37.0</v>
      </c>
      <c r="C178" s="53" t="s">
        <v>24</v>
      </c>
      <c r="D178" s="53">
        <v>11884.164260221376</v>
      </c>
    </row>
    <row r="179">
      <c r="A179" s="53" t="s">
        <v>79</v>
      </c>
      <c r="B179" s="53">
        <v>37.0</v>
      </c>
      <c r="C179" s="53" t="s">
        <v>247</v>
      </c>
      <c r="D179" s="53">
        <v>-8300.54071221727</v>
      </c>
    </row>
    <row r="180">
      <c r="A180" s="53" t="s">
        <v>79</v>
      </c>
      <c r="B180" s="53">
        <v>38.0</v>
      </c>
      <c r="C180" s="53" t="s">
        <v>24</v>
      </c>
      <c r="D180" s="53">
        <v>18346.955636972052</v>
      </c>
    </row>
    <row r="181">
      <c r="A181" s="53" t="s">
        <v>79</v>
      </c>
      <c r="B181" s="53">
        <v>38.0</v>
      </c>
      <c r="C181" s="53" t="s">
        <v>247</v>
      </c>
      <c r="D181" s="53">
        <v>6482.627553719782</v>
      </c>
    </row>
    <row r="182">
      <c r="A182" s="53" t="s">
        <v>79</v>
      </c>
      <c r="B182" s="53">
        <v>39.0</v>
      </c>
      <c r="C182" s="53" t="s">
        <v>24</v>
      </c>
      <c r="D182" s="53">
        <v>15964.850447873776</v>
      </c>
    </row>
    <row r="183">
      <c r="A183" s="53" t="s">
        <v>79</v>
      </c>
      <c r="B183" s="53">
        <v>39.0</v>
      </c>
      <c r="C183" s="53" t="s">
        <v>247</v>
      </c>
      <c r="D183" s="53">
        <v>3630.2758965333187</v>
      </c>
    </row>
    <row r="184">
      <c r="A184" s="53" t="s">
        <v>79</v>
      </c>
      <c r="B184" s="53">
        <v>40.0</v>
      </c>
      <c r="C184" s="53" t="s">
        <v>24</v>
      </c>
      <c r="D184" s="53">
        <v>8405.556715369294</v>
      </c>
    </row>
    <row r="185">
      <c r="A185" s="53" t="s">
        <v>79</v>
      </c>
      <c r="B185" s="53">
        <v>40.0</v>
      </c>
      <c r="C185" s="53" t="s">
        <v>247</v>
      </c>
      <c r="D185" s="53">
        <v>4547.344459918644</v>
      </c>
    </row>
    <row r="186">
      <c r="A186" s="53" t="s">
        <v>79</v>
      </c>
      <c r="B186" s="53">
        <v>41.0</v>
      </c>
      <c r="C186" s="53" t="s">
        <v>24</v>
      </c>
      <c r="D186" s="53">
        <v>1837.0764773443366</v>
      </c>
    </row>
    <row r="187">
      <c r="A187" s="53" t="s">
        <v>79</v>
      </c>
      <c r="B187" s="53">
        <v>41.0</v>
      </c>
      <c r="C187" s="53" t="s">
        <v>247</v>
      </c>
      <c r="D187" s="53">
        <v>-26059.442047448534</v>
      </c>
    </row>
    <row r="188">
      <c r="A188" s="53" t="s">
        <v>79</v>
      </c>
      <c r="B188" s="53">
        <v>42.0</v>
      </c>
      <c r="C188" s="53" t="s">
        <v>247</v>
      </c>
      <c r="D188" s="53">
        <v>-32619.813103257344</v>
      </c>
    </row>
    <row r="189">
      <c r="A189" s="53" t="s">
        <v>79</v>
      </c>
      <c r="B189" s="53">
        <v>43.0</v>
      </c>
      <c r="C189" s="53" t="s">
        <v>247</v>
      </c>
      <c r="D189" s="53">
        <v>15783.964640358352</v>
      </c>
    </row>
    <row r="190">
      <c r="A190" s="53" t="s">
        <v>79</v>
      </c>
      <c r="B190" s="53">
        <v>44.0</v>
      </c>
      <c r="C190" s="53" t="s">
        <v>247</v>
      </c>
      <c r="D190" s="53">
        <v>-25202.573212532494</v>
      </c>
    </row>
    <row r="191">
      <c r="A191" s="53" t="s">
        <v>79</v>
      </c>
      <c r="B191" s="53">
        <v>45.0</v>
      </c>
      <c r="C191" s="53" t="s">
        <v>24</v>
      </c>
      <c r="D191" s="53">
        <v>43168.05104675498</v>
      </c>
    </row>
    <row r="192">
      <c r="A192" s="53" t="s">
        <v>79</v>
      </c>
      <c r="B192" s="53">
        <v>45.0</v>
      </c>
      <c r="C192" s="53" t="s">
        <v>247</v>
      </c>
      <c r="D192" s="53">
        <v>-51506.36639896191</v>
      </c>
    </row>
    <row r="193">
      <c r="A193" s="53" t="s">
        <v>79</v>
      </c>
      <c r="B193" s="53">
        <v>46.0</v>
      </c>
      <c r="C193" s="53" t="s">
        <v>24</v>
      </c>
      <c r="D193" s="53">
        <v>-11652.083075191798</v>
      </c>
    </row>
    <row r="194">
      <c r="A194" s="53" t="s">
        <v>79</v>
      </c>
      <c r="B194" s="53">
        <v>46.0</v>
      </c>
      <c r="C194" s="53" t="s">
        <v>247</v>
      </c>
      <c r="D194" s="53">
        <v>-23728.161900634244</v>
      </c>
    </row>
    <row r="195">
      <c r="A195" s="53" t="s">
        <v>79</v>
      </c>
      <c r="B195" s="53">
        <v>47.0</v>
      </c>
      <c r="C195" s="53" t="s">
        <v>24</v>
      </c>
      <c r="D195" s="53">
        <v>-22778.741491509147</v>
      </c>
    </row>
    <row r="196">
      <c r="A196" s="53" t="s">
        <v>79</v>
      </c>
      <c r="B196" s="53">
        <v>47.0</v>
      </c>
      <c r="C196" s="53" t="s">
        <v>247</v>
      </c>
      <c r="D196" s="53">
        <v>-54469.23444774894</v>
      </c>
    </row>
    <row r="197">
      <c r="A197" s="53" t="s">
        <v>79</v>
      </c>
      <c r="B197" s="53">
        <v>48.0</v>
      </c>
      <c r="C197" s="53" t="s">
        <v>24</v>
      </c>
      <c r="D197" s="53">
        <v>22163.557511294013</v>
      </c>
    </row>
    <row r="198">
      <c r="A198" s="53" t="s">
        <v>79</v>
      </c>
      <c r="B198" s="53">
        <v>48.0</v>
      </c>
      <c r="C198" s="53" t="s">
        <v>247</v>
      </c>
      <c r="D198" s="53">
        <v>-41106.57438087228</v>
      </c>
    </row>
    <row r="199">
      <c r="A199" s="53" t="s">
        <v>79</v>
      </c>
      <c r="B199" s="53">
        <v>49.0</v>
      </c>
      <c r="C199" s="53" t="s">
        <v>24</v>
      </c>
      <c r="D199" s="53">
        <v>-1950.3764000535234</v>
      </c>
    </row>
    <row r="200">
      <c r="A200" s="53" t="s">
        <v>79</v>
      </c>
      <c r="B200" s="53">
        <v>49.0</v>
      </c>
      <c r="C200" s="53" t="s">
        <v>247</v>
      </c>
      <c r="D200" s="53">
        <v>11534.546555727964</v>
      </c>
    </row>
    <row r="201">
      <c r="A201" s="53" t="s">
        <v>79</v>
      </c>
      <c r="B201" s="53">
        <v>50.0</v>
      </c>
      <c r="C201" s="53" t="s">
        <v>24</v>
      </c>
      <c r="D201" s="53">
        <v>1387.2427394092238</v>
      </c>
    </row>
    <row r="202">
      <c r="A202" s="53" t="s">
        <v>79</v>
      </c>
      <c r="B202" s="53">
        <v>50.0</v>
      </c>
      <c r="C202" s="53" t="s">
        <v>247</v>
      </c>
      <c r="D202" s="53">
        <v>14088.082082601937</v>
      </c>
    </row>
    <row r="203">
      <c r="A203" s="53" t="s">
        <v>79</v>
      </c>
      <c r="B203" s="53">
        <v>51.0</v>
      </c>
      <c r="C203" s="53" t="s">
        <v>24</v>
      </c>
      <c r="D203" s="53">
        <v>4404.046757992967</v>
      </c>
    </row>
    <row r="204">
      <c r="A204" s="53" t="s">
        <v>79</v>
      </c>
      <c r="B204" s="53">
        <v>51.0</v>
      </c>
      <c r="C204" s="53" t="s">
        <v>247</v>
      </c>
      <c r="D204" s="53">
        <v>-6552.844874353887</v>
      </c>
    </row>
    <row r="205">
      <c r="A205" s="53" t="s">
        <v>79</v>
      </c>
      <c r="B205" s="53">
        <v>52.0</v>
      </c>
      <c r="C205" s="53" t="s">
        <v>24</v>
      </c>
      <c r="D205" s="53">
        <v>-43703.098058538846</v>
      </c>
    </row>
    <row r="206">
      <c r="A206" s="53" t="s">
        <v>79</v>
      </c>
      <c r="B206" s="53">
        <v>52.0</v>
      </c>
      <c r="C206" s="53" t="s">
        <v>247</v>
      </c>
      <c r="D206" s="53">
        <v>-65672.2590234707</v>
      </c>
    </row>
    <row r="207">
      <c r="A207" s="53" t="s">
        <v>80</v>
      </c>
      <c r="B207" s="53">
        <v>1.0</v>
      </c>
      <c r="C207" s="53" t="s">
        <v>24</v>
      </c>
      <c r="D207" s="53">
        <v>23812.266094036928</v>
      </c>
    </row>
    <row r="208">
      <c r="A208" s="53" t="s">
        <v>80</v>
      </c>
      <c r="B208" s="53">
        <v>1.0</v>
      </c>
      <c r="C208" s="53" t="s">
        <v>247</v>
      </c>
      <c r="D208" s="53">
        <v>2855.450955991417</v>
      </c>
    </row>
    <row r="209">
      <c r="A209" s="53" t="s">
        <v>80</v>
      </c>
      <c r="B209" s="53">
        <v>2.0</v>
      </c>
      <c r="C209" s="53" t="s">
        <v>24</v>
      </c>
      <c r="D209" s="53">
        <v>43766.92852995018</v>
      </c>
    </row>
    <row r="210">
      <c r="A210" s="53" t="s">
        <v>80</v>
      </c>
      <c r="B210" s="53">
        <v>2.0</v>
      </c>
      <c r="C210" s="53" t="s">
        <v>247</v>
      </c>
      <c r="D210" s="53">
        <v>8611.894354300348</v>
      </c>
    </row>
    <row r="211">
      <c r="A211" s="53" t="s">
        <v>80</v>
      </c>
      <c r="B211" s="53">
        <v>3.0</v>
      </c>
      <c r="C211" s="53" t="s">
        <v>24</v>
      </c>
      <c r="D211" s="53">
        <v>14611.803247920714</v>
      </c>
    </row>
    <row r="212">
      <c r="A212" s="53" t="s">
        <v>80</v>
      </c>
      <c r="B212" s="53">
        <v>3.0</v>
      </c>
      <c r="C212" s="53" t="s">
        <v>247</v>
      </c>
      <c r="D212" s="53">
        <v>4027.7564080114544</v>
      </c>
    </row>
    <row r="213">
      <c r="A213" s="53" t="s">
        <v>80</v>
      </c>
      <c r="B213" s="53">
        <v>4.0</v>
      </c>
      <c r="C213" s="53" t="s">
        <v>24</v>
      </c>
      <c r="D213" s="53">
        <v>-19870.94020319685</v>
      </c>
    </row>
    <row r="214">
      <c r="A214" s="53" t="s">
        <v>80</v>
      </c>
      <c r="B214" s="53">
        <v>4.0</v>
      </c>
      <c r="C214" s="53" t="s">
        <v>247</v>
      </c>
      <c r="D214" s="53">
        <v>11069.956128833152</v>
      </c>
    </row>
    <row r="215">
      <c r="A215" s="53" t="s">
        <v>80</v>
      </c>
      <c r="B215" s="53">
        <v>5.0</v>
      </c>
      <c r="C215" s="53" t="s">
        <v>24</v>
      </c>
      <c r="D215" s="53">
        <v>17615.73605432499</v>
      </c>
    </row>
    <row r="216">
      <c r="A216" s="53" t="s">
        <v>80</v>
      </c>
      <c r="B216" s="53">
        <v>5.0</v>
      </c>
      <c r="C216" s="53" t="s">
        <v>247</v>
      </c>
      <c r="D216" s="53">
        <v>7582.992417805721</v>
      </c>
    </row>
    <row r="217">
      <c r="A217" s="53" t="s">
        <v>80</v>
      </c>
      <c r="B217" s="53">
        <v>6.0</v>
      </c>
      <c r="C217" s="53" t="s">
        <v>24</v>
      </c>
      <c r="D217" s="53">
        <v>53047.30102176903</v>
      </c>
    </row>
    <row r="218">
      <c r="A218" s="53" t="s">
        <v>80</v>
      </c>
      <c r="B218" s="53">
        <v>6.0</v>
      </c>
      <c r="C218" s="53" t="s">
        <v>247</v>
      </c>
      <c r="D218" s="53">
        <v>10289.1451575028</v>
      </c>
    </row>
    <row r="219">
      <c r="A219" s="53" t="s">
        <v>80</v>
      </c>
      <c r="B219" s="53">
        <v>7.0</v>
      </c>
      <c r="C219" s="53" t="s">
        <v>24</v>
      </c>
      <c r="D219" s="53">
        <v>78837.82031501383</v>
      </c>
    </row>
    <row r="220">
      <c r="A220" s="53" t="s">
        <v>80</v>
      </c>
      <c r="B220" s="53">
        <v>7.0</v>
      </c>
      <c r="C220" s="53" t="s">
        <v>247</v>
      </c>
      <c r="D220" s="53">
        <v>6020.409691464913</v>
      </c>
    </row>
    <row r="221">
      <c r="A221" s="53" t="s">
        <v>80</v>
      </c>
      <c r="B221" s="53">
        <v>8.0</v>
      </c>
      <c r="C221" s="53" t="s">
        <v>24</v>
      </c>
      <c r="D221" s="53">
        <v>-118307.50349248385</v>
      </c>
    </row>
    <row r="222">
      <c r="A222" s="53" t="s">
        <v>80</v>
      </c>
      <c r="B222" s="53">
        <v>8.0</v>
      </c>
      <c r="C222" s="53" t="s">
        <v>247</v>
      </c>
      <c r="D222" s="53">
        <v>-16414.395878605555</v>
      </c>
    </row>
    <row r="223">
      <c r="A223" s="53" t="s">
        <v>80</v>
      </c>
      <c r="B223" s="53">
        <v>9.0</v>
      </c>
      <c r="C223" s="53" t="s">
        <v>24</v>
      </c>
      <c r="D223" s="53">
        <v>-232.39054926881</v>
      </c>
    </row>
    <row r="224">
      <c r="A224" s="53" t="s">
        <v>80</v>
      </c>
      <c r="B224" s="53">
        <v>9.0</v>
      </c>
      <c r="C224" s="53" t="s">
        <v>247</v>
      </c>
      <c r="D224" s="53">
        <v>-5442.0764858033335</v>
      </c>
    </row>
    <row r="225">
      <c r="A225" s="53" t="s">
        <v>80</v>
      </c>
      <c r="B225" s="53">
        <v>10.0</v>
      </c>
      <c r="C225" s="53" t="s">
        <v>24</v>
      </c>
      <c r="D225" s="53">
        <v>925.3163907381307</v>
      </c>
    </row>
    <row r="226">
      <c r="A226" s="53" t="s">
        <v>80</v>
      </c>
      <c r="B226" s="53">
        <v>10.0</v>
      </c>
      <c r="C226" s="53" t="s">
        <v>247</v>
      </c>
      <c r="D226" s="53">
        <v>11616.415607791281</v>
      </c>
    </row>
    <row r="227">
      <c r="A227" s="53" t="s">
        <v>80</v>
      </c>
      <c r="B227" s="53">
        <v>11.0</v>
      </c>
      <c r="C227" s="53" t="s">
        <v>24</v>
      </c>
      <c r="D227" s="53">
        <v>-11992.398199417281</v>
      </c>
    </row>
    <row r="228">
      <c r="A228" s="53" t="s">
        <v>80</v>
      </c>
      <c r="B228" s="53">
        <v>11.0</v>
      </c>
      <c r="C228" s="53" t="s">
        <v>247</v>
      </c>
      <c r="D228" s="53">
        <v>-202.18817440207317</v>
      </c>
    </row>
    <row r="229">
      <c r="A229" s="53" t="s">
        <v>80</v>
      </c>
      <c r="B229" s="53">
        <v>12.0</v>
      </c>
      <c r="C229" s="53" t="s">
        <v>24</v>
      </c>
      <c r="D229" s="53">
        <v>39767.23809409512</v>
      </c>
    </row>
    <row r="230">
      <c r="A230" s="53" t="s">
        <v>80</v>
      </c>
      <c r="B230" s="53">
        <v>12.0</v>
      </c>
      <c r="C230" s="53" t="s">
        <v>247</v>
      </c>
      <c r="D230" s="53">
        <v>-3234.2672983630537</v>
      </c>
    </row>
    <row r="231">
      <c r="A231" s="53" t="s">
        <v>80</v>
      </c>
      <c r="B231" s="53">
        <v>13.0</v>
      </c>
      <c r="C231" s="53" t="s">
        <v>24</v>
      </c>
      <c r="D231" s="53">
        <v>63011.82234816053</v>
      </c>
    </row>
    <row r="232">
      <c r="A232" s="53" t="s">
        <v>80</v>
      </c>
      <c r="B232" s="53">
        <v>13.0</v>
      </c>
      <c r="C232" s="53" t="s">
        <v>247</v>
      </c>
      <c r="D232" s="53">
        <v>13846.066814452632</v>
      </c>
    </row>
    <row r="233">
      <c r="A233" s="53" t="s">
        <v>80</v>
      </c>
      <c r="B233" s="53">
        <v>14.0</v>
      </c>
      <c r="C233" s="53" t="s">
        <v>24</v>
      </c>
      <c r="D233" s="53">
        <v>-79792.7044418367</v>
      </c>
    </row>
    <row r="234">
      <c r="A234" s="53" t="s">
        <v>80</v>
      </c>
      <c r="B234" s="53">
        <v>14.0</v>
      </c>
      <c r="C234" s="53" t="s">
        <v>247</v>
      </c>
      <c r="D234" s="53">
        <v>-15048.811900266533</v>
      </c>
    </row>
    <row r="235">
      <c r="A235" s="53" t="s">
        <v>80</v>
      </c>
      <c r="B235" s="53">
        <v>15.0</v>
      </c>
      <c r="C235" s="53" t="s">
        <v>24</v>
      </c>
      <c r="D235" s="53">
        <v>-35504.7155981502</v>
      </c>
    </row>
    <row r="236">
      <c r="A236" s="53" t="s">
        <v>80</v>
      </c>
      <c r="B236" s="53">
        <v>15.0</v>
      </c>
      <c r="C236" s="53" t="s">
        <v>247</v>
      </c>
      <c r="D236" s="53">
        <v>4216.59062636914</v>
      </c>
    </row>
    <row r="237">
      <c r="A237" s="53" t="s">
        <v>80</v>
      </c>
      <c r="B237" s="53">
        <v>16.0</v>
      </c>
      <c r="C237" s="53" t="s">
        <v>24</v>
      </c>
      <c r="D237" s="53">
        <v>-37793.781074954226</v>
      </c>
    </row>
    <row r="238">
      <c r="A238" s="53" t="s">
        <v>80</v>
      </c>
      <c r="B238" s="53">
        <v>16.0</v>
      </c>
      <c r="C238" s="53" t="s">
        <v>247</v>
      </c>
      <c r="D238" s="53">
        <v>-33.17206299617044</v>
      </c>
    </row>
    <row r="239">
      <c r="A239" s="53" t="s">
        <v>80</v>
      </c>
      <c r="B239" s="53">
        <v>17.0</v>
      </c>
      <c r="C239" s="53" t="s">
        <v>24</v>
      </c>
      <c r="D239" s="53">
        <v>43747.79464883577</v>
      </c>
    </row>
    <row r="240">
      <c r="A240" s="53" t="s">
        <v>80</v>
      </c>
      <c r="B240" s="53">
        <v>17.0</v>
      </c>
      <c r="C240" s="53" t="s">
        <v>247</v>
      </c>
      <c r="D240" s="53">
        <v>11517.45730981073</v>
      </c>
    </row>
    <row r="241">
      <c r="A241" s="53" t="s">
        <v>80</v>
      </c>
      <c r="B241" s="53">
        <v>18.0</v>
      </c>
      <c r="C241" s="53" t="s">
        <v>24</v>
      </c>
      <c r="D241" s="53">
        <v>-10378.237440583049</v>
      </c>
    </row>
    <row r="242">
      <c r="A242" s="53" t="s">
        <v>80</v>
      </c>
      <c r="B242" s="53">
        <v>18.0</v>
      </c>
      <c r="C242" s="53" t="s">
        <v>247</v>
      </c>
      <c r="D242" s="53">
        <v>5303.240223604764</v>
      </c>
    </row>
    <row r="243">
      <c r="A243" s="53" t="s">
        <v>80</v>
      </c>
      <c r="B243" s="53">
        <v>19.0</v>
      </c>
      <c r="C243" s="53" t="s">
        <v>24</v>
      </c>
      <c r="D243" s="53">
        <v>-51075.60917539412</v>
      </c>
    </row>
    <row r="244">
      <c r="A244" s="53" t="s">
        <v>80</v>
      </c>
      <c r="B244" s="53">
        <v>19.0</v>
      </c>
      <c r="C244" s="53" t="s">
        <v>247</v>
      </c>
      <c r="D244" s="53">
        <v>32556.37909130929</v>
      </c>
    </row>
    <row r="245">
      <c r="A245" s="53" t="s">
        <v>80</v>
      </c>
      <c r="B245" s="53">
        <v>20.0</v>
      </c>
      <c r="C245" s="53" t="s">
        <v>24</v>
      </c>
      <c r="D245" s="53">
        <v>13918.299350169724</v>
      </c>
    </row>
    <row r="246">
      <c r="A246" s="53" t="s">
        <v>80</v>
      </c>
      <c r="B246" s="53">
        <v>20.0</v>
      </c>
      <c r="C246" s="53" t="s">
        <v>247</v>
      </c>
      <c r="D246" s="53">
        <v>-2507.5616325821197</v>
      </c>
    </row>
    <row r="247">
      <c r="A247" s="53" t="s">
        <v>80</v>
      </c>
      <c r="B247" s="53">
        <v>21.0</v>
      </c>
      <c r="C247" s="53" t="s">
        <v>24</v>
      </c>
      <c r="D247" s="53">
        <v>9007.354636662374</v>
      </c>
    </row>
    <row r="248">
      <c r="A248" s="53" t="s">
        <v>80</v>
      </c>
      <c r="B248" s="53">
        <v>21.0</v>
      </c>
      <c r="C248" s="53" t="s">
        <v>247</v>
      </c>
      <c r="D248" s="53">
        <v>4161.204014588704</v>
      </c>
    </row>
    <row r="249">
      <c r="A249" s="53" t="s">
        <v>80</v>
      </c>
      <c r="B249" s="53">
        <v>22.0</v>
      </c>
      <c r="C249" s="53" t="s">
        <v>24</v>
      </c>
      <c r="D249" s="53">
        <v>630.281567119413</v>
      </c>
    </row>
    <row r="250">
      <c r="A250" s="53" t="s">
        <v>80</v>
      </c>
      <c r="B250" s="53">
        <v>22.0</v>
      </c>
      <c r="C250" s="53" t="s">
        <v>247</v>
      </c>
      <c r="D250" s="53">
        <v>3367.2967227193144</v>
      </c>
    </row>
    <row r="251">
      <c r="A251" s="53" t="s">
        <v>80</v>
      </c>
      <c r="B251" s="53">
        <v>23.0</v>
      </c>
      <c r="C251" s="53" t="s">
        <v>24</v>
      </c>
      <c r="D251" s="53">
        <v>-40428.540894424164</v>
      </c>
    </row>
    <row r="252">
      <c r="A252" s="53" t="s">
        <v>80</v>
      </c>
      <c r="B252" s="53">
        <v>23.0</v>
      </c>
      <c r="C252" s="53" t="s">
        <v>247</v>
      </c>
      <c r="D252" s="53">
        <v>-11040.950269958299</v>
      </c>
    </row>
    <row r="253">
      <c r="A253" s="53" t="s">
        <v>80</v>
      </c>
      <c r="B253" s="53">
        <v>24.0</v>
      </c>
      <c r="C253" s="53" t="s">
        <v>24</v>
      </c>
      <c r="D253" s="53">
        <v>36577.02204498882</v>
      </c>
    </row>
    <row r="254">
      <c r="A254" s="53" t="s">
        <v>80</v>
      </c>
      <c r="B254" s="53">
        <v>24.0</v>
      </c>
      <c r="C254" s="53" t="s">
        <v>247</v>
      </c>
      <c r="D254" s="53">
        <v>21294.979766037002</v>
      </c>
    </row>
    <row r="255">
      <c r="A255" s="53" t="s">
        <v>80</v>
      </c>
      <c r="B255" s="53">
        <v>25.0</v>
      </c>
      <c r="C255" s="53" t="s">
        <v>24</v>
      </c>
      <c r="D255" s="53">
        <v>-17529.923649230688</v>
      </c>
    </row>
    <row r="256">
      <c r="A256" s="53" t="s">
        <v>80</v>
      </c>
      <c r="B256" s="53">
        <v>25.0</v>
      </c>
      <c r="C256" s="53" t="s">
        <v>247</v>
      </c>
      <c r="D256" s="53">
        <v>12615.248335809476</v>
      </c>
    </row>
    <row r="257">
      <c r="A257" s="53" t="s">
        <v>80</v>
      </c>
      <c r="B257" s="53">
        <v>26.0</v>
      </c>
      <c r="C257" s="53" t="s">
        <v>24</v>
      </c>
      <c r="D257" s="53">
        <v>35913.79325194792</v>
      </c>
    </row>
    <row r="258">
      <c r="A258" s="53" t="s">
        <v>80</v>
      </c>
      <c r="B258" s="53">
        <v>26.0</v>
      </c>
      <c r="C258" s="53" t="s">
        <v>247</v>
      </c>
      <c r="D258" s="53">
        <v>3648.8184384305846</v>
      </c>
    </row>
    <row r="259">
      <c r="A259" s="53" t="s">
        <v>80</v>
      </c>
      <c r="B259" s="53">
        <v>27.0</v>
      </c>
      <c r="C259" s="53" t="s">
        <v>24</v>
      </c>
      <c r="D259" s="53">
        <v>-10168.211908462148</v>
      </c>
    </row>
    <row r="260">
      <c r="A260" s="53" t="s">
        <v>80</v>
      </c>
      <c r="B260" s="53">
        <v>27.0</v>
      </c>
      <c r="C260" s="53" t="s">
        <v>247</v>
      </c>
      <c r="D260" s="53">
        <v>568.3784107474685</v>
      </c>
    </row>
    <row r="261">
      <c r="A261" s="53" t="s">
        <v>80</v>
      </c>
      <c r="B261" s="53">
        <v>28.0</v>
      </c>
      <c r="C261" s="53" t="s">
        <v>24</v>
      </c>
      <c r="D261" s="53">
        <v>-9797.724354361155</v>
      </c>
    </row>
    <row r="262">
      <c r="A262" s="53" t="s">
        <v>80</v>
      </c>
      <c r="B262" s="53">
        <v>28.0</v>
      </c>
      <c r="C262" s="53" t="s">
        <v>247</v>
      </c>
      <c r="D262" s="53">
        <v>15888.807124841085</v>
      </c>
    </row>
    <row r="263">
      <c r="A263" s="53" t="s">
        <v>80</v>
      </c>
      <c r="B263" s="53">
        <v>29.0</v>
      </c>
      <c r="C263" s="53" t="s">
        <v>24</v>
      </c>
      <c r="D263" s="53">
        <v>31570.406078535798</v>
      </c>
    </row>
    <row r="264">
      <c r="A264" s="53" t="s">
        <v>80</v>
      </c>
      <c r="B264" s="53">
        <v>29.0</v>
      </c>
      <c r="C264" s="53" t="s">
        <v>247</v>
      </c>
      <c r="D264" s="53">
        <v>-2146.3673997784636</v>
      </c>
    </row>
    <row r="265">
      <c r="A265" s="53" t="s">
        <v>80</v>
      </c>
      <c r="B265" s="53">
        <v>30.0</v>
      </c>
      <c r="C265" s="53" t="s">
        <v>24</v>
      </c>
      <c r="D265" s="53">
        <v>-38336.41020002022</v>
      </c>
    </row>
    <row r="266">
      <c r="A266" s="53" t="s">
        <v>80</v>
      </c>
      <c r="B266" s="53">
        <v>30.0</v>
      </c>
      <c r="C266" s="53" t="s">
        <v>247</v>
      </c>
      <c r="D266" s="53">
        <v>5904.420115341183</v>
      </c>
    </row>
    <row r="267">
      <c r="A267" s="53" t="s">
        <v>80</v>
      </c>
      <c r="B267" s="53">
        <v>31.0</v>
      </c>
      <c r="C267" s="53" t="s">
        <v>24</v>
      </c>
      <c r="D267" s="53">
        <v>30118.148145286206</v>
      </c>
    </row>
    <row r="268">
      <c r="A268" s="53" t="s">
        <v>80</v>
      </c>
      <c r="B268" s="53">
        <v>31.0</v>
      </c>
      <c r="C268" s="53" t="s">
        <v>247</v>
      </c>
      <c r="D268" s="53">
        <v>7337.820818039013</v>
      </c>
    </row>
    <row r="269">
      <c r="A269" s="53" t="s">
        <v>80</v>
      </c>
      <c r="B269" s="53">
        <v>32.0</v>
      </c>
      <c r="C269" s="53" t="s">
        <v>24</v>
      </c>
      <c r="D269" s="53">
        <v>41175.35330666437</v>
      </c>
    </row>
    <row r="270">
      <c r="A270" s="53" t="s">
        <v>80</v>
      </c>
      <c r="B270" s="53">
        <v>32.0</v>
      </c>
      <c r="C270" s="53" t="s">
        <v>247</v>
      </c>
      <c r="D270" s="53">
        <v>2077.4245046619517</v>
      </c>
    </row>
    <row r="271">
      <c r="A271" s="53" t="s">
        <v>80</v>
      </c>
      <c r="B271" s="53">
        <v>33.0</v>
      </c>
      <c r="C271" s="53" t="s">
        <v>24</v>
      </c>
      <c r="D271" s="53">
        <v>13289.916698404351</v>
      </c>
    </row>
    <row r="272">
      <c r="A272" s="53" t="s">
        <v>80</v>
      </c>
      <c r="B272" s="53">
        <v>33.0</v>
      </c>
      <c r="C272" s="53" t="s">
        <v>247</v>
      </c>
      <c r="D272" s="53">
        <v>6471.223088427792</v>
      </c>
    </row>
    <row r="273">
      <c r="A273" s="53" t="s">
        <v>80</v>
      </c>
      <c r="B273" s="53">
        <v>34.0</v>
      </c>
      <c r="C273" s="53" t="s">
        <v>24</v>
      </c>
      <c r="D273" s="53">
        <v>-293.06762310648026</v>
      </c>
    </row>
    <row r="274">
      <c r="A274" s="53" t="s">
        <v>80</v>
      </c>
      <c r="B274" s="53">
        <v>34.0</v>
      </c>
      <c r="C274" s="53" t="s">
        <v>247</v>
      </c>
      <c r="D274" s="53">
        <v>2558.5453268299975</v>
      </c>
    </row>
    <row r="275">
      <c r="A275" s="53" t="s">
        <v>80</v>
      </c>
      <c r="B275" s="53">
        <v>35.0</v>
      </c>
      <c r="C275" s="53" t="s">
        <v>24</v>
      </c>
      <c r="D275" s="53">
        <v>-13489.655258952567</v>
      </c>
    </row>
    <row r="276">
      <c r="A276" s="53" t="s">
        <v>80</v>
      </c>
      <c r="B276" s="53">
        <v>35.0</v>
      </c>
      <c r="C276" s="53" t="s">
        <v>247</v>
      </c>
      <c r="D276" s="53">
        <v>5634.900290686208</v>
      </c>
    </row>
    <row r="277">
      <c r="A277" s="53" t="s">
        <v>80</v>
      </c>
      <c r="B277" s="53">
        <v>36.0</v>
      </c>
      <c r="C277" s="53" t="s">
        <v>24</v>
      </c>
      <c r="D277" s="53">
        <v>-60305.818863210174</v>
      </c>
    </row>
    <row r="278">
      <c r="A278" s="53" t="s">
        <v>80</v>
      </c>
      <c r="B278" s="53">
        <v>36.0</v>
      </c>
      <c r="C278" s="53" t="s">
        <v>247</v>
      </c>
      <c r="D278" s="53">
        <v>2939.7939247148506</v>
      </c>
    </row>
    <row r="279">
      <c r="A279" s="53" t="s">
        <v>80</v>
      </c>
      <c r="B279" s="53">
        <v>37.0</v>
      </c>
      <c r="C279" s="53" t="s">
        <v>24</v>
      </c>
      <c r="D279" s="53">
        <v>46235.85131473041</v>
      </c>
    </row>
    <row r="280">
      <c r="A280" s="53" t="s">
        <v>80</v>
      </c>
      <c r="B280" s="53">
        <v>37.0</v>
      </c>
      <c r="C280" s="53" t="s">
        <v>247</v>
      </c>
      <c r="D280" s="53">
        <v>-2894.2152218148244</v>
      </c>
    </row>
    <row r="281">
      <c r="A281" s="53" t="s">
        <v>80</v>
      </c>
      <c r="B281" s="53">
        <v>38.0</v>
      </c>
      <c r="C281" s="53" t="s">
        <v>24</v>
      </c>
      <c r="D281" s="53">
        <v>1620.257975437995</v>
      </c>
    </row>
    <row r="282">
      <c r="A282" s="53" t="s">
        <v>80</v>
      </c>
      <c r="B282" s="53">
        <v>38.0</v>
      </c>
      <c r="C282" s="53" t="s">
        <v>247</v>
      </c>
      <c r="D282" s="53">
        <v>8988.483746678698</v>
      </c>
    </row>
    <row r="283">
      <c r="A283" s="53" t="s">
        <v>80</v>
      </c>
      <c r="B283" s="53">
        <v>39.0</v>
      </c>
      <c r="C283" s="53" t="s">
        <v>24</v>
      </c>
      <c r="D283" s="53">
        <v>-30111.869120843432</v>
      </c>
    </row>
    <row r="284">
      <c r="A284" s="53" t="s">
        <v>80</v>
      </c>
      <c r="B284" s="53">
        <v>39.0</v>
      </c>
      <c r="C284" s="53" t="s">
        <v>247</v>
      </c>
      <c r="D284" s="53">
        <v>6876.602818573198</v>
      </c>
    </row>
    <row r="285">
      <c r="A285" s="53" t="s">
        <v>80</v>
      </c>
      <c r="B285" s="53">
        <v>40.0</v>
      </c>
      <c r="C285" s="53" t="s">
        <v>24</v>
      </c>
      <c r="D285" s="53">
        <v>-1210.3816641303893</v>
      </c>
    </row>
    <row r="286">
      <c r="A286" s="53" t="s">
        <v>80</v>
      </c>
      <c r="B286" s="53">
        <v>40.0</v>
      </c>
      <c r="C286" s="53" t="s">
        <v>247</v>
      </c>
      <c r="D286" s="53">
        <v>9965.6161611083</v>
      </c>
    </row>
    <row r="287">
      <c r="A287" s="53" t="s">
        <v>80</v>
      </c>
      <c r="B287" s="53">
        <v>41.0</v>
      </c>
      <c r="C287" s="53" t="s">
        <v>24</v>
      </c>
      <c r="D287" s="53">
        <v>35299.03300407677</v>
      </c>
    </row>
    <row r="288">
      <c r="A288" s="53" t="s">
        <v>80</v>
      </c>
      <c r="B288" s="53">
        <v>41.0</v>
      </c>
      <c r="C288" s="53" t="s">
        <v>247</v>
      </c>
      <c r="D288" s="53">
        <v>4004.094963171031</v>
      </c>
    </row>
    <row r="289">
      <c r="A289" s="53" t="s">
        <v>80</v>
      </c>
      <c r="B289" s="53">
        <v>42.0</v>
      </c>
      <c r="C289" s="53" t="s">
        <v>24</v>
      </c>
      <c r="D289" s="53">
        <v>-12984.26194994805</v>
      </c>
    </row>
    <row r="290">
      <c r="A290" s="53" t="s">
        <v>80</v>
      </c>
      <c r="B290" s="53">
        <v>42.0</v>
      </c>
      <c r="C290" s="53" t="s">
        <v>247</v>
      </c>
      <c r="D290" s="53">
        <v>857.9800099937587</v>
      </c>
    </row>
    <row r="291">
      <c r="A291" s="53" t="s">
        <v>80</v>
      </c>
      <c r="B291" s="53">
        <v>43.0</v>
      </c>
      <c r="C291" s="53" t="s">
        <v>24</v>
      </c>
      <c r="D291" s="53">
        <v>-341.78645535031956</v>
      </c>
    </row>
    <row r="292">
      <c r="A292" s="53" t="s">
        <v>80</v>
      </c>
      <c r="B292" s="53">
        <v>43.0</v>
      </c>
      <c r="C292" s="53" t="s">
        <v>247</v>
      </c>
      <c r="D292" s="53">
        <v>8229.108252449392</v>
      </c>
    </row>
    <row r="293">
      <c r="A293" s="53" t="s">
        <v>80</v>
      </c>
      <c r="B293" s="53">
        <v>44.0</v>
      </c>
      <c r="C293" s="53" t="s">
        <v>24</v>
      </c>
      <c r="D293" s="53">
        <v>-36039.43797865905</v>
      </c>
    </row>
    <row r="294">
      <c r="A294" s="53" t="s">
        <v>80</v>
      </c>
      <c r="B294" s="53">
        <v>44.0</v>
      </c>
      <c r="C294" s="53" t="s">
        <v>247</v>
      </c>
      <c r="D294" s="53">
        <v>9199.992799663654</v>
      </c>
    </row>
    <row r="295">
      <c r="A295" s="53" t="s">
        <v>80</v>
      </c>
      <c r="B295" s="53">
        <v>45.0</v>
      </c>
      <c r="C295" s="53" t="s">
        <v>24</v>
      </c>
      <c r="D295" s="53">
        <v>50789.894366265726</v>
      </c>
    </row>
    <row r="296">
      <c r="A296" s="53" t="s">
        <v>80</v>
      </c>
      <c r="B296" s="53">
        <v>45.0</v>
      </c>
      <c r="C296" s="53" t="s">
        <v>247</v>
      </c>
      <c r="D296" s="53">
        <v>23092.02202017311</v>
      </c>
    </row>
    <row r="297">
      <c r="A297" s="53" t="s">
        <v>80</v>
      </c>
      <c r="B297" s="53">
        <v>46.0</v>
      </c>
      <c r="C297" s="53" t="s">
        <v>24</v>
      </c>
      <c r="D297" s="53">
        <v>-29341.568327530225</v>
      </c>
    </row>
    <row r="298">
      <c r="A298" s="53" t="s">
        <v>80</v>
      </c>
      <c r="B298" s="53">
        <v>46.0</v>
      </c>
      <c r="C298" s="53" t="s">
        <v>247</v>
      </c>
      <c r="D298" s="53">
        <v>-18571.4257140134</v>
      </c>
    </row>
    <row r="299">
      <c r="A299" s="53" t="s">
        <v>80</v>
      </c>
      <c r="B299" s="53">
        <v>47.0</v>
      </c>
      <c r="C299" s="53" t="s">
        <v>24</v>
      </c>
      <c r="D299" s="53">
        <v>-17282.26910893666</v>
      </c>
    </row>
    <row r="300">
      <c r="A300" s="53" t="s">
        <v>80</v>
      </c>
      <c r="B300" s="53">
        <v>47.0</v>
      </c>
      <c r="C300" s="53" t="s">
        <v>247</v>
      </c>
      <c r="D300" s="53">
        <v>29951.874382881724</v>
      </c>
    </row>
    <row r="301">
      <c r="A301" s="53" t="s">
        <v>80</v>
      </c>
      <c r="B301" s="53">
        <v>48.0</v>
      </c>
      <c r="C301" s="53" t="s">
        <v>24</v>
      </c>
      <c r="D301" s="53">
        <v>2287.5168526066154</v>
      </c>
    </row>
    <row r="302">
      <c r="A302" s="53" t="s">
        <v>80</v>
      </c>
      <c r="B302" s="53">
        <v>48.0</v>
      </c>
      <c r="C302" s="53" t="s">
        <v>247</v>
      </c>
      <c r="D302" s="53">
        <v>-1222.2907005231953</v>
      </c>
    </row>
    <row r="303">
      <c r="A303" s="53" t="s">
        <v>80</v>
      </c>
      <c r="B303" s="53">
        <v>49.0</v>
      </c>
      <c r="C303" s="53" t="s">
        <v>24</v>
      </c>
      <c r="D303" s="53">
        <v>-17559.582800672473</v>
      </c>
    </row>
    <row r="304">
      <c r="A304" s="53" t="s">
        <v>80</v>
      </c>
      <c r="B304" s="53">
        <v>49.0</v>
      </c>
      <c r="C304" s="53" t="s">
        <v>247</v>
      </c>
      <c r="D304" s="53">
        <v>7784.308168497656</v>
      </c>
    </row>
    <row r="305">
      <c r="A305" s="53" t="s">
        <v>80</v>
      </c>
      <c r="B305" s="53">
        <v>50.0</v>
      </c>
      <c r="C305" s="53" t="s">
        <v>24</v>
      </c>
      <c r="D305" s="53">
        <v>11214.014166447903</v>
      </c>
    </row>
    <row r="306">
      <c r="A306" s="53" t="s">
        <v>80</v>
      </c>
      <c r="B306" s="53">
        <v>50.0</v>
      </c>
      <c r="C306" s="53" t="s">
        <v>247</v>
      </c>
      <c r="D306" s="53">
        <v>-7285.569856299315</v>
      </c>
    </row>
    <row r="307">
      <c r="A307" s="53" t="s">
        <v>80</v>
      </c>
      <c r="B307" s="53">
        <v>51.0</v>
      </c>
      <c r="C307" s="53" t="s">
        <v>24</v>
      </c>
      <c r="D307" s="53">
        <v>8701.546929718534</v>
      </c>
    </row>
    <row r="308">
      <c r="A308" s="53" t="s">
        <v>80</v>
      </c>
      <c r="B308" s="53">
        <v>51.0</v>
      </c>
      <c r="C308" s="53" t="s">
        <v>247</v>
      </c>
      <c r="D308" s="53">
        <v>4378.999896879623</v>
      </c>
    </row>
    <row r="309">
      <c r="A309" s="53" t="s">
        <v>80</v>
      </c>
      <c r="B309" s="53">
        <v>52.0</v>
      </c>
      <c r="C309" s="53" t="s">
        <v>24</v>
      </c>
      <c r="D309" s="53">
        <v>-43876.84427032705</v>
      </c>
    </row>
    <row r="310">
      <c r="A310" s="53" t="s">
        <v>80</v>
      </c>
      <c r="B310" s="53">
        <v>52.0</v>
      </c>
      <c r="C310" s="53" t="s">
        <v>247</v>
      </c>
      <c r="D310" s="53">
        <v>-1855.573362792029</v>
      </c>
    </row>
    <row r="311">
      <c r="A311" s="53" t="s">
        <v>81</v>
      </c>
      <c r="B311" s="53">
        <v>1.0</v>
      </c>
      <c r="C311" s="53" t="s">
        <v>247</v>
      </c>
      <c r="D311" s="53">
        <v>26883.733763526365</v>
      </c>
    </row>
    <row r="312">
      <c r="A312" s="53" t="s">
        <v>81</v>
      </c>
      <c r="B312" s="53">
        <v>2.0</v>
      </c>
      <c r="C312" s="53" t="s">
        <v>247</v>
      </c>
      <c r="D312" s="53">
        <v>-6196.291190141862</v>
      </c>
    </row>
    <row r="313">
      <c r="A313" s="53" t="s">
        <v>81</v>
      </c>
      <c r="B313" s="53">
        <v>3.0</v>
      </c>
      <c r="C313" s="53" t="s">
        <v>247</v>
      </c>
      <c r="D313" s="53">
        <v>-6776.6777654335</v>
      </c>
    </row>
    <row r="314">
      <c r="A314" s="53" t="s">
        <v>81</v>
      </c>
      <c r="B314" s="53">
        <v>4.0</v>
      </c>
      <c r="C314" s="53" t="s">
        <v>247</v>
      </c>
      <c r="D314" s="53">
        <v>9501.617729146106</v>
      </c>
    </row>
    <row r="315">
      <c r="A315" s="53" t="s">
        <v>81</v>
      </c>
      <c r="B315" s="53">
        <v>5.0</v>
      </c>
      <c r="C315" s="53" t="s">
        <v>247</v>
      </c>
      <c r="D315" s="53">
        <v>-7896.051384567683</v>
      </c>
    </row>
    <row r="316">
      <c r="A316" s="53" t="s">
        <v>81</v>
      </c>
      <c r="B316" s="53">
        <v>6.0</v>
      </c>
      <c r="C316" s="53" t="s">
        <v>247</v>
      </c>
      <c r="D316" s="53">
        <v>36781.03479180848</v>
      </c>
    </row>
    <row r="317">
      <c r="A317" s="53" t="s">
        <v>81</v>
      </c>
      <c r="B317" s="53">
        <v>7.0</v>
      </c>
      <c r="C317" s="53" t="s">
        <v>247</v>
      </c>
      <c r="D317" s="53">
        <v>27969.251252202943</v>
      </c>
    </row>
    <row r="318">
      <c r="A318" s="53" t="s">
        <v>81</v>
      </c>
      <c r="B318" s="53">
        <v>8.0</v>
      </c>
      <c r="C318" s="53" t="s">
        <v>247</v>
      </c>
      <c r="D318" s="53">
        <v>-50833.045510574375</v>
      </c>
    </row>
    <row r="319">
      <c r="A319" s="53" t="s">
        <v>81</v>
      </c>
      <c r="B319" s="53">
        <v>9.0</v>
      </c>
      <c r="C319" s="53" t="s">
        <v>247</v>
      </c>
      <c r="D319" s="53">
        <v>3465.1979986561223</v>
      </c>
    </row>
    <row r="320">
      <c r="A320" s="53" t="s">
        <v>81</v>
      </c>
      <c r="B320" s="53">
        <v>10.0</v>
      </c>
      <c r="C320" s="53" t="s">
        <v>247</v>
      </c>
      <c r="D320" s="53">
        <v>-2588.081080600504</v>
      </c>
    </row>
    <row r="321">
      <c r="A321" s="53" t="s">
        <v>81</v>
      </c>
      <c r="B321" s="53">
        <v>11.0</v>
      </c>
      <c r="C321" s="53" t="s">
        <v>247</v>
      </c>
      <c r="D321" s="53">
        <v>-15489.05313654917</v>
      </c>
    </row>
    <row r="322">
      <c r="A322" s="53" t="s">
        <v>81</v>
      </c>
      <c r="B322" s="53">
        <v>12.0</v>
      </c>
      <c r="C322" s="53" t="s">
        <v>247</v>
      </c>
      <c r="D322" s="53">
        <v>4067.835027404075</v>
      </c>
    </row>
    <row r="323">
      <c r="A323" s="53" t="s">
        <v>81</v>
      </c>
      <c r="B323" s="53">
        <v>13.0</v>
      </c>
      <c r="C323" s="53" t="s">
        <v>247</v>
      </c>
      <c r="D323" s="53">
        <v>44635.540619267354</v>
      </c>
    </row>
    <row r="324">
      <c r="A324" s="53" t="s">
        <v>81</v>
      </c>
      <c r="B324" s="53">
        <v>14.0</v>
      </c>
      <c r="C324" s="53" t="s">
        <v>247</v>
      </c>
      <c r="D324" s="53">
        <v>-71336.44725916546</v>
      </c>
    </row>
    <row r="325">
      <c r="A325" s="53" t="s">
        <v>81</v>
      </c>
      <c r="B325" s="53">
        <v>15.0</v>
      </c>
      <c r="C325" s="53" t="s">
        <v>247</v>
      </c>
      <c r="D325" s="53">
        <v>-44170.922657786585</v>
      </c>
    </row>
    <row r="326">
      <c r="A326" s="53" t="s">
        <v>81</v>
      </c>
      <c r="B326" s="53">
        <v>16.0</v>
      </c>
      <c r="C326" s="53" t="s">
        <v>247</v>
      </c>
      <c r="D326" s="53">
        <v>-57227.544178563934</v>
      </c>
    </row>
    <row r="327">
      <c r="A327" s="53" t="s">
        <v>81</v>
      </c>
      <c r="B327" s="53">
        <v>17.0</v>
      </c>
      <c r="C327" s="53" t="s">
        <v>247</v>
      </c>
      <c r="D327" s="53">
        <v>-691.1577847873418</v>
      </c>
    </row>
    <row r="328">
      <c r="A328" s="53" t="s">
        <v>81</v>
      </c>
      <c r="B328" s="53">
        <v>18.0</v>
      </c>
      <c r="C328" s="53" t="s">
        <v>247</v>
      </c>
      <c r="D328" s="53">
        <v>-47746.19031271512</v>
      </c>
    </row>
    <row r="329">
      <c r="A329" s="53" t="s">
        <v>81</v>
      </c>
      <c r="B329" s="53">
        <v>19.0</v>
      </c>
      <c r="C329" s="53" t="s">
        <v>247</v>
      </c>
      <c r="D329" s="53">
        <v>-37469.21873987256</v>
      </c>
    </row>
    <row r="330">
      <c r="A330" s="53" t="s">
        <v>81</v>
      </c>
      <c r="B330" s="53">
        <v>20.0</v>
      </c>
      <c r="C330" s="53" t="s">
        <v>247</v>
      </c>
      <c r="D330" s="53">
        <v>-11549.245936416544</v>
      </c>
    </row>
    <row r="331">
      <c r="A331" s="53" t="s">
        <v>81</v>
      </c>
      <c r="B331" s="53">
        <v>21.0</v>
      </c>
      <c r="C331" s="53" t="s">
        <v>247</v>
      </c>
      <c r="D331" s="53">
        <v>-3302.1720780885694</v>
      </c>
    </row>
    <row r="332">
      <c r="A332" s="53" t="s">
        <v>81</v>
      </c>
      <c r="B332" s="53">
        <v>22.0</v>
      </c>
      <c r="C332" s="53" t="s">
        <v>247</v>
      </c>
      <c r="D332" s="53">
        <v>18602.632377152073</v>
      </c>
    </row>
    <row r="333">
      <c r="A333" s="53" t="s">
        <v>81</v>
      </c>
      <c r="B333" s="53">
        <v>23.0</v>
      </c>
      <c r="C333" s="53" t="s">
        <v>247</v>
      </c>
      <c r="D333" s="53">
        <v>-30667.40707744655</v>
      </c>
    </row>
    <row r="334">
      <c r="A334" s="53" t="s">
        <v>81</v>
      </c>
      <c r="B334" s="53">
        <v>24.0</v>
      </c>
      <c r="C334" s="53" t="s">
        <v>247</v>
      </c>
      <c r="D334" s="53">
        <v>29951.91319960693</v>
      </c>
    </row>
    <row r="335">
      <c r="A335" s="53" t="s">
        <v>81</v>
      </c>
      <c r="B335" s="53">
        <v>25.0</v>
      </c>
      <c r="C335" s="53" t="s">
        <v>247</v>
      </c>
      <c r="D335" s="53">
        <v>3731.9264087586394</v>
      </c>
    </row>
    <row r="336">
      <c r="A336" s="53" t="s">
        <v>81</v>
      </c>
      <c r="B336" s="53">
        <v>26.0</v>
      </c>
      <c r="C336" s="53" t="s">
        <v>247</v>
      </c>
      <c r="D336" s="53">
        <v>-6195.432984426802</v>
      </c>
    </row>
    <row r="337">
      <c r="A337" s="53" t="s">
        <v>81</v>
      </c>
      <c r="B337" s="53">
        <v>27.0</v>
      </c>
      <c r="C337" s="53" t="s">
        <v>247</v>
      </c>
      <c r="D337" s="53">
        <v>1779.3417484525153</v>
      </c>
    </row>
    <row r="338">
      <c r="A338" s="53" t="s">
        <v>81</v>
      </c>
      <c r="B338" s="53">
        <v>28.0</v>
      </c>
      <c r="C338" s="53" t="s">
        <v>247</v>
      </c>
      <c r="D338" s="53">
        <v>5194.193311189663</v>
      </c>
    </row>
    <row r="339">
      <c r="A339" s="53" t="s">
        <v>81</v>
      </c>
      <c r="B339" s="53">
        <v>29.0</v>
      </c>
      <c r="C339" s="53" t="s">
        <v>247</v>
      </c>
      <c r="D339" s="53">
        <v>-3488.917309561027</v>
      </c>
    </row>
    <row r="340">
      <c r="A340" s="53" t="s">
        <v>81</v>
      </c>
      <c r="B340" s="53">
        <v>30.0</v>
      </c>
      <c r="C340" s="53" t="s">
        <v>247</v>
      </c>
      <c r="D340" s="53">
        <v>18304.279380917615</v>
      </c>
    </row>
    <row r="341">
      <c r="A341" s="53" t="s">
        <v>81</v>
      </c>
      <c r="B341" s="53">
        <v>31.0</v>
      </c>
      <c r="C341" s="53" t="s">
        <v>247</v>
      </c>
      <c r="D341" s="53">
        <v>-6590.067854337689</v>
      </c>
    </row>
    <row r="342">
      <c r="A342" s="53" t="s">
        <v>81</v>
      </c>
      <c r="B342" s="53">
        <v>32.0</v>
      </c>
      <c r="C342" s="53" t="s">
        <v>247</v>
      </c>
      <c r="D342" s="53">
        <v>-839.162442942752</v>
      </c>
    </row>
    <row r="343">
      <c r="A343" s="53" t="s">
        <v>81</v>
      </c>
      <c r="B343" s="53">
        <v>33.0</v>
      </c>
      <c r="C343" s="53" t="s">
        <v>247</v>
      </c>
      <c r="D343" s="53">
        <v>5092.997997300839</v>
      </c>
    </row>
    <row r="344">
      <c r="A344" s="53" t="s">
        <v>81</v>
      </c>
      <c r="B344" s="53">
        <v>34.0</v>
      </c>
      <c r="C344" s="53" t="s">
        <v>247</v>
      </c>
      <c r="D344" s="53">
        <v>-3423.790576116175</v>
      </c>
    </row>
    <row r="345">
      <c r="A345" s="53" t="s">
        <v>81</v>
      </c>
      <c r="B345" s="53">
        <v>35.0</v>
      </c>
      <c r="C345" s="53" t="s">
        <v>247</v>
      </c>
      <c r="D345" s="53">
        <v>-14131.181211329023</v>
      </c>
    </row>
    <row r="346">
      <c r="A346" s="53" t="s">
        <v>81</v>
      </c>
      <c r="B346" s="53">
        <v>36.0</v>
      </c>
      <c r="C346" s="53" t="s">
        <v>247</v>
      </c>
      <c r="D346" s="53">
        <v>-21442.605442837943</v>
      </c>
    </row>
    <row r="347">
      <c r="A347" s="53" t="s">
        <v>81</v>
      </c>
      <c r="B347" s="53">
        <v>37.0</v>
      </c>
      <c r="C347" s="53" t="s">
        <v>247</v>
      </c>
      <c r="D347" s="53">
        <v>4565.136300589013</v>
      </c>
    </row>
    <row r="348">
      <c r="A348" s="53" t="s">
        <v>81</v>
      </c>
      <c r="B348" s="53">
        <v>38.0</v>
      </c>
      <c r="C348" s="53" t="s">
        <v>247</v>
      </c>
      <c r="D348" s="53">
        <v>1216.0194946500899</v>
      </c>
    </row>
    <row r="349">
      <c r="A349" s="53" t="s">
        <v>81</v>
      </c>
      <c r="B349" s="53">
        <v>39.0</v>
      </c>
      <c r="C349" s="53" t="s">
        <v>247</v>
      </c>
      <c r="D349" s="53">
        <v>-35911.67904956291</v>
      </c>
    </row>
    <row r="350">
      <c r="A350" s="53" t="s">
        <v>81</v>
      </c>
      <c r="B350" s="53">
        <v>40.0</v>
      </c>
      <c r="C350" s="53" t="s">
        <v>247</v>
      </c>
      <c r="D350" s="53">
        <v>-22155.511050237303</v>
      </c>
    </row>
    <row r="351">
      <c r="A351" s="53" t="s">
        <v>81</v>
      </c>
      <c r="B351" s="53">
        <v>41.0</v>
      </c>
      <c r="C351" s="53" t="s">
        <v>247</v>
      </c>
      <c r="D351" s="53">
        <v>-4668.048467024682</v>
      </c>
    </row>
    <row r="352">
      <c r="A352" s="53" t="s">
        <v>81</v>
      </c>
      <c r="B352" s="53">
        <v>42.0</v>
      </c>
      <c r="C352" s="53" t="s">
        <v>247</v>
      </c>
      <c r="D352" s="53">
        <v>10266.530353352058</v>
      </c>
    </row>
    <row r="353">
      <c r="A353" s="53" t="s">
        <v>81</v>
      </c>
      <c r="B353" s="53">
        <v>43.0</v>
      </c>
      <c r="C353" s="53" t="s">
        <v>247</v>
      </c>
      <c r="D353" s="53">
        <v>11775.301772753412</v>
      </c>
    </row>
    <row r="354">
      <c r="A354" s="53" t="s">
        <v>81</v>
      </c>
      <c r="B354" s="53">
        <v>44.0</v>
      </c>
      <c r="C354" s="53" t="s">
        <v>247</v>
      </c>
      <c r="D354" s="53">
        <v>-15246.024127558245</v>
      </c>
    </row>
    <row r="355">
      <c r="A355" s="53" t="s">
        <v>81</v>
      </c>
      <c r="B355" s="53">
        <v>45.0</v>
      </c>
      <c r="C355" s="53" t="s">
        <v>247</v>
      </c>
      <c r="D355" s="53">
        <v>-7700.400543422415</v>
      </c>
    </row>
    <row r="356">
      <c r="A356" s="53" t="s">
        <v>81</v>
      </c>
      <c r="B356" s="53">
        <v>46.0</v>
      </c>
      <c r="C356" s="53" t="s">
        <v>247</v>
      </c>
      <c r="D356" s="53">
        <v>2958.090269529728</v>
      </c>
    </row>
    <row r="357">
      <c r="A357" s="53" t="s">
        <v>81</v>
      </c>
      <c r="B357" s="53">
        <v>47.0</v>
      </c>
      <c r="C357" s="53" t="s">
        <v>247</v>
      </c>
      <c r="D357" s="53">
        <v>6706.989602630791</v>
      </c>
    </row>
    <row r="358">
      <c r="A358" s="53" t="s">
        <v>81</v>
      </c>
      <c r="B358" s="53">
        <v>48.0</v>
      </c>
      <c r="C358" s="53" t="s">
        <v>247</v>
      </c>
      <c r="D358" s="53">
        <v>31202.948933588727</v>
      </c>
    </row>
    <row r="359">
      <c r="A359" s="53" t="s">
        <v>81</v>
      </c>
      <c r="B359" s="53">
        <v>49.0</v>
      </c>
      <c r="C359" s="53" t="s">
        <v>247</v>
      </c>
      <c r="D359" s="53">
        <v>-18417.46905233879</v>
      </c>
    </row>
    <row r="360">
      <c r="A360" s="53" t="s">
        <v>81</v>
      </c>
      <c r="B360" s="53">
        <v>50.0</v>
      </c>
      <c r="C360" s="53" t="s">
        <v>247</v>
      </c>
      <c r="D360" s="53">
        <v>-30695.0573874526</v>
      </c>
    </row>
    <row r="361">
      <c r="A361" s="53" t="s">
        <v>81</v>
      </c>
      <c r="B361" s="53">
        <v>51.0</v>
      </c>
      <c r="C361" s="53" t="s">
        <v>247</v>
      </c>
      <c r="D361" s="53">
        <v>56498.11955612953</v>
      </c>
    </row>
    <row r="362">
      <c r="A362" s="53" t="s">
        <v>81</v>
      </c>
      <c r="B362" s="53">
        <v>52.0</v>
      </c>
      <c r="C362" s="53" t="s">
        <v>247</v>
      </c>
      <c r="D362" s="53">
        <v>-126617.61619239654</v>
      </c>
    </row>
    <row r="363">
      <c r="A363" s="53" t="s">
        <v>82</v>
      </c>
      <c r="B363" s="53">
        <v>1.0</v>
      </c>
      <c r="C363" s="53" t="s">
        <v>24</v>
      </c>
      <c r="D363" s="53">
        <v>3457.733175494214</v>
      </c>
    </row>
    <row r="364">
      <c r="A364" s="53" t="s">
        <v>82</v>
      </c>
      <c r="B364" s="53">
        <v>1.0</v>
      </c>
      <c r="C364" s="53" t="s">
        <v>247</v>
      </c>
      <c r="D364" s="53">
        <v>66350.74310908745</v>
      </c>
    </row>
    <row r="365">
      <c r="A365" s="53" t="s">
        <v>82</v>
      </c>
      <c r="B365" s="53">
        <v>2.0</v>
      </c>
      <c r="C365" s="53" t="s">
        <v>24</v>
      </c>
      <c r="D365" s="53">
        <v>2676.9240885427166</v>
      </c>
    </row>
    <row r="366">
      <c r="A366" s="53" t="s">
        <v>82</v>
      </c>
      <c r="B366" s="53">
        <v>2.0</v>
      </c>
      <c r="C366" s="53" t="s">
        <v>247</v>
      </c>
      <c r="D366" s="53">
        <v>-10908.060462402469</v>
      </c>
    </row>
    <row r="367">
      <c r="A367" s="53" t="s">
        <v>82</v>
      </c>
      <c r="B367" s="53">
        <v>3.0</v>
      </c>
      <c r="C367" s="53" t="s">
        <v>24</v>
      </c>
      <c r="D367" s="53">
        <v>-2924.790122237154</v>
      </c>
    </row>
    <row r="368">
      <c r="A368" s="53" t="s">
        <v>82</v>
      </c>
      <c r="B368" s="53">
        <v>3.0</v>
      </c>
      <c r="C368" s="53" t="s">
        <v>247</v>
      </c>
      <c r="D368" s="53">
        <v>-15170.89214755857</v>
      </c>
    </row>
    <row r="369">
      <c r="A369" s="53" t="s">
        <v>82</v>
      </c>
      <c r="B369" s="53">
        <v>4.0</v>
      </c>
      <c r="C369" s="53" t="s">
        <v>24</v>
      </c>
      <c r="D369" s="53">
        <v>-3064.834545331828</v>
      </c>
    </row>
    <row r="370">
      <c r="A370" s="53" t="s">
        <v>82</v>
      </c>
      <c r="B370" s="53">
        <v>4.0</v>
      </c>
      <c r="C370" s="53" t="s">
        <v>247</v>
      </c>
      <c r="D370" s="53">
        <v>33848.56299723304</v>
      </c>
    </row>
    <row r="371">
      <c r="A371" s="53" t="s">
        <v>82</v>
      </c>
      <c r="B371" s="53">
        <v>5.0</v>
      </c>
      <c r="C371" s="53" t="s">
        <v>24</v>
      </c>
      <c r="D371" s="53">
        <v>-1631.8598327759391</v>
      </c>
    </row>
    <row r="372">
      <c r="A372" s="53" t="s">
        <v>82</v>
      </c>
      <c r="B372" s="53">
        <v>5.0</v>
      </c>
      <c r="C372" s="53" t="s">
        <v>247</v>
      </c>
      <c r="D372" s="53">
        <v>16248.104340723045</v>
      </c>
    </row>
    <row r="373">
      <c r="A373" s="53" t="s">
        <v>82</v>
      </c>
      <c r="B373" s="53">
        <v>6.0</v>
      </c>
      <c r="C373" s="53" t="s">
        <v>24</v>
      </c>
      <c r="D373" s="53">
        <v>4205.744765004387</v>
      </c>
    </row>
    <row r="374">
      <c r="A374" s="53" t="s">
        <v>82</v>
      </c>
      <c r="B374" s="53">
        <v>6.0</v>
      </c>
      <c r="C374" s="53" t="s">
        <v>247</v>
      </c>
      <c r="D374" s="53">
        <v>-4831.540311916266</v>
      </c>
    </row>
    <row r="375">
      <c r="A375" s="53" t="s">
        <v>82</v>
      </c>
      <c r="B375" s="53">
        <v>7.0</v>
      </c>
      <c r="C375" s="53" t="s">
        <v>24</v>
      </c>
      <c r="D375" s="53">
        <v>4032.502711041214</v>
      </c>
    </row>
    <row r="376">
      <c r="A376" s="53" t="s">
        <v>82</v>
      </c>
      <c r="B376" s="53">
        <v>7.0</v>
      </c>
      <c r="C376" s="53" t="s">
        <v>247</v>
      </c>
      <c r="D376" s="53">
        <v>165325.14967386023</v>
      </c>
    </row>
    <row r="377">
      <c r="A377" s="53" t="s">
        <v>82</v>
      </c>
      <c r="B377" s="53">
        <v>8.0</v>
      </c>
      <c r="C377" s="53" t="s">
        <v>24</v>
      </c>
      <c r="D377" s="53">
        <v>-12266.313995732657</v>
      </c>
    </row>
    <row r="378">
      <c r="A378" s="53" t="s">
        <v>82</v>
      </c>
      <c r="B378" s="53">
        <v>8.0</v>
      </c>
      <c r="C378" s="53" t="s">
        <v>247</v>
      </c>
      <c r="D378" s="53">
        <v>-197150.17266869606</v>
      </c>
    </row>
    <row r="379">
      <c r="A379" s="53" t="s">
        <v>82</v>
      </c>
      <c r="B379" s="53">
        <v>9.0</v>
      </c>
      <c r="C379" s="53" t="s">
        <v>24</v>
      </c>
      <c r="D379" s="53">
        <v>3592.667294266634</v>
      </c>
    </row>
    <row r="380">
      <c r="A380" s="53" t="s">
        <v>82</v>
      </c>
      <c r="B380" s="53">
        <v>9.0</v>
      </c>
      <c r="C380" s="53" t="s">
        <v>247</v>
      </c>
      <c r="D380" s="53">
        <v>-29215.79936277361</v>
      </c>
    </row>
    <row r="381">
      <c r="A381" s="53" t="s">
        <v>82</v>
      </c>
      <c r="B381" s="53">
        <v>10.0</v>
      </c>
      <c r="C381" s="53" t="s">
        <v>24</v>
      </c>
      <c r="D381" s="53">
        <v>7780.9693828872805</v>
      </c>
    </row>
    <row r="382">
      <c r="A382" s="53" t="s">
        <v>82</v>
      </c>
      <c r="B382" s="53">
        <v>10.0</v>
      </c>
      <c r="C382" s="53" t="s">
        <v>247</v>
      </c>
      <c r="D382" s="53">
        <v>-17684.372982219276</v>
      </c>
    </row>
    <row r="383">
      <c r="A383" s="53" t="s">
        <v>82</v>
      </c>
      <c r="B383" s="53">
        <v>11.0</v>
      </c>
      <c r="C383" s="53" t="s">
        <v>24</v>
      </c>
      <c r="D383" s="53">
        <v>1103.0687586151043</v>
      </c>
    </row>
    <row r="384">
      <c r="A384" s="53" t="s">
        <v>82</v>
      </c>
      <c r="B384" s="53">
        <v>11.0</v>
      </c>
      <c r="C384" s="53" t="s">
        <v>247</v>
      </c>
      <c r="D384" s="53">
        <v>-9949.444033367716</v>
      </c>
    </row>
    <row r="385">
      <c r="A385" s="53" t="s">
        <v>82</v>
      </c>
      <c r="B385" s="53">
        <v>12.0</v>
      </c>
      <c r="C385" s="53" t="s">
        <v>24</v>
      </c>
      <c r="D385" s="53">
        <v>955.2588059442901</v>
      </c>
    </row>
    <row r="386">
      <c r="A386" s="53" t="s">
        <v>82</v>
      </c>
      <c r="B386" s="53">
        <v>12.0</v>
      </c>
      <c r="C386" s="53" t="s">
        <v>247</v>
      </c>
      <c r="D386" s="53">
        <v>-12486.929084657979</v>
      </c>
    </row>
    <row r="387">
      <c r="A387" s="53" t="s">
        <v>82</v>
      </c>
      <c r="B387" s="53">
        <v>13.0</v>
      </c>
      <c r="C387" s="53" t="s">
        <v>24</v>
      </c>
      <c r="D387" s="53">
        <v>7045.99271736463</v>
      </c>
    </row>
    <row r="388">
      <c r="A388" s="53" t="s">
        <v>82</v>
      </c>
      <c r="B388" s="53">
        <v>13.0</v>
      </c>
      <c r="C388" s="53" t="s">
        <v>247</v>
      </c>
      <c r="D388" s="53">
        <v>163253.32288017494</v>
      </c>
    </row>
    <row r="389">
      <c r="A389" s="53" t="s">
        <v>82</v>
      </c>
      <c r="B389" s="53">
        <v>14.0</v>
      </c>
      <c r="C389" s="53" t="s">
        <v>24</v>
      </c>
      <c r="D389" s="53">
        <v>784.4036085267296</v>
      </c>
    </row>
    <row r="390">
      <c r="A390" s="53" t="s">
        <v>82</v>
      </c>
      <c r="B390" s="53">
        <v>14.0</v>
      </c>
      <c r="C390" s="53" t="s">
        <v>247</v>
      </c>
      <c r="D390" s="53">
        <v>-225540.4822267994</v>
      </c>
    </row>
    <row r="391">
      <c r="A391" s="53" t="s">
        <v>82</v>
      </c>
      <c r="B391" s="53">
        <v>15.0</v>
      </c>
      <c r="C391" s="53" t="s">
        <v>24</v>
      </c>
      <c r="D391" s="53">
        <v>-3729.0842618290926</v>
      </c>
    </row>
    <row r="392">
      <c r="A392" s="53" t="s">
        <v>82</v>
      </c>
      <c r="B392" s="53">
        <v>15.0</v>
      </c>
      <c r="C392" s="53" t="s">
        <v>247</v>
      </c>
      <c r="D392" s="53">
        <v>30962.17663903903</v>
      </c>
    </row>
    <row r="393">
      <c r="A393" s="53" t="s">
        <v>82</v>
      </c>
      <c r="B393" s="53">
        <v>16.0</v>
      </c>
      <c r="C393" s="53" t="s">
        <v>24</v>
      </c>
      <c r="D393" s="53">
        <v>-7660.714265229051</v>
      </c>
    </row>
    <row r="394">
      <c r="A394" s="53" t="s">
        <v>82</v>
      </c>
      <c r="B394" s="53">
        <v>16.0</v>
      </c>
      <c r="C394" s="53" t="s">
        <v>247</v>
      </c>
      <c r="D394" s="53">
        <v>-191229.7209445309</v>
      </c>
    </row>
    <row r="395">
      <c r="A395" s="53" t="s">
        <v>82</v>
      </c>
      <c r="B395" s="53">
        <v>17.0</v>
      </c>
      <c r="C395" s="53" t="s">
        <v>24</v>
      </c>
      <c r="D395" s="53">
        <v>-10744.720037309613</v>
      </c>
    </row>
    <row r="396">
      <c r="A396" s="53" t="s">
        <v>82</v>
      </c>
      <c r="B396" s="53">
        <v>17.0</v>
      </c>
      <c r="C396" s="53" t="s">
        <v>247</v>
      </c>
      <c r="D396" s="53">
        <v>27964.490369764368</v>
      </c>
    </row>
    <row r="397">
      <c r="A397" s="53" t="s">
        <v>82</v>
      </c>
      <c r="B397" s="53">
        <v>18.0</v>
      </c>
      <c r="C397" s="53" t="s">
        <v>24</v>
      </c>
      <c r="D397" s="53">
        <v>5710.622861852296</v>
      </c>
    </row>
    <row r="398">
      <c r="A398" s="53" t="s">
        <v>82</v>
      </c>
      <c r="B398" s="53">
        <v>18.0</v>
      </c>
      <c r="C398" s="53" t="s">
        <v>247</v>
      </c>
      <c r="D398" s="53">
        <v>-6884.7649538814985</v>
      </c>
    </row>
    <row r="399">
      <c r="A399" s="53" t="s">
        <v>82</v>
      </c>
      <c r="B399" s="53">
        <v>19.0</v>
      </c>
      <c r="C399" s="53" t="s">
        <v>24</v>
      </c>
      <c r="D399" s="53">
        <v>-15505.668606236915</v>
      </c>
    </row>
    <row r="400">
      <c r="A400" s="53" t="s">
        <v>82</v>
      </c>
      <c r="B400" s="53">
        <v>19.0</v>
      </c>
      <c r="C400" s="53" t="s">
        <v>247</v>
      </c>
      <c r="D400" s="53">
        <v>77903.95396240697</v>
      </c>
    </row>
    <row r="401">
      <c r="A401" s="53" t="s">
        <v>82</v>
      </c>
      <c r="B401" s="53">
        <v>20.0</v>
      </c>
      <c r="C401" s="53" t="s">
        <v>24</v>
      </c>
      <c r="D401" s="53">
        <v>4462.366002073142</v>
      </c>
    </row>
    <row r="402">
      <c r="A402" s="53" t="s">
        <v>82</v>
      </c>
      <c r="B402" s="53">
        <v>20.0</v>
      </c>
      <c r="C402" s="53" t="s">
        <v>247</v>
      </c>
      <c r="D402" s="53">
        <v>-7112.933742296416</v>
      </c>
    </row>
    <row r="403">
      <c r="A403" s="53" t="s">
        <v>82</v>
      </c>
      <c r="B403" s="53">
        <v>21.0</v>
      </c>
      <c r="C403" s="53" t="s">
        <v>24</v>
      </c>
      <c r="D403" s="53">
        <v>-4026.431878058388</v>
      </c>
    </row>
    <row r="404">
      <c r="A404" s="53" t="s">
        <v>82</v>
      </c>
      <c r="B404" s="53">
        <v>21.0</v>
      </c>
      <c r="C404" s="53" t="s">
        <v>247</v>
      </c>
      <c r="D404" s="53">
        <v>-44575.33535647042</v>
      </c>
    </row>
    <row r="405">
      <c r="A405" s="53" t="s">
        <v>82</v>
      </c>
      <c r="B405" s="53">
        <v>22.0</v>
      </c>
      <c r="C405" s="53" t="s">
        <v>24</v>
      </c>
      <c r="D405" s="53">
        <v>3075.095969375552</v>
      </c>
    </row>
    <row r="406">
      <c r="A406" s="53" t="s">
        <v>82</v>
      </c>
      <c r="B406" s="53">
        <v>22.0</v>
      </c>
      <c r="C406" s="53" t="s">
        <v>247</v>
      </c>
      <c r="D406" s="53">
        <v>94365.17148508268</v>
      </c>
    </row>
    <row r="407">
      <c r="A407" s="53" t="s">
        <v>82</v>
      </c>
      <c r="B407" s="53">
        <v>23.0</v>
      </c>
      <c r="C407" s="53" t="s">
        <v>24</v>
      </c>
      <c r="D407" s="53">
        <v>-9913.616425873512</v>
      </c>
    </row>
    <row r="408">
      <c r="A408" s="53" t="s">
        <v>82</v>
      </c>
      <c r="B408" s="53">
        <v>23.0</v>
      </c>
      <c r="C408" s="53" t="s">
        <v>247</v>
      </c>
      <c r="D408" s="53">
        <v>-231150.91817634078</v>
      </c>
    </row>
    <row r="409">
      <c r="A409" s="53" t="s">
        <v>82</v>
      </c>
      <c r="B409" s="53">
        <v>24.0</v>
      </c>
      <c r="C409" s="53" t="s">
        <v>24</v>
      </c>
      <c r="D409" s="53">
        <v>-16945.940505468025</v>
      </c>
    </row>
    <row r="410">
      <c r="A410" s="53" t="s">
        <v>82</v>
      </c>
      <c r="B410" s="53">
        <v>24.0</v>
      </c>
      <c r="C410" s="53" t="s">
        <v>247</v>
      </c>
      <c r="D410" s="53">
        <v>263421.6226315317</v>
      </c>
    </row>
    <row r="411">
      <c r="A411" s="53" t="s">
        <v>82</v>
      </c>
      <c r="B411" s="53">
        <v>25.0</v>
      </c>
      <c r="C411" s="53" t="s">
        <v>24</v>
      </c>
      <c r="D411" s="53">
        <v>-6553.224555410086</v>
      </c>
    </row>
    <row r="412">
      <c r="A412" s="53" t="s">
        <v>82</v>
      </c>
      <c r="B412" s="53">
        <v>25.0</v>
      </c>
      <c r="C412" s="53" t="s">
        <v>247</v>
      </c>
      <c r="D412" s="53">
        <v>21468.632837832243</v>
      </c>
    </row>
    <row r="413">
      <c r="A413" s="53" t="s">
        <v>82</v>
      </c>
      <c r="B413" s="53">
        <v>26.0</v>
      </c>
      <c r="C413" s="53" t="s">
        <v>24</v>
      </c>
      <c r="D413" s="53">
        <v>-5694.055947387506</v>
      </c>
    </row>
    <row r="414">
      <c r="A414" s="53" t="s">
        <v>82</v>
      </c>
      <c r="B414" s="53">
        <v>26.0</v>
      </c>
      <c r="C414" s="53" t="s">
        <v>247</v>
      </c>
      <c r="D414" s="53">
        <v>-9761.321597870108</v>
      </c>
    </row>
    <row r="415">
      <c r="A415" s="53" t="s">
        <v>82</v>
      </c>
      <c r="B415" s="53">
        <v>27.0</v>
      </c>
      <c r="C415" s="53" t="s">
        <v>24</v>
      </c>
      <c r="D415" s="53">
        <v>1092.885020735448</v>
      </c>
    </row>
    <row r="416">
      <c r="A416" s="53" t="s">
        <v>82</v>
      </c>
      <c r="B416" s="53">
        <v>27.0</v>
      </c>
      <c r="C416" s="53" t="s">
        <v>247</v>
      </c>
      <c r="D416" s="53">
        <v>-37313.79355479812</v>
      </c>
    </row>
    <row r="417">
      <c r="A417" s="53" t="s">
        <v>82</v>
      </c>
      <c r="B417" s="53">
        <v>28.0</v>
      </c>
      <c r="C417" s="53" t="s">
        <v>24</v>
      </c>
      <c r="D417" s="53">
        <v>3552.6879124987586</v>
      </c>
    </row>
    <row r="418">
      <c r="A418" s="53" t="s">
        <v>82</v>
      </c>
      <c r="B418" s="53">
        <v>28.0</v>
      </c>
      <c r="C418" s="53" t="s">
        <v>247</v>
      </c>
      <c r="D418" s="53">
        <v>24875.694525914212</v>
      </c>
    </row>
    <row r="419">
      <c r="A419" s="53" t="s">
        <v>82</v>
      </c>
      <c r="B419" s="53">
        <v>29.0</v>
      </c>
      <c r="C419" s="53" t="s">
        <v>24</v>
      </c>
      <c r="D419" s="53">
        <v>-4512.270335103241</v>
      </c>
    </row>
    <row r="420">
      <c r="A420" s="53" t="s">
        <v>82</v>
      </c>
      <c r="B420" s="53">
        <v>29.0</v>
      </c>
      <c r="C420" s="53" t="s">
        <v>247</v>
      </c>
      <c r="D420" s="53">
        <v>70328.40581514762</v>
      </c>
    </row>
    <row r="421">
      <c r="A421" s="53" t="s">
        <v>82</v>
      </c>
      <c r="B421" s="53">
        <v>30.0</v>
      </c>
      <c r="C421" s="53" t="s">
        <v>24</v>
      </c>
      <c r="D421" s="53">
        <v>-8147.760918248349</v>
      </c>
    </row>
    <row r="422">
      <c r="A422" s="53" t="s">
        <v>82</v>
      </c>
      <c r="B422" s="53">
        <v>30.0</v>
      </c>
      <c r="C422" s="53" t="s">
        <v>247</v>
      </c>
      <c r="D422" s="53">
        <v>41513.874172029224</v>
      </c>
    </row>
    <row r="423">
      <c r="A423" s="53" t="s">
        <v>82</v>
      </c>
      <c r="B423" s="53">
        <v>31.0</v>
      </c>
      <c r="C423" s="53" t="s">
        <v>24</v>
      </c>
      <c r="D423" s="53">
        <v>-2014.0911412943633</v>
      </c>
    </row>
    <row r="424">
      <c r="A424" s="53" t="s">
        <v>82</v>
      </c>
      <c r="B424" s="53">
        <v>31.0</v>
      </c>
      <c r="C424" s="53" t="s">
        <v>247</v>
      </c>
      <c r="D424" s="53">
        <v>39637.38599709835</v>
      </c>
    </row>
    <row r="425">
      <c r="A425" s="53" t="s">
        <v>82</v>
      </c>
      <c r="B425" s="53">
        <v>32.0</v>
      </c>
      <c r="C425" s="53" t="s">
        <v>24</v>
      </c>
      <c r="D425" s="53">
        <v>5978.815723153481</v>
      </c>
    </row>
    <row r="426">
      <c r="A426" s="53" t="s">
        <v>82</v>
      </c>
      <c r="B426" s="53">
        <v>32.0</v>
      </c>
      <c r="C426" s="53" t="s">
        <v>247</v>
      </c>
      <c r="D426" s="53">
        <v>81903.53950436803</v>
      </c>
    </row>
    <row r="427">
      <c r="A427" s="53" t="s">
        <v>82</v>
      </c>
      <c r="B427" s="53">
        <v>33.0</v>
      </c>
      <c r="C427" s="53" t="s">
        <v>24</v>
      </c>
      <c r="D427" s="53">
        <v>-10669.799039592348</v>
      </c>
    </row>
    <row r="428">
      <c r="A428" s="53" t="s">
        <v>82</v>
      </c>
      <c r="B428" s="53">
        <v>33.0</v>
      </c>
      <c r="C428" s="53" t="s">
        <v>247</v>
      </c>
      <c r="D428" s="53">
        <v>-11234.569900007315</v>
      </c>
    </row>
    <row r="429">
      <c r="A429" s="53" t="s">
        <v>82</v>
      </c>
      <c r="B429" s="53">
        <v>34.0</v>
      </c>
      <c r="C429" s="53" t="s">
        <v>24</v>
      </c>
      <c r="D429" s="53">
        <v>-2924.436192532061</v>
      </c>
    </row>
    <row r="430">
      <c r="A430" s="53" t="s">
        <v>82</v>
      </c>
      <c r="B430" s="53">
        <v>34.0</v>
      </c>
      <c r="C430" s="53" t="s">
        <v>247</v>
      </c>
      <c r="D430" s="53">
        <v>25387.00434932188</v>
      </c>
    </row>
    <row r="431">
      <c r="A431" s="53" t="s">
        <v>82</v>
      </c>
      <c r="B431" s="53">
        <v>35.0</v>
      </c>
      <c r="C431" s="53" t="s">
        <v>24</v>
      </c>
      <c r="D431" s="53">
        <v>-922.4248811289526</v>
      </c>
    </row>
    <row r="432">
      <c r="A432" s="53" t="s">
        <v>82</v>
      </c>
      <c r="B432" s="53">
        <v>35.0</v>
      </c>
      <c r="C432" s="53" t="s">
        <v>247</v>
      </c>
      <c r="D432" s="53">
        <v>3585.2440180387566</v>
      </c>
    </row>
    <row r="433">
      <c r="A433" s="53" t="s">
        <v>82</v>
      </c>
      <c r="B433" s="53">
        <v>36.0</v>
      </c>
      <c r="C433" s="53" t="s">
        <v>24</v>
      </c>
      <c r="D433" s="53">
        <v>3982.8570564171614</v>
      </c>
    </row>
    <row r="434">
      <c r="A434" s="53" t="s">
        <v>82</v>
      </c>
      <c r="B434" s="53">
        <v>36.0</v>
      </c>
      <c r="C434" s="53" t="s">
        <v>247</v>
      </c>
      <c r="D434" s="53">
        <v>-89053.83392021101</v>
      </c>
    </row>
    <row r="435">
      <c r="A435" s="53" t="s">
        <v>82</v>
      </c>
      <c r="B435" s="53">
        <v>37.0</v>
      </c>
      <c r="C435" s="53" t="s">
        <v>24</v>
      </c>
      <c r="D435" s="53">
        <v>-1055.6321831643718</v>
      </c>
    </row>
    <row r="436">
      <c r="A436" s="53" t="s">
        <v>82</v>
      </c>
      <c r="B436" s="53">
        <v>37.0</v>
      </c>
      <c r="C436" s="53" t="s">
        <v>247</v>
      </c>
      <c r="D436" s="53">
        <v>-24640.918107132995</v>
      </c>
    </row>
    <row r="437">
      <c r="A437" s="53" t="s">
        <v>82</v>
      </c>
      <c r="B437" s="53">
        <v>38.0</v>
      </c>
      <c r="C437" s="53" t="s">
        <v>24</v>
      </c>
      <c r="D437" s="53">
        <v>-1744.4075372328443</v>
      </c>
    </row>
    <row r="438">
      <c r="A438" s="53" t="s">
        <v>82</v>
      </c>
      <c r="B438" s="53">
        <v>38.0</v>
      </c>
      <c r="C438" s="53" t="s">
        <v>247</v>
      </c>
      <c r="D438" s="53">
        <v>85687.55503045428</v>
      </c>
    </row>
    <row r="439">
      <c r="A439" s="53" t="s">
        <v>82</v>
      </c>
      <c r="B439" s="53">
        <v>39.0</v>
      </c>
      <c r="C439" s="53" t="s">
        <v>24</v>
      </c>
      <c r="D439" s="53">
        <v>-8099.175145830509</v>
      </c>
    </row>
    <row r="440">
      <c r="A440" s="53" t="s">
        <v>82</v>
      </c>
      <c r="B440" s="53">
        <v>39.0</v>
      </c>
      <c r="C440" s="53" t="s">
        <v>247</v>
      </c>
      <c r="D440" s="53">
        <v>-90649.72993182226</v>
      </c>
    </row>
    <row r="441">
      <c r="A441" s="53" t="s">
        <v>82</v>
      </c>
      <c r="B441" s="53">
        <v>40.0</v>
      </c>
      <c r="C441" s="53" t="s">
        <v>24</v>
      </c>
      <c r="D441" s="53">
        <v>-8152.651194069748</v>
      </c>
    </row>
    <row r="442">
      <c r="A442" s="53" t="s">
        <v>82</v>
      </c>
      <c r="B442" s="53">
        <v>40.0</v>
      </c>
      <c r="C442" s="53" t="s">
        <v>247</v>
      </c>
      <c r="D442" s="53">
        <v>9730.870382762816</v>
      </c>
    </row>
    <row r="443">
      <c r="A443" s="53" t="s">
        <v>82</v>
      </c>
      <c r="B443" s="53">
        <v>41.0</v>
      </c>
      <c r="C443" s="53" t="s">
        <v>24</v>
      </c>
      <c r="D443" s="53">
        <v>-2927.6764568056697</v>
      </c>
    </row>
    <row r="444">
      <c r="A444" s="53" t="s">
        <v>82</v>
      </c>
      <c r="B444" s="53">
        <v>41.0</v>
      </c>
      <c r="C444" s="53" t="s">
        <v>247</v>
      </c>
      <c r="D444" s="53">
        <v>-80410.60563078237</v>
      </c>
    </row>
    <row r="445">
      <c r="A445" s="53" t="s">
        <v>82</v>
      </c>
      <c r="B445" s="53">
        <v>42.0</v>
      </c>
      <c r="C445" s="53" t="s">
        <v>24</v>
      </c>
      <c r="D445" s="53">
        <v>-5388.456319846694</v>
      </c>
    </row>
    <row r="446">
      <c r="A446" s="53" t="s">
        <v>82</v>
      </c>
      <c r="B446" s="53">
        <v>42.0</v>
      </c>
      <c r="C446" s="53" t="s">
        <v>247</v>
      </c>
      <c r="D446" s="53">
        <v>-2204.409269805614</v>
      </c>
    </row>
    <row r="447">
      <c r="A447" s="53" t="s">
        <v>82</v>
      </c>
      <c r="B447" s="53">
        <v>43.0</v>
      </c>
      <c r="C447" s="53" t="s">
        <v>24</v>
      </c>
      <c r="D447" s="53">
        <v>-13075.873072937511</v>
      </c>
    </row>
    <row r="448">
      <c r="A448" s="53" t="s">
        <v>82</v>
      </c>
      <c r="B448" s="53">
        <v>43.0</v>
      </c>
      <c r="C448" s="53" t="s">
        <v>247</v>
      </c>
      <c r="D448" s="53">
        <v>12834.130316793948</v>
      </c>
    </row>
    <row r="449">
      <c r="A449" s="53" t="s">
        <v>82</v>
      </c>
      <c r="B449" s="53">
        <v>44.0</v>
      </c>
      <c r="C449" s="53" t="s">
        <v>24</v>
      </c>
      <c r="D449" s="53">
        <v>-10538.955343517346</v>
      </c>
    </row>
    <row r="450">
      <c r="A450" s="53" t="s">
        <v>82</v>
      </c>
      <c r="B450" s="53">
        <v>44.0</v>
      </c>
      <c r="C450" s="53" t="s">
        <v>247</v>
      </c>
      <c r="D450" s="53">
        <v>-54134.98362669884</v>
      </c>
    </row>
    <row r="451">
      <c r="A451" s="53" t="s">
        <v>82</v>
      </c>
      <c r="B451" s="53">
        <v>45.0</v>
      </c>
      <c r="C451" s="53" t="s">
        <v>24</v>
      </c>
      <c r="D451" s="53">
        <v>-8100.41857764461</v>
      </c>
    </row>
    <row r="452">
      <c r="A452" s="53" t="s">
        <v>82</v>
      </c>
      <c r="B452" s="53">
        <v>45.0</v>
      </c>
      <c r="C452" s="53" t="s">
        <v>247</v>
      </c>
      <c r="D452" s="53">
        <v>11769.985659426351</v>
      </c>
    </row>
    <row r="453">
      <c r="A453" s="53" t="s">
        <v>82</v>
      </c>
      <c r="B453" s="53">
        <v>46.0</v>
      </c>
      <c r="C453" s="53" t="s">
        <v>24</v>
      </c>
      <c r="D453" s="53">
        <v>-4813.2571899787345</v>
      </c>
    </row>
    <row r="454">
      <c r="A454" s="53" t="s">
        <v>82</v>
      </c>
      <c r="B454" s="53">
        <v>46.0</v>
      </c>
      <c r="C454" s="53" t="s">
        <v>247</v>
      </c>
      <c r="D454" s="53">
        <v>2777.600160491438</v>
      </c>
    </row>
    <row r="455">
      <c r="A455" s="53" t="s">
        <v>82</v>
      </c>
      <c r="B455" s="53">
        <v>47.0</v>
      </c>
      <c r="C455" s="53" t="s">
        <v>24</v>
      </c>
      <c r="D455" s="53">
        <v>-8156.783808481409</v>
      </c>
    </row>
    <row r="456">
      <c r="A456" s="53" t="s">
        <v>82</v>
      </c>
      <c r="B456" s="53">
        <v>47.0</v>
      </c>
      <c r="C456" s="53" t="s">
        <v>247</v>
      </c>
      <c r="D456" s="53">
        <v>60079.16812308342</v>
      </c>
    </row>
    <row r="457">
      <c r="A457" s="53" t="s">
        <v>82</v>
      </c>
      <c r="B457" s="53">
        <v>48.0</v>
      </c>
      <c r="C457" s="53" t="s">
        <v>24</v>
      </c>
      <c r="D457" s="53">
        <v>-2174.3034147835224</v>
      </c>
    </row>
    <row r="458">
      <c r="A458" s="53" t="s">
        <v>82</v>
      </c>
      <c r="B458" s="53">
        <v>48.0</v>
      </c>
      <c r="C458" s="53" t="s">
        <v>247</v>
      </c>
      <c r="D458" s="53">
        <v>65354.90963461373</v>
      </c>
    </row>
    <row r="459">
      <c r="A459" s="53" t="s">
        <v>82</v>
      </c>
      <c r="B459" s="53">
        <v>49.0</v>
      </c>
      <c r="C459" s="53" t="s">
        <v>24</v>
      </c>
      <c r="D459" s="53">
        <v>11057.079145109255</v>
      </c>
    </row>
    <row r="460">
      <c r="A460" s="53" t="s">
        <v>82</v>
      </c>
      <c r="B460" s="53">
        <v>49.0</v>
      </c>
      <c r="C460" s="53" t="s">
        <v>247</v>
      </c>
      <c r="D460" s="53">
        <v>-14525.352710599038</v>
      </c>
    </row>
    <row r="461">
      <c r="A461" s="53" t="s">
        <v>82</v>
      </c>
      <c r="B461" s="53">
        <v>50.0</v>
      </c>
      <c r="C461" s="53" t="s">
        <v>24</v>
      </c>
      <c r="D461" s="53">
        <v>4449.57004799851</v>
      </c>
    </row>
    <row r="462">
      <c r="A462" s="53" t="s">
        <v>82</v>
      </c>
      <c r="B462" s="53">
        <v>50.0</v>
      </c>
      <c r="C462" s="53" t="s">
        <v>247</v>
      </c>
      <c r="D462" s="53">
        <v>-20119.869815105318</v>
      </c>
    </row>
    <row r="463">
      <c r="A463" s="53" t="s">
        <v>82</v>
      </c>
      <c r="B463" s="53">
        <v>51.0</v>
      </c>
      <c r="C463" s="53" t="s">
        <v>24</v>
      </c>
      <c r="D463" s="53">
        <v>-29797.23461461064</v>
      </c>
    </row>
    <row r="464">
      <c r="A464" s="53" t="s">
        <v>82</v>
      </c>
      <c r="B464" s="53">
        <v>51.0</v>
      </c>
      <c r="C464" s="53" t="s">
        <v>247</v>
      </c>
      <c r="D464" s="53">
        <v>8442.339308862152</v>
      </c>
    </row>
    <row r="465">
      <c r="A465" s="53" t="s">
        <v>82</v>
      </c>
      <c r="B465" s="53">
        <v>52.0</v>
      </c>
      <c r="C465" s="53" t="s">
        <v>24</v>
      </c>
      <c r="D465" s="53">
        <v>39450.89815288173</v>
      </c>
    </row>
    <row r="466">
      <c r="A466" s="53" t="s">
        <v>82</v>
      </c>
      <c r="B466" s="53">
        <v>52.0</v>
      </c>
      <c r="C466" s="53" t="s">
        <v>247</v>
      </c>
      <c r="D466" s="53">
        <v>-299101.6483826506</v>
      </c>
    </row>
    <row r="467">
      <c r="A467" s="53" t="s">
        <v>83</v>
      </c>
      <c r="B467" s="53">
        <v>1.0</v>
      </c>
      <c r="C467" s="53" t="s">
        <v>24</v>
      </c>
      <c r="D467" s="53">
        <v>5861.3269586846845</v>
      </c>
    </row>
    <row r="468">
      <c r="A468" s="53" t="s">
        <v>83</v>
      </c>
      <c r="B468" s="53">
        <v>1.0</v>
      </c>
      <c r="C468" s="53" t="s">
        <v>247</v>
      </c>
      <c r="D468" s="53">
        <v>44217.34605705427</v>
      </c>
    </row>
    <row r="469">
      <c r="A469" s="53" t="s">
        <v>83</v>
      </c>
      <c r="B469" s="53">
        <v>2.0</v>
      </c>
      <c r="C469" s="53" t="s">
        <v>24</v>
      </c>
      <c r="D469" s="53">
        <v>5823.614090398476</v>
      </c>
    </row>
    <row r="470">
      <c r="A470" s="53" t="s">
        <v>83</v>
      </c>
      <c r="B470" s="53">
        <v>2.0</v>
      </c>
      <c r="C470" s="53" t="s">
        <v>247</v>
      </c>
      <c r="D470" s="53">
        <v>-4145.387112120352</v>
      </c>
    </row>
    <row r="471">
      <c r="A471" s="53" t="s">
        <v>83</v>
      </c>
      <c r="B471" s="53">
        <v>3.0</v>
      </c>
      <c r="C471" s="53" t="s">
        <v>24</v>
      </c>
      <c r="D471" s="53">
        <v>-7555.552740983195</v>
      </c>
    </row>
    <row r="472">
      <c r="A472" s="53" t="s">
        <v>83</v>
      </c>
      <c r="B472" s="53">
        <v>3.0</v>
      </c>
      <c r="C472" s="53" t="s">
        <v>247</v>
      </c>
      <c r="D472" s="53">
        <v>-1166.3449972646667</v>
      </c>
    </row>
    <row r="473">
      <c r="A473" s="53" t="s">
        <v>83</v>
      </c>
      <c r="B473" s="53">
        <v>4.0</v>
      </c>
      <c r="C473" s="53" t="s">
        <v>24</v>
      </c>
      <c r="D473" s="53">
        <v>17193.99611078942</v>
      </c>
    </row>
    <row r="474">
      <c r="A474" s="53" t="s">
        <v>83</v>
      </c>
      <c r="B474" s="53">
        <v>4.0</v>
      </c>
      <c r="C474" s="53" t="s">
        <v>247</v>
      </c>
      <c r="D474" s="53">
        <v>1135.1105372393677</v>
      </c>
    </row>
    <row r="475">
      <c r="A475" s="53" t="s">
        <v>83</v>
      </c>
      <c r="B475" s="53">
        <v>5.0</v>
      </c>
      <c r="C475" s="53" t="s">
        <v>24</v>
      </c>
      <c r="D475" s="53">
        <v>681.6602179805868</v>
      </c>
    </row>
    <row r="476">
      <c r="A476" s="53" t="s">
        <v>83</v>
      </c>
      <c r="B476" s="53">
        <v>5.0</v>
      </c>
      <c r="C476" s="53" t="s">
        <v>247</v>
      </c>
      <c r="D476" s="53">
        <v>7163.72892358315</v>
      </c>
    </row>
    <row r="477">
      <c r="A477" s="53" t="s">
        <v>83</v>
      </c>
      <c r="B477" s="53">
        <v>6.0</v>
      </c>
      <c r="C477" s="53" t="s">
        <v>24</v>
      </c>
      <c r="D477" s="53">
        <v>7751.004540049164</v>
      </c>
    </row>
    <row r="478">
      <c r="A478" s="53" t="s">
        <v>83</v>
      </c>
      <c r="B478" s="53">
        <v>6.0</v>
      </c>
      <c r="C478" s="53" t="s">
        <v>247</v>
      </c>
      <c r="D478" s="53">
        <v>-18835.03898693537</v>
      </c>
    </row>
    <row r="479">
      <c r="A479" s="53" t="s">
        <v>83</v>
      </c>
      <c r="B479" s="53">
        <v>7.0</v>
      </c>
      <c r="C479" s="53" t="s">
        <v>24</v>
      </c>
      <c r="D479" s="53">
        <v>17711.3120775152</v>
      </c>
    </row>
    <row r="480">
      <c r="A480" s="53" t="s">
        <v>83</v>
      </c>
      <c r="B480" s="53">
        <v>7.0</v>
      </c>
      <c r="C480" s="53" t="s">
        <v>247</v>
      </c>
      <c r="D480" s="53">
        <v>67623.94925122528</v>
      </c>
    </row>
    <row r="481">
      <c r="A481" s="53" t="s">
        <v>83</v>
      </c>
      <c r="B481" s="53">
        <v>8.0</v>
      </c>
      <c r="C481" s="53" t="s">
        <v>24</v>
      </c>
      <c r="D481" s="53">
        <v>-31147.753036667676</v>
      </c>
    </row>
    <row r="482">
      <c r="A482" s="53" t="s">
        <v>83</v>
      </c>
      <c r="B482" s="53">
        <v>8.0</v>
      </c>
      <c r="C482" s="53" t="s">
        <v>247</v>
      </c>
      <c r="D482" s="53">
        <v>-150346.27430157372</v>
      </c>
    </row>
    <row r="483">
      <c r="A483" s="53" t="s">
        <v>83</v>
      </c>
      <c r="B483" s="53">
        <v>9.0</v>
      </c>
      <c r="C483" s="53" t="s">
        <v>24</v>
      </c>
      <c r="D483" s="53">
        <v>3594.061529913434</v>
      </c>
    </row>
    <row r="484">
      <c r="A484" s="53" t="s">
        <v>83</v>
      </c>
      <c r="B484" s="53">
        <v>9.0</v>
      </c>
      <c r="C484" s="53" t="s">
        <v>247</v>
      </c>
      <c r="D484" s="53">
        <v>-17069.308280512887</v>
      </c>
    </row>
    <row r="485">
      <c r="A485" s="53" t="s">
        <v>83</v>
      </c>
      <c r="B485" s="53">
        <v>10.0</v>
      </c>
      <c r="C485" s="53" t="s">
        <v>24</v>
      </c>
      <c r="D485" s="53">
        <v>-4736.305827761955</v>
      </c>
    </row>
    <row r="486">
      <c r="A486" s="53" t="s">
        <v>83</v>
      </c>
      <c r="B486" s="53">
        <v>10.0</v>
      </c>
      <c r="C486" s="53" t="s">
        <v>247</v>
      </c>
      <c r="D486" s="53">
        <v>16610.64627154677</v>
      </c>
    </row>
    <row r="487">
      <c r="A487" s="53" t="s">
        <v>83</v>
      </c>
      <c r="B487" s="53">
        <v>11.0</v>
      </c>
      <c r="C487" s="53" t="s">
        <v>24</v>
      </c>
      <c r="D487" s="53">
        <v>7178.204194725515</v>
      </c>
    </row>
    <row r="488">
      <c r="A488" s="53" t="s">
        <v>83</v>
      </c>
      <c r="B488" s="53">
        <v>11.0</v>
      </c>
      <c r="C488" s="53" t="s">
        <v>247</v>
      </c>
      <c r="D488" s="53">
        <v>-40738.018446674</v>
      </c>
    </row>
    <row r="489">
      <c r="A489" s="53" t="s">
        <v>83</v>
      </c>
      <c r="B489" s="53">
        <v>12.0</v>
      </c>
      <c r="C489" s="53" t="s">
        <v>24</v>
      </c>
      <c r="D489" s="53">
        <v>12893.55821543836</v>
      </c>
    </row>
    <row r="490">
      <c r="A490" s="53" t="s">
        <v>83</v>
      </c>
      <c r="B490" s="53">
        <v>12.0</v>
      </c>
      <c r="C490" s="53" t="s">
        <v>247</v>
      </c>
      <c r="D490" s="53">
        <v>5522.4699939460725</v>
      </c>
    </row>
    <row r="491">
      <c r="A491" s="53" t="s">
        <v>83</v>
      </c>
      <c r="B491" s="53">
        <v>13.0</v>
      </c>
      <c r="C491" s="53" t="s">
        <v>24</v>
      </c>
      <c r="D491" s="53">
        <v>4557.52995335132</v>
      </c>
    </row>
    <row r="492">
      <c r="A492" s="53" t="s">
        <v>83</v>
      </c>
      <c r="B492" s="53">
        <v>13.0</v>
      </c>
      <c r="C492" s="53" t="s">
        <v>247</v>
      </c>
      <c r="D492" s="53">
        <v>42227.88403468827</v>
      </c>
    </row>
    <row r="493">
      <c r="A493" s="53" t="s">
        <v>83</v>
      </c>
      <c r="B493" s="53">
        <v>14.0</v>
      </c>
      <c r="C493" s="53" t="s">
        <v>24</v>
      </c>
      <c r="D493" s="53">
        <v>-19336.76664151793</v>
      </c>
    </row>
    <row r="494">
      <c r="A494" s="53" t="s">
        <v>83</v>
      </c>
      <c r="B494" s="53">
        <v>14.0</v>
      </c>
      <c r="C494" s="53" t="s">
        <v>247</v>
      </c>
      <c r="D494" s="53">
        <v>-97722.2099234871</v>
      </c>
    </row>
    <row r="495">
      <c r="A495" s="53" t="s">
        <v>83</v>
      </c>
      <c r="B495" s="53">
        <v>15.0</v>
      </c>
      <c r="C495" s="53" t="s">
        <v>24</v>
      </c>
      <c r="D495" s="53">
        <v>3618.15786809421</v>
      </c>
    </row>
    <row r="496">
      <c r="A496" s="53" t="s">
        <v>83</v>
      </c>
      <c r="B496" s="53">
        <v>15.0</v>
      </c>
      <c r="C496" s="53" t="s">
        <v>247</v>
      </c>
      <c r="D496" s="53">
        <v>-4980.4904656850795</v>
      </c>
    </row>
    <row r="497">
      <c r="A497" s="53" t="s">
        <v>83</v>
      </c>
      <c r="B497" s="53">
        <v>16.0</v>
      </c>
      <c r="C497" s="53" t="s">
        <v>24</v>
      </c>
      <c r="D497" s="53">
        <v>-15323.89411424434</v>
      </c>
    </row>
    <row r="498">
      <c r="A498" s="53" t="s">
        <v>83</v>
      </c>
      <c r="B498" s="53">
        <v>16.0</v>
      </c>
      <c r="C498" s="53" t="s">
        <v>247</v>
      </c>
      <c r="D498" s="53">
        <v>-110395.68423470401</v>
      </c>
    </row>
    <row r="499">
      <c r="A499" s="53" t="s">
        <v>83</v>
      </c>
      <c r="B499" s="53">
        <v>17.0</v>
      </c>
      <c r="C499" s="53" t="s">
        <v>24</v>
      </c>
      <c r="D499" s="53">
        <v>24408.230359887326</v>
      </c>
    </row>
    <row r="500">
      <c r="A500" s="53" t="s">
        <v>83</v>
      </c>
      <c r="B500" s="53">
        <v>17.0</v>
      </c>
      <c r="C500" s="53" t="s">
        <v>247</v>
      </c>
      <c r="D500" s="53">
        <v>-5419.043616343859</v>
      </c>
    </row>
    <row r="501">
      <c r="A501" s="53" t="s">
        <v>83</v>
      </c>
      <c r="B501" s="53">
        <v>18.0</v>
      </c>
      <c r="C501" s="53" t="s">
        <v>24</v>
      </c>
      <c r="D501" s="53">
        <v>16704.937201670786</v>
      </c>
    </row>
    <row r="502">
      <c r="A502" s="53" t="s">
        <v>83</v>
      </c>
      <c r="B502" s="53">
        <v>18.0</v>
      </c>
      <c r="C502" s="53" t="s">
        <v>247</v>
      </c>
      <c r="D502" s="53">
        <v>-7659.549042554559</v>
      </c>
    </row>
    <row r="503">
      <c r="A503" s="53" t="s">
        <v>83</v>
      </c>
      <c r="B503" s="53">
        <v>19.0</v>
      </c>
      <c r="C503" s="53" t="s">
        <v>24</v>
      </c>
      <c r="D503" s="53">
        <v>-15475.167633282472</v>
      </c>
    </row>
    <row r="504">
      <c r="A504" s="53" t="s">
        <v>83</v>
      </c>
      <c r="B504" s="53">
        <v>19.0</v>
      </c>
      <c r="C504" s="53" t="s">
        <v>247</v>
      </c>
      <c r="D504" s="53">
        <v>-3024.4658995371065</v>
      </c>
    </row>
    <row r="505">
      <c r="A505" s="53" t="s">
        <v>83</v>
      </c>
      <c r="B505" s="53">
        <v>20.0</v>
      </c>
      <c r="C505" s="53" t="s">
        <v>24</v>
      </c>
      <c r="D505" s="53">
        <v>2392.837693104254</v>
      </c>
    </row>
    <row r="506">
      <c r="A506" s="53" t="s">
        <v>83</v>
      </c>
      <c r="B506" s="53">
        <v>20.0</v>
      </c>
      <c r="C506" s="53" t="s">
        <v>247</v>
      </c>
      <c r="D506" s="53">
        <v>6056.317809013549</v>
      </c>
    </row>
    <row r="507">
      <c r="A507" s="53" t="s">
        <v>83</v>
      </c>
      <c r="B507" s="53">
        <v>21.0</v>
      </c>
      <c r="C507" s="53" t="s">
        <v>24</v>
      </c>
      <c r="D507" s="53">
        <v>4964.238311670719</v>
      </c>
    </row>
    <row r="508">
      <c r="A508" s="53" t="s">
        <v>83</v>
      </c>
      <c r="B508" s="53">
        <v>21.0</v>
      </c>
      <c r="C508" s="53" t="s">
        <v>247</v>
      </c>
      <c r="D508" s="53">
        <v>-5685.866711587732</v>
      </c>
    </row>
    <row r="509">
      <c r="A509" s="53" t="s">
        <v>83</v>
      </c>
      <c r="B509" s="53">
        <v>22.0</v>
      </c>
      <c r="C509" s="53" t="s">
        <v>24</v>
      </c>
      <c r="D509" s="53">
        <v>3414.663984927215</v>
      </c>
    </row>
    <row r="510">
      <c r="A510" s="53" t="s">
        <v>83</v>
      </c>
      <c r="B510" s="53">
        <v>22.0</v>
      </c>
      <c r="C510" s="53" t="s">
        <v>247</v>
      </c>
      <c r="D510" s="53">
        <v>61279.56260721406</v>
      </c>
    </row>
    <row r="511">
      <c r="A511" s="53" t="s">
        <v>83</v>
      </c>
      <c r="B511" s="53">
        <v>23.0</v>
      </c>
      <c r="C511" s="53" t="s">
        <v>24</v>
      </c>
      <c r="D511" s="53">
        <v>-6775.377480315675</v>
      </c>
    </row>
    <row r="512">
      <c r="A512" s="53" t="s">
        <v>83</v>
      </c>
      <c r="B512" s="53">
        <v>23.0</v>
      </c>
      <c r="C512" s="53" t="s">
        <v>247</v>
      </c>
      <c r="D512" s="53">
        <v>-33364.17085917321</v>
      </c>
    </row>
    <row r="513">
      <c r="A513" s="53" t="s">
        <v>83</v>
      </c>
      <c r="B513" s="53">
        <v>24.0</v>
      </c>
      <c r="C513" s="53" t="s">
        <v>24</v>
      </c>
      <c r="D513" s="53">
        <v>-27373.779233912028</v>
      </c>
    </row>
    <row r="514">
      <c r="A514" s="53" t="s">
        <v>83</v>
      </c>
      <c r="B514" s="53">
        <v>24.0</v>
      </c>
      <c r="C514" s="53" t="s">
        <v>247</v>
      </c>
      <c r="D514" s="53">
        <v>115380.62695392982</v>
      </c>
    </row>
    <row r="515">
      <c r="A515" s="53" t="s">
        <v>83</v>
      </c>
      <c r="B515" s="53">
        <v>25.0</v>
      </c>
      <c r="C515" s="53" t="s">
        <v>24</v>
      </c>
      <c r="D515" s="53">
        <v>-8827.863451777157</v>
      </c>
    </row>
    <row r="516">
      <c r="A516" s="53" t="s">
        <v>83</v>
      </c>
      <c r="B516" s="53">
        <v>25.0</v>
      </c>
      <c r="C516" s="53" t="s">
        <v>247</v>
      </c>
      <c r="D516" s="53">
        <v>-21379.325192965764</v>
      </c>
    </row>
    <row r="517">
      <c r="A517" s="53" t="s">
        <v>83</v>
      </c>
      <c r="B517" s="53">
        <v>26.0</v>
      </c>
      <c r="C517" s="53" t="s">
        <v>24</v>
      </c>
      <c r="D517" s="53">
        <v>6793.828229024863</v>
      </c>
    </row>
    <row r="518">
      <c r="A518" s="53" t="s">
        <v>83</v>
      </c>
      <c r="B518" s="53">
        <v>26.0</v>
      </c>
      <c r="C518" s="53" t="s">
        <v>247</v>
      </c>
      <c r="D518" s="53">
        <v>8220.154398401011</v>
      </c>
    </row>
    <row r="519">
      <c r="A519" s="53" t="s">
        <v>83</v>
      </c>
      <c r="B519" s="53">
        <v>27.0</v>
      </c>
      <c r="C519" s="53" t="s">
        <v>24</v>
      </c>
      <c r="D519" s="53">
        <v>4292.5102578832375</v>
      </c>
    </row>
    <row r="520">
      <c r="A520" s="53" t="s">
        <v>83</v>
      </c>
      <c r="B520" s="53">
        <v>27.0</v>
      </c>
      <c r="C520" s="53" t="s">
        <v>247</v>
      </c>
      <c r="D520" s="53">
        <v>-24196.33630108303</v>
      </c>
    </row>
    <row r="521">
      <c r="A521" s="53" t="s">
        <v>83</v>
      </c>
      <c r="B521" s="53">
        <v>28.0</v>
      </c>
      <c r="C521" s="53" t="s">
        <v>24</v>
      </c>
      <c r="D521" s="53">
        <v>1695.8377912344652</v>
      </c>
    </row>
    <row r="522">
      <c r="A522" s="53" t="s">
        <v>83</v>
      </c>
      <c r="B522" s="53">
        <v>28.0</v>
      </c>
      <c r="C522" s="53" t="s">
        <v>247</v>
      </c>
      <c r="D522" s="53">
        <v>17707.806781853636</v>
      </c>
    </row>
    <row r="523">
      <c r="A523" s="53" t="s">
        <v>83</v>
      </c>
      <c r="B523" s="53">
        <v>29.0</v>
      </c>
      <c r="C523" s="53" t="s">
        <v>24</v>
      </c>
      <c r="D523" s="53">
        <v>-4907.208422230868</v>
      </c>
    </row>
    <row r="524">
      <c r="A524" s="53" t="s">
        <v>83</v>
      </c>
      <c r="B524" s="53">
        <v>29.0</v>
      </c>
      <c r="C524" s="53" t="s">
        <v>247</v>
      </c>
      <c r="D524" s="53">
        <v>-15876.795078384343</v>
      </c>
    </row>
    <row r="525">
      <c r="A525" s="53" t="s">
        <v>83</v>
      </c>
      <c r="B525" s="53">
        <v>30.0</v>
      </c>
      <c r="C525" s="53" t="s">
        <v>24</v>
      </c>
      <c r="D525" s="53">
        <v>-5642.274957841517</v>
      </c>
    </row>
    <row r="526">
      <c r="A526" s="53" t="s">
        <v>83</v>
      </c>
      <c r="B526" s="53">
        <v>30.0</v>
      </c>
      <c r="C526" s="53" t="s">
        <v>247</v>
      </c>
      <c r="D526" s="53">
        <v>-35521.560471326855</v>
      </c>
    </row>
    <row r="527">
      <c r="A527" s="53" t="s">
        <v>83</v>
      </c>
      <c r="B527" s="53">
        <v>31.0</v>
      </c>
      <c r="C527" s="53" t="s">
        <v>24</v>
      </c>
      <c r="D527" s="53">
        <v>4662.624897776812</v>
      </c>
    </row>
    <row r="528">
      <c r="A528" s="53" t="s">
        <v>83</v>
      </c>
      <c r="B528" s="53">
        <v>31.0</v>
      </c>
      <c r="C528" s="53" t="s">
        <v>247</v>
      </c>
      <c r="D528" s="53">
        <v>-14788.567379903268</v>
      </c>
    </row>
    <row r="529">
      <c r="A529" s="53" t="s">
        <v>83</v>
      </c>
      <c r="B529" s="53">
        <v>32.0</v>
      </c>
      <c r="C529" s="53" t="s">
        <v>24</v>
      </c>
      <c r="D529" s="53">
        <v>-7994.573703837227</v>
      </c>
    </row>
    <row r="530">
      <c r="A530" s="53" t="s">
        <v>83</v>
      </c>
      <c r="B530" s="53">
        <v>32.0</v>
      </c>
      <c r="C530" s="53" t="s">
        <v>247</v>
      </c>
      <c r="D530" s="53">
        <v>21659.10645622242</v>
      </c>
    </row>
    <row r="531">
      <c r="A531" s="53" t="s">
        <v>83</v>
      </c>
      <c r="B531" s="53">
        <v>33.0</v>
      </c>
      <c r="C531" s="53" t="s">
        <v>24</v>
      </c>
      <c r="D531" s="53">
        <v>-4070.7642847093157</v>
      </c>
    </row>
    <row r="532">
      <c r="A532" s="53" t="s">
        <v>83</v>
      </c>
      <c r="B532" s="53">
        <v>33.0</v>
      </c>
      <c r="C532" s="53" t="s">
        <v>247</v>
      </c>
      <c r="D532" s="53">
        <v>11452.242544075903</v>
      </c>
    </row>
    <row r="533">
      <c r="A533" s="53" t="s">
        <v>83</v>
      </c>
      <c r="B533" s="53">
        <v>34.0</v>
      </c>
      <c r="C533" s="53" t="s">
        <v>24</v>
      </c>
      <c r="D533" s="53">
        <v>-26230.170759886532</v>
      </c>
    </row>
    <row r="534">
      <c r="A534" s="53" t="s">
        <v>83</v>
      </c>
      <c r="B534" s="53">
        <v>34.0</v>
      </c>
      <c r="C534" s="53" t="s">
        <v>247</v>
      </c>
      <c r="D534" s="53">
        <v>-6987.717876720068</v>
      </c>
    </row>
    <row r="535">
      <c r="A535" s="53" t="s">
        <v>83</v>
      </c>
      <c r="B535" s="53">
        <v>35.0</v>
      </c>
      <c r="C535" s="53" t="s">
        <v>24</v>
      </c>
      <c r="D535" s="53">
        <v>-11267.700633167671</v>
      </c>
    </row>
    <row r="536">
      <c r="A536" s="53" t="s">
        <v>83</v>
      </c>
      <c r="B536" s="53">
        <v>35.0</v>
      </c>
      <c r="C536" s="53" t="s">
        <v>247</v>
      </c>
      <c r="D536" s="53">
        <v>8432.865668713905</v>
      </c>
    </row>
    <row r="537">
      <c r="A537" s="53" t="s">
        <v>83</v>
      </c>
      <c r="B537" s="53">
        <v>36.0</v>
      </c>
      <c r="C537" s="53" t="s">
        <v>24</v>
      </c>
      <c r="D537" s="53">
        <v>-2550.238928443721</v>
      </c>
    </row>
    <row r="538">
      <c r="A538" s="53" t="s">
        <v>83</v>
      </c>
      <c r="B538" s="53">
        <v>36.0</v>
      </c>
      <c r="C538" s="53" t="s">
        <v>247</v>
      </c>
      <c r="D538" s="53">
        <v>4319.1399217732605</v>
      </c>
    </row>
    <row r="539">
      <c r="A539" s="53" t="s">
        <v>83</v>
      </c>
      <c r="B539" s="53">
        <v>37.0</v>
      </c>
      <c r="C539" s="53" t="s">
        <v>24</v>
      </c>
      <c r="D539" s="53">
        <v>-14586.232952298875</v>
      </c>
    </row>
    <row r="540">
      <c r="A540" s="53" t="s">
        <v>83</v>
      </c>
      <c r="B540" s="53">
        <v>37.0</v>
      </c>
      <c r="C540" s="53" t="s">
        <v>247</v>
      </c>
      <c r="D540" s="53">
        <v>7031.987141112941</v>
      </c>
    </row>
    <row r="541">
      <c r="A541" s="53" t="s">
        <v>83</v>
      </c>
      <c r="B541" s="53">
        <v>38.0</v>
      </c>
      <c r="C541" s="53" t="s">
        <v>24</v>
      </c>
      <c r="D541" s="53">
        <v>-6391.769380088111</v>
      </c>
    </row>
    <row r="542">
      <c r="A542" s="53" t="s">
        <v>83</v>
      </c>
      <c r="B542" s="53">
        <v>38.0</v>
      </c>
      <c r="C542" s="53" t="s">
        <v>247</v>
      </c>
      <c r="D542" s="53">
        <v>669.9994292888059</v>
      </c>
    </row>
    <row r="543">
      <c r="A543" s="53" t="s">
        <v>83</v>
      </c>
      <c r="B543" s="53">
        <v>39.0</v>
      </c>
      <c r="C543" s="53" t="s">
        <v>24</v>
      </c>
      <c r="D543" s="53">
        <v>-15307.790444877539</v>
      </c>
    </row>
    <row r="544">
      <c r="A544" s="53" t="s">
        <v>83</v>
      </c>
      <c r="B544" s="53">
        <v>39.0</v>
      </c>
      <c r="C544" s="53" t="s">
        <v>247</v>
      </c>
      <c r="D544" s="53">
        <v>-62550.86693528112</v>
      </c>
    </row>
    <row r="545">
      <c r="A545" s="53" t="s">
        <v>83</v>
      </c>
      <c r="B545" s="53">
        <v>40.0</v>
      </c>
      <c r="C545" s="53" t="s">
        <v>24</v>
      </c>
      <c r="D545" s="53">
        <v>8062.599870989844</v>
      </c>
    </row>
    <row r="546">
      <c r="A546" s="53" t="s">
        <v>83</v>
      </c>
      <c r="B546" s="53">
        <v>40.0</v>
      </c>
      <c r="C546" s="53" t="s">
        <v>247</v>
      </c>
      <c r="D546" s="53">
        <v>-18550.433223172855</v>
      </c>
    </row>
    <row r="547">
      <c r="A547" s="53" t="s">
        <v>83</v>
      </c>
      <c r="B547" s="53">
        <v>41.0</v>
      </c>
      <c r="C547" s="53" t="s">
        <v>24</v>
      </c>
      <c r="D547" s="53">
        <v>10552.647212344984</v>
      </c>
    </row>
    <row r="548">
      <c r="A548" s="53" t="s">
        <v>83</v>
      </c>
      <c r="B548" s="53">
        <v>41.0</v>
      </c>
      <c r="C548" s="53" t="s">
        <v>247</v>
      </c>
      <c r="D548" s="53">
        <v>16366.781909339741</v>
      </c>
    </row>
    <row r="549">
      <c r="A549" s="53" t="s">
        <v>83</v>
      </c>
      <c r="B549" s="53">
        <v>42.0</v>
      </c>
      <c r="C549" s="53" t="s">
        <v>24</v>
      </c>
      <c r="D549" s="53">
        <v>-16807.931425002025</v>
      </c>
    </row>
    <row r="550">
      <c r="A550" s="53" t="s">
        <v>83</v>
      </c>
      <c r="B550" s="53">
        <v>42.0</v>
      </c>
      <c r="C550" s="53" t="s">
        <v>247</v>
      </c>
      <c r="D550" s="53">
        <v>-53941.89087225382</v>
      </c>
    </row>
    <row r="551">
      <c r="A551" s="53" t="s">
        <v>83</v>
      </c>
      <c r="B551" s="53">
        <v>43.0</v>
      </c>
      <c r="C551" s="53" t="s">
        <v>24</v>
      </c>
      <c r="D551" s="53">
        <v>2282.699952911199</v>
      </c>
    </row>
    <row r="552">
      <c r="A552" s="53" t="s">
        <v>83</v>
      </c>
      <c r="B552" s="53">
        <v>43.0</v>
      </c>
      <c r="C552" s="53" t="s">
        <v>247</v>
      </c>
      <c r="D552" s="53">
        <v>35827.66691051851</v>
      </c>
    </row>
    <row r="553">
      <c r="A553" s="53" t="s">
        <v>83</v>
      </c>
      <c r="B553" s="53">
        <v>44.0</v>
      </c>
      <c r="C553" s="53" t="s">
        <v>24</v>
      </c>
      <c r="D553" s="53">
        <v>-5960.957869653441</v>
      </c>
    </row>
    <row r="554">
      <c r="A554" s="53" t="s">
        <v>83</v>
      </c>
      <c r="B554" s="53">
        <v>44.0</v>
      </c>
      <c r="C554" s="53" t="s">
        <v>247</v>
      </c>
      <c r="D554" s="53">
        <v>-27286.254908034098</v>
      </c>
    </row>
    <row r="555">
      <c r="A555" s="53" t="s">
        <v>83</v>
      </c>
      <c r="B555" s="53">
        <v>45.0</v>
      </c>
      <c r="C555" s="53" t="s">
        <v>24</v>
      </c>
      <c r="D555" s="53">
        <v>6297.640387330127</v>
      </c>
    </row>
    <row r="556">
      <c r="A556" s="53" t="s">
        <v>83</v>
      </c>
      <c r="B556" s="53">
        <v>45.0</v>
      </c>
      <c r="C556" s="53" t="s">
        <v>247</v>
      </c>
      <c r="D556" s="53">
        <v>12750.303378287354</v>
      </c>
    </row>
    <row r="557">
      <c r="A557" s="53" t="s">
        <v>83</v>
      </c>
      <c r="B557" s="53">
        <v>46.0</v>
      </c>
      <c r="C557" s="53" t="s">
        <v>24</v>
      </c>
      <c r="D557" s="53">
        <v>-24047.358401594527</v>
      </c>
    </row>
    <row r="558">
      <c r="A558" s="53" t="s">
        <v>83</v>
      </c>
      <c r="B558" s="53">
        <v>46.0</v>
      </c>
      <c r="C558" s="53" t="s">
        <v>247</v>
      </c>
      <c r="D558" s="53">
        <v>10283.983217893368</v>
      </c>
    </row>
    <row r="559">
      <c r="A559" s="53" t="s">
        <v>83</v>
      </c>
      <c r="B559" s="53">
        <v>47.0</v>
      </c>
      <c r="C559" s="53" t="s">
        <v>24</v>
      </c>
      <c r="D559" s="53">
        <v>-35935.75965070867</v>
      </c>
    </row>
    <row r="560">
      <c r="A560" s="53" t="s">
        <v>83</v>
      </c>
      <c r="B560" s="53">
        <v>47.0</v>
      </c>
      <c r="C560" s="53" t="s">
        <v>247</v>
      </c>
      <c r="D560" s="53">
        <v>-19997.3651646103</v>
      </c>
    </row>
    <row r="561">
      <c r="A561" s="53" t="s">
        <v>83</v>
      </c>
      <c r="B561" s="53">
        <v>48.0</v>
      </c>
      <c r="C561" s="53" t="s">
        <v>24</v>
      </c>
      <c r="D561" s="53">
        <v>-2975.8551094398676</v>
      </c>
    </row>
    <row r="562">
      <c r="A562" s="53" t="s">
        <v>83</v>
      </c>
      <c r="B562" s="53">
        <v>48.0</v>
      </c>
      <c r="C562" s="53" t="s">
        <v>247</v>
      </c>
      <c r="D562" s="53">
        <v>-60845.81217352896</v>
      </c>
    </row>
    <row r="563">
      <c r="A563" s="53" t="s">
        <v>83</v>
      </c>
      <c r="B563" s="53">
        <v>49.0</v>
      </c>
      <c r="C563" s="53" t="s">
        <v>24</v>
      </c>
      <c r="D563" s="53">
        <v>801.9616263080491</v>
      </c>
    </row>
    <row r="564">
      <c r="A564" s="53" t="s">
        <v>83</v>
      </c>
      <c r="B564" s="53">
        <v>49.0</v>
      </c>
      <c r="C564" s="53" t="s">
        <v>247</v>
      </c>
      <c r="D564" s="53">
        <v>-15263.006938724242</v>
      </c>
    </row>
    <row r="565">
      <c r="A565" s="53" t="s">
        <v>83</v>
      </c>
      <c r="B565" s="53">
        <v>50.0</v>
      </c>
      <c r="C565" s="53" t="s">
        <v>24</v>
      </c>
      <c r="D565" s="53">
        <v>-6192.887790798597</v>
      </c>
    </row>
    <row r="566">
      <c r="A566" s="53" t="s">
        <v>83</v>
      </c>
      <c r="B566" s="53">
        <v>50.0</v>
      </c>
      <c r="C566" s="53" t="s">
        <v>247</v>
      </c>
      <c r="D566" s="53">
        <v>-1038.0947234264686</v>
      </c>
    </row>
    <row r="567">
      <c r="A567" s="53" t="s">
        <v>83</v>
      </c>
      <c r="B567" s="53">
        <v>51.0</v>
      </c>
      <c r="C567" s="53" t="s">
        <v>24</v>
      </c>
      <c r="D567" s="53">
        <v>846.2247590748048</v>
      </c>
    </row>
    <row r="568">
      <c r="A568" s="53" t="s">
        <v>83</v>
      </c>
      <c r="B568" s="53">
        <v>51.0</v>
      </c>
      <c r="C568" s="53" t="s">
        <v>247</v>
      </c>
      <c r="D568" s="53">
        <v>-9934.161694970533</v>
      </c>
    </row>
    <row r="569">
      <c r="A569" s="53" t="s">
        <v>83</v>
      </c>
      <c r="B569" s="53">
        <v>52.0</v>
      </c>
      <c r="C569" s="53" t="s">
        <v>24</v>
      </c>
      <c r="D569" s="53">
        <v>-34574.32563370625</v>
      </c>
    </row>
    <row r="570">
      <c r="A570" s="53" t="s">
        <v>83</v>
      </c>
      <c r="B570" s="53">
        <v>52.0</v>
      </c>
      <c r="C570" s="53" t="s">
        <v>247</v>
      </c>
      <c r="D570" s="53">
        <v>-32008.182480218587</v>
      </c>
    </row>
    <row r="571">
      <c r="A571" s="53" t="s">
        <v>84</v>
      </c>
      <c r="B571" s="53">
        <v>1.0</v>
      </c>
      <c r="C571" s="53" t="s">
        <v>24</v>
      </c>
      <c r="D571" s="53">
        <v>-8420.525270884627</v>
      </c>
    </row>
    <row r="572">
      <c r="A572" s="53" t="s">
        <v>84</v>
      </c>
      <c r="B572" s="53">
        <v>1.0</v>
      </c>
      <c r="C572" s="53" t="s">
        <v>247</v>
      </c>
      <c r="D572" s="53">
        <v>46352.13666401571</v>
      </c>
    </row>
    <row r="573">
      <c r="A573" s="53" t="s">
        <v>84</v>
      </c>
      <c r="B573" s="53">
        <v>2.0</v>
      </c>
      <c r="C573" s="53" t="s">
        <v>24</v>
      </c>
      <c r="D573" s="53">
        <v>11690.01090568782</v>
      </c>
    </row>
    <row r="574">
      <c r="A574" s="53" t="s">
        <v>84</v>
      </c>
      <c r="B574" s="53">
        <v>2.0</v>
      </c>
      <c r="C574" s="53" t="s">
        <v>247</v>
      </c>
      <c r="D574" s="53">
        <v>-39877.499848232765</v>
      </c>
    </row>
    <row r="575">
      <c r="A575" s="53" t="s">
        <v>84</v>
      </c>
      <c r="B575" s="53">
        <v>3.0</v>
      </c>
      <c r="C575" s="53" t="s">
        <v>24</v>
      </c>
      <c r="D575" s="53">
        <v>-4736.749979643167</v>
      </c>
    </row>
    <row r="576">
      <c r="A576" s="53" t="s">
        <v>84</v>
      </c>
      <c r="B576" s="53">
        <v>3.0</v>
      </c>
      <c r="C576" s="53" t="s">
        <v>247</v>
      </c>
      <c r="D576" s="53">
        <v>-20212.082878519963</v>
      </c>
    </row>
    <row r="577">
      <c r="A577" s="53" t="s">
        <v>84</v>
      </c>
      <c r="B577" s="53">
        <v>4.0</v>
      </c>
      <c r="C577" s="53" t="s">
        <v>24</v>
      </c>
      <c r="D577" s="53">
        <v>6083.97780870321</v>
      </c>
    </row>
    <row r="578">
      <c r="A578" s="53" t="s">
        <v>84</v>
      </c>
      <c r="B578" s="53">
        <v>4.0</v>
      </c>
      <c r="C578" s="53" t="s">
        <v>247</v>
      </c>
      <c r="D578" s="53">
        <v>13205.835135263089</v>
      </c>
    </row>
    <row r="579">
      <c r="A579" s="53" t="s">
        <v>84</v>
      </c>
      <c r="B579" s="53">
        <v>5.0</v>
      </c>
      <c r="C579" s="53" t="s">
        <v>24</v>
      </c>
      <c r="D579" s="53">
        <v>8056.139473897547</v>
      </c>
    </row>
    <row r="580">
      <c r="A580" s="53" t="s">
        <v>84</v>
      </c>
      <c r="B580" s="53">
        <v>5.0</v>
      </c>
      <c r="C580" s="53" t="s">
        <v>247</v>
      </c>
      <c r="D580" s="53">
        <v>-37066.05030108943</v>
      </c>
    </row>
    <row r="581">
      <c r="A581" s="53" t="s">
        <v>84</v>
      </c>
      <c r="B581" s="53">
        <v>6.0</v>
      </c>
      <c r="C581" s="53" t="s">
        <v>24</v>
      </c>
      <c r="D581" s="53">
        <v>1286.6335603619964</v>
      </c>
    </row>
    <row r="582">
      <c r="A582" s="53" t="s">
        <v>84</v>
      </c>
      <c r="B582" s="53">
        <v>6.0</v>
      </c>
      <c r="C582" s="53" t="s">
        <v>247</v>
      </c>
      <c r="D582" s="53">
        <v>16387.609129553628</v>
      </c>
    </row>
    <row r="583">
      <c r="A583" s="53" t="s">
        <v>84</v>
      </c>
      <c r="B583" s="53">
        <v>7.0</v>
      </c>
      <c r="C583" s="53" t="s">
        <v>24</v>
      </c>
      <c r="D583" s="53">
        <v>16505.280975853748</v>
      </c>
    </row>
    <row r="584">
      <c r="A584" s="53" t="s">
        <v>84</v>
      </c>
      <c r="B584" s="53">
        <v>7.0</v>
      </c>
      <c r="C584" s="53" t="s">
        <v>247</v>
      </c>
      <c r="D584" s="53">
        <v>51748.21683444374</v>
      </c>
    </row>
    <row r="585">
      <c r="A585" s="53" t="s">
        <v>84</v>
      </c>
      <c r="B585" s="53">
        <v>8.0</v>
      </c>
      <c r="C585" s="53" t="s">
        <v>24</v>
      </c>
      <c r="D585" s="53">
        <v>-31723.436834774526</v>
      </c>
    </row>
    <row r="586">
      <c r="A586" s="53" t="s">
        <v>84</v>
      </c>
      <c r="B586" s="53">
        <v>8.0</v>
      </c>
      <c r="C586" s="53" t="s">
        <v>247</v>
      </c>
      <c r="D586" s="53">
        <v>-86797.65551888163</v>
      </c>
    </row>
    <row r="587">
      <c r="A587" s="53" t="s">
        <v>84</v>
      </c>
      <c r="B587" s="53">
        <v>9.0</v>
      </c>
      <c r="C587" s="53" t="s">
        <v>24</v>
      </c>
      <c r="D587" s="53">
        <v>7278.190554884406</v>
      </c>
    </row>
    <row r="588">
      <c r="A588" s="53" t="s">
        <v>84</v>
      </c>
      <c r="B588" s="53">
        <v>9.0</v>
      </c>
      <c r="C588" s="53" t="s">
        <v>247</v>
      </c>
      <c r="D588" s="53">
        <v>-22529.246721027223</v>
      </c>
    </row>
    <row r="589">
      <c r="A589" s="53" t="s">
        <v>84</v>
      </c>
      <c r="B589" s="53">
        <v>10.0</v>
      </c>
      <c r="C589" s="53" t="s">
        <v>24</v>
      </c>
      <c r="D589" s="53">
        <v>-677.4321019314448</v>
      </c>
    </row>
    <row r="590">
      <c r="A590" s="53" t="s">
        <v>84</v>
      </c>
      <c r="B590" s="53">
        <v>10.0</v>
      </c>
      <c r="C590" s="53" t="s">
        <v>247</v>
      </c>
      <c r="D590" s="53">
        <v>9160.095851015962</v>
      </c>
    </row>
    <row r="591">
      <c r="A591" s="53" t="s">
        <v>84</v>
      </c>
      <c r="B591" s="53">
        <v>11.0</v>
      </c>
      <c r="C591" s="53" t="s">
        <v>24</v>
      </c>
      <c r="D591" s="53">
        <v>-4162.20475056571</v>
      </c>
    </row>
    <row r="592">
      <c r="A592" s="53" t="s">
        <v>84</v>
      </c>
      <c r="B592" s="53">
        <v>11.0</v>
      </c>
      <c r="C592" s="53" t="s">
        <v>247</v>
      </c>
      <c r="D592" s="53">
        <v>4099.872846185546</v>
      </c>
    </row>
    <row r="593">
      <c r="A593" s="53" t="s">
        <v>84</v>
      </c>
      <c r="B593" s="53">
        <v>12.0</v>
      </c>
      <c r="C593" s="53" t="s">
        <v>24</v>
      </c>
      <c r="D593" s="53">
        <v>2737.167765560233</v>
      </c>
    </row>
    <row r="594">
      <c r="A594" s="53" t="s">
        <v>84</v>
      </c>
      <c r="B594" s="53">
        <v>12.0</v>
      </c>
      <c r="C594" s="53" t="s">
        <v>247</v>
      </c>
      <c r="D594" s="53">
        <v>-81285.6467594946</v>
      </c>
    </row>
    <row r="595">
      <c r="A595" s="53" t="s">
        <v>84</v>
      </c>
      <c r="B595" s="53">
        <v>13.0</v>
      </c>
      <c r="C595" s="53" t="s">
        <v>24</v>
      </c>
      <c r="D595" s="53">
        <v>14275.027842947471</v>
      </c>
    </row>
    <row r="596">
      <c r="A596" s="53" t="s">
        <v>84</v>
      </c>
      <c r="B596" s="53">
        <v>13.0</v>
      </c>
      <c r="C596" s="53" t="s">
        <v>247</v>
      </c>
      <c r="D596" s="53">
        <v>63042.03783598567</v>
      </c>
    </row>
    <row r="597">
      <c r="A597" s="53" t="s">
        <v>84</v>
      </c>
      <c r="B597" s="53">
        <v>14.0</v>
      </c>
      <c r="C597" s="53" t="s">
        <v>24</v>
      </c>
      <c r="D597" s="53">
        <v>-5978.669828829203</v>
      </c>
    </row>
    <row r="598">
      <c r="A598" s="53" t="s">
        <v>84</v>
      </c>
      <c r="B598" s="53">
        <v>14.0</v>
      </c>
      <c r="C598" s="53" t="s">
        <v>247</v>
      </c>
      <c r="D598" s="53">
        <v>-103690.04855357151</v>
      </c>
    </row>
    <row r="599">
      <c r="A599" s="53" t="s">
        <v>84</v>
      </c>
      <c r="B599" s="53">
        <v>15.0</v>
      </c>
      <c r="C599" s="53" t="s">
        <v>24</v>
      </c>
      <c r="D599" s="53">
        <v>-12698.848179465309</v>
      </c>
    </row>
    <row r="600">
      <c r="A600" s="53" t="s">
        <v>84</v>
      </c>
      <c r="B600" s="53">
        <v>15.0</v>
      </c>
      <c r="C600" s="53" t="s">
        <v>247</v>
      </c>
      <c r="D600" s="53">
        <v>8684.885480497047</v>
      </c>
    </row>
    <row r="601">
      <c r="A601" s="53" t="s">
        <v>84</v>
      </c>
      <c r="B601" s="53">
        <v>16.0</v>
      </c>
      <c r="C601" s="53" t="s">
        <v>24</v>
      </c>
      <c r="D601" s="53">
        <v>-9018.88286456902</v>
      </c>
    </row>
    <row r="602">
      <c r="A602" s="53" t="s">
        <v>84</v>
      </c>
      <c r="B602" s="53">
        <v>16.0</v>
      </c>
      <c r="C602" s="53" t="s">
        <v>247</v>
      </c>
      <c r="D602" s="53">
        <v>-91894.47811802194</v>
      </c>
    </row>
    <row r="603">
      <c r="A603" s="53" t="s">
        <v>84</v>
      </c>
      <c r="B603" s="53">
        <v>17.0</v>
      </c>
      <c r="C603" s="53" t="s">
        <v>24</v>
      </c>
      <c r="D603" s="53">
        <v>16951.941676753147</v>
      </c>
    </row>
    <row r="604">
      <c r="A604" s="53" t="s">
        <v>84</v>
      </c>
      <c r="B604" s="53">
        <v>17.0</v>
      </c>
      <c r="C604" s="53" t="s">
        <v>247</v>
      </c>
      <c r="D604" s="53">
        <v>29572.764757878038</v>
      </c>
    </row>
    <row r="605">
      <c r="A605" s="53" t="s">
        <v>84</v>
      </c>
      <c r="B605" s="53">
        <v>18.0</v>
      </c>
      <c r="C605" s="53" t="s">
        <v>24</v>
      </c>
      <c r="D605" s="53">
        <v>14177.895426057985</v>
      </c>
    </row>
    <row r="606">
      <c r="A606" s="53" t="s">
        <v>84</v>
      </c>
      <c r="B606" s="53">
        <v>18.0</v>
      </c>
      <c r="C606" s="53" t="s">
        <v>247</v>
      </c>
      <c r="D606" s="53">
        <v>-739.3961568523591</v>
      </c>
    </row>
    <row r="607">
      <c r="A607" s="53" t="s">
        <v>84</v>
      </c>
      <c r="B607" s="53">
        <v>19.0</v>
      </c>
      <c r="C607" s="53" t="s">
        <v>24</v>
      </c>
      <c r="D607" s="53">
        <v>-40217.092855983414</v>
      </c>
    </row>
    <row r="608">
      <c r="A608" s="53" t="s">
        <v>84</v>
      </c>
      <c r="B608" s="53">
        <v>19.0</v>
      </c>
      <c r="C608" s="53" t="s">
        <v>247</v>
      </c>
      <c r="D608" s="53">
        <v>38628.760285449534</v>
      </c>
    </row>
    <row r="609">
      <c r="A609" s="53" t="s">
        <v>84</v>
      </c>
      <c r="B609" s="53">
        <v>20.0</v>
      </c>
      <c r="C609" s="53" t="s">
        <v>24</v>
      </c>
      <c r="D609" s="53">
        <v>5098.95345061638</v>
      </c>
    </row>
    <row r="610">
      <c r="A610" s="53" t="s">
        <v>84</v>
      </c>
      <c r="B610" s="53">
        <v>20.0</v>
      </c>
      <c r="C610" s="53" t="s">
        <v>247</v>
      </c>
      <c r="D610" s="53">
        <v>-41275.000993643334</v>
      </c>
    </row>
    <row r="611">
      <c r="A611" s="53" t="s">
        <v>84</v>
      </c>
      <c r="B611" s="53">
        <v>21.0</v>
      </c>
      <c r="C611" s="53" t="s">
        <v>24</v>
      </c>
      <c r="D611" s="53">
        <v>-142.18261506349927</v>
      </c>
    </row>
    <row r="612">
      <c r="A612" s="53" t="s">
        <v>84</v>
      </c>
      <c r="B612" s="53">
        <v>21.0</v>
      </c>
      <c r="C612" s="53" t="s">
        <v>247</v>
      </c>
      <c r="D612" s="53">
        <v>253.9190868592159</v>
      </c>
    </row>
    <row r="613">
      <c r="A613" s="53" t="s">
        <v>84</v>
      </c>
      <c r="B613" s="53">
        <v>22.0</v>
      </c>
      <c r="C613" s="53" t="s">
        <v>24</v>
      </c>
      <c r="D613" s="53">
        <v>16693.476931840272</v>
      </c>
    </row>
    <row r="614">
      <c r="A614" s="53" t="s">
        <v>84</v>
      </c>
      <c r="B614" s="53">
        <v>22.0</v>
      </c>
      <c r="C614" s="53" t="s">
        <v>247</v>
      </c>
      <c r="D614" s="53">
        <v>70560.93316191035</v>
      </c>
    </row>
    <row r="615">
      <c r="A615" s="53" t="s">
        <v>84</v>
      </c>
      <c r="B615" s="53">
        <v>23.0</v>
      </c>
      <c r="C615" s="53" t="s">
        <v>24</v>
      </c>
      <c r="D615" s="53">
        <v>-20848.118849903876</v>
      </c>
    </row>
    <row r="616">
      <c r="A616" s="53" t="s">
        <v>84</v>
      </c>
      <c r="B616" s="53">
        <v>23.0</v>
      </c>
      <c r="C616" s="53" t="s">
        <v>247</v>
      </c>
      <c r="D616" s="53">
        <v>-74253.72545894957</v>
      </c>
    </row>
    <row r="617">
      <c r="A617" s="53" t="s">
        <v>84</v>
      </c>
      <c r="B617" s="53">
        <v>24.0</v>
      </c>
      <c r="C617" s="53" t="s">
        <v>24</v>
      </c>
      <c r="D617" s="53">
        <v>-34743.83210094362</v>
      </c>
    </row>
    <row r="618">
      <c r="A618" s="53" t="s">
        <v>84</v>
      </c>
      <c r="B618" s="53">
        <v>24.0</v>
      </c>
      <c r="C618" s="53" t="s">
        <v>247</v>
      </c>
      <c r="D618" s="53">
        <v>138055.3173612086</v>
      </c>
    </row>
    <row r="619">
      <c r="A619" s="53" t="s">
        <v>84</v>
      </c>
      <c r="B619" s="53">
        <v>25.0</v>
      </c>
      <c r="C619" s="53" t="s">
        <v>24</v>
      </c>
      <c r="D619" s="53">
        <v>9142.28855872312</v>
      </c>
    </row>
    <row r="620">
      <c r="A620" s="53" t="s">
        <v>84</v>
      </c>
      <c r="B620" s="53">
        <v>25.0</v>
      </c>
      <c r="C620" s="53" t="s">
        <v>247</v>
      </c>
      <c r="D620" s="53">
        <v>-18767.8307058733</v>
      </c>
    </row>
    <row r="621">
      <c r="A621" s="53" t="s">
        <v>84</v>
      </c>
      <c r="B621" s="53">
        <v>26.0</v>
      </c>
      <c r="C621" s="53" t="s">
        <v>24</v>
      </c>
      <c r="D621" s="53">
        <v>3895.109676508154</v>
      </c>
    </row>
    <row r="622">
      <c r="A622" s="53" t="s">
        <v>84</v>
      </c>
      <c r="B622" s="53">
        <v>26.0</v>
      </c>
      <c r="C622" s="53" t="s">
        <v>247</v>
      </c>
      <c r="D622" s="53">
        <v>-10826.986724277001</v>
      </c>
    </row>
    <row r="623">
      <c r="A623" s="53" t="s">
        <v>84</v>
      </c>
      <c r="B623" s="53">
        <v>27.0</v>
      </c>
      <c r="C623" s="53" t="s">
        <v>24</v>
      </c>
      <c r="D623" s="53">
        <v>-653.9120191180937</v>
      </c>
    </row>
    <row r="624">
      <c r="A624" s="53" t="s">
        <v>84</v>
      </c>
      <c r="B624" s="53">
        <v>27.0</v>
      </c>
      <c r="C624" s="53" t="s">
        <v>247</v>
      </c>
      <c r="D624" s="53">
        <v>6338.892056248874</v>
      </c>
    </row>
    <row r="625">
      <c r="A625" s="53" t="s">
        <v>84</v>
      </c>
      <c r="B625" s="53">
        <v>28.0</v>
      </c>
      <c r="C625" s="53" t="s">
        <v>24</v>
      </c>
      <c r="D625" s="53">
        <v>-3150.179603011087</v>
      </c>
    </row>
    <row r="626">
      <c r="A626" s="53" t="s">
        <v>84</v>
      </c>
      <c r="B626" s="53">
        <v>28.0</v>
      </c>
      <c r="C626" s="53" t="s">
        <v>247</v>
      </c>
      <c r="D626" s="53">
        <v>3342.6993802233083</v>
      </c>
    </row>
    <row r="627">
      <c r="A627" s="53" t="s">
        <v>84</v>
      </c>
      <c r="B627" s="53">
        <v>29.0</v>
      </c>
      <c r="C627" s="53" t="s">
        <v>24</v>
      </c>
      <c r="D627" s="53">
        <v>-20066.40266889057</v>
      </c>
    </row>
    <row r="628">
      <c r="A628" s="53" t="s">
        <v>84</v>
      </c>
      <c r="B628" s="53">
        <v>29.0</v>
      </c>
      <c r="C628" s="53" t="s">
        <v>247</v>
      </c>
      <c r="D628" s="53">
        <v>6917.301055849089</v>
      </c>
    </row>
    <row r="629">
      <c r="A629" s="53" t="s">
        <v>84</v>
      </c>
      <c r="B629" s="53">
        <v>30.0</v>
      </c>
      <c r="C629" s="53" t="s">
        <v>24</v>
      </c>
      <c r="D629" s="53">
        <v>-1664.1988534908392</v>
      </c>
    </row>
    <row r="630">
      <c r="A630" s="53" t="s">
        <v>84</v>
      </c>
      <c r="B630" s="53">
        <v>30.0</v>
      </c>
      <c r="C630" s="53" t="s">
        <v>247</v>
      </c>
      <c r="D630" s="53">
        <v>12365.903342508222</v>
      </c>
    </row>
    <row r="631">
      <c r="A631" s="53" t="s">
        <v>84</v>
      </c>
      <c r="B631" s="53">
        <v>31.0</v>
      </c>
      <c r="C631" s="53" t="s">
        <v>24</v>
      </c>
      <c r="D631" s="53">
        <v>11128.213302233871</v>
      </c>
    </row>
    <row r="632">
      <c r="A632" s="53" t="s">
        <v>84</v>
      </c>
      <c r="B632" s="53">
        <v>31.0</v>
      </c>
      <c r="C632" s="53" t="s">
        <v>247</v>
      </c>
      <c r="D632" s="53">
        <v>-114089.6830514043</v>
      </c>
    </row>
    <row r="633">
      <c r="A633" s="53" t="s">
        <v>84</v>
      </c>
      <c r="B633" s="53">
        <v>32.0</v>
      </c>
      <c r="C633" s="53" t="s">
        <v>24</v>
      </c>
      <c r="D633" s="53">
        <v>-17386.207826754613</v>
      </c>
    </row>
    <row r="634">
      <c r="A634" s="53" t="s">
        <v>84</v>
      </c>
      <c r="B634" s="53">
        <v>32.0</v>
      </c>
      <c r="C634" s="53" t="s">
        <v>247</v>
      </c>
      <c r="D634" s="53">
        <v>16630.00294197943</v>
      </c>
    </row>
    <row r="635">
      <c r="A635" s="53" t="s">
        <v>84</v>
      </c>
      <c r="B635" s="53">
        <v>33.0</v>
      </c>
      <c r="C635" s="53" t="s">
        <v>24</v>
      </c>
      <c r="D635" s="53">
        <v>-3641.637498716515</v>
      </c>
    </row>
    <row r="636">
      <c r="A636" s="53" t="s">
        <v>84</v>
      </c>
      <c r="B636" s="53">
        <v>33.0</v>
      </c>
      <c r="C636" s="53" t="s">
        <v>247</v>
      </c>
      <c r="D636" s="53">
        <v>-22368.49663936578</v>
      </c>
    </row>
    <row r="637">
      <c r="A637" s="53" t="s">
        <v>84</v>
      </c>
      <c r="B637" s="53">
        <v>34.0</v>
      </c>
      <c r="C637" s="53" t="s">
        <v>24</v>
      </c>
      <c r="D637" s="53">
        <v>-4600.726034853289</v>
      </c>
    </row>
    <row r="638">
      <c r="A638" s="53" t="s">
        <v>84</v>
      </c>
      <c r="B638" s="53">
        <v>34.0</v>
      </c>
      <c r="C638" s="53" t="s">
        <v>247</v>
      </c>
      <c r="D638" s="53">
        <v>3262.4477565481425</v>
      </c>
    </row>
    <row r="639">
      <c r="A639" s="53" t="s">
        <v>84</v>
      </c>
      <c r="B639" s="53">
        <v>35.0</v>
      </c>
      <c r="C639" s="53" t="s">
        <v>24</v>
      </c>
      <c r="D639" s="53">
        <v>-2063.053788191403</v>
      </c>
    </row>
    <row r="640">
      <c r="A640" s="53" t="s">
        <v>84</v>
      </c>
      <c r="B640" s="53">
        <v>35.0</v>
      </c>
      <c r="C640" s="53" t="s">
        <v>247</v>
      </c>
      <c r="D640" s="53">
        <v>-10841.53014400128</v>
      </c>
    </row>
    <row r="641">
      <c r="A641" s="53" t="s">
        <v>84</v>
      </c>
      <c r="B641" s="53">
        <v>36.0</v>
      </c>
      <c r="C641" s="53" t="s">
        <v>24</v>
      </c>
      <c r="D641" s="53">
        <v>-10060.302555915423</v>
      </c>
    </row>
    <row r="642">
      <c r="A642" s="53" t="s">
        <v>84</v>
      </c>
      <c r="B642" s="53">
        <v>36.0</v>
      </c>
      <c r="C642" s="53" t="s">
        <v>247</v>
      </c>
      <c r="D642" s="53">
        <v>-73463.53049150937</v>
      </c>
    </row>
    <row r="643">
      <c r="A643" s="53" t="s">
        <v>84</v>
      </c>
      <c r="B643" s="53">
        <v>37.0</v>
      </c>
      <c r="C643" s="53" t="s">
        <v>24</v>
      </c>
      <c r="D643" s="53">
        <v>7026.993958956864</v>
      </c>
    </row>
    <row r="644">
      <c r="A644" s="53" t="s">
        <v>84</v>
      </c>
      <c r="B644" s="53">
        <v>37.0</v>
      </c>
      <c r="C644" s="53" t="s">
        <v>247</v>
      </c>
      <c r="D644" s="53">
        <v>-21557.56116294703</v>
      </c>
    </row>
    <row r="645">
      <c r="A645" s="53" t="s">
        <v>84</v>
      </c>
      <c r="B645" s="53">
        <v>38.0</v>
      </c>
      <c r="C645" s="53" t="s">
        <v>24</v>
      </c>
      <c r="D645" s="53">
        <v>1146.930181856734</v>
      </c>
    </row>
    <row r="646">
      <c r="A646" s="53" t="s">
        <v>84</v>
      </c>
      <c r="B646" s="53">
        <v>38.0</v>
      </c>
      <c r="C646" s="53" t="s">
        <v>247</v>
      </c>
      <c r="D646" s="53">
        <v>-67529.36003672822</v>
      </c>
    </row>
    <row r="647">
      <c r="A647" s="53" t="s">
        <v>84</v>
      </c>
      <c r="B647" s="53">
        <v>39.0</v>
      </c>
      <c r="C647" s="53" t="s">
        <v>24</v>
      </c>
      <c r="D647" s="53">
        <v>-9503.718995161835</v>
      </c>
    </row>
    <row r="648">
      <c r="A648" s="53" t="s">
        <v>84</v>
      </c>
      <c r="B648" s="53">
        <v>39.0</v>
      </c>
      <c r="C648" s="53" t="s">
        <v>247</v>
      </c>
      <c r="D648" s="53">
        <v>-83767.65487954183</v>
      </c>
    </row>
    <row r="649">
      <c r="A649" s="53" t="s">
        <v>84</v>
      </c>
      <c r="B649" s="53">
        <v>40.0</v>
      </c>
      <c r="C649" s="53" t="s">
        <v>24</v>
      </c>
      <c r="D649" s="53">
        <v>-4278.6480101156485</v>
      </c>
    </row>
    <row r="650">
      <c r="A650" s="53" t="s">
        <v>84</v>
      </c>
      <c r="B650" s="53">
        <v>40.0</v>
      </c>
      <c r="C650" s="53" t="s">
        <v>247</v>
      </c>
      <c r="D650" s="53">
        <v>-1614.2091538317536</v>
      </c>
    </row>
    <row r="651">
      <c r="A651" s="53" t="s">
        <v>84</v>
      </c>
      <c r="B651" s="53">
        <v>41.0</v>
      </c>
      <c r="C651" s="53" t="s">
        <v>24</v>
      </c>
      <c r="D651" s="53">
        <v>12178.14724727094</v>
      </c>
    </row>
    <row r="652">
      <c r="A652" s="53" t="s">
        <v>84</v>
      </c>
      <c r="B652" s="53">
        <v>41.0</v>
      </c>
      <c r="C652" s="53" t="s">
        <v>247</v>
      </c>
      <c r="D652" s="53">
        <v>-34407.050918362955</v>
      </c>
    </row>
    <row r="653">
      <c r="A653" s="53" t="s">
        <v>84</v>
      </c>
      <c r="B653" s="53">
        <v>42.0</v>
      </c>
      <c r="C653" s="53" t="s">
        <v>24</v>
      </c>
      <c r="D653" s="53">
        <v>2726.268452586667</v>
      </c>
    </row>
    <row r="654">
      <c r="A654" s="53" t="s">
        <v>84</v>
      </c>
      <c r="B654" s="53">
        <v>42.0</v>
      </c>
      <c r="C654" s="53" t="s">
        <v>247</v>
      </c>
      <c r="D654" s="53">
        <v>-18435.406576989095</v>
      </c>
    </row>
    <row r="655">
      <c r="A655" s="53" t="s">
        <v>84</v>
      </c>
      <c r="B655" s="53">
        <v>43.0</v>
      </c>
      <c r="C655" s="53" t="s">
        <v>24</v>
      </c>
      <c r="D655" s="53">
        <v>-11401.268048517297</v>
      </c>
    </row>
    <row r="656">
      <c r="A656" s="53" t="s">
        <v>84</v>
      </c>
      <c r="B656" s="53">
        <v>43.0</v>
      </c>
      <c r="C656" s="53" t="s">
        <v>247</v>
      </c>
      <c r="D656" s="53">
        <v>-23541.824679803212</v>
      </c>
    </row>
    <row r="657">
      <c r="A657" s="53" t="s">
        <v>84</v>
      </c>
      <c r="B657" s="53">
        <v>44.0</v>
      </c>
      <c r="C657" s="53" t="s">
        <v>24</v>
      </c>
      <c r="D657" s="53">
        <v>-3312.364957738937</v>
      </c>
    </row>
    <row r="658">
      <c r="A658" s="53" t="s">
        <v>84</v>
      </c>
      <c r="B658" s="53">
        <v>44.0</v>
      </c>
      <c r="C658" s="53" t="s">
        <v>247</v>
      </c>
      <c r="D658" s="53">
        <v>3981.00944463951</v>
      </c>
    </row>
    <row r="659">
      <c r="A659" s="53" t="s">
        <v>84</v>
      </c>
      <c r="B659" s="53">
        <v>45.0</v>
      </c>
      <c r="C659" s="53" t="s">
        <v>24</v>
      </c>
      <c r="D659" s="53">
        <v>1115.5188878384215</v>
      </c>
    </row>
    <row r="660">
      <c r="A660" s="53" t="s">
        <v>84</v>
      </c>
      <c r="B660" s="53">
        <v>45.0</v>
      </c>
      <c r="C660" s="53" t="s">
        <v>247</v>
      </c>
      <c r="D660" s="53">
        <v>-66508.80600409485</v>
      </c>
    </row>
    <row r="661">
      <c r="A661" s="53" t="s">
        <v>84</v>
      </c>
      <c r="B661" s="53">
        <v>46.0</v>
      </c>
      <c r="C661" s="53" t="s">
        <v>24</v>
      </c>
      <c r="D661" s="53">
        <v>-47868.71226570349</v>
      </c>
    </row>
    <row r="662">
      <c r="A662" s="53" t="s">
        <v>84</v>
      </c>
      <c r="B662" s="53">
        <v>46.0</v>
      </c>
      <c r="C662" s="53" t="s">
        <v>247</v>
      </c>
      <c r="D662" s="53">
        <v>-64767.19421748691</v>
      </c>
    </row>
    <row r="663">
      <c r="A663" s="53" t="s">
        <v>84</v>
      </c>
      <c r="B663" s="53">
        <v>47.0</v>
      </c>
      <c r="C663" s="53" t="s">
        <v>24</v>
      </c>
      <c r="D663" s="53">
        <v>10027.665938081074</v>
      </c>
    </row>
    <row r="664">
      <c r="A664" s="53" t="s">
        <v>84</v>
      </c>
      <c r="B664" s="53">
        <v>47.0</v>
      </c>
      <c r="C664" s="53" t="s">
        <v>247</v>
      </c>
      <c r="D664" s="53">
        <v>18815.3141872904</v>
      </c>
    </row>
    <row r="665">
      <c r="A665" s="53" t="s">
        <v>84</v>
      </c>
      <c r="B665" s="53">
        <v>48.0</v>
      </c>
      <c r="C665" s="53" t="s">
        <v>24</v>
      </c>
      <c r="D665" s="53">
        <v>-19764.418504530913</v>
      </c>
      <c r="L665" s="53"/>
    </row>
    <row r="666">
      <c r="A666" s="53" t="s">
        <v>84</v>
      </c>
      <c r="B666" s="53">
        <v>48.0</v>
      </c>
      <c r="C666" s="53" t="s">
        <v>247</v>
      </c>
      <c r="D666" s="53">
        <v>21415.624413224734</v>
      </c>
      <c r="L666" s="53"/>
    </row>
    <row r="667">
      <c r="A667" s="53" t="s">
        <v>84</v>
      </c>
      <c r="B667" s="53">
        <v>49.0</v>
      </c>
      <c r="C667" s="53" t="s">
        <v>24</v>
      </c>
      <c r="D667" s="53">
        <v>6761.861419486166</v>
      </c>
      <c r="L667" s="53"/>
    </row>
    <row r="668">
      <c r="A668" s="53" t="s">
        <v>84</v>
      </c>
      <c r="B668" s="53">
        <v>49.0</v>
      </c>
      <c r="C668" s="53" t="s">
        <v>247</v>
      </c>
      <c r="D668" s="53">
        <v>-29334.227502716618</v>
      </c>
      <c r="L668" s="53"/>
    </row>
    <row r="669">
      <c r="A669" s="53" t="s">
        <v>84</v>
      </c>
      <c r="B669" s="53">
        <v>50.0</v>
      </c>
      <c r="C669" s="53" t="s">
        <v>24</v>
      </c>
      <c r="D669" s="53">
        <v>10556.163819784417</v>
      </c>
      <c r="L669" s="53"/>
    </row>
    <row r="670">
      <c r="A670" s="53" t="s">
        <v>84</v>
      </c>
      <c r="B670" s="53">
        <v>50.0</v>
      </c>
      <c r="C670" s="53" t="s">
        <v>247</v>
      </c>
      <c r="D670" s="53">
        <v>-103486.56258513211</v>
      </c>
      <c r="L670" s="53"/>
    </row>
    <row r="671">
      <c r="A671" s="53" t="s">
        <v>84</v>
      </c>
      <c r="B671" s="53">
        <v>51.0</v>
      </c>
      <c r="C671" s="53" t="s">
        <v>24</v>
      </c>
      <c r="D671" s="53">
        <v>-62061.48945214028</v>
      </c>
      <c r="L671" s="53"/>
    </row>
    <row r="672">
      <c r="A672" s="53" t="s">
        <v>84</v>
      </c>
      <c r="B672" s="53">
        <v>51.0</v>
      </c>
      <c r="C672" s="53" t="s">
        <v>247</v>
      </c>
      <c r="D672" s="53">
        <v>105920.91044703241</v>
      </c>
      <c r="L672" s="53"/>
    </row>
    <row r="673">
      <c r="A673" s="53" t="s">
        <v>84</v>
      </c>
      <c r="B673" s="53">
        <v>52.0</v>
      </c>
      <c r="C673" s="53" t="s">
        <v>24</v>
      </c>
      <c r="D673" s="53">
        <v>-53997.7415137112</v>
      </c>
      <c r="L673" s="53"/>
    </row>
    <row r="674">
      <c r="A674" s="53" t="s">
        <v>84</v>
      </c>
      <c r="B674" s="53">
        <v>52.0</v>
      </c>
      <c r="C674" s="53" t="s">
        <v>247</v>
      </c>
      <c r="D674" s="53">
        <v>-134637.75314902636</v>
      </c>
      <c r="L674" s="53"/>
    </row>
    <row r="675">
      <c r="A675" s="53" t="s">
        <v>85</v>
      </c>
      <c r="B675" s="53">
        <v>1.0</v>
      </c>
      <c r="C675" s="53" t="s">
        <v>247</v>
      </c>
      <c r="D675" s="53">
        <v>41839.55079574023</v>
      </c>
      <c r="L675" s="53"/>
    </row>
    <row r="676">
      <c r="A676" s="53" t="s">
        <v>85</v>
      </c>
      <c r="B676" s="53">
        <v>2.0</v>
      </c>
      <c r="C676" s="53" t="s">
        <v>247</v>
      </c>
      <c r="D676" s="53">
        <v>2628.9011839232608</v>
      </c>
      <c r="L676" s="53"/>
    </row>
    <row r="677">
      <c r="A677" s="53" t="s">
        <v>85</v>
      </c>
      <c r="B677" s="53">
        <v>3.0</v>
      </c>
      <c r="C677" s="53" t="s">
        <v>247</v>
      </c>
      <c r="D677" s="53">
        <v>8688.70099621072</v>
      </c>
      <c r="L677" s="53"/>
    </row>
    <row r="678">
      <c r="A678" s="53" t="s">
        <v>85</v>
      </c>
      <c r="B678" s="53">
        <v>4.0</v>
      </c>
      <c r="C678" s="53" t="s">
        <v>247</v>
      </c>
      <c r="D678" s="53">
        <v>-33897.2689663786</v>
      </c>
      <c r="L678" s="53"/>
    </row>
    <row r="679">
      <c r="A679" s="53" t="s">
        <v>85</v>
      </c>
      <c r="B679" s="53">
        <v>5.0</v>
      </c>
      <c r="C679" s="53" t="s">
        <v>247</v>
      </c>
      <c r="D679" s="53">
        <v>39755.49006290082</v>
      </c>
      <c r="L679" s="53"/>
    </row>
    <row r="680">
      <c r="A680" s="53" t="s">
        <v>85</v>
      </c>
      <c r="B680" s="53">
        <v>6.0</v>
      </c>
      <c r="C680" s="53" t="s">
        <v>247</v>
      </c>
      <c r="D680" s="53">
        <v>15385.213932799288</v>
      </c>
      <c r="L680" s="53"/>
    </row>
    <row r="681">
      <c r="A681" s="53" t="s">
        <v>85</v>
      </c>
      <c r="B681" s="53">
        <v>7.0</v>
      </c>
      <c r="C681" s="53" t="s">
        <v>247</v>
      </c>
      <c r="D681" s="53">
        <v>35729.36623604594</v>
      </c>
      <c r="L681" s="53"/>
    </row>
    <row r="682">
      <c r="A682" s="53" t="s">
        <v>85</v>
      </c>
      <c r="B682" s="53">
        <v>8.0</v>
      </c>
      <c r="C682" s="53" t="s">
        <v>247</v>
      </c>
      <c r="D682" s="53">
        <v>-100454.61620357008</v>
      </c>
      <c r="L682" s="53"/>
    </row>
    <row r="683">
      <c r="A683" s="53" t="s">
        <v>85</v>
      </c>
      <c r="B683" s="53">
        <v>9.0</v>
      </c>
      <c r="C683" s="53" t="s">
        <v>247</v>
      </c>
      <c r="D683" s="53">
        <v>-2363.0351708250346</v>
      </c>
      <c r="L683" s="53"/>
    </row>
    <row r="684">
      <c r="A684" s="53" t="s">
        <v>85</v>
      </c>
      <c r="B684" s="53">
        <v>10.0</v>
      </c>
      <c r="C684" s="53" t="s">
        <v>247</v>
      </c>
      <c r="D684" s="53">
        <v>7428.644098662324</v>
      </c>
      <c r="L684" s="53"/>
    </row>
    <row r="685">
      <c r="A685" s="53" t="s">
        <v>85</v>
      </c>
      <c r="B685" s="53">
        <v>11.0</v>
      </c>
      <c r="C685" s="53" t="s">
        <v>247</v>
      </c>
      <c r="D685" s="53">
        <v>-9248.596731700434</v>
      </c>
      <c r="L685" s="53"/>
    </row>
    <row r="686">
      <c r="A686" s="53" t="s">
        <v>85</v>
      </c>
      <c r="B686" s="53">
        <v>12.0</v>
      </c>
      <c r="C686" s="53" t="s">
        <v>247</v>
      </c>
      <c r="D686" s="53">
        <v>19063.5465188781</v>
      </c>
    </row>
    <row r="687">
      <c r="A687" s="53" t="s">
        <v>85</v>
      </c>
      <c r="B687" s="53">
        <v>13.0</v>
      </c>
      <c r="C687" s="53" t="s">
        <v>247</v>
      </c>
      <c r="D687" s="53">
        <v>29795.04849070386</v>
      </c>
    </row>
    <row r="688">
      <c r="A688" s="53" t="s">
        <v>85</v>
      </c>
      <c r="B688" s="53">
        <v>14.0</v>
      </c>
      <c r="C688" s="53" t="s">
        <v>247</v>
      </c>
      <c r="D688" s="53">
        <v>-108073.85186540216</v>
      </c>
    </row>
    <row r="689">
      <c r="A689" s="53" t="s">
        <v>85</v>
      </c>
      <c r="B689" s="53">
        <v>15.0</v>
      </c>
      <c r="C689" s="53" t="s">
        <v>247</v>
      </c>
      <c r="D689" s="53">
        <v>20640.936380855266</v>
      </c>
    </row>
    <row r="690">
      <c r="A690" s="53" t="s">
        <v>85</v>
      </c>
      <c r="B690" s="53">
        <v>16.0</v>
      </c>
      <c r="C690" s="53" t="s">
        <v>247</v>
      </c>
      <c r="D690" s="53">
        <v>-47576.75024291962</v>
      </c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  <c r="AC690" s="111"/>
      <c r="AD690" s="111"/>
      <c r="AE690" s="111"/>
      <c r="AF690" s="111"/>
    </row>
    <row r="691">
      <c r="A691" s="53" t="s">
        <v>85</v>
      </c>
      <c r="B691" s="53">
        <v>17.0</v>
      </c>
      <c r="C691" s="53" t="s">
        <v>247</v>
      </c>
      <c r="D691" s="53">
        <v>40528.40100458601</v>
      </c>
    </row>
    <row r="692">
      <c r="A692" s="53" t="s">
        <v>85</v>
      </c>
      <c r="B692" s="53">
        <v>18.0</v>
      </c>
      <c r="C692" s="53" t="s">
        <v>247</v>
      </c>
      <c r="D692" s="53">
        <v>-12931.776885611009</v>
      </c>
    </row>
    <row r="693">
      <c r="A693" s="53" t="s">
        <v>85</v>
      </c>
      <c r="B693" s="53">
        <v>19.0</v>
      </c>
      <c r="C693" s="53" t="s">
        <v>247</v>
      </c>
      <c r="D693" s="53">
        <v>220.9858713667163</v>
      </c>
    </row>
    <row r="694">
      <c r="A694" s="53" t="s">
        <v>85</v>
      </c>
      <c r="B694" s="53">
        <v>20.0</v>
      </c>
      <c r="C694" s="53" t="s">
        <v>247</v>
      </c>
      <c r="D694" s="53">
        <v>-18694.681968902452</v>
      </c>
    </row>
    <row r="695">
      <c r="A695" s="53" t="s">
        <v>85</v>
      </c>
      <c r="B695" s="53">
        <v>21.0</v>
      </c>
      <c r="C695" s="53" t="s">
        <v>247</v>
      </c>
      <c r="D695" s="53">
        <v>7719.664288384551</v>
      </c>
    </row>
    <row r="696">
      <c r="A696" s="53" t="s">
        <v>85</v>
      </c>
      <c r="B696" s="53">
        <v>22.0</v>
      </c>
      <c r="C696" s="53" t="s">
        <v>247</v>
      </c>
      <c r="D696" s="53">
        <v>7610.6470823316295</v>
      </c>
    </row>
    <row r="697">
      <c r="A697" s="53" t="s">
        <v>85</v>
      </c>
      <c r="B697" s="53">
        <v>23.0</v>
      </c>
      <c r="C697" s="53" t="s">
        <v>247</v>
      </c>
      <c r="D697" s="53">
        <v>-50663.4293119856</v>
      </c>
    </row>
    <row r="698">
      <c r="A698" s="53" t="s">
        <v>85</v>
      </c>
      <c r="B698" s="53">
        <v>24.0</v>
      </c>
      <c r="C698" s="53" t="s">
        <v>247</v>
      </c>
      <c r="D698" s="53">
        <v>76811.93669466808</v>
      </c>
    </row>
    <row r="699">
      <c r="A699" s="53" t="s">
        <v>85</v>
      </c>
      <c r="B699" s="53">
        <v>25.0</v>
      </c>
      <c r="C699" s="53" t="s">
        <v>247</v>
      </c>
      <c r="D699" s="53">
        <v>-21607.601752819068</v>
      </c>
    </row>
    <row r="700">
      <c r="A700" s="53" t="s">
        <v>85</v>
      </c>
      <c r="B700" s="53">
        <v>26.0</v>
      </c>
      <c r="C700" s="53" t="s">
        <v>247</v>
      </c>
      <c r="D700" s="53">
        <v>5410.082477722086</v>
      </c>
    </row>
    <row r="701">
      <c r="A701" s="53" t="s">
        <v>85</v>
      </c>
      <c r="B701" s="53">
        <v>27.0</v>
      </c>
      <c r="C701" s="53" t="s">
        <v>247</v>
      </c>
      <c r="D701" s="53">
        <v>23209.276727319328</v>
      </c>
    </row>
    <row r="702" hidden="1">
      <c r="A702" s="53" t="s">
        <v>85</v>
      </c>
      <c r="B702" s="53">
        <v>28.0</v>
      </c>
      <c r="C702" s="53" t="s">
        <v>247</v>
      </c>
      <c r="D702" s="53">
        <v>-17786.23712139101</v>
      </c>
    </row>
    <row r="703" hidden="1">
      <c r="A703" s="53" t="s">
        <v>85</v>
      </c>
      <c r="B703" s="53">
        <v>29.0</v>
      </c>
      <c r="C703" s="53" t="s">
        <v>247</v>
      </c>
      <c r="D703" s="53">
        <v>3739.6499888376384</v>
      </c>
    </row>
    <row r="704" hidden="1">
      <c r="A704" s="53" t="s">
        <v>85</v>
      </c>
      <c r="B704" s="53">
        <v>30.0</v>
      </c>
      <c r="C704" s="53" t="s">
        <v>247</v>
      </c>
      <c r="D704" s="53">
        <v>3995.249214106234</v>
      </c>
    </row>
    <row r="705" hidden="1">
      <c r="A705" s="53" t="s">
        <v>85</v>
      </c>
      <c r="B705" s="53">
        <v>31.0</v>
      </c>
      <c r="C705" s="53" t="s">
        <v>247</v>
      </c>
      <c r="D705" s="53">
        <v>-6981.703191677961</v>
      </c>
    </row>
    <row r="706" hidden="1">
      <c r="A706" s="53" t="s">
        <v>85</v>
      </c>
      <c r="B706" s="53">
        <v>32.0</v>
      </c>
      <c r="C706" s="53" t="s">
        <v>247</v>
      </c>
      <c r="D706" s="53">
        <v>4309.800791687723</v>
      </c>
    </row>
    <row r="707" hidden="1">
      <c r="A707" s="53" t="s">
        <v>85</v>
      </c>
      <c r="B707" s="53">
        <v>33.0</v>
      </c>
      <c r="C707" s="53" t="s">
        <v>247</v>
      </c>
      <c r="D707" s="53">
        <v>22145.318612370957</v>
      </c>
    </row>
    <row r="708" hidden="1">
      <c r="A708" s="53" t="s">
        <v>85</v>
      </c>
      <c r="B708" s="53">
        <v>34.0</v>
      </c>
      <c r="C708" s="53" t="s">
        <v>247</v>
      </c>
      <c r="D708" s="53">
        <v>-15922.987033392694</v>
      </c>
    </row>
    <row r="709" hidden="1">
      <c r="A709" s="53" t="s">
        <v>85</v>
      </c>
      <c r="B709" s="53">
        <v>35.0</v>
      </c>
      <c r="C709" s="53" t="s">
        <v>247</v>
      </c>
      <c r="D709" s="53">
        <v>17826.72105800623</v>
      </c>
    </row>
    <row r="710" hidden="1">
      <c r="A710" s="53" t="s">
        <v>85</v>
      </c>
      <c r="B710" s="53">
        <v>36.0</v>
      </c>
      <c r="C710" s="53" t="s">
        <v>247</v>
      </c>
      <c r="D710" s="53">
        <v>-56238.75805415856</v>
      </c>
    </row>
    <row r="711" hidden="1">
      <c r="A711" s="53" t="s">
        <v>85</v>
      </c>
      <c r="B711" s="53">
        <v>37.0</v>
      </c>
      <c r="C711" s="53" t="s">
        <v>247</v>
      </c>
      <c r="D711" s="53">
        <v>-8833.095139968862</v>
      </c>
    </row>
    <row r="712" hidden="1">
      <c r="A712" s="53" t="s">
        <v>85</v>
      </c>
      <c r="B712" s="53">
        <v>38.0</v>
      </c>
      <c r="C712" s="53" t="s">
        <v>247</v>
      </c>
      <c r="D712" s="53">
        <v>7975.678811319609</v>
      </c>
    </row>
    <row r="713" hidden="1">
      <c r="A713" s="53" t="s">
        <v>85</v>
      </c>
      <c r="B713" s="53">
        <v>39.0</v>
      </c>
      <c r="C713" s="53" t="s">
        <v>247</v>
      </c>
      <c r="D713" s="53">
        <v>-78276.27120765489</v>
      </c>
    </row>
    <row r="714" hidden="1">
      <c r="A714" s="53" t="s">
        <v>85</v>
      </c>
      <c r="B714" s="53">
        <v>40.0</v>
      </c>
      <c r="C714" s="53" t="s">
        <v>247</v>
      </c>
      <c r="D714" s="53">
        <v>3351.9582013765503</v>
      </c>
    </row>
    <row r="715" hidden="1">
      <c r="A715" s="53" t="s">
        <v>85</v>
      </c>
      <c r="B715" s="53">
        <v>41.0</v>
      </c>
      <c r="C715" s="53" t="s">
        <v>247</v>
      </c>
      <c r="D715" s="53">
        <v>-26710.114158799617</v>
      </c>
    </row>
    <row r="716" hidden="1">
      <c r="A716" s="53" t="s">
        <v>85</v>
      </c>
      <c r="B716" s="53">
        <v>42.0</v>
      </c>
      <c r="C716" s="53" t="s">
        <v>247</v>
      </c>
      <c r="D716" s="53">
        <v>-29127.296377087518</v>
      </c>
    </row>
    <row r="717" hidden="1">
      <c r="A717" s="53" t="s">
        <v>85</v>
      </c>
      <c r="B717" s="53">
        <v>43.0</v>
      </c>
      <c r="C717" s="53" t="s">
        <v>247</v>
      </c>
      <c r="D717" s="53">
        <v>-4382.847339652905</v>
      </c>
    </row>
    <row r="718" hidden="1">
      <c r="A718" s="53" t="s">
        <v>85</v>
      </c>
      <c r="B718" s="53">
        <v>44.0</v>
      </c>
      <c r="C718" s="53" t="s">
        <v>247</v>
      </c>
      <c r="D718" s="53">
        <v>-4081.931424879851</v>
      </c>
    </row>
    <row r="719" hidden="1">
      <c r="A719" s="53" t="s">
        <v>85</v>
      </c>
      <c r="B719" s="53">
        <v>45.0</v>
      </c>
      <c r="C719" s="53" t="s">
        <v>247</v>
      </c>
      <c r="D719" s="53">
        <v>-36707.098933095</v>
      </c>
    </row>
    <row r="720" hidden="1">
      <c r="A720" s="53" t="s">
        <v>85</v>
      </c>
      <c r="B720" s="53">
        <v>46.0</v>
      </c>
      <c r="C720" s="53" t="s">
        <v>247</v>
      </c>
      <c r="D720" s="53">
        <v>8083.559160505381</v>
      </c>
    </row>
    <row r="721" hidden="1">
      <c r="A721" s="53" t="s">
        <v>85</v>
      </c>
      <c r="B721" s="53">
        <v>47.0</v>
      </c>
      <c r="C721" s="53" t="s">
        <v>247</v>
      </c>
      <c r="D721" s="53">
        <v>-57895.10647826537</v>
      </c>
    </row>
    <row r="722" hidden="1">
      <c r="A722" s="53" t="s">
        <v>85</v>
      </c>
      <c r="B722" s="53">
        <v>48.0</v>
      </c>
      <c r="C722" s="53" t="s">
        <v>247</v>
      </c>
      <c r="D722" s="53">
        <v>42266.22425117067</v>
      </c>
    </row>
    <row r="723" hidden="1">
      <c r="A723" s="53" t="s">
        <v>85</v>
      </c>
      <c r="B723" s="53">
        <v>49.0</v>
      </c>
      <c r="C723" s="53" t="s">
        <v>247</v>
      </c>
      <c r="D723" s="53">
        <v>-7868.293074582762</v>
      </c>
    </row>
    <row r="724" hidden="1">
      <c r="A724" s="53" t="s">
        <v>85</v>
      </c>
      <c r="B724" s="53">
        <v>50.0</v>
      </c>
      <c r="C724" s="53" t="s">
        <v>247</v>
      </c>
      <c r="D724" s="53">
        <v>462.2312446690639</v>
      </c>
    </row>
    <row r="725" hidden="1">
      <c r="A725" s="53" t="s">
        <v>85</v>
      </c>
      <c r="B725" s="53">
        <v>51.0</v>
      </c>
      <c r="C725" s="53" t="s">
        <v>247</v>
      </c>
      <c r="D725" s="53">
        <v>-16858.789444566635</v>
      </c>
    </row>
    <row r="726" hidden="1">
      <c r="A726" s="53" t="s">
        <v>85</v>
      </c>
      <c r="B726" s="53">
        <v>52.0</v>
      </c>
      <c r="C726" s="53" t="s">
        <v>247</v>
      </c>
      <c r="D726" s="53">
        <v>-165867.98180341153</v>
      </c>
    </row>
    <row r="727" hidden="1">
      <c r="A727" s="53" t="s">
        <v>86</v>
      </c>
      <c r="B727" s="53">
        <v>1.0</v>
      </c>
      <c r="C727" s="53" t="s">
        <v>24</v>
      </c>
      <c r="D727" s="53">
        <v>-10120.777417438185</v>
      </c>
    </row>
    <row r="728" hidden="1">
      <c r="A728" s="53" t="s">
        <v>86</v>
      </c>
      <c r="B728" s="53">
        <v>1.0</v>
      </c>
      <c r="C728" s="53" t="s">
        <v>247</v>
      </c>
      <c r="D728" s="53">
        <v>33479.866363328176</v>
      </c>
    </row>
    <row r="729" hidden="1">
      <c r="A729" s="53" t="s">
        <v>86</v>
      </c>
      <c r="B729" s="53">
        <v>2.0</v>
      </c>
      <c r="C729" s="53" t="s">
        <v>24</v>
      </c>
      <c r="D729" s="53">
        <v>-7710.2485623252505</v>
      </c>
    </row>
    <row r="730" hidden="1">
      <c r="A730" s="53" t="s">
        <v>86</v>
      </c>
      <c r="B730" s="53">
        <v>2.0</v>
      </c>
      <c r="C730" s="53" t="s">
        <v>247</v>
      </c>
      <c r="D730" s="53">
        <v>-8487.878314061132</v>
      </c>
    </row>
    <row r="731" hidden="1">
      <c r="A731" s="53" t="s">
        <v>86</v>
      </c>
      <c r="B731" s="53">
        <v>3.0</v>
      </c>
      <c r="C731" s="53" t="s">
        <v>24</v>
      </c>
      <c r="D731" s="53">
        <v>-20625.88611578337</v>
      </c>
    </row>
    <row r="732" hidden="1">
      <c r="A732" s="53" t="s">
        <v>86</v>
      </c>
      <c r="B732" s="53">
        <v>3.0</v>
      </c>
      <c r="C732" s="53" t="s">
        <v>247</v>
      </c>
      <c r="D732" s="53">
        <v>20260.185262556795</v>
      </c>
    </row>
    <row r="733" hidden="1">
      <c r="A733" s="53" t="s">
        <v>86</v>
      </c>
      <c r="B733" s="53">
        <v>4.0</v>
      </c>
      <c r="C733" s="53" t="s">
        <v>24</v>
      </c>
      <c r="D733" s="53">
        <v>-16702.49537183442</v>
      </c>
    </row>
    <row r="734" hidden="1">
      <c r="A734" s="53" t="s">
        <v>86</v>
      </c>
      <c r="B734" s="53">
        <v>4.0</v>
      </c>
      <c r="C734" s="53" t="s">
        <v>247</v>
      </c>
      <c r="D734" s="53">
        <v>-2857.2737093712403</v>
      </c>
    </row>
    <row r="735" hidden="1">
      <c r="A735" s="53" t="s">
        <v>86</v>
      </c>
      <c r="B735" s="53">
        <v>5.0</v>
      </c>
      <c r="C735" s="53" t="s">
        <v>24</v>
      </c>
      <c r="D735" s="53">
        <v>-660.1955749171781</v>
      </c>
    </row>
    <row r="736" hidden="1">
      <c r="A736" s="53" t="s">
        <v>86</v>
      </c>
      <c r="B736" s="53">
        <v>5.0</v>
      </c>
      <c r="C736" s="53" t="s">
        <v>247</v>
      </c>
      <c r="D736" s="53">
        <v>-25836.570069059162</v>
      </c>
    </row>
    <row r="737" hidden="1">
      <c r="A737" s="53" t="s">
        <v>86</v>
      </c>
      <c r="B737" s="53">
        <v>6.0</v>
      </c>
      <c r="C737" s="53" t="s">
        <v>24</v>
      </c>
      <c r="D737" s="53">
        <v>4746.281640129526</v>
      </c>
    </row>
    <row r="738" hidden="1">
      <c r="A738" s="53" t="s">
        <v>86</v>
      </c>
      <c r="B738" s="53">
        <v>6.0</v>
      </c>
      <c r="C738" s="53" t="s">
        <v>247</v>
      </c>
      <c r="D738" s="53">
        <v>-11118.078895973238</v>
      </c>
    </row>
    <row r="739" hidden="1">
      <c r="A739" s="53" t="s">
        <v>86</v>
      </c>
      <c r="B739" s="53">
        <v>7.0</v>
      </c>
      <c r="C739" s="53" t="s">
        <v>24</v>
      </c>
      <c r="D739" s="53">
        <v>2574.2884983751646</v>
      </c>
    </row>
    <row r="740" hidden="1">
      <c r="A740" s="53" t="s">
        <v>86</v>
      </c>
      <c r="B740" s="53">
        <v>7.0</v>
      </c>
      <c r="C740" s="53" t="s">
        <v>247</v>
      </c>
      <c r="D740" s="53">
        <v>63663.95944824074</v>
      </c>
    </row>
    <row r="741" hidden="1">
      <c r="A741" s="53" t="s">
        <v>86</v>
      </c>
      <c r="B741" s="53">
        <v>8.0</v>
      </c>
      <c r="C741" s="53" t="s">
        <v>24</v>
      </c>
      <c r="D741" s="53">
        <v>374.0035240983261</v>
      </c>
    </row>
    <row r="742" hidden="1">
      <c r="A742" s="53" t="s">
        <v>86</v>
      </c>
      <c r="B742" s="53">
        <v>8.0</v>
      </c>
      <c r="C742" s="53" t="s">
        <v>247</v>
      </c>
      <c r="D742" s="53">
        <v>-82908.38333897373</v>
      </c>
    </row>
    <row r="743" hidden="1">
      <c r="A743" s="53" t="s">
        <v>86</v>
      </c>
      <c r="B743" s="53">
        <v>9.0</v>
      </c>
      <c r="C743" s="53" t="s">
        <v>24</v>
      </c>
      <c r="D743" s="53">
        <v>-6879.414515759379</v>
      </c>
    </row>
    <row r="744" hidden="1">
      <c r="A744" s="53" t="s">
        <v>86</v>
      </c>
      <c r="B744" s="53">
        <v>9.0</v>
      </c>
      <c r="C744" s="53" t="s">
        <v>247</v>
      </c>
      <c r="D744" s="53">
        <v>-14802.293589076513</v>
      </c>
    </row>
    <row r="745" hidden="1">
      <c r="A745" s="53" t="s">
        <v>86</v>
      </c>
      <c r="B745" s="53">
        <v>10.0</v>
      </c>
      <c r="C745" s="53" t="s">
        <v>24</v>
      </c>
      <c r="D745" s="53">
        <v>-1688.316894954888</v>
      </c>
    </row>
    <row r="746" hidden="1">
      <c r="A746" s="53" t="s">
        <v>86</v>
      </c>
      <c r="B746" s="53">
        <v>10.0</v>
      </c>
      <c r="C746" s="53" t="s">
        <v>247</v>
      </c>
      <c r="D746" s="53">
        <v>-5945.133888083827</v>
      </c>
    </row>
    <row r="747" hidden="1">
      <c r="A747" s="53" t="s">
        <v>86</v>
      </c>
      <c r="B747" s="53">
        <v>11.0</v>
      </c>
      <c r="C747" s="53" t="s">
        <v>24</v>
      </c>
      <c r="D747" s="53">
        <v>-2035.6201270738275</v>
      </c>
    </row>
    <row r="748" hidden="1">
      <c r="A748" s="53" t="s">
        <v>86</v>
      </c>
      <c r="B748" s="53">
        <v>11.0</v>
      </c>
      <c r="C748" s="53" t="s">
        <v>247</v>
      </c>
      <c r="D748" s="53">
        <v>-14499.910418243158</v>
      </c>
    </row>
    <row r="749" hidden="1">
      <c r="A749" s="53" t="s">
        <v>86</v>
      </c>
      <c r="B749" s="53">
        <v>12.0</v>
      </c>
      <c r="C749" s="53" t="s">
        <v>24</v>
      </c>
      <c r="D749" s="53">
        <v>-3268.8124402291714</v>
      </c>
    </row>
    <row r="750">
      <c r="A750" s="53" t="s">
        <v>86</v>
      </c>
      <c r="B750" s="53">
        <v>12.0</v>
      </c>
      <c r="C750" s="53" t="s">
        <v>247</v>
      </c>
      <c r="D750" s="53">
        <v>-33368.07930709497</v>
      </c>
    </row>
    <row r="751">
      <c r="A751" s="53" t="s">
        <v>86</v>
      </c>
      <c r="B751" s="53">
        <v>13.0</v>
      </c>
      <c r="C751" s="53" t="s">
        <v>24</v>
      </c>
      <c r="D751" s="53">
        <v>-3628.0572603817427</v>
      </c>
    </row>
    <row r="752">
      <c r="A752" s="53" t="s">
        <v>86</v>
      </c>
      <c r="B752" s="53">
        <v>13.0</v>
      </c>
      <c r="C752" s="53" t="s">
        <v>247</v>
      </c>
      <c r="D752" s="53">
        <v>55403.22838936407</v>
      </c>
    </row>
    <row r="753">
      <c r="A753" s="53" t="s">
        <v>86</v>
      </c>
      <c r="B753" s="53">
        <v>14.0</v>
      </c>
      <c r="C753" s="53" t="s">
        <v>24</v>
      </c>
      <c r="D753" s="53">
        <v>909.9608514059393</v>
      </c>
    </row>
    <row r="754">
      <c r="A754" s="53" t="s">
        <v>86</v>
      </c>
      <c r="B754" s="53">
        <v>14.0</v>
      </c>
      <c r="C754" s="53" t="s">
        <v>247</v>
      </c>
      <c r="D754" s="53">
        <v>-113684.3112975479</v>
      </c>
    </row>
    <row r="755">
      <c r="A755" s="53" t="s">
        <v>86</v>
      </c>
      <c r="B755" s="53">
        <v>15.0</v>
      </c>
      <c r="C755" s="53" t="s">
        <v>24</v>
      </c>
      <c r="D755" s="53">
        <v>6414.685882325728</v>
      </c>
    </row>
    <row r="756">
      <c r="A756" s="53" t="s">
        <v>86</v>
      </c>
      <c r="B756" s="53">
        <v>15.0</v>
      </c>
      <c r="C756" s="53" t="s">
        <v>247</v>
      </c>
      <c r="D756" s="53">
        <v>26852.73872884297</v>
      </c>
    </row>
    <row r="757">
      <c r="A757" s="53" t="s">
        <v>86</v>
      </c>
      <c r="B757" s="53">
        <v>16.0</v>
      </c>
      <c r="C757" s="53" t="s">
        <v>24</v>
      </c>
      <c r="D757" s="53">
        <v>-7830.791277560153</v>
      </c>
    </row>
    <row r="758">
      <c r="A758" s="53" t="s">
        <v>86</v>
      </c>
      <c r="B758" s="53">
        <v>16.0</v>
      </c>
      <c r="C758" s="53" t="s">
        <v>247</v>
      </c>
      <c r="D758" s="53">
        <v>-17661.65177071895</v>
      </c>
    </row>
    <row r="759">
      <c r="A759" s="53" t="s">
        <v>86</v>
      </c>
      <c r="B759" s="53">
        <v>17.0</v>
      </c>
      <c r="C759" s="53" t="s">
        <v>24</v>
      </c>
      <c r="D759" s="53">
        <v>-12065.870605997536</v>
      </c>
    </row>
    <row r="760">
      <c r="A760" s="53" t="s">
        <v>86</v>
      </c>
      <c r="B760" s="53">
        <v>17.0</v>
      </c>
      <c r="C760" s="53" t="s">
        <v>247</v>
      </c>
      <c r="D760" s="53">
        <v>-268.8921610109687</v>
      </c>
    </row>
    <row r="761">
      <c r="A761" s="53" t="s">
        <v>86</v>
      </c>
      <c r="B761" s="53">
        <v>18.0</v>
      </c>
      <c r="C761" s="53" t="s">
        <v>24</v>
      </c>
      <c r="D761" s="53">
        <v>-19468.13709581879</v>
      </c>
    </row>
    <row r="762">
      <c r="A762" s="53" t="s">
        <v>86</v>
      </c>
      <c r="B762" s="53">
        <v>18.0</v>
      </c>
      <c r="C762" s="53" t="s">
        <v>247</v>
      </c>
      <c r="D762" s="53">
        <v>-78278.44922886686</v>
      </c>
    </row>
    <row r="763">
      <c r="A763" s="53" t="s">
        <v>86</v>
      </c>
      <c r="B763" s="53">
        <v>19.0</v>
      </c>
      <c r="C763" s="53" t="s">
        <v>24</v>
      </c>
      <c r="D763" s="53">
        <v>-12412.236825161828</v>
      </c>
    </row>
    <row r="764">
      <c r="A764" s="53" t="s">
        <v>86</v>
      </c>
      <c r="B764" s="53">
        <v>19.0</v>
      </c>
      <c r="C764" s="53" t="s">
        <v>247</v>
      </c>
      <c r="D764" s="53">
        <v>-15260.459663064563</v>
      </c>
    </row>
    <row r="765">
      <c r="A765" s="53" t="s">
        <v>86</v>
      </c>
      <c r="B765" s="53">
        <v>20.0</v>
      </c>
      <c r="C765" s="53" t="s">
        <v>24</v>
      </c>
      <c r="D765" s="53">
        <v>-7686.433182368451</v>
      </c>
    </row>
    <row r="766">
      <c r="A766" s="53" t="s">
        <v>86</v>
      </c>
      <c r="B766" s="53">
        <v>20.0</v>
      </c>
      <c r="C766" s="53" t="s">
        <v>247</v>
      </c>
      <c r="D766" s="53">
        <v>4170.378218470792</v>
      </c>
    </row>
    <row r="767">
      <c r="A767" s="53" t="s">
        <v>86</v>
      </c>
      <c r="B767" s="53">
        <v>21.0</v>
      </c>
      <c r="C767" s="53" t="s">
        <v>24</v>
      </c>
      <c r="D767" s="53">
        <v>-10178.343259244448</v>
      </c>
    </row>
    <row r="768">
      <c r="A768" s="53" t="s">
        <v>86</v>
      </c>
      <c r="B768" s="53">
        <v>21.0</v>
      </c>
      <c r="C768" s="53" t="s">
        <v>247</v>
      </c>
      <c r="D768" s="53">
        <v>-48356.135854848304</v>
      </c>
    </row>
    <row r="769">
      <c r="A769" s="53" t="s">
        <v>86</v>
      </c>
      <c r="B769" s="53">
        <v>22.0</v>
      </c>
      <c r="C769" s="53" t="s">
        <v>24</v>
      </c>
      <c r="D769" s="53">
        <v>-10222.303795434873</v>
      </c>
    </row>
    <row r="770">
      <c r="A770" s="53" t="s">
        <v>86</v>
      </c>
      <c r="B770" s="53">
        <v>22.0</v>
      </c>
      <c r="C770" s="53" t="s">
        <v>247</v>
      </c>
      <c r="D770" s="53">
        <v>22557.344851787504</v>
      </c>
    </row>
    <row r="771">
      <c r="A771" s="53" t="s">
        <v>86</v>
      </c>
      <c r="B771" s="53">
        <v>23.0</v>
      </c>
      <c r="C771" s="53" t="s">
        <v>24</v>
      </c>
      <c r="D771" s="53">
        <v>3867.2601379316784</v>
      </c>
    </row>
    <row r="772">
      <c r="A772" s="53" t="s">
        <v>86</v>
      </c>
      <c r="B772" s="53">
        <v>23.0</v>
      </c>
      <c r="C772" s="53" t="s">
        <v>247</v>
      </c>
      <c r="D772" s="53">
        <v>-26343.1504100408</v>
      </c>
    </row>
    <row r="773">
      <c r="A773" s="53" t="s">
        <v>86</v>
      </c>
      <c r="B773" s="53">
        <v>24.0</v>
      </c>
      <c r="C773" s="53" t="s">
        <v>24</v>
      </c>
      <c r="D773" s="53">
        <v>-37954.58714883233</v>
      </c>
    </row>
    <row r="774">
      <c r="A774" s="53" t="s">
        <v>86</v>
      </c>
      <c r="B774" s="53">
        <v>24.0</v>
      </c>
      <c r="C774" s="53" t="s">
        <v>247</v>
      </c>
      <c r="D774" s="53">
        <v>278548.3783568848</v>
      </c>
    </row>
    <row r="775">
      <c r="A775" s="53" t="s">
        <v>86</v>
      </c>
      <c r="B775" s="53">
        <v>25.0</v>
      </c>
      <c r="C775" s="53" t="s">
        <v>24</v>
      </c>
      <c r="D775" s="53">
        <v>-13428.641127496376</v>
      </c>
    </row>
    <row r="776">
      <c r="A776" s="53" t="s">
        <v>86</v>
      </c>
      <c r="B776" s="53">
        <v>25.0</v>
      </c>
      <c r="C776" s="53" t="s">
        <v>247</v>
      </c>
      <c r="D776" s="53">
        <v>-38711.88814919338</v>
      </c>
    </row>
    <row r="777">
      <c r="A777" s="53" t="s">
        <v>86</v>
      </c>
      <c r="B777" s="53">
        <v>26.0</v>
      </c>
      <c r="C777" s="53" t="s">
        <v>24</v>
      </c>
      <c r="D777" s="53">
        <v>-14291.871209831312</v>
      </c>
    </row>
    <row r="778">
      <c r="A778" s="53" t="s">
        <v>86</v>
      </c>
      <c r="B778" s="53">
        <v>26.0</v>
      </c>
      <c r="C778" s="53" t="s">
        <v>247</v>
      </c>
      <c r="D778" s="53">
        <v>-15474.549198146444</v>
      </c>
    </row>
    <row r="779">
      <c r="A779" s="53" t="s">
        <v>86</v>
      </c>
      <c r="B779" s="53">
        <v>27.0</v>
      </c>
      <c r="C779" s="53" t="s">
        <v>24</v>
      </c>
      <c r="D779" s="53">
        <v>5117.027158718781</v>
      </c>
    </row>
    <row r="780">
      <c r="A780" s="53" t="s">
        <v>86</v>
      </c>
      <c r="B780" s="53">
        <v>27.0</v>
      </c>
      <c r="C780" s="53" t="s">
        <v>247</v>
      </c>
      <c r="D780" s="53">
        <v>-24244.243484877134</v>
      </c>
    </row>
    <row r="781">
      <c r="A781" s="53" t="s">
        <v>86</v>
      </c>
      <c r="B781" s="53">
        <v>28.0</v>
      </c>
      <c r="C781" s="53" t="s">
        <v>24</v>
      </c>
      <c r="D781" s="53">
        <v>-2112.459576541301</v>
      </c>
    </row>
    <row r="782">
      <c r="A782" s="53" t="s">
        <v>86</v>
      </c>
      <c r="B782" s="53">
        <v>28.0</v>
      </c>
      <c r="C782" s="53" t="s">
        <v>247</v>
      </c>
      <c r="D782" s="53">
        <v>10297.098707997096</v>
      </c>
    </row>
    <row r="783">
      <c r="A783" s="53" t="s">
        <v>86</v>
      </c>
      <c r="B783" s="53">
        <v>29.0</v>
      </c>
      <c r="C783" s="53" t="s">
        <v>24</v>
      </c>
      <c r="D783" s="53">
        <v>3034.3694523744016</v>
      </c>
    </row>
    <row r="784">
      <c r="A784" s="53" t="s">
        <v>86</v>
      </c>
      <c r="B784" s="53">
        <v>29.0</v>
      </c>
      <c r="C784" s="53" t="s">
        <v>247</v>
      </c>
      <c r="D784" s="53">
        <v>16330.226848655155</v>
      </c>
    </row>
    <row r="785">
      <c r="A785" s="53" t="s">
        <v>86</v>
      </c>
      <c r="B785" s="53">
        <v>30.0</v>
      </c>
      <c r="C785" s="53" t="s">
        <v>24</v>
      </c>
      <c r="D785" s="53">
        <v>1593.7277552239818</v>
      </c>
    </row>
    <row r="786">
      <c r="A786" s="53" t="s">
        <v>86</v>
      </c>
      <c r="B786" s="53">
        <v>30.0</v>
      </c>
      <c r="C786" s="53" t="s">
        <v>247</v>
      </c>
      <c r="D786" s="53">
        <v>-21806.74078960876</v>
      </c>
    </row>
    <row r="787">
      <c r="A787" s="53" t="s">
        <v>86</v>
      </c>
      <c r="B787" s="53">
        <v>31.0</v>
      </c>
      <c r="C787" s="53" t="s">
        <v>24</v>
      </c>
      <c r="D787" s="53">
        <v>3814.595619837186</v>
      </c>
    </row>
    <row r="788">
      <c r="A788" s="53" t="s">
        <v>86</v>
      </c>
      <c r="B788" s="53">
        <v>31.0</v>
      </c>
      <c r="C788" s="53" t="s">
        <v>247</v>
      </c>
      <c r="D788" s="53">
        <v>-82365.1928299395</v>
      </c>
    </row>
    <row r="789">
      <c r="A789" s="53" t="s">
        <v>86</v>
      </c>
      <c r="B789" s="53">
        <v>32.0</v>
      </c>
      <c r="C789" s="53" t="s">
        <v>24</v>
      </c>
      <c r="D789" s="53">
        <v>7531.641942232374</v>
      </c>
    </row>
    <row r="790">
      <c r="A790" s="53" t="s">
        <v>86</v>
      </c>
      <c r="B790" s="53">
        <v>32.0</v>
      </c>
      <c r="C790" s="53" t="s">
        <v>247</v>
      </c>
      <c r="D790" s="53">
        <v>-23.522770257310185</v>
      </c>
    </row>
    <row r="791">
      <c r="A791" s="53" t="s">
        <v>86</v>
      </c>
      <c r="B791" s="53">
        <v>33.0</v>
      </c>
      <c r="C791" s="53" t="s">
        <v>24</v>
      </c>
      <c r="D791" s="53">
        <v>4803.333493512786</v>
      </c>
    </row>
    <row r="792">
      <c r="A792" s="53" t="s">
        <v>86</v>
      </c>
      <c r="B792" s="53">
        <v>33.0</v>
      </c>
      <c r="C792" s="53" t="s">
        <v>247</v>
      </c>
      <c r="D792" s="53">
        <v>-5498.957221157247</v>
      </c>
    </row>
    <row r="793">
      <c r="A793" s="53" t="s">
        <v>86</v>
      </c>
      <c r="B793" s="53">
        <v>34.0</v>
      </c>
      <c r="C793" s="53" t="s">
        <v>24</v>
      </c>
      <c r="D793" s="53">
        <v>-9105.387517062576</v>
      </c>
    </row>
    <row r="794">
      <c r="A794" s="53" t="s">
        <v>86</v>
      </c>
      <c r="B794" s="53">
        <v>34.0</v>
      </c>
      <c r="C794" s="53" t="s">
        <v>247</v>
      </c>
      <c r="D794" s="53">
        <v>-5100.340732033222</v>
      </c>
    </row>
    <row r="795">
      <c r="A795" s="53" t="s">
        <v>86</v>
      </c>
      <c r="B795" s="53">
        <v>35.0</v>
      </c>
      <c r="C795" s="53" t="s">
        <v>24</v>
      </c>
      <c r="D795" s="53">
        <v>-2515.590227452847</v>
      </c>
    </row>
    <row r="796">
      <c r="A796" s="53" t="s">
        <v>86</v>
      </c>
      <c r="B796" s="53">
        <v>35.0</v>
      </c>
      <c r="C796" s="53" t="s">
        <v>247</v>
      </c>
      <c r="D796" s="53">
        <v>-24667.971640175096</v>
      </c>
    </row>
    <row r="797">
      <c r="A797" s="53" t="s">
        <v>86</v>
      </c>
      <c r="B797" s="53">
        <v>36.0</v>
      </c>
      <c r="C797" s="53" t="s">
        <v>24</v>
      </c>
      <c r="D797" s="53">
        <v>-14553.961853837383</v>
      </c>
    </row>
    <row r="798">
      <c r="A798" s="53" t="s">
        <v>86</v>
      </c>
      <c r="B798" s="53">
        <v>36.0</v>
      </c>
      <c r="C798" s="53" t="s">
        <v>247</v>
      </c>
      <c r="D798" s="53">
        <v>-41805.8550621719</v>
      </c>
    </row>
    <row r="799">
      <c r="A799" s="53" t="s">
        <v>86</v>
      </c>
      <c r="B799" s="53">
        <v>37.0</v>
      </c>
      <c r="C799" s="53" t="s">
        <v>24</v>
      </c>
      <c r="D799" s="53">
        <v>-8041.422541446145</v>
      </c>
    </row>
    <row r="800">
      <c r="A800" s="53" t="s">
        <v>86</v>
      </c>
      <c r="B800" s="53">
        <v>37.0</v>
      </c>
      <c r="C800" s="53" t="s">
        <v>247</v>
      </c>
      <c r="D800" s="53">
        <v>-13285.404060839179</v>
      </c>
    </row>
    <row r="801">
      <c r="A801" s="53" t="s">
        <v>86</v>
      </c>
      <c r="B801" s="53">
        <v>38.0</v>
      </c>
      <c r="C801" s="53" t="s">
        <v>24</v>
      </c>
      <c r="D801" s="53">
        <v>-5396.898339559382</v>
      </c>
    </row>
    <row r="802">
      <c r="A802" s="53" t="s">
        <v>86</v>
      </c>
      <c r="B802" s="53">
        <v>38.0</v>
      </c>
      <c r="C802" s="53" t="s">
        <v>247</v>
      </c>
      <c r="D802" s="53">
        <v>-16625.32000332586</v>
      </c>
    </row>
    <row r="803">
      <c r="A803" s="53" t="s">
        <v>86</v>
      </c>
      <c r="B803" s="53">
        <v>39.0</v>
      </c>
      <c r="C803" s="53" t="s">
        <v>24</v>
      </c>
      <c r="D803" s="53">
        <v>9314.909983699687</v>
      </c>
    </row>
    <row r="804">
      <c r="A804" s="53" t="s">
        <v>86</v>
      </c>
      <c r="B804" s="53">
        <v>39.0</v>
      </c>
      <c r="C804" s="53" t="s">
        <v>247</v>
      </c>
      <c r="D804" s="53">
        <v>-5093.156994320612</v>
      </c>
    </row>
    <row r="805">
      <c r="A805" s="53" t="s">
        <v>86</v>
      </c>
      <c r="B805" s="53">
        <v>40.0</v>
      </c>
      <c r="C805" s="53" t="s">
        <v>24</v>
      </c>
      <c r="D805" s="53">
        <v>3432.250824087163</v>
      </c>
    </row>
    <row r="806">
      <c r="A806" s="53" t="s">
        <v>86</v>
      </c>
      <c r="B806" s="53">
        <v>40.0</v>
      </c>
      <c r="C806" s="53" t="s">
        <v>247</v>
      </c>
      <c r="D806" s="53">
        <v>-35460.7803333358</v>
      </c>
    </row>
    <row r="807">
      <c r="A807" s="53" t="s">
        <v>86</v>
      </c>
      <c r="B807" s="53">
        <v>41.0</v>
      </c>
      <c r="C807" s="53" t="s">
        <v>24</v>
      </c>
      <c r="D807" s="53">
        <v>3277.6960145813973</v>
      </c>
    </row>
    <row r="808">
      <c r="A808" s="53" t="s">
        <v>86</v>
      </c>
      <c r="B808" s="53">
        <v>41.0</v>
      </c>
      <c r="C808" s="53" t="s">
        <v>247</v>
      </c>
      <c r="D808" s="53">
        <v>-58515.38753664113</v>
      </c>
    </row>
    <row r="809">
      <c r="A809" s="53" t="s">
        <v>86</v>
      </c>
      <c r="B809" s="53">
        <v>42.0</v>
      </c>
      <c r="C809" s="53" t="s">
        <v>24</v>
      </c>
      <c r="D809" s="53">
        <v>3353.072631474106</v>
      </c>
    </row>
    <row r="810">
      <c r="A810" s="53" t="s">
        <v>86</v>
      </c>
      <c r="B810" s="53">
        <v>42.0</v>
      </c>
      <c r="C810" s="53" t="s">
        <v>247</v>
      </c>
      <c r="D810" s="53">
        <v>-69461.37527461718</v>
      </c>
    </row>
    <row r="811">
      <c r="A811" s="53" t="s">
        <v>86</v>
      </c>
      <c r="B811" s="53">
        <v>43.0</v>
      </c>
      <c r="C811" s="53" t="s">
        <v>24</v>
      </c>
      <c r="D811" s="53">
        <v>2551.489974978069</v>
      </c>
    </row>
    <row r="812">
      <c r="A812" s="53" t="s">
        <v>86</v>
      </c>
      <c r="B812" s="53">
        <v>43.0</v>
      </c>
      <c r="C812" s="53" t="s">
        <v>247</v>
      </c>
      <c r="D812" s="53">
        <v>24930.114992322746</v>
      </c>
    </row>
    <row r="813">
      <c r="A813" s="53" t="s">
        <v>86</v>
      </c>
      <c r="B813" s="53">
        <v>44.0</v>
      </c>
      <c r="C813" s="53" t="s">
        <v>24</v>
      </c>
      <c r="D813" s="53">
        <v>-5782.8192331856735</v>
      </c>
    </row>
    <row r="814">
      <c r="A814" s="53" t="s">
        <v>86</v>
      </c>
      <c r="B814" s="53">
        <v>44.0</v>
      </c>
      <c r="C814" s="53" t="s">
        <v>247</v>
      </c>
      <c r="D814" s="53">
        <v>-3394.3736961296745</v>
      </c>
    </row>
    <row r="815">
      <c r="A815" s="53" t="s">
        <v>86</v>
      </c>
      <c r="B815" s="53">
        <v>45.0</v>
      </c>
      <c r="C815" s="53" t="s">
        <v>24</v>
      </c>
      <c r="D815" s="53">
        <v>6719.057263702362</v>
      </c>
    </row>
    <row r="816">
      <c r="A816" s="53" t="s">
        <v>86</v>
      </c>
      <c r="B816" s="53">
        <v>45.0</v>
      </c>
      <c r="C816" s="53" t="s">
        <v>247</v>
      </c>
      <c r="D816" s="53">
        <v>-32358.455194848597</v>
      </c>
    </row>
    <row r="817">
      <c r="A817" s="53" t="s">
        <v>86</v>
      </c>
      <c r="B817" s="53">
        <v>46.0</v>
      </c>
      <c r="C817" s="53" t="s">
        <v>24</v>
      </c>
      <c r="D817" s="53">
        <v>-14536.190147862439</v>
      </c>
    </row>
    <row r="818">
      <c r="A818" s="53" t="s">
        <v>86</v>
      </c>
      <c r="B818" s="53">
        <v>46.0</v>
      </c>
      <c r="C818" s="53" t="s">
        <v>247</v>
      </c>
      <c r="D818" s="53">
        <v>70015.3227269411</v>
      </c>
    </row>
    <row r="819">
      <c r="A819" s="53" t="s">
        <v>86</v>
      </c>
      <c r="B819" s="53">
        <v>47.0</v>
      </c>
      <c r="C819" s="53" t="s">
        <v>24</v>
      </c>
      <c r="D819" s="53">
        <v>5358.173690133055</v>
      </c>
    </row>
    <row r="820">
      <c r="A820" s="53" t="s">
        <v>86</v>
      </c>
      <c r="B820" s="53">
        <v>47.0</v>
      </c>
      <c r="C820" s="53" t="s">
        <v>247</v>
      </c>
      <c r="D820" s="53">
        <v>144009.2271560809</v>
      </c>
    </row>
    <row r="821">
      <c r="A821" s="53" t="s">
        <v>86</v>
      </c>
      <c r="B821" s="53">
        <v>48.0</v>
      </c>
      <c r="C821" s="53" t="s">
        <v>24</v>
      </c>
      <c r="D821" s="53">
        <v>7329.465337750739</v>
      </c>
    </row>
    <row r="822">
      <c r="A822" s="53" t="s">
        <v>86</v>
      </c>
      <c r="B822" s="53">
        <v>48.0</v>
      </c>
      <c r="C822" s="53" t="s">
        <v>247</v>
      </c>
      <c r="D822" s="53">
        <v>56012.347269669684</v>
      </c>
    </row>
    <row r="823">
      <c r="A823" s="53" t="s">
        <v>86</v>
      </c>
      <c r="B823" s="53">
        <v>49.0</v>
      </c>
      <c r="C823" s="53" t="s">
        <v>24</v>
      </c>
      <c r="D823" s="53">
        <v>9892.406314849472</v>
      </c>
    </row>
    <row r="824">
      <c r="A824" s="53" t="s">
        <v>86</v>
      </c>
      <c r="B824" s="53">
        <v>49.0</v>
      </c>
      <c r="C824" s="53" t="s">
        <v>247</v>
      </c>
      <c r="D824" s="53">
        <v>-60220.259746208874</v>
      </c>
    </row>
    <row r="825">
      <c r="A825" s="53" t="s">
        <v>86</v>
      </c>
      <c r="B825" s="53">
        <v>50.0</v>
      </c>
      <c r="C825" s="53" t="s">
        <v>24</v>
      </c>
      <c r="D825" s="53">
        <v>5722.749387327169</v>
      </c>
    </row>
    <row r="826">
      <c r="A826" s="53" t="s">
        <v>86</v>
      </c>
      <c r="B826" s="53">
        <v>50.0</v>
      </c>
      <c r="C826" s="53" t="s">
        <v>247</v>
      </c>
      <c r="D826" s="53">
        <v>-107792.02533269362</v>
      </c>
    </row>
    <row r="827">
      <c r="A827" s="53" t="s">
        <v>86</v>
      </c>
      <c r="B827" s="53">
        <v>51.0</v>
      </c>
      <c r="C827" s="53" t="s">
        <v>24</v>
      </c>
      <c r="D827" s="53">
        <v>-22137.384662222434</v>
      </c>
    </row>
    <row r="828">
      <c r="A828" s="53" t="s">
        <v>86</v>
      </c>
      <c r="B828" s="53">
        <v>51.0</v>
      </c>
      <c r="C828" s="53" t="s">
        <v>247</v>
      </c>
      <c r="D828" s="53">
        <v>63054.85372821829</v>
      </c>
    </row>
    <row r="829">
      <c r="A829" s="53" t="s">
        <v>86</v>
      </c>
      <c r="B829" s="53">
        <v>52.0</v>
      </c>
      <c r="C829" s="53" t="s">
        <v>24</v>
      </c>
      <c r="D829" s="53">
        <v>-40664.66355508058</v>
      </c>
    </row>
    <row r="830">
      <c r="A830" s="53" t="s">
        <v>86</v>
      </c>
      <c r="B830" s="53">
        <v>52.0</v>
      </c>
      <c r="C830" s="53" t="s">
        <v>247</v>
      </c>
      <c r="D830" s="53">
        <v>-455144.7250589772</v>
      </c>
    </row>
    <row r="831">
      <c r="A831" s="53" t="s">
        <v>87</v>
      </c>
      <c r="B831" s="53">
        <v>1.0</v>
      </c>
      <c r="C831" s="53" t="s">
        <v>247</v>
      </c>
      <c r="D831" s="53">
        <v>239491.2040064062</v>
      </c>
    </row>
    <row r="832">
      <c r="A832" s="53" t="s">
        <v>87</v>
      </c>
      <c r="B832" s="53">
        <v>2.0</v>
      </c>
      <c r="C832" s="53" t="s">
        <v>247</v>
      </c>
      <c r="D832" s="53">
        <v>-44251.25341073111</v>
      </c>
    </row>
    <row r="833">
      <c r="A833" s="53" t="s">
        <v>87</v>
      </c>
      <c r="B833" s="53">
        <v>3.0</v>
      </c>
      <c r="C833" s="53" t="s">
        <v>247</v>
      </c>
      <c r="D833" s="53">
        <v>-148192.0008151297</v>
      </c>
    </row>
    <row r="834">
      <c r="A834" s="53" t="s">
        <v>87</v>
      </c>
      <c r="B834" s="53">
        <v>4.0</v>
      </c>
      <c r="C834" s="53" t="s">
        <v>247</v>
      </c>
      <c r="D834" s="53">
        <v>-70286.52628402336</v>
      </c>
    </row>
    <row r="835">
      <c r="A835" s="53" t="s">
        <v>87</v>
      </c>
      <c r="B835" s="53">
        <v>5.0</v>
      </c>
      <c r="C835" s="53" t="s">
        <v>247</v>
      </c>
      <c r="D835" s="53">
        <v>3454.055434365291</v>
      </c>
    </row>
    <row r="836">
      <c r="A836" s="53" t="s">
        <v>87</v>
      </c>
      <c r="B836" s="53">
        <v>6.0</v>
      </c>
      <c r="C836" s="53" t="s">
        <v>247</v>
      </c>
      <c r="D836" s="53">
        <v>-65587.42795187372</v>
      </c>
    </row>
    <row r="837">
      <c r="A837" s="53" t="s">
        <v>87</v>
      </c>
      <c r="B837" s="53">
        <v>7.0</v>
      </c>
      <c r="C837" s="53" t="s">
        <v>247</v>
      </c>
      <c r="D837" s="53">
        <v>199888.82344850342</v>
      </c>
    </row>
    <row r="838">
      <c r="A838" s="53" t="s">
        <v>87</v>
      </c>
      <c r="B838" s="53">
        <v>8.0</v>
      </c>
      <c r="C838" s="53" t="s">
        <v>247</v>
      </c>
      <c r="D838" s="53">
        <v>-317779.77487136296</v>
      </c>
    </row>
    <row r="839">
      <c r="A839" s="53" t="s">
        <v>87</v>
      </c>
      <c r="B839" s="53">
        <v>9.0</v>
      </c>
      <c r="C839" s="53" t="s">
        <v>247</v>
      </c>
      <c r="D839" s="53">
        <v>13144.655622898954</v>
      </c>
    </row>
    <row r="840">
      <c r="A840" s="53" t="s">
        <v>87</v>
      </c>
      <c r="B840" s="53">
        <v>10.0</v>
      </c>
      <c r="C840" s="53" t="s">
        <v>247</v>
      </c>
      <c r="D840" s="53">
        <v>31704.597688158326</v>
      </c>
    </row>
    <row r="841">
      <c r="A841" s="53" t="s">
        <v>87</v>
      </c>
      <c r="B841" s="53">
        <v>11.0</v>
      </c>
      <c r="C841" s="53" t="s">
        <v>247</v>
      </c>
      <c r="D841" s="53">
        <v>-101726.06141637391</v>
      </c>
    </row>
    <row r="842">
      <c r="A842" s="53" t="s">
        <v>87</v>
      </c>
      <c r="B842" s="53">
        <v>12.0</v>
      </c>
      <c r="C842" s="53" t="s">
        <v>247</v>
      </c>
      <c r="D842" s="53">
        <v>-18654.248843651447</v>
      </c>
    </row>
    <row r="843">
      <c r="A843" s="53" t="s">
        <v>87</v>
      </c>
      <c r="B843" s="53">
        <v>13.0</v>
      </c>
      <c r="C843" s="53" t="s">
        <v>247</v>
      </c>
      <c r="D843" s="53">
        <v>29399.121579613387</v>
      </c>
    </row>
    <row r="844">
      <c r="A844" s="53" t="s">
        <v>87</v>
      </c>
      <c r="B844" s="53">
        <v>14.0</v>
      </c>
      <c r="C844" s="53" t="s">
        <v>247</v>
      </c>
      <c r="D844" s="53">
        <v>-187045.6953391165</v>
      </c>
    </row>
    <row r="845">
      <c r="A845" s="53" t="s">
        <v>87</v>
      </c>
      <c r="B845" s="53">
        <v>15.0</v>
      </c>
      <c r="C845" s="53" t="s">
        <v>247</v>
      </c>
      <c r="D845" s="53">
        <v>76668.74696440491</v>
      </c>
    </row>
    <row r="846">
      <c r="A846" s="53" t="s">
        <v>87</v>
      </c>
      <c r="B846" s="53">
        <v>16.0</v>
      </c>
      <c r="C846" s="53" t="s">
        <v>247</v>
      </c>
      <c r="D846" s="53">
        <v>-20513.517749927836</v>
      </c>
    </row>
    <row r="847">
      <c r="A847" s="53" t="s">
        <v>87</v>
      </c>
      <c r="B847" s="53">
        <v>17.0</v>
      </c>
      <c r="C847" s="53" t="s">
        <v>247</v>
      </c>
      <c r="D847" s="53">
        <v>35440.408144083936</v>
      </c>
    </row>
    <row r="848">
      <c r="A848" s="53" t="s">
        <v>87</v>
      </c>
      <c r="B848" s="53">
        <v>18.0</v>
      </c>
      <c r="C848" s="53" t="s">
        <v>247</v>
      </c>
      <c r="D848" s="53">
        <v>-186613.28786518663</v>
      </c>
    </row>
    <row r="849">
      <c r="A849" s="53" t="s">
        <v>87</v>
      </c>
      <c r="B849" s="53">
        <v>19.0</v>
      </c>
      <c r="C849" s="53" t="s">
        <v>247</v>
      </c>
      <c r="D849" s="53">
        <v>-25875.67335267467</v>
      </c>
    </row>
    <row r="850">
      <c r="A850" s="53" t="s">
        <v>87</v>
      </c>
      <c r="B850" s="53">
        <v>20.0</v>
      </c>
      <c r="C850" s="53" t="s">
        <v>247</v>
      </c>
      <c r="D850" s="53">
        <v>-56424.44027652176</v>
      </c>
    </row>
    <row r="851">
      <c r="A851" s="53" t="s">
        <v>87</v>
      </c>
      <c r="B851" s="53">
        <v>21.0</v>
      </c>
      <c r="C851" s="53" t="s">
        <v>247</v>
      </c>
      <c r="D851" s="53">
        <v>-12100.18601243737</v>
      </c>
    </row>
    <row r="852">
      <c r="A852" s="53" t="s">
        <v>87</v>
      </c>
      <c r="B852" s="53">
        <v>22.0</v>
      </c>
      <c r="C852" s="53" t="s">
        <v>247</v>
      </c>
      <c r="D852" s="53">
        <v>12045.498115628001</v>
      </c>
    </row>
    <row r="853">
      <c r="A853" s="53" t="s">
        <v>87</v>
      </c>
      <c r="B853" s="53">
        <v>23.0</v>
      </c>
      <c r="C853" s="53" t="s">
        <v>247</v>
      </c>
      <c r="D853" s="53">
        <v>26593.831574080257</v>
      </c>
    </row>
    <row r="854">
      <c r="A854" s="53" t="s">
        <v>87</v>
      </c>
      <c r="B854" s="53">
        <v>24.0</v>
      </c>
      <c r="C854" s="53" t="s">
        <v>247</v>
      </c>
      <c r="D854" s="53">
        <v>222885.96771732165</v>
      </c>
    </row>
    <row r="855">
      <c r="A855" s="53" t="s">
        <v>87</v>
      </c>
      <c r="B855" s="53">
        <v>25.0</v>
      </c>
      <c r="C855" s="53" t="s">
        <v>247</v>
      </c>
      <c r="D855" s="53">
        <v>94839.52404072684</v>
      </c>
    </row>
    <row r="856">
      <c r="A856" s="53" t="s">
        <v>87</v>
      </c>
      <c r="B856" s="53">
        <v>26.0</v>
      </c>
      <c r="C856" s="53" t="s">
        <v>247</v>
      </c>
      <c r="D856" s="53">
        <v>20493.410311935782</v>
      </c>
    </row>
    <row r="857">
      <c r="A857" s="53" t="s">
        <v>87</v>
      </c>
      <c r="B857" s="53">
        <v>27.0</v>
      </c>
      <c r="C857" s="53" t="s">
        <v>247</v>
      </c>
      <c r="D857" s="53">
        <v>22658.99138347504</v>
      </c>
    </row>
    <row r="858">
      <c r="A858" s="53" t="s">
        <v>87</v>
      </c>
      <c r="B858" s="53">
        <v>28.0</v>
      </c>
      <c r="C858" s="53" t="s">
        <v>247</v>
      </c>
      <c r="D858" s="53">
        <v>34283.158712840515</v>
      </c>
    </row>
    <row r="859">
      <c r="A859" s="53" t="s">
        <v>87</v>
      </c>
      <c r="B859" s="53">
        <v>29.0</v>
      </c>
      <c r="C859" s="53" t="s">
        <v>247</v>
      </c>
      <c r="D859" s="53">
        <v>54912.74823168133</v>
      </c>
    </row>
    <row r="860">
      <c r="A860" s="53" t="s">
        <v>87</v>
      </c>
      <c r="B860" s="53">
        <v>30.0</v>
      </c>
      <c r="C860" s="53" t="s">
        <v>247</v>
      </c>
      <c r="D860" s="53">
        <v>29409.155082907597</v>
      </c>
    </row>
    <row r="861">
      <c r="A861" s="53" t="s">
        <v>87</v>
      </c>
      <c r="B861" s="53">
        <v>31.0</v>
      </c>
      <c r="C861" s="53" t="s">
        <v>247</v>
      </c>
      <c r="D861" s="53">
        <v>37789.585078216</v>
      </c>
    </row>
    <row r="862">
      <c r="A862" s="53" t="s">
        <v>87</v>
      </c>
      <c r="B862" s="53">
        <v>32.0</v>
      </c>
      <c r="C862" s="53" t="s">
        <v>247</v>
      </c>
      <c r="D862" s="53">
        <v>86378.24391308715</v>
      </c>
    </row>
    <row r="863">
      <c r="A863" s="53" t="s">
        <v>87</v>
      </c>
      <c r="B863" s="53">
        <v>33.0</v>
      </c>
      <c r="C863" s="53" t="s">
        <v>247</v>
      </c>
      <c r="D863" s="53">
        <v>-59256.1094837095</v>
      </c>
    </row>
    <row r="864">
      <c r="A864" s="53" t="s">
        <v>87</v>
      </c>
      <c r="B864" s="53">
        <v>34.0</v>
      </c>
      <c r="C864" s="53" t="s">
        <v>247</v>
      </c>
      <c r="D864" s="53">
        <v>2416.6255494979123</v>
      </c>
    </row>
    <row r="865">
      <c r="A865" s="53" t="s">
        <v>87</v>
      </c>
      <c r="B865" s="53">
        <v>35.0</v>
      </c>
      <c r="C865" s="53" t="s">
        <v>247</v>
      </c>
      <c r="D865" s="53">
        <v>7091.166361287527</v>
      </c>
    </row>
    <row r="866">
      <c r="A866" s="53" t="s">
        <v>87</v>
      </c>
      <c r="B866" s="53">
        <v>36.0</v>
      </c>
      <c r="C866" s="53" t="s">
        <v>247</v>
      </c>
      <c r="D866" s="53">
        <v>-44416.68338637938</v>
      </c>
    </row>
    <row r="867">
      <c r="A867" s="53" t="s">
        <v>87</v>
      </c>
      <c r="B867" s="53">
        <v>37.0</v>
      </c>
      <c r="C867" s="53" t="s">
        <v>247</v>
      </c>
      <c r="D867" s="53">
        <v>-29927.945309160328</v>
      </c>
    </row>
    <row r="868">
      <c r="A868" s="53" t="s">
        <v>87</v>
      </c>
      <c r="B868" s="53">
        <v>38.0</v>
      </c>
      <c r="C868" s="53" t="s">
        <v>247</v>
      </c>
      <c r="D868" s="53">
        <v>64917.01326989312</v>
      </c>
    </row>
    <row r="869">
      <c r="A869" s="53" t="s">
        <v>87</v>
      </c>
      <c r="B869" s="53">
        <v>39.0</v>
      </c>
      <c r="C869" s="53" t="s">
        <v>247</v>
      </c>
      <c r="D869" s="53">
        <v>-5972.081250347812</v>
      </c>
    </row>
    <row r="870">
      <c r="A870" s="53" t="s">
        <v>87</v>
      </c>
      <c r="B870" s="53">
        <v>40.0</v>
      </c>
      <c r="C870" s="53" t="s">
        <v>247</v>
      </c>
      <c r="D870" s="53">
        <v>28178.297272696604</v>
      </c>
    </row>
    <row r="871">
      <c r="A871" s="53" t="s">
        <v>87</v>
      </c>
      <c r="B871" s="53">
        <v>41.0</v>
      </c>
      <c r="C871" s="53" t="s">
        <v>247</v>
      </c>
      <c r="D871" s="53">
        <v>-4547.548294591947</v>
      </c>
    </row>
    <row r="872">
      <c r="A872" s="53" t="s">
        <v>87</v>
      </c>
      <c r="B872" s="53">
        <v>42.0</v>
      </c>
      <c r="C872" s="53" t="s">
        <v>247</v>
      </c>
      <c r="D872" s="53">
        <v>-107903.10556856377</v>
      </c>
    </row>
    <row r="873">
      <c r="A873" s="53" t="s">
        <v>87</v>
      </c>
      <c r="B873" s="53">
        <v>43.0</v>
      </c>
      <c r="C873" s="53" t="s">
        <v>247</v>
      </c>
      <c r="D873" s="53">
        <v>156802.64323006372</v>
      </c>
    </row>
    <row r="874">
      <c r="A874" s="53" t="s">
        <v>87</v>
      </c>
      <c r="B874" s="53">
        <v>44.0</v>
      </c>
      <c r="C874" s="53" t="s">
        <v>247</v>
      </c>
      <c r="D874" s="53">
        <v>-32434.00346355921</v>
      </c>
    </row>
    <row r="875">
      <c r="A875" s="53" t="s">
        <v>87</v>
      </c>
      <c r="B875" s="53">
        <v>45.0</v>
      </c>
      <c r="C875" s="53" t="s">
        <v>247</v>
      </c>
      <c r="D875" s="53">
        <v>5933.4213158198545</v>
      </c>
    </row>
    <row r="876">
      <c r="A876" s="53" t="s">
        <v>87</v>
      </c>
      <c r="B876" s="53">
        <v>46.0</v>
      </c>
      <c r="C876" s="53" t="s">
        <v>247</v>
      </c>
      <c r="D876" s="53">
        <v>-40680.70802688042</v>
      </c>
    </row>
    <row r="877">
      <c r="A877" s="53" t="s">
        <v>87</v>
      </c>
      <c r="B877" s="53">
        <v>47.0</v>
      </c>
      <c r="C877" s="53" t="s">
        <v>247</v>
      </c>
      <c r="D877" s="53">
        <v>-23899.423723918233</v>
      </c>
    </row>
    <row r="878">
      <c r="A878" s="53" t="s">
        <v>87</v>
      </c>
      <c r="B878" s="53">
        <v>48.0</v>
      </c>
      <c r="C878" s="53" t="s">
        <v>247</v>
      </c>
      <c r="D878" s="53">
        <v>8344.936938049144</v>
      </c>
    </row>
    <row r="879">
      <c r="A879" s="53" t="s">
        <v>87</v>
      </c>
      <c r="B879" s="53">
        <v>49.0</v>
      </c>
      <c r="C879" s="53" t="s">
        <v>247</v>
      </c>
      <c r="D879" s="53">
        <v>12970.50627877484</v>
      </c>
    </row>
    <row r="880">
      <c r="A880" s="53" t="s">
        <v>87</v>
      </c>
      <c r="B880" s="53">
        <v>50.0</v>
      </c>
      <c r="C880" s="53" t="s">
        <v>247</v>
      </c>
      <c r="D880" s="53">
        <v>-121087.49227326007</v>
      </c>
    </row>
    <row r="881">
      <c r="A881" s="53" t="s">
        <v>87</v>
      </c>
      <c r="B881" s="53">
        <v>51.0</v>
      </c>
      <c r="C881" s="53" t="s">
        <v>247</v>
      </c>
      <c r="D881" s="53">
        <v>9847.687752997539</v>
      </c>
    </row>
    <row r="882">
      <c r="A882" s="53" t="s">
        <v>87</v>
      </c>
      <c r="B882" s="53">
        <v>52.0</v>
      </c>
      <c r="C882" s="53" t="s">
        <v>247</v>
      </c>
      <c r="D882" s="53">
        <v>-1321506.2166969199</v>
      </c>
    </row>
    <row r="883">
      <c r="A883" s="53" t="s">
        <v>88</v>
      </c>
      <c r="B883" s="53">
        <v>1.0</v>
      </c>
      <c r="C883" s="53" t="s">
        <v>24</v>
      </c>
      <c r="D883" s="53">
        <v>138467.55272056116</v>
      </c>
    </row>
    <row r="884">
      <c r="A884" s="53" t="s">
        <v>88</v>
      </c>
      <c r="B884" s="53">
        <v>1.0</v>
      </c>
      <c r="C884" s="53" t="s">
        <v>247</v>
      </c>
      <c r="D884" s="53">
        <v>68039.33646173353</v>
      </c>
    </row>
    <row r="885">
      <c r="A885" s="53" t="s">
        <v>88</v>
      </c>
      <c r="B885" s="53">
        <v>2.0</v>
      </c>
      <c r="C885" s="53" t="s">
        <v>24</v>
      </c>
      <c r="D885" s="53">
        <v>-48799.042289174235</v>
      </c>
    </row>
    <row r="886">
      <c r="A886" s="53" t="s">
        <v>88</v>
      </c>
      <c r="B886" s="53">
        <v>2.0</v>
      </c>
      <c r="C886" s="53" t="s">
        <v>247</v>
      </c>
      <c r="D886" s="53">
        <v>-47060.648164828395</v>
      </c>
    </row>
    <row r="887">
      <c r="A887" s="53" t="s">
        <v>88</v>
      </c>
      <c r="B887" s="53">
        <v>3.0</v>
      </c>
      <c r="C887" s="53" t="s">
        <v>24</v>
      </c>
      <c r="D887" s="53">
        <v>38495.62347617393</v>
      </c>
    </row>
    <row r="888">
      <c r="A888" s="53" t="s">
        <v>88</v>
      </c>
      <c r="B888" s="53">
        <v>3.0</v>
      </c>
      <c r="C888" s="53" t="s">
        <v>247</v>
      </c>
      <c r="D888" s="53">
        <v>-19735.0099912396</v>
      </c>
    </row>
    <row r="889">
      <c r="A889" s="53" t="s">
        <v>88</v>
      </c>
      <c r="B889" s="53">
        <v>4.0</v>
      </c>
      <c r="C889" s="53" t="s">
        <v>24</v>
      </c>
      <c r="D889" s="53">
        <v>32535.61146645169</v>
      </c>
    </row>
    <row r="890">
      <c r="A890" s="53" t="s">
        <v>88</v>
      </c>
      <c r="B890" s="53">
        <v>4.0</v>
      </c>
      <c r="C890" s="53" t="s">
        <v>247</v>
      </c>
      <c r="D890" s="53">
        <v>-43478.08805048117</v>
      </c>
    </row>
    <row r="891">
      <c r="A891" s="53" t="s">
        <v>88</v>
      </c>
      <c r="B891" s="53">
        <v>5.0</v>
      </c>
      <c r="C891" s="53" t="s">
        <v>24</v>
      </c>
      <c r="D891" s="53">
        <v>58629.26084900238</v>
      </c>
    </row>
    <row r="892">
      <c r="A892" s="53" t="s">
        <v>88</v>
      </c>
      <c r="B892" s="53">
        <v>5.0</v>
      </c>
      <c r="C892" s="53" t="s">
        <v>247</v>
      </c>
      <c r="D892" s="53">
        <v>-35289.887887943034</v>
      </c>
    </row>
    <row r="893">
      <c r="A893" s="53" t="s">
        <v>88</v>
      </c>
      <c r="B893" s="53">
        <v>6.0</v>
      </c>
      <c r="C893" s="53" t="s">
        <v>24</v>
      </c>
      <c r="D893" s="53">
        <v>50409.185222621614</v>
      </c>
    </row>
    <row r="894">
      <c r="A894" s="53" t="s">
        <v>88</v>
      </c>
      <c r="B894" s="53">
        <v>6.0</v>
      </c>
      <c r="C894" s="53" t="s">
        <v>247</v>
      </c>
      <c r="D894" s="53">
        <v>-19695.505441842506</v>
      </c>
    </row>
    <row r="895">
      <c r="A895" s="53" t="s">
        <v>88</v>
      </c>
      <c r="B895" s="53">
        <v>7.0</v>
      </c>
      <c r="C895" s="53" t="s">
        <v>24</v>
      </c>
      <c r="D895" s="53">
        <v>119565.16309773868</v>
      </c>
    </row>
    <row r="896">
      <c r="A896" s="53" t="s">
        <v>88</v>
      </c>
      <c r="B896" s="53">
        <v>7.0</v>
      </c>
      <c r="C896" s="53" t="s">
        <v>247</v>
      </c>
      <c r="D896" s="53">
        <v>35233.41041398507</v>
      </c>
    </row>
    <row r="897">
      <c r="A897" s="53" t="s">
        <v>88</v>
      </c>
      <c r="B897" s="53">
        <v>8.0</v>
      </c>
      <c r="C897" s="53" t="s">
        <v>24</v>
      </c>
      <c r="D897" s="53">
        <v>-83050.89111643506</v>
      </c>
    </row>
    <row r="898">
      <c r="A898" s="53" t="s">
        <v>88</v>
      </c>
      <c r="B898" s="53">
        <v>8.0</v>
      </c>
      <c r="C898" s="53" t="s">
        <v>247</v>
      </c>
      <c r="D898" s="53">
        <v>-89031.75766285743</v>
      </c>
    </row>
    <row r="899">
      <c r="A899" s="53" t="s">
        <v>88</v>
      </c>
      <c r="B899" s="53">
        <v>9.0</v>
      </c>
      <c r="C899" s="53" t="s">
        <v>24</v>
      </c>
      <c r="D899" s="53">
        <v>13012.685200762015</v>
      </c>
    </row>
    <row r="900">
      <c r="A900" s="53" t="s">
        <v>88</v>
      </c>
      <c r="B900" s="53">
        <v>9.0</v>
      </c>
      <c r="C900" s="53" t="s">
        <v>247</v>
      </c>
      <c r="D900" s="53">
        <v>15879.337201822593</v>
      </c>
    </row>
    <row r="901">
      <c r="A901" s="53" t="s">
        <v>88</v>
      </c>
      <c r="B901" s="53">
        <v>10.0</v>
      </c>
      <c r="C901" s="53" t="s">
        <v>24</v>
      </c>
      <c r="D901" s="53">
        <v>67408.91830450734</v>
      </c>
    </row>
    <row r="902">
      <c r="A902" s="53" t="s">
        <v>88</v>
      </c>
      <c r="B902" s="53">
        <v>10.0</v>
      </c>
      <c r="C902" s="53" t="s">
        <v>247</v>
      </c>
      <c r="D902" s="53">
        <v>89546.43158095787</v>
      </c>
    </row>
    <row r="903">
      <c r="A903" s="53" t="s">
        <v>88</v>
      </c>
      <c r="B903" s="53">
        <v>11.0</v>
      </c>
      <c r="C903" s="53" t="s">
        <v>24</v>
      </c>
      <c r="D903" s="53">
        <v>-49875.57460523438</v>
      </c>
    </row>
    <row r="904">
      <c r="A904" s="53" t="s">
        <v>88</v>
      </c>
      <c r="B904" s="53">
        <v>11.0</v>
      </c>
      <c r="C904" s="53" t="s">
        <v>247</v>
      </c>
      <c r="D904" s="53">
        <v>-33822.78962214335</v>
      </c>
    </row>
    <row r="905">
      <c r="A905" s="53" t="s">
        <v>88</v>
      </c>
      <c r="B905" s="53">
        <v>12.0</v>
      </c>
      <c r="C905" s="53" t="s">
        <v>24</v>
      </c>
      <c r="D905" s="53">
        <v>7981.247834769345</v>
      </c>
    </row>
    <row r="906">
      <c r="A906" s="53" t="s">
        <v>88</v>
      </c>
      <c r="B906" s="53">
        <v>12.0</v>
      </c>
      <c r="C906" s="53" t="s">
        <v>247</v>
      </c>
      <c r="D906" s="53">
        <v>10125.493518537118</v>
      </c>
    </row>
    <row r="907">
      <c r="A907" s="53" t="s">
        <v>88</v>
      </c>
      <c r="B907" s="53">
        <v>13.0</v>
      </c>
      <c r="C907" s="53" t="s">
        <v>24</v>
      </c>
      <c r="D907" s="53">
        <v>43750.92038511412</v>
      </c>
    </row>
    <row r="908">
      <c r="A908" s="53" t="s">
        <v>88</v>
      </c>
      <c r="B908" s="53">
        <v>13.0</v>
      </c>
      <c r="C908" s="53" t="s">
        <v>247</v>
      </c>
      <c r="D908" s="53">
        <v>64717.060638800795</v>
      </c>
    </row>
    <row r="909">
      <c r="A909" s="53" t="s">
        <v>88</v>
      </c>
      <c r="B909" s="53">
        <v>14.0</v>
      </c>
      <c r="C909" s="53" t="s">
        <v>24</v>
      </c>
      <c r="D909" s="53">
        <v>-176795.55009118415</v>
      </c>
    </row>
    <row r="910">
      <c r="A910" s="53" t="s">
        <v>88</v>
      </c>
      <c r="B910" s="53">
        <v>14.0</v>
      </c>
      <c r="C910" s="53" t="s">
        <v>247</v>
      </c>
      <c r="D910" s="53">
        <v>-164159.30842145364</v>
      </c>
    </row>
    <row r="911">
      <c r="A911" s="53" t="s">
        <v>88</v>
      </c>
      <c r="B911" s="53">
        <v>15.0</v>
      </c>
      <c r="C911" s="53" t="s">
        <v>24</v>
      </c>
      <c r="D911" s="53">
        <v>3835.2162122024365</v>
      </c>
    </row>
    <row r="912">
      <c r="A912" s="53" t="s">
        <v>88</v>
      </c>
      <c r="B912" s="53">
        <v>15.0</v>
      </c>
      <c r="C912" s="53" t="s">
        <v>247</v>
      </c>
      <c r="D912" s="53">
        <v>-13291.516771741533</v>
      </c>
    </row>
    <row r="913">
      <c r="A913" s="53" t="s">
        <v>88</v>
      </c>
      <c r="B913" s="53">
        <v>16.0</v>
      </c>
      <c r="C913" s="53" t="s">
        <v>24</v>
      </c>
      <c r="D913" s="53">
        <v>264.6368925320112</v>
      </c>
    </row>
    <row r="914">
      <c r="A914" s="53" t="s">
        <v>88</v>
      </c>
      <c r="B914" s="53">
        <v>16.0</v>
      </c>
      <c r="C914" s="53" t="s">
        <v>247</v>
      </c>
      <c r="D914" s="53">
        <v>-23219.487020950473</v>
      </c>
    </row>
    <row r="915">
      <c r="A915" s="53" t="s">
        <v>88</v>
      </c>
      <c r="B915" s="53">
        <v>17.0</v>
      </c>
      <c r="C915" s="53" t="s">
        <v>24</v>
      </c>
      <c r="D915" s="53">
        <v>-71336.51889067233</v>
      </c>
    </row>
    <row r="916">
      <c r="A916" s="53" t="s">
        <v>88</v>
      </c>
      <c r="B916" s="53">
        <v>17.0</v>
      </c>
      <c r="C916" s="53" t="s">
        <v>247</v>
      </c>
      <c r="D916" s="53">
        <v>-50365.52295033485</v>
      </c>
    </row>
    <row r="917">
      <c r="A917" s="53" t="s">
        <v>88</v>
      </c>
      <c r="B917" s="53">
        <v>18.0</v>
      </c>
      <c r="C917" s="53" t="s">
        <v>24</v>
      </c>
      <c r="D917" s="53">
        <v>-51903.28341978355</v>
      </c>
    </row>
    <row r="918">
      <c r="A918" s="53" t="s">
        <v>88</v>
      </c>
      <c r="B918" s="53">
        <v>18.0</v>
      </c>
      <c r="C918" s="53" t="s">
        <v>247</v>
      </c>
      <c r="D918" s="53">
        <v>11587.744382242185</v>
      </c>
    </row>
    <row r="919">
      <c r="A919" s="53" t="s">
        <v>88</v>
      </c>
      <c r="B919" s="53">
        <v>19.0</v>
      </c>
      <c r="C919" s="53" t="s">
        <v>24</v>
      </c>
      <c r="D919" s="53">
        <v>-80264.42113882223</v>
      </c>
    </row>
    <row r="920">
      <c r="A920" s="53" t="s">
        <v>88</v>
      </c>
      <c r="B920" s="53">
        <v>19.0</v>
      </c>
      <c r="C920" s="53" t="s">
        <v>247</v>
      </c>
      <c r="D920" s="53">
        <v>9849.904841741854</v>
      </c>
    </row>
    <row r="921">
      <c r="A921" s="53" t="s">
        <v>88</v>
      </c>
      <c r="B921" s="53">
        <v>20.0</v>
      </c>
      <c r="C921" s="53" t="s">
        <v>24</v>
      </c>
      <c r="D921" s="53">
        <v>47213.345107341476</v>
      </c>
    </row>
    <row r="922">
      <c r="A922" s="53" t="s">
        <v>88</v>
      </c>
      <c r="B922" s="53">
        <v>20.0</v>
      </c>
      <c r="C922" s="53" t="s">
        <v>247</v>
      </c>
      <c r="D922" s="53">
        <v>16207.707774920185</v>
      </c>
    </row>
    <row r="923">
      <c r="A923" s="53" t="s">
        <v>88</v>
      </c>
      <c r="B923" s="53">
        <v>21.0</v>
      </c>
      <c r="C923" s="53" t="s">
        <v>24</v>
      </c>
      <c r="D923" s="53">
        <v>7808.663580433569</v>
      </c>
    </row>
    <row r="924">
      <c r="A924" s="53" t="s">
        <v>88</v>
      </c>
      <c r="B924" s="53">
        <v>21.0</v>
      </c>
      <c r="C924" s="53" t="s">
        <v>247</v>
      </c>
      <c r="D924" s="53">
        <v>-23090.112772808352</v>
      </c>
    </row>
    <row r="925">
      <c r="A925" s="53" t="s">
        <v>88</v>
      </c>
      <c r="B925" s="53">
        <v>22.0</v>
      </c>
      <c r="C925" s="53" t="s">
        <v>24</v>
      </c>
      <c r="D925" s="53">
        <v>1952.0602339423158</v>
      </c>
    </row>
    <row r="926">
      <c r="A926" s="53" t="s">
        <v>88</v>
      </c>
      <c r="B926" s="53">
        <v>22.0</v>
      </c>
      <c r="C926" s="53" t="s">
        <v>247</v>
      </c>
      <c r="D926" s="53">
        <v>22905.507504962185</v>
      </c>
    </row>
    <row r="927">
      <c r="A927" s="53" t="s">
        <v>88</v>
      </c>
      <c r="B927" s="53">
        <v>23.0</v>
      </c>
      <c r="C927" s="53" t="s">
        <v>24</v>
      </c>
      <c r="D927" s="53">
        <v>8658.990576488375</v>
      </c>
    </row>
    <row r="928">
      <c r="A928" s="53" t="s">
        <v>88</v>
      </c>
      <c r="B928" s="53">
        <v>23.0</v>
      </c>
      <c r="C928" s="53" t="s">
        <v>247</v>
      </c>
      <c r="D928" s="53">
        <v>-172736.18896023306</v>
      </c>
    </row>
    <row r="929">
      <c r="A929" s="53" t="s">
        <v>88</v>
      </c>
      <c r="B929" s="53">
        <v>24.0</v>
      </c>
      <c r="C929" s="53" t="s">
        <v>24</v>
      </c>
      <c r="D929" s="53">
        <v>-17521.087068905214</v>
      </c>
    </row>
    <row r="930">
      <c r="A930" s="53" t="s">
        <v>88</v>
      </c>
      <c r="B930" s="53">
        <v>24.0</v>
      </c>
      <c r="C930" s="53" t="s">
        <v>247</v>
      </c>
      <c r="D930" s="53">
        <v>312190.4112072261</v>
      </c>
    </row>
    <row r="931">
      <c r="A931" s="53" t="s">
        <v>88</v>
      </c>
      <c r="B931" s="53">
        <v>25.0</v>
      </c>
      <c r="C931" s="53" t="s">
        <v>24</v>
      </c>
      <c r="D931" s="53">
        <v>-69058.64250885881</v>
      </c>
    </row>
    <row r="932">
      <c r="A932" s="53" t="s">
        <v>88</v>
      </c>
      <c r="B932" s="53">
        <v>25.0</v>
      </c>
      <c r="C932" s="53" t="s">
        <v>247</v>
      </c>
      <c r="D932" s="53">
        <v>56393.968749600346</v>
      </c>
    </row>
    <row r="933">
      <c r="A933" s="53" t="s">
        <v>88</v>
      </c>
      <c r="B933" s="53">
        <v>26.0</v>
      </c>
      <c r="C933" s="53" t="s">
        <v>24</v>
      </c>
      <c r="D933" s="53">
        <v>-13478.862788708117</v>
      </c>
    </row>
    <row r="934">
      <c r="A934" s="53" t="s">
        <v>88</v>
      </c>
      <c r="B934" s="53">
        <v>26.0</v>
      </c>
      <c r="C934" s="53" t="s">
        <v>247</v>
      </c>
      <c r="D934" s="53">
        <v>-8048.697879488586</v>
      </c>
    </row>
    <row r="935">
      <c r="A935" s="53" t="s">
        <v>88</v>
      </c>
      <c r="B935" s="53">
        <v>27.0</v>
      </c>
      <c r="C935" s="53" t="s">
        <v>24</v>
      </c>
      <c r="D935" s="53">
        <v>91571.83395884949</v>
      </c>
    </row>
    <row r="936">
      <c r="A936" s="53" t="s">
        <v>88</v>
      </c>
      <c r="B936" s="53">
        <v>27.0</v>
      </c>
      <c r="C936" s="53" t="s">
        <v>247</v>
      </c>
      <c r="D936" s="53">
        <v>-30551.66110154392</v>
      </c>
    </row>
    <row r="937">
      <c r="A937" s="53" t="s">
        <v>88</v>
      </c>
      <c r="B937" s="53">
        <v>28.0</v>
      </c>
      <c r="C937" s="53" t="s">
        <v>24</v>
      </c>
      <c r="D937" s="53">
        <v>109474.11998222646</v>
      </c>
    </row>
    <row r="938">
      <c r="A938" s="53" t="s">
        <v>88</v>
      </c>
      <c r="B938" s="53">
        <v>28.0</v>
      </c>
      <c r="C938" s="53" t="s">
        <v>247</v>
      </c>
      <c r="D938" s="53">
        <v>-45028.0051513747</v>
      </c>
    </row>
    <row r="939">
      <c r="A939" s="53" t="s">
        <v>88</v>
      </c>
      <c r="B939" s="53">
        <v>29.0</v>
      </c>
      <c r="C939" s="53" t="s">
        <v>24</v>
      </c>
      <c r="D939" s="53">
        <v>12486.55238612114</v>
      </c>
    </row>
    <row r="940">
      <c r="A940" s="53" t="s">
        <v>88</v>
      </c>
      <c r="B940" s="53">
        <v>29.0</v>
      </c>
      <c r="C940" s="53" t="s">
        <v>247</v>
      </c>
      <c r="D940" s="53">
        <v>-39287.55587452968</v>
      </c>
    </row>
    <row r="941">
      <c r="A941" s="53" t="s">
        <v>88</v>
      </c>
      <c r="B941" s="53">
        <v>30.0</v>
      </c>
      <c r="C941" s="53" t="s">
        <v>24</v>
      </c>
      <c r="D941" s="53">
        <v>-55449.71140598272</v>
      </c>
    </row>
    <row r="942">
      <c r="A942" s="53" t="s">
        <v>88</v>
      </c>
      <c r="B942" s="53">
        <v>30.0</v>
      </c>
      <c r="C942" s="53" t="s">
        <v>247</v>
      </c>
      <c r="D942" s="53">
        <v>-32549.5636911732</v>
      </c>
    </row>
    <row r="943">
      <c r="A943" s="53" t="s">
        <v>88</v>
      </c>
      <c r="B943" s="53">
        <v>31.0</v>
      </c>
      <c r="C943" s="53" t="s">
        <v>24</v>
      </c>
      <c r="D943" s="53">
        <v>-7616.3786484166885</v>
      </c>
    </row>
    <row r="944">
      <c r="A944" s="53" t="s">
        <v>88</v>
      </c>
      <c r="B944" s="53">
        <v>31.0</v>
      </c>
      <c r="C944" s="53" t="s">
        <v>247</v>
      </c>
      <c r="D944" s="53">
        <v>-18209.24614493142</v>
      </c>
    </row>
    <row r="945">
      <c r="A945" s="53" t="s">
        <v>88</v>
      </c>
      <c r="B945" s="53">
        <v>32.0</v>
      </c>
      <c r="C945" s="53" t="s">
        <v>24</v>
      </c>
      <c r="D945" s="53">
        <v>-192524.20372900745</v>
      </c>
    </row>
    <row r="946">
      <c r="A946" s="53" t="s">
        <v>88</v>
      </c>
      <c r="B946" s="53">
        <v>32.0</v>
      </c>
      <c r="C946" s="53" t="s">
        <v>247</v>
      </c>
      <c r="D946" s="53">
        <v>-64975.59259292645</v>
      </c>
    </row>
    <row r="947">
      <c r="A947" s="53" t="s">
        <v>88</v>
      </c>
      <c r="B947" s="53">
        <v>33.0</v>
      </c>
      <c r="C947" s="53" t="s">
        <v>24</v>
      </c>
      <c r="D947" s="53">
        <v>-65110.50398921964</v>
      </c>
    </row>
    <row r="948">
      <c r="A948" s="53" t="s">
        <v>88</v>
      </c>
      <c r="B948" s="53">
        <v>33.0</v>
      </c>
      <c r="C948" s="53" t="s">
        <v>247</v>
      </c>
      <c r="D948" s="53">
        <v>-14436.265115267499</v>
      </c>
    </row>
    <row r="949">
      <c r="A949" s="53" t="s">
        <v>88</v>
      </c>
      <c r="B949" s="53">
        <v>34.0</v>
      </c>
      <c r="C949" s="53" t="s">
        <v>24</v>
      </c>
      <c r="D949" s="53">
        <v>-21775.34307647441</v>
      </c>
    </row>
    <row r="950">
      <c r="A950" s="53" t="s">
        <v>88</v>
      </c>
      <c r="B950" s="53">
        <v>34.0</v>
      </c>
      <c r="C950" s="53" t="s">
        <v>247</v>
      </c>
      <c r="D950" s="53">
        <v>-1763.8660583734272</v>
      </c>
    </row>
    <row r="951">
      <c r="A951" s="53" t="s">
        <v>88</v>
      </c>
      <c r="B951" s="53">
        <v>35.0</v>
      </c>
      <c r="C951" s="53" t="s">
        <v>24</v>
      </c>
      <c r="D951" s="53">
        <v>-29161.00662748194</v>
      </c>
    </row>
    <row r="952">
      <c r="A952" s="53" t="s">
        <v>88</v>
      </c>
      <c r="B952" s="53">
        <v>35.0</v>
      </c>
      <c r="C952" s="53" t="s">
        <v>247</v>
      </c>
      <c r="D952" s="53">
        <v>19085.041569771263</v>
      </c>
    </row>
    <row r="953">
      <c r="A953" s="53" t="s">
        <v>88</v>
      </c>
      <c r="B953" s="53">
        <v>36.0</v>
      </c>
      <c r="C953" s="53" t="s">
        <v>24</v>
      </c>
      <c r="D953" s="53">
        <v>6593.727865517234</v>
      </c>
    </row>
    <row r="954">
      <c r="A954" s="53" t="s">
        <v>88</v>
      </c>
      <c r="B954" s="53">
        <v>36.0</v>
      </c>
      <c r="C954" s="53" t="s">
        <v>247</v>
      </c>
      <c r="D954" s="53">
        <v>-44960.76054657917</v>
      </c>
    </row>
    <row r="955">
      <c r="A955" s="53" t="s">
        <v>88</v>
      </c>
      <c r="B955" s="53">
        <v>37.0</v>
      </c>
      <c r="C955" s="53" t="s">
        <v>24</v>
      </c>
      <c r="D955" s="53">
        <v>-53846.683014091475</v>
      </c>
    </row>
    <row r="956">
      <c r="A956" s="53" t="s">
        <v>88</v>
      </c>
      <c r="B956" s="53">
        <v>37.0</v>
      </c>
      <c r="C956" s="53" t="s">
        <v>247</v>
      </c>
      <c r="D956" s="53">
        <v>-29937.77311338047</v>
      </c>
    </row>
    <row r="957">
      <c r="A957" s="53" t="s">
        <v>88</v>
      </c>
      <c r="B957" s="53">
        <v>38.0</v>
      </c>
      <c r="C957" s="53" t="s">
        <v>24</v>
      </c>
      <c r="D957" s="53">
        <v>44373.24970734255</v>
      </c>
    </row>
    <row r="958">
      <c r="A958" s="53" t="s">
        <v>88</v>
      </c>
      <c r="B958" s="53">
        <v>38.0</v>
      </c>
      <c r="C958" s="53" t="s">
        <v>247</v>
      </c>
      <c r="D958" s="53">
        <v>47592.05848552346</v>
      </c>
    </row>
    <row r="959">
      <c r="A959" s="53" t="s">
        <v>88</v>
      </c>
      <c r="B959" s="53">
        <v>39.0</v>
      </c>
      <c r="C959" s="53" t="s">
        <v>24</v>
      </c>
      <c r="D959" s="53">
        <v>-42651.83234709643</v>
      </c>
    </row>
    <row r="960">
      <c r="A960" s="53" t="s">
        <v>88</v>
      </c>
      <c r="B960" s="53">
        <v>39.0</v>
      </c>
      <c r="C960" s="53" t="s">
        <v>247</v>
      </c>
      <c r="D960" s="53">
        <v>-13691.983506982902</v>
      </c>
    </row>
    <row r="961">
      <c r="A961" s="53" t="s">
        <v>88</v>
      </c>
      <c r="B961" s="53">
        <v>40.0</v>
      </c>
      <c r="C961" s="53" t="s">
        <v>24</v>
      </c>
      <c r="D961" s="53">
        <v>54868.46607573156</v>
      </c>
    </row>
    <row r="962">
      <c r="A962" s="53" t="s">
        <v>88</v>
      </c>
      <c r="B962" s="53">
        <v>40.0</v>
      </c>
      <c r="C962" s="53" t="s">
        <v>247</v>
      </c>
      <c r="D962" s="53">
        <v>66374.3640474998</v>
      </c>
    </row>
    <row r="963">
      <c r="A963" s="53" t="s">
        <v>88</v>
      </c>
      <c r="B963" s="53">
        <v>41.0</v>
      </c>
      <c r="C963" s="53" t="s">
        <v>24</v>
      </c>
      <c r="D963" s="53">
        <v>51068.67402742228</v>
      </c>
    </row>
    <row r="964">
      <c r="A964" s="53" t="s">
        <v>88</v>
      </c>
      <c r="B964" s="53">
        <v>41.0</v>
      </c>
      <c r="C964" s="53" t="s">
        <v>247</v>
      </c>
      <c r="D964" s="53">
        <v>-49326.49137805424</v>
      </c>
    </row>
    <row r="965">
      <c r="A965" s="53" t="s">
        <v>88</v>
      </c>
      <c r="B965" s="53">
        <v>42.0</v>
      </c>
      <c r="C965" s="53" t="s">
        <v>24</v>
      </c>
      <c r="D965" s="53">
        <v>-24177.42951872525</v>
      </c>
    </row>
    <row r="966">
      <c r="A966" s="53" t="s">
        <v>88</v>
      </c>
      <c r="B966" s="53">
        <v>42.0</v>
      </c>
      <c r="C966" s="53" t="s">
        <v>247</v>
      </c>
      <c r="D966" s="53">
        <v>-62050.48782302803</v>
      </c>
    </row>
    <row r="967">
      <c r="A967" s="53" t="s">
        <v>88</v>
      </c>
      <c r="B967" s="53">
        <v>43.0</v>
      </c>
      <c r="C967" s="53" t="s">
        <v>24</v>
      </c>
      <c r="D967" s="53">
        <v>8976.003354298547</v>
      </c>
    </row>
    <row r="968">
      <c r="A968" s="53" t="s">
        <v>88</v>
      </c>
      <c r="B968" s="53">
        <v>43.0</v>
      </c>
      <c r="C968" s="53" t="s">
        <v>247</v>
      </c>
      <c r="D968" s="53">
        <v>27440.148125190048</v>
      </c>
    </row>
    <row r="969">
      <c r="A969" s="53" t="s">
        <v>88</v>
      </c>
      <c r="B969" s="53">
        <v>44.0</v>
      </c>
      <c r="C969" s="53" t="s">
        <v>24</v>
      </c>
      <c r="D969" s="53">
        <v>-58080.696168341354</v>
      </c>
    </row>
    <row r="970">
      <c r="A970" s="53" t="s">
        <v>88</v>
      </c>
      <c r="B970" s="53">
        <v>44.0</v>
      </c>
      <c r="C970" s="53" t="s">
        <v>247</v>
      </c>
      <c r="D970" s="53">
        <v>30750.894243437262</v>
      </c>
    </row>
    <row r="971">
      <c r="A971" s="53" t="s">
        <v>88</v>
      </c>
      <c r="B971" s="53">
        <v>45.0</v>
      </c>
      <c r="C971" s="53" t="s">
        <v>24</v>
      </c>
      <c r="D971" s="53">
        <v>-20398.083093922112</v>
      </c>
    </row>
    <row r="972">
      <c r="A972" s="53" t="s">
        <v>88</v>
      </c>
      <c r="B972" s="53">
        <v>45.0</v>
      </c>
      <c r="C972" s="53" t="s">
        <v>247</v>
      </c>
      <c r="D972" s="53">
        <v>125446.42439710577</v>
      </c>
    </row>
    <row r="973">
      <c r="A973" s="53" t="s">
        <v>88</v>
      </c>
      <c r="B973" s="53">
        <v>46.0</v>
      </c>
      <c r="C973" s="53" t="s">
        <v>24</v>
      </c>
      <c r="D973" s="53">
        <v>-76106.88272435204</v>
      </c>
    </row>
    <row r="974">
      <c r="A974" s="53" t="s">
        <v>88</v>
      </c>
      <c r="B974" s="53">
        <v>46.0</v>
      </c>
      <c r="C974" s="53" t="s">
        <v>247</v>
      </c>
      <c r="D974" s="53">
        <v>93584.92257812445</v>
      </c>
    </row>
    <row r="975">
      <c r="A975" s="53" t="s">
        <v>88</v>
      </c>
      <c r="B975" s="53">
        <v>47.0</v>
      </c>
      <c r="C975" s="53" t="s">
        <v>24</v>
      </c>
      <c r="D975" s="53">
        <v>-24812.53087697087</v>
      </c>
    </row>
    <row r="976">
      <c r="A976" s="53" t="s">
        <v>88</v>
      </c>
      <c r="B976" s="53">
        <v>47.0</v>
      </c>
      <c r="C976" s="53" t="s">
        <v>247</v>
      </c>
      <c r="D976" s="53">
        <v>92406.75893811148</v>
      </c>
    </row>
    <row r="977">
      <c r="A977" s="53" t="s">
        <v>88</v>
      </c>
      <c r="B977" s="53">
        <v>48.0</v>
      </c>
      <c r="C977" s="53" t="s">
        <v>24</v>
      </c>
      <c r="D977" s="53">
        <v>2760.98271623212</v>
      </c>
    </row>
    <row r="978">
      <c r="A978" s="53" t="s">
        <v>88</v>
      </c>
      <c r="B978" s="53">
        <v>48.0</v>
      </c>
      <c r="C978" s="53" t="s">
        <v>247</v>
      </c>
      <c r="D978" s="53">
        <v>-144879.81136638112</v>
      </c>
    </row>
    <row r="979">
      <c r="A979" s="53" t="s">
        <v>88</v>
      </c>
      <c r="B979" s="53">
        <v>49.0</v>
      </c>
      <c r="C979" s="53" t="s">
        <v>24</v>
      </c>
      <c r="D979" s="53">
        <v>-33999.79805897261</v>
      </c>
    </row>
    <row r="980">
      <c r="A980" s="53" t="s">
        <v>88</v>
      </c>
      <c r="B980" s="53">
        <v>49.0</v>
      </c>
      <c r="C980" s="53" t="s">
        <v>247</v>
      </c>
      <c r="D980" s="53">
        <v>20621.345074158307</v>
      </c>
    </row>
    <row r="981">
      <c r="A981" s="53" t="s">
        <v>88</v>
      </c>
      <c r="B981" s="53">
        <v>50.0</v>
      </c>
      <c r="C981" s="53" t="s">
        <v>24</v>
      </c>
      <c r="D981" s="53">
        <v>29774.631251188774</v>
      </c>
    </row>
    <row r="982">
      <c r="A982" s="53" t="s">
        <v>88</v>
      </c>
      <c r="B982" s="53">
        <v>50.0</v>
      </c>
      <c r="C982" s="53" t="s">
        <v>247</v>
      </c>
      <c r="D982" s="53">
        <v>-20936.3240850348</v>
      </c>
    </row>
    <row r="983">
      <c r="A983" s="53" t="s">
        <v>88</v>
      </c>
      <c r="B983" s="53">
        <v>51.0</v>
      </c>
      <c r="C983" s="53" t="s">
        <v>24</v>
      </c>
      <c r="D983" s="53">
        <v>-71522.19176286733</v>
      </c>
    </row>
    <row r="984">
      <c r="A984" s="53" t="s">
        <v>88</v>
      </c>
      <c r="B984" s="53">
        <v>51.0</v>
      </c>
      <c r="C984" s="53" t="s">
        <v>247</v>
      </c>
      <c r="D984" s="53">
        <v>-31232.548235308717</v>
      </c>
    </row>
    <row r="985">
      <c r="A985" s="53" t="s">
        <v>88</v>
      </c>
      <c r="B985" s="53">
        <v>52.0</v>
      </c>
      <c r="C985" s="53" t="s">
        <v>24</v>
      </c>
      <c r="D985" s="53">
        <v>-477211.64170023927</v>
      </c>
    </row>
    <row r="986">
      <c r="A986" s="53" t="s">
        <v>88</v>
      </c>
      <c r="B986" s="53">
        <v>52.0</v>
      </c>
      <c r="C986" s="53" t="s">
        <v>247</v>
      </c>
      <c r="D986" s="53">
        <v>-228303.53051877746</v>
      </c>
    </row>
    <row r="987">
      <c r="A987" s="53" t="s">
        <v>89</v>
      </c>
      <c r="B987" s="53">
        <v>1.0</v>
      </c>
      <c r="C987" s="53" t="s">
        <v>24</v>
      </c>
      <c r="D987" s="53">
        <v>108803.53045280762</v>
      </c>
    </row>
    <row r="988">
      <c r="A988" s="53" t="s">
        <v>89</v>
      </c>
      <c r="B988" s="53">
        <v>1.0</v>
      </c>
      <c r="C988" s="53" t="s">
        <v>247</v>
      </c>
      <c r="D988" s="53">
        <v>82590.16498640718</v>
      </c>
    </row>
    <row r="989">
      <c r="A989" s="53" t="s">
        <v>89</v>
      </c>
      <c r="B989" s="53">
        <v>2.0</v>
      </c>
      <c r="C989" s="53" t="s">
        <v>24</v>
      </c>
      <c r="D989" s="53">
        <v>14637.910127677922</v>
      </c>
    </row>
    <row r="990">
      <c r="A990" s="53" t="s">
        <v>89</v>
      </c>
      <c r="B990" s="53">
        <v>2.0</v>
      </c>
      <c r="C990" s="53" t="s">
        <v>247</v>
      </c>
      <c r="D990" s="53">
        <v>-164.97354198374342</v>
      </c>
    </row>
    <row r="991">
      <c r="A991" s="53" t="s">
        <v>89</v>
      </c>
      <c r="B991" s="53">
        <v>3.0</v>
      </c>
      <c r="C991" s="53" t="s">
        <v>24</v>
      </c>
      <c r="D991" s="53">
        <v>-33065.80586149267</v>
      </c>
    </row>
    <row r="992">
      <c r="A992" s="53" t="s">
        <v>89</v>
      </c>
      <c r="B992" s="53">
        <v>3.0</v>
      </c>
      <c r="C992" s="53" t="s">
        <v>247</v>
      </c>
      <c r="D992" s="53">
        <v>-50.97571560515098</v>
      </c>
    </row>
    <row r="993">
      <c r="A993" s="53" t="s">
        <v>89</v>
      </c>
      <c r="B993" s="53">
        <v>4.0</v>
      </c>
      <c r="C993" s="53" t="s">
        <v>24</v>
      </c>
      <c r="D993" s="53">
        <v>-17488.565877244462</v>
      </c>
    </row>
    <row r="994">
      <c r="A994" s="53" t="s">
        <v>89</v>
      </c>
      <c r="B994" s="53">
        <v>4.0</v>
      </c>
      <c r="C994" s="53" t="s">
        <v>247</v>
      </c>
      <c r="D994" s="53">
        <v>12577.222157879241</v>
      </c>
    </row>
    <row r="995">
      <c r="A995" s="53" t="s">
        <v>89</v>
      </c>
      <c r="B995" s="53">
        <v>5.0</v>
      </c>
      <c r="C995" s="53" t="s">
        <v>24</v>
      </c>
      <c r="D995" s="53">
        <v>70942.00820438552</v>
      </c>
    </row>
    <row r="996">
      <c r="A996" s="53" t="s">
        <v>89</v>
      </c>
      <c r="B996" s="53">
        <v>5.0</v>
      </c>
      <c r="C996" s="53" t="s">
        <v>247</v>
      </c>
      <c r="D996" s="53">
        <v>-14126.687796894672</v>
      </c>
    </row>
    <row r="997">
      <c r="A997" s="53" t="s">
        <v>89</v>
      </c>
      <c r="B997" s="53">
        <v>6.0</v>
      </c>
      <c r="C997" s="53" t="s">
        <v>24</v>
      </c>
      <c r="D997" s="53">
        <v>137748.99925400366</v>
      </c>
    </row>
    <row r="998">
      <c r="A998" s="53" t="s">
        <v>89</v>
      </c>
      <c r="B998" s="53">
        <v>6.0</v>
      </c>
      <c r="C998" s="53" t="s">
        <v>247</v>
      </c>
      <c r="D998" s="53">
        <v>-50385.497567381084</v>
      </c>
    </row>
    <row r="999">
      <c r="A999" s="53" t="s">
        <v>89</v>
      </c>
      <c r="B999" s="53">
        <v>7.0</v>
      </c>
      <c r="C999" s="53" t="s">
        <v>24</v>
      </c>
      <c r="D999" s="53">
        <v>93627.15987798458</v>
      </c>
    </row>
    <row r="1000">
      <c r="A1000" s="53" t="s">
        <v>89</v>
      </c>
      <c r="B1000" s="53">
        <v>7.0</v>
      </c>
      <c r="C1000" s="53" t="s">
        <v>247</v>
      </c>
      <c r="D1000" s="53">
        <v>-36758.55368357414</v>
      </c>
    </row>
    <row r="1001">
      <c r="A1001" s="53" t="s">
        <v>89</v>
      </c>
      <c r="B1001" s="53">
        <v>8.0</v>
      </c>
      <c r="C1001" s="53" t="s">
        <v>24</v>
      </c>
      <c r="D1001" s="53">
        <v>-4208.091008331739</v>
      </c>
    </row>
    <row r="1002">
      <c r="A1002" s="53" t="s">
        <v>89</v>
      </c>
      <c r="B1002" s="53">
        <v>8.0</v>
      </c>
      <c r="C1002" s="53" t="s">
        <v>247</v>
      </c>
      <c r="D1002" s="53">
        <v>-120347.47806807046</v>
      </c>
    </row>
    <row r="1003">
      <c r="A1003" s="53" t="s">
        <v>89</v>
      </c>
      <c r="B1003" s="53">
        <v>9.0</v>
      </c>
      <c r="C1003" s="53" t="s">
        <v>24</v>
      </c>
      <c r="D1003" s="53">
        <v>65052.73025667337</v>
      </c>
    </row>
    <row r="1004">
      <c r="A1004" s="53" t="s">
        <v>89</v>
      </c>
      <c r="B1004" s="53">
        <v>9.0</v>
      </c>
      <c r="C1004" s="53" t="s">
        <v>247</v>
      </c>
      <c r="D1004" s="53">
        <v>17264.419494998125</v>
      </c>
    </row>
    <row r="1005">
      <c r="A1005" s="53" t="s">
        <v>89</v>
      </c>
      <c r="B1005" s="53">
        <v>10.0</v>
      </c>
      <c r="C1005" s="53" t="s">
        <v>24</v>
      </c>
      <c r="D1005" s="53">
        <v>126059.90314930523</v>
      </c>
    </row>
    <row r="1006">
      <c r="A1006" s="53" t="s">
        <v>89</v>
      </c>
      <c r="B1006" s="53">
        <v>10.0</v>
      </c>
      <c r="C1006" s="53" t="s">
        <v>247</v>
      </c>
      <c r="D1006" s="53">
        <v>-44847.08516185973</v>
      </c>
    </row>
    <row r="1007">
      <c r="A1007" s="53" t="s">
        <v>89</v>
      </c>
      <c r="B1007" s="53">
        <v>11.0</v>
      </c>
      <c r="C1007" s="53" t="s">
        <v>24</v>
      </c>
      <c r="D1007" s="53">
        <v>38321.652047924115</v>
      </c>
    </row>
    <row r="1008">
      <c r="A1008" s="53" t="s">
        <v>89</v>
      </c>
      <c r="B1008" s="53">
        <v>11.0</v>
      </c>
      <c r="C1008" s="53" t="s">
        <v>247</v>
      </c>
      <c r="D1008" s="53">
        <v>-40840.47750300076</v>
      </c>
    </row>
    <row r="1009">
      <c r="A1009" s="53" t="s">
        <v>89</v>
      </c>
      <c r="B1009" s="53">
        <v>12.0</v>
      </c>
      <c r="C1009" s="53" t="s">
        <v>24</v>
      </c>
      <c r="D1009" s="53">
        <v>-1102.009454917116</v>
      </c>
    </row>
    <row r="1010">
      <c r="A1010" s="53" t="s">
        <v>89</v>
      </c>
      <c r="B1010" s="53">
        <v>12.0</v>
      </c>
      <c r="C1010" s="53" t="s">
        <v>247</v>
      </c>
      <c r="D1010" s="53">
        <v>-33306.62142182803</v>
      </c>
    </row>
    <row r="1011">
      <c r="A1011" s="53" t="s">
        <v>89</v>
      </c>
      <c r="B1011" s="53">
        <v>13.0</v>
      </c>
      <c r="C1011" s="53" t="s">
        <v>24</v>
      </c>
      <c r="D1011" s="53">
        <v>86215.16241278581</v>
      </c>
    </row>
    <row r="1012">
      <c r="A1012" s="53" t="s">
        <v>89</v>
      </c>
      <c r="B1012" s="53">
        <v>13.0</v>
      </c>
      <c r="C1012" s="53" t="s">
        <v>247</v>
      </c>
      <c r="D1012" s="53">
        <v>74705.10673565065</v>
      </c>
    </row>
    <row r="1013">
      <c r="A1013" s="53" t="s">
        <v>89</v>
      </c>
      <c r="B1013" s="53">
        <v>14.0</v>
      </c>
      <c r="C1013" s="53" t="s">
        <v>24</v>
      </c>
      <c r="D1013" s="53">
        <v>-80929.38479990602</v>
      </c>
    </row>
    <row r="1014">
      <c r="A1014" s="53" t="s">
        <v>89</v>
      </c>
      <c r="B1014" s="53">
        <v>14.0</v>
      </c>
      <c r="C1014" s="53" t="s">
        <v>247</v>
      </c>
      <c r="D1014" s="53">
        <v>-128202.25941862114</v>
      </c>
    </row>
    <row r="1015">
      <c r="A1015" s="53" t="s">
        <v>89</v>
      </c>
      <c r="B1015" s="53">
        <v>15.0</v>
      </c>
      <c r="C1015" s="53" t="s">
        <v>24</v>
      </c>
      <c r="D1015" s="53">
        <v>53800.61989582554</v>
      </c>
    </row>
    <row r="1016">
      <c r="A1016" s="53" t="s">
        <v>89</v>
      </c>
      <c r="B1016" s="53">
        <v>15.0</v>
      </c>
      <c r="C1016" s="53" t="s">
        <v>247</v>
      </c>
      <c r="D1016" s="53">
        <v>-31000.601288373327</v>
      </c>
    </row>
    <row r="1017">
      <c r="A1017" s="53" t="s">
        <v>89</v>
      </c>
      <c r="B1017" s="53">
        <v>16.0</v>
      </c>
      <c r="C1017" s="53" t="s">
        <v>24</v>
      </c>
      <c r="D1017" s="53">
        <v>-25252.452321071003</v>
      </c>
    </row>
    <row r="1018">
      <c r="A1018" s="53" t="s">
        <v>89</v>
      </c>
      <c r="B1018" s="53">
        <v>16.0</v>
      </c>
      <c r="C1018" s="53" t="s">
        <v>247</v>
      </c>
      <c r="D1018" s="53">
        <v>-37088.05530103628</v>
      </c>
    </row>
    <row r="1019">
      <c r="A1019" s="53" t="s">
        <v>89</v>
      </c>
      <c r="B1019" s="53">
        <v>17.0</v>
      </c>
      <c r="C1019" s="53" t="s">
        <v>24</v>
      </c>
      <c r="D1019" s="53">
        <v>-24953.96897656171</v>
      </c>
    </row>
    <row r="1020">
      <c r="A1020" s="53" t="s">
        <v>89</v>
      </c>
      <c r="B1020" s="53">
        <v>17.0</v>
      </c>
      <c r="C1020" s="53" t="s">
        <v>247</v>
      </c>
      <c r="D1020" s="53">
        <v>-60717.9592489315</v>
      </c>
    </row>
    <row r="1021">
      <c r="A1021" s="53" t="s">
        <v>89</v>
      </c>
      <c r="B1021" s="53">
        <v>18.0</v>
      </c>
      <c r="C1021" s="53" t="s">
        <v>24</v>
      </c>
      <c r="D1021" s="53">
        <v>39857.337927423716</v>
      </c>
    </row>
    <row r="1022">
      <c r="A1022" s="53" t="s">
        <v>89</v>
      </c>
      <c r="B1022" s="53">
        <v>18.0</v>
      </c>
      <c r="C1022" s="53" t="s">
        <v>247</v>
      </c>
      <c r="D1022" s="53">
        <v>-64693.764247001265</v>
      </c>
    </row>
    <row r="1023">
      <c r="A1023" s="53" t="s">
        <v>89</v>
      </c>
      <c r="B1023" s="53">
        <v>19.0</v>
      </c>
      <c r="C1023" s="53" t="s">
        <v>24</v>
      </c>
      <c r="D1023" s="53">
        <v>107133.51756287343</v>
      </c>
    </row>
    <row r="1024">
      <c r="A1024" s="53" t="s">
        <v>89</v>
      </c>
      <c r="B1024" s="53">
        <v>19.0</v>
      </c>
      <c r="C1024" s="53" t="s">
        <v>247</v>
      </c>
      <c r="D1024" s="53">
        <v>13001.173527652565</v>
      </c>
    </row>
    <row r="1025">
      <c r="A1025" s="53" t="s">
        <v>89</v>
      </c>
      <c r="B1025" s="53">
        <v>20.0</v>
      </c>
      <c r="C1025" s="53" t="s">
        <v>24</v>
      </c>
      <c r="D1025" s="53">
        <v>-35966.42831599184</v>
      </c>
    </row>
    <row r="1026">
      <c r="A1026" s="53" t="s">
        <v>89</v>
      </c>
      <c r="B1026" s="53">
        <v>20.0</v>
      </c>
      <c r="C1026" s="53" t="s">
        <v>247</v>
      </c>
      <c r="D1026" s="53">
        <v>-28861.05115554163</v>
      </c>
    </row>
    <row r="1027">
      <c r="A1027" s="53" t="s">
        <v>89</v>
      </c>
      <c r="B1027" s="53">
        <v>21.0</v>
      </c>
      <c r="C1027" s="53" t="s">
        <v>24</v>
      </c>
      <c r="D1027" s="53">
        <v>-7733.857372226183</v>
      </c>
    </row>
    <row r="1028">
      <c r="A1028" s="53" t="s">
        <v>89</v>
      </c>
      <c r="B1028" s="53">
        <v>21.0</v>
      </c>
      <c r="C1028" s="53" t="s">
        <v>247</v>
      </c>
      <c r="D1028" s="53">
        <v>-10935.05357692011</v>
      </c>
    </row>
    <row r="1029">
      <c r="A1029" s="53" t="s">
        <v>89</v>
      </c>
      <c r="B1029" s="53">
        <v>22.0</v>
      </c>
      <c r="C1029" s="53" t="s">
        <v>24</v>
      </c>
      <c r="D1029" s="53">
        <v>99295.5447397964</v>
      </c>
    </row>
    <row r="1030">
      <c r="A1030" s="53" t="s">
        <v>89</v>
      </c>
      <c r="B1030" s="53">
        <v>22.0</v>
      </c>
      <c r="C1030" s="53" t="s">
        <v>247</v>
      </c>
      <c r="D1030" s="53">
        <v>214.60810244865206</v>
      </c>
    </row>
    <row r="1031">
      <c r="A1031" s="53" t="s">
        <v>89</v>
      </c>
      <c r="B1031" s="53">
        <v>23.0</v>
      </c>
      <c r="C1031" s="53" t="s">
        <v>24</v>
      </c>
      <c r="D1031" s="53">
        <v>-1074.8965234314237</v>
      </c>
    </row>
    <row r="1032">
      <c r="A1032" s="53" t="s">
        <v>89</v>
      </c>
      <c r="B1032" s="53">
        <v>23.0</v>
      </c>
      <c r="C1032" s="53" t="s">
        <v>247</v>
      </c>
      <c r="D1032" s="53">
        <v>-30476.06658489</v>
      </c>
    </row>
    <row r="1033">
      <c r="A1033" s="53" t="s">
        <v>89</v>
      </c>
      <c r="B1033" s="53">
        <v>24.0</v>
      </c>
      <c r="C1033" s="53" t="s">
        <v>24</v>
      </c>
      <c r="D1033" s="53">
        <v>-18290.889268157385</v>
      </c>
    </row>
    <row r="1034">
      <c r="A1034" s="53" t="s">
        <v>89</v>
      </c>
      <c r="B1034" s="53">
        <v>24.0</v>
      </c>
      <c r="C1034" s="53" t="s">
        <v>247</v>
      </c>
      <c r="D1034" s="53">
        <v>155378.1149283091</v>
      </c>
    </row>
    <row r="1035">
      <c r="A1035" s="53" t="s">
        <v>89</v>
      </c>
      <c r="B1035" s="53">
        <v>25.0</v>
      </c>
      <c r="C1035" s="53" t="s">
        <v>24</v>
      </c>
      <c r="D1035" s="53">
        <v>-191232.63216449044</v>
      </c>
    </row>
    <row r="1036">
      <c r="A1036" s="53" t="s">
        <v>89</v>
      </c>
      <c r="B1036" s="53">
        <v>25.0</v>
      </c>
      <c r="C1036" s="53" t="s">
        <v>247</v>
      </c>
      <c r="D1036" s="53">
        <v>13698.874524923318</v>
      </c>
    </row>
    <row r="1037">
      <c r="A1037" s="53" t="s">
        <v>89</v>
      </c>
      <c r="B1037" s="53">
        <v>26.0</v>
      </c>
      <c r="C1037" s="53" t="s">
        <v>24</v>
      </c>
      <c r="D1037" s="53">
        <v>-41678.81256223252</v>
      </c>
    </row>
    <row r="1038">
      <c r="A1038" s="53" t="s">
        <v>89</v>
      </c>
      <c r="B1038" s="53">
        <v>26.0</v>
      </c>
      <c r="C1038" s="53" t="s">
        <v>247</v>
      </c>
      <c r="D1038" s="53">
        <v>16659.19649152834</v>
      </c>
    </row>
    <row r="1039">
      <c r="A1039" s="53" t="s">
        <v>89</v>
      </c>
      <c r="B1039" s="53">
        <v>27.0</v>
      </c>
      <c r="C1039" s="53" t="s">
        <v>24</v>
      </c>
      <c r="D1039" s="53">
        <v>32173.925346558855</v>
      </c>
    </row>
    <row r="1040">
      <c r="A1040" s="53" t="s">
        <v>89</v>
      </c>
      <c r="B1040" s="53">
        <v>27.0</v>
      </c>
      <c r="C1040" s="53" t="s">
        <v>247</v>
      </c>
      <c r="D1040" s="53">
        <v>-18826.718067627462</v>
      </c>
    </row>
    <row r="1041">
      <c r="A1041" s="53" t="s">
        <v>89</v>
      </c>
      <c r="B1041" s="53">
        <v>28.0</v>
      </c>
      <c r="C1041" s="53" t="s">
        <v>24</v>
      </c>
      <c r="D1041" s="53">
        <v>78096.62845930953</v>
      </c>
    </row>
    <row r="1042">
      <c r="A1042" s="53" t="s">
        <v>89</v>
      </c>
      <c r="B1042" s="53">
        <v>28.0</v>
      </c>
      <c r="C1042" s="53" t="s">
        <v>247</v>
      </c>
      <c r="D1042" s="53">
        <v>-11774.240723343493</v>
      </c>
    </row>
    <row r="1043">
      <c r="A1043" s="53" t="s">
        <v>89</v>
      </c>
      <c r="B1043" s="53">
        <v>29.0</v>
      </c>
      <c r="C1043" s="53" t="s">
        <v>24</v>
      </c>
      <c r="D1043" s="53">
        <v>-183997.56545522757</v>
      </c>
    </row>
    <row r="1044">
      <c r="A1044" s="53" t="s">
        <v>89</v>
      </c>
      <c r="B1044" s="53">
        <v>29.0</v>
      </c>
      <c r="C1044" s="53" t="s">
        <v>247</v>
      </c>
      <c r="D1044" s="53">
        <v>-9429.506045110767</v>
      </c>
    </row>
    <row r="1045">
      <c r="A1045" s="53" t="s">
        <v>89</v>
      </c>
      <c r="B1045" s="53">
        <v>30.0</v>
      </c>
      <c r="C1045" s="53" t="s">
        <v>24</v>
      </c>
      <c r="D1045" s="53">
        <v>279129.91542188835</v>
      </c>
    </row>
    <row r="1046">
      <c r="A1046" s="53" t="s">
        <v>89</v>
      </c>
      <c r="B1046" s="53">
        <v>30.0</v>
      </c>
      <c r="C1046" s="53" t="s">
        <v>247</v>
      </c>
      <c r="D1046" s="53">
        <v>-35832.59538874476</v>
      </c>
    </row>
    <row r="1047">
      <c r="A1047" s="53" t="s">
        <v>89</v>
      </c>
      <c r="B1047" s="53">
        <v>31.0</v>
      </c>
      <c r="C1047" s="53" t="s">
        <v>24</v>
      </c>
      <c r="D1047" s="53">
        <v>78601.02237193144</v>
      </c>
    </row>
    <row r="1048">
      <c r="A1048" s="53" t="s">
        <v>89</v>
      </c>
      <c r="B1048" s="53">
        <v>31.0</v>
      </c>
      <c r="C1048" s="53" t="s">
        <v>247</v>
      </c>
      <c r="D1048" s="53">
        <v>-7569.013950449698</v>
      </c>
    </row>
    <row r="1049">
      <c r="A1049" s="53" t="s">
        <v>89</v>
      </c>
      <c r="B1049" s="53">
        <v>32.0</v>
      </c>
      <c r="C1049" s="53" t="s">
        <v>24</v>
      </c>
      <c r="D1049" s="53">
        <v>104290.36810927965</v>
      </c>
    </row>
    <row r="1050">
      <c r="A1050" s="53" t="s">
        <v>89</v>
      </c>
      <c r="B1050" s="53">
        <v>32.0</v>
      </c>
      <c r="C1050" s="53" t="s">
        <v>247</v>
      </c>
      <c r="D1050" s="53">
        <v>-88766.04077502468</v>
      </c>
    </row>
    <row r="1051">
      <c r="A1051" s="53" t="s">
        <v>89</v>
      </c>
      <c r="B1051" s="53">
        <v>33.0</v>
      </c>
      <c r="C1051" s="53" t="s">
        <v>24</v>
      </c>
      <c r="D1051" s="53">
        <v>-32597.997013852593</v>
      </c>
    </row>
    <row r="1052">
      <c r="A1052" s="53" t="s">
        <v>89</v>
      </c>
      <c r="B1052" s="53">
        <v>33.0</v>
      </c>
      <c r="C1052" s="53" t="s">
        <v>247</v>
      </c>
      <c r="D1052" s="53">
        <v>21624.545781228728</v>
      </c>
    </row>
    <row r="1053">
      <c r="A1053" s="53" t="s">
        <v>89</v>
      </c>
      <c r="B1053" s="53">
        <v>34.0</v>
      </c>
      <c r="C1053" s="53" t="s">
        <v>24</v>
      </c>
      <c r="D1053" s="53">
        <v>4837.465488144851</v>
      </c>
    </row>
    <row r="1054">
      <c r="A1054" s="53" t="s">
        <v>89</v>
      </c>
      <c r="B1054" s="53">
        <v>34.0</v>
      </c>
      <c r="C1054" s="53" t="s">
        <v>247</v>
      </c>
      <c r="D1054" s="53">
        <v>10084.277752861737</v>
      </c>
    </row>
    <row r="1055">
      <c r="A1055" s="53" t="s">
        <v>89</v>
      </c>
      <c r="B1055" s="53">
        <v>35.0</v>
      </c>
      <c r="C1055" s="53" t="s">
        <v>24</v>
      </c>
      <c r="D1055" s="53">
        <v>-5954.949332286724</v>
      </c>
    </row>
    <row r="1056">
      <c r="A1056" s="53" t="s">
        <v>89</v>
      </c>
      <c r="B1056" s="53">
        <v>35.0</v>
      </c>
      <c r="C1056" s="53" t="s">
        <v>247</v>
      </c>
      <c r="D1056" s="53">
        <v>7431.671546344827</v>
      </c>
    </row>
    <row r="1057">
      <c r="A1057" s="53" t="s">
        <v>89</v>
      </c>
      <c r="B1057" s="53">
        <v>36.0</v>
      </c>
      <c r="C1057" s="53" t="s">
        <v>24</v>
      </c>
      <c r="D1057" s="53">
        <v>-28483.240963647244</v>
      </c>
    </row>
    <row r="1058">
      <c r="A1058" s="53" t="s">
        <v>89</v>
      </c>
      <c r="B1058" s="53">
        <v>36.0</v>
      </c>
      <c r="C1058" s="53" t="s">
        <v>247</v>
      </c>
      <c r="D1058" s="53">
        <v>-40478.60376353609</v>
      </c>
    </row>
    <row r="1059">
      <c r="A1059" s="53" t="s">
        <v>89</v>
      </c>
      <c r="B1059" s="53">
        <v>37.0</v>
      </c>
      <c r="C1059" s="53" t="s">
        <v>24</v>
      </c>
      <c r="D1059" s="53">
        <v>-81029.31742570334</v>
      </c>
    </row>
    <row r="1060">
      <c r="A1060" s="53" t="s">
        <v>89</v>
      </c>
      <c r="B1060" s="53">
        <v>37.0</v>
      </c>
      <c r="C1060" s="53" t="s">
        <v>247</v>
      </c>
      <c r="D1060" s="53">
        <v>22081.03854073232</v>
      </c>
    </row>
    <row r="1061">
      <c r="A1061" s="53" t="s">
        <v>89</v>
      </c>
      <c r="B1061" s="53">
        <v>38.0</v>
      </c>
      <c r="C1061" s="53" t="s">
        <v>24</v>
      </c>
      <c r="D1061" s="53">
        <v>-36979.91322311578</v>
      </c>
    </row>
    <row r="1062">
      <c r="A1062" s="53" t="s">
        <v>89</v>
      </c>
      <c r="B1062" s="53">
        <v>38.0</v>
      </c>
      <c r="C1062" s="53" t="s">
        <v>247</v>
      </c>
      <c r="D1062" s="53">
        <v>-453.5870500657402</v>
      </c>
    </row>
    <row r="1063">
      <c r="A1063" s="53" t="s">
        <v>89</v>
      </c>
      <c r="B1063" s="53">
        <v>39.0</v>
      </c>
      <c r="C1063" s="53" t="s">
        <v>24</v>
      </c>
      <c r="D1063" s="53">
        <v>31780.885982465003</v>
      </c>
    </row>
    <row r="1064">
      <c r="A1064" s="53" t="s">
        <v>89</v>
      </c>
      <c r="B1064" s="53">
        <v>39.0</v>
      </c>
      <c r="C1064" s="53" t="s">
        <v>247</v>
      </c>
      <c r="D1064" s="53">
        <v>-22614.90487599238</v>
      </c>
    </row>
    <row r="1065">
      <c r="A1065" s="53" t="s">
        <v>89</v>
      </c>
      <c r="B1065" s="53">
        <v>40.0</v>
      </c>
      <c r="C1065" s="53" t="s">
        <v>24</v>
      </c>
      <c r="D1065" s="53">
        <v>36533.81072610441</v>
      </c>
    </row>
    <row r="1066">
      <c r="A1066" s="53" t="s">
        <v>89</v>
      </c>
      <c r="B1066" s="53">
        <v>40.0</v>
      </c>
      <c r="C1066" s="53" t="s">
        <v>247</v>
      </c>
      <c r="D1066" s="53">
        <v>6849.245471856801</v>
      </c>
    </row>
    <row r="1067">
      <c r="A1067" s="53" t="s">
        <v>89</v>
      </c>
      <c r="B1067" s="53">
        <v>41.0</v>
      </c>
      <c r="C1067" s="53" t="s">
        <v>24</v>
      </c>
      <c r="D1067" s="53">
        <v>31168.758493507044</v>
      </c>
    </row>
    <row r="1068">
      <c r="A1068" s="53" t="s">
        <v>89</v>
      </c>
      <c r="B1068" s="53">
        <v>41.0</v>
      </c>
      <c r="C1068" s="53" t="s">
        <v>247</v>
      </c>
      <c r="D1068" s="53">
        <v>-151804.10945688808</v>
      </c>
    </row>
    <row r="1069">
      <c r="A1069" s="53" t="s">
        <v>89</v>
      </c>
      <c r="B1069" s="53">
        <v>42.0</v>
      </c>
      <c r="C1069" s="53" t="s">
        <v>24</v>
      </c>
      <c r="D1069" s="53">
        <v>86420.23946331108</v>
      </c>
    </row>
    <row r="1070">
      <c r="A1070" s="53" t="s">
        <v>89</v>
      </c>
      <c r="B1070" s="53">
        <v>42.0</v>
      </c>
      <c r="C1070" s="53" t="s">
        <v>247</v>
      </c>
      <c r="D1070" s="53">
        <v>-39626.7703402738</v>
      </c>
    </row>
    <row r="1071">
      <c r="A1071" s="53" t="s">
        <v>89</v>
      </c>
      <c r="B1071" s="53">
        <v>43.0</v>
      </c>
      <c r="C1071" s="53" t="s">
        <v>24</v>
      </c>
      <c r="D1071" s="53">
        <v>7602.697263944363</v>
      </c>
    </row>
    <row r="1072">
      <c r="A1072" s="53" t="s">
        <v>89</v>
      </c>
      <c r="B1072" s="53">
        <v>43.0</v>
      </c>
      <c r="C1072" s="53" t="s">
        <v>247</v>
      </c>
      <c r="D1072" s="53">
        <v>49508.282428277125</v>
      </c>
    </row>
    <row r="1073">
      <c r="A1073" s="53" t="s">
        <v>89</v>
      </c>
      <c r="B1073" s="53">
        <v>44.0</v>
      </c>
      <c r="C1073" s="53" t="s">
        <v>24</v>
      </c>
      <c r="D1073" s="53">
        <v>-64179.37491937167</v>
      </c>
    </row>
    <row r="1074">
      <c r="A1074" s="53" t="s">
        <v>89</v>
      </c>
      <c r="B1074" s="53">
        <v>44.0</v>
      </c>
      <c r="C1074" s="53" t="s">
        <v>247</v>
      </c>
      <c r="D1074" s="53">
        <v>148048.0933608659</v>
      </c>
    </row>
    <row r="1075">
      <c r="A1075" s="53" t="s">
        <v>89</v>
      </c>
      <c r="B1075" s="53">
        <v>45.0</v>
      </c>
      <c r="C1075" s="53" t="s">
        <v>24</v>
      </c>
      <c r="D1075" s="53">
        <v>-48497.75691414665</v>
      </c>
    </row>
    <row r="1076">
      <c r="A1076" s="53" t="s">
        <v>89</v>
      </c>
      <c r="B1076" s="53">
        <v>45.0</v>
      </c>
      <c r="C1076" s="53" t="s">
        <v>247</v>
      </c>
      <c r="D1076" s="53">
        <v>42611.18722876825</v>
      </c>
    </row>
    <row r="1077">
      <c r="A1077" s="53" t="s">
        <v>89</v>
      </c>
      <c r="B1077" s="53">
        <v>46.0</v>
      </c>
      <c r="C1077" s="53" t="s">
        <v>24</v>
      </c>
      <c r="D1077" s="53">
        <v>-237286.0451632027</v>
      </c>
    </row>
    <row r="1078">
      <c r="A1078" s="53" t="s">
        <v>89</v>
      </c>
      <c r="B1078" s="53">
        <v>46.0</v>
      </c>
      <c r="C1078" s="53" t="s">
        <v>247</v>
      </c>
      <c r="D1078" s="53">
        <v>291286.01046815526</v>
      </c>
    </row>
    <row r="1079">
      <c r="A1079" s="53" t="s">
        <v>89</v>
      </c>
      <c r="B1079" s="53">
        <v>47.0</v>
      </c>
      <c r="C1079" s="53" t="s">
        <v>24</v>
      </c>
      <c r="D1079" s="53">
        <v>-6593.634006363691</v>
      </c>
    </row>
    <row r="1080">
      <c r="A1080" s="53" t="s">
        <v>89</v>
      </c>
      <c r="B1080" s="53">
        <v>47.0</v>
      </c>
      <c r="C1080" s="53" t="s">
        <v>247</v>
      </c>
      <c r="D1080" s="53">
        <v>227886.20049373878</v>
      </c>
    </row>
    <row r="1081">
      <c r="A1081" s="53" t="s">
        <v>89</v>
      </c>
      <c r="B1081" s="53">
        <v>48.0</v>
      </c>
      <c r="C1081" s="53" t="s">
        <v>24</v>
      </c>
      <c r="D1081" s="53">
        <v>114158.86690365119</v>
      </c>
    </row>
    <row r="1082">
      <c r="A1082" s="53" t="s">
        <v>89</v>
      </c>
      <c r="B1082" s="53">
        <v>48.0</v>
      </c>
      <c r="C1082" s="53" t="s">
        <v>247</v>
      </c>
      <c r="D1082" s="53">
        <v>116942.83230845166</v>
      </c>
    </row>
    <row r="1083">
      <c r="A1083" s="53" t="s">
        <v>89</v>
      </c>
      <c r="B1083" s="53">
        <v>49.0</v>
      </c>
      <c r="C1083" s="53" t="s">
        <v>24</v>
      </c>
      <c r="D1083" s="53">
        <v>7302.5165266347585</v>
      </c>
    </row>
    <row r="1084">
      <c r="A1084" s="53" t="s">
        <v>89</v>
      </c>
      <c r="B1084" s="53">
        <v>49.0</v>
      </c>
      <c r="C1084" s="53" t="s">
        <v>247</v>
      </c>
      <c r="D1084" s="53">
        <v>-34279.233250480436</v>
      </c>
    </row>
    <row r="1085">
      <c r="A1085" s="53" t="s">
        <v>89</v>
      </c>
      <c r="B1085" s="53">
        <v>50.0</v>
      </c>
      <c r="C1085" s="53" t="s">
        <v>24</v>
      </c>
      <c r="D1085" s="53">
        <v>-75500.15891441087</v>
      </c>
    </row>
    <row r="1086">
      <c r="A1086" s="53" t="s">
        <v>89</v>
      </c>
      <c r="B1086" s="53">
        <v>50.0</v>
      </c>
      <c r="C1086" s="53" t="s">
        <v>247</v>
      </c>
      <c r="D1086" s="53">
        <v>38767.546981037616</v>
      </c>
    </row>
    <row r="1087">
      <c r="A1087" s="53" t="s">
        <v>89</v>
      </c>
      <c r="B1087" s="53">
        <v>51.0</v>
      </c>
      <c r="C1087" s="53" t="s">
        <v>24</v>
      </c>
      <c r="D1087" s="53">
        <v>42417.68683224289</v>
      </c>
    </row>
    <row r="1088">
      <c r="A1088" s="53" t="s">
        <v>89</v>
      </c>
      <c r="B1088" s="53">
        <v>51.0</v>
      </c>
      <c r="C1088" s="53" t="s">
        <v>247</v>
      </c>
      <c r="D1088" s="53">
        <v>-13047.522093103024</v>
      </c>
    </row>
    <row r="1089">
      <c r="A1089" s="53" t="s">
        <v>89</v>
      </c>
      <c r="B1089" s="53">
        <v>52.0</v>
      </c>
      <c r="C1089" s="53" t="s">
        <v>24</v>
      </c>
      <c r="D1089" s="53">
        <v>-347099.95516219566</v>
      </c>
    </row>
    <row r="1090">
      <c r="A1090" s="53" t="s">
        <v>89</v>
      </c>
      <c r="B1090" s="53">
        <v>52.0</v>
      </c>
      <c r="C1090" s="53" t="s">
        <v>247</v>
      </c>
      <c r="D1090" s="53">
        <v>-222320.31189314713</v>
      </c>
    </row>
    <row r="1091">
      <c r="A1091" s="53" t="s">
        <v>90</v>
      </c>
      <c r="B1091" s="53">
        <v>1.0</v>
      </c>
      <c r="C1091" s="53" t="s">
        <v>24</v>
      </c>
      <c r="D1091" s="53">
        <v>14399.617476564865</v>
      </c>
    </row>
    <row r="1092">
      <c r="A1092" s="53" t="s">
        <v>90</v>
      </c>
      <c r="B1092" s="53">
        <v>1.0</v>
      </c>
      <c r="C1092" s="53" t="s">
        <v>247</v>
      </c>
      <c r="D1092" s="53">
        <v>74572.02223000188</v>
      </c>
    </row>
    <row r="1093">
      <c r="A1093" s="53" t="s">
        <v>90</v>
      </c>
      <c r="B1093" s="53">
        <v>2.0</v>
      </c>
      <c r="C1093" s="53" t="s">
        <v>24</v>
      </c>
      <c r="D1093" s="53">
        <v>-43431.00389890734</v>
      </c>
    </row>
    <row r="1094">
      <c r="A1094" s="53" t="s">
        <v>90</v>
      </c>
      <c r="B1094" s="53">
        <v>2.0</v>
      </c>
      <c r="C1094" s="53" t="s">
        <v>247</v>
      </c>
      <c r="D1094" s="53">
        <v>17133.93181814758</v>
      </c>
    </row>
    <row r="1095">
      <c r="A1095" s="53" t="s">
        <v>90</v>
      </c>
      <c r="B1095" s="53">
        <v>3.0</v>
      </c>
      <c r="C1095" s="53" t="s">
        <v>24</v>
      </c>
      <c r="D1095" s="53">
        <v>-33288.19173240206</v>
      </c>
    </row>
    <row r="1096">
      <c r="A1096" s="53" t="s">
        <v>90</v>
      </c>
      <c r="B1096" s="53">
        <v>3.0</v>
      </c>
      <c r="C1096" s="53" t="s">
        <v>247</v>
      </c>
      <c r="D1096" s="53">
        <v>-4712.550720964722</v>
      </c>
    </row>
    <row r="1097">
      <c r="A1097" s="53" t="s">
        <v>90</v>
      </c>
      <c r="B1097" s="53">
        <v>4.0</v>
      </c>
      <c r="C1097" s="53" t="s">
        <v>24</v>
      </c>
      <c r="D1097" s="53">
        <v>-3358.724803797395</v>
      </c>
    </row>
    <row r="1098">
      <c r="A1098" s="53" t="s">
        <v>90</v>
      </c>
      <c r="B1098" s="53">
        <v>4.0</v>
      </c>
      <c r="C1098" s="53" t="s">
        <v>247</v>
      </c>
      <c r="D1098" s="53">
        <v>-38359.611027039085</v>
      </c>
    </row>
    <row r="1099">
      <c r="A1099" s="53" t="s">
        <v>90</v>
      </c>
      <c r="B1099" s="53">
        <v>5.0</v>
      </c>
      <c r="C1099" s="53" t="s">
        <v>24</v>
      </c>
      <c r="D1099" s="53">
        <v>30365.907528440377</v>
      </c>
    </row>
    <row r="1100">
      <c r="A1100" s="53" t="s">
        <v>90</v>
      </c>
      <c r="B1100" s="53">
        <v>5.0</v>
      </c>
      <c r="C1100" s="53" t="s">
        <v>247</v>
      </c>
      <c r="D1100" s="53">
        <v>-46251.771573706326</v>
      </c>
    </row>
    <row r="1101">
      <c r="A1101" s="53" t="s">
        <v>90</v>
      </c>
      <c r="B1101" s="53">
        <v>6.0</v>
      </c>
      <c r="C1101" s="53" t="s">
        <v>24</v>
      </c>
      <c r="D1101" s="53">
        <v>60566.59276626978</v>
      </c>
    </row>
    <row r="1102">
      <c r="A1102" s="53" t="s">
        <v>90</v>
      </c>
      <c r="B1102" s="53">
        <v>6.0</v>
      </c>
      <c r="C1102" s="53" t="s">
        <v>247</v>
      </c>
      <c r="D1102" s="53">
        <v>42400.99020341534</v>
      </c>
    </row>
    <row r="1103">
      <c r="A1103" s="53" t="s">
        <v>90</v>
      </c>
      <c r="B1103" s="53">
        <v>7.0</v>
      </c>
      <c r="C1103" s="53" t="s">
        <v>24</v>
      </c>
      <c r="D1103" s="53">
        <v>60877.093017635794</v>
      </c>
    </row>
    <row r="1104">
      <c r="A1104" s="53" t="s">
        <v>90</v>
      </c>
      <c r="B1104" s="53">
        <v>7.0</v>
      </c>
      <c r="C1104" s="53" t="s">
        <v>247</v>
      </c>
      <c r="D1104" s="53">
        <v>70826.02272735276</v>
      </c>
    </row>
    <row r="1105">
      <c r="A1105" s="53" t="s">
        <v>90</v>
      </c>
      <c r="B1105" s="53">
        <v>8.0</v>
      </c>
      <c r="C1105" s="53" t="s">
        <v>24</v>
      </c>
      <c r="D1105" s="53">
        <v>-121691.08564220098</v>
      </c>
    </row>
    <row r="1106">
      <c r="A1106" s="53" t="s">
        <v>90</v>
      </c>
      <c r="B1106" s="53">
        <v>8.0</v>
      </c>
      <c r="C1106" s="53" t="s">
        <v>247</v>
      </c>
      <c r="D1106" s="53">
        <v>-229989.3161868978</v>
      </c>
    </row>
    <row r="1107">
      <c r="A1107" s="53" t="s">
        <v>90</v>
      </c>
      <c r="B1107" s="53">
        <v>9.0</v>
      </c>
      <c r="C1107" s="53" t="s">
        <v>24</v>
      </c>
      <c r="D1107" s="53">
        <v>7295.49917473695</v>
      </c>
    </row>
    <row r="1108">
      <c r="A1108" s="53" t="s">
        <v>90</v>
      </c>
      <c r="B1108" s="53">
        <v>9.0</v>
      </c>
      <c r="C1108" s="53" t="s">
        <v>247</v>
      </c>
      <c r="D1108" s="53">
        <v>-23429.5075943653</v>
      </c>
    </row>
    <row r="1109">
      <c r="A1109" s="53" t="s">
        <v>90</v>
      </c>
      <c r="B1109" s="53">
        <v>10.0</v>
      </c>
      <c r="C1109" s="53" t="s">
        <v>24</v>
      </c>
      <c r="D1109" s="53">
        <v>4952.636427598326</v>
      </c>
    </row>
    <row r="1110">
      <c r="A1110" s="53" t="s">
        <v>90</v>
      </c>
      <c r="B1110" s="53">
        <v>10.0</v>
      </c>
      <c r="C1110" s="53" t="s">
        <v>247</v>
      </c>
      <c r="D1110" s="53">
        <v>50580.88820750338</v>
      </c>
    </row>
    <row r="1111">
      <c r="A1111" s="53" t="s">
        <v>90</v>
      </c>
      <c r="B1111" s="53">
        <v>11.0</v>
      </c>
      <c r="C1111" s="53" t="s">
        <v>24</v>
      </c>
      <c r="D1111" s="53">
        <v>21454.741318461</v>
      </c>
    </row>
    <row r="1112">
      <c r="A1112" s="53" t="s">
        <v>90</v>
      </c>
      <c r="B1112" s="53">
        <v>11.0</v>
      </c>
      <c r="C1112" s="53" t="s">
        <v>247</v>
      </c>
      <c r="D1112" s="53">
        <v>-40675.54183844256</v>
      </c>
    </row>
    <row r="1113">
      <c r="A1113" s="53" t="s">
        <v>90</v>
      </c>
      <c r="B1113" s="53">
        <v>12.0</v>
      </c>
      <c r="C1113" s="53" t="s">
        <v>24</v>
      </c>
      <c r="D1113" s="53">
        <v>35575.442522915175</v>
      </c>
    </row>
    <row r="1114">
      <c r="A1114" s="53" t="s">
        <v>90</v>
      </c>
      <c r="B1114" s="53">
        <v>12.0</v>
      </c>
      <c r="C1114" s="53" t="s">
        <v>247</v>
      </c>
      <c r="D1114" s="53">
        <v>-5448.568222567192</v>
      </c>
    </row>
    <row r="1115">
      <c r="A1115" s="53" t="s">
        <v>90</v>
      </c>
      <c r="B1115" s="53">
        <v>13.0</v>
      </c>
      <c r="C1115" s="53" t="s">
        <v>24</v>
      </c>
      <c r="D1115" s="53">
        <v>67349.13029273949</v>
      </c>
    </row>
    <row r="1116">
      <c r="A1116" s="53" t="s">
        <v>90</v>
      </c>
      <c r="B1116" s="53">
        <v>13.0</v>
      </c>
      <c r="C1116" s="53" t="s">
        <v>247</v>
      </c>
      <c r="D1116" s="53">
        <v>96717.14269441408</v>
      </c>
    </row>
    <row r="1117">
      <c r="A1117" s="53" t="s">
        <v>90</v>
      </c>
      <c r="B1117" s="53">
        <v>14.0</v>
      </c>
      <c r="C1117" s="53" t="s">
        <v>24</v>
      </c>
      <c r="D1117" s="53">
        <v>-102785.53906649869</v>
      </c>
    </row>
    <row r="1118">
      <c r="A1118" s="53" t="s">
        <v>90</v>
      </c>
      <c r="B1118" s="53">
        <v>14.0</v>
      </c>
      <c r="C1118" s="53" t="s">
        <v>247</v>
      </c>
      <c r="D1118" s="53">
        <v>-140578.0751707433</v>
      </c>
    </row>
    <row r="1119">
      <c r="A1119" s="53" t="s">
        <v>90</v>
      </c>
      <c r="B1119" s="53">
        <v>15.0</v>
      </c>
      <c r="C1119" s="53" t="s">
        <v>24</v>
      </c>
      <c r="D1119" s="53">
        <v>50257.81453552414</v>
      </c>
    </row>
    <row r="1120">
      <c r="A1120" s="53" t="s">
        <v>90</v>
      </c>
      <c r="B1120" s="53">
        <v>15.0</v>
      </c>
      <c r="C1120" s="53" t="s">
        <v>247</v>
      </c>
      <c r="D1120" s="53">
        <v>-40877.217419012115</v>
      </c>
    </row>
    <row r="1121">
      <c r="A1121" s="53" t="s">
        <v>90</v>
      </c>
      <c r="B1121" s="53">
        <v>16.0</v>
      </c>
      <c r="C1121" s="53" t="s">
        <v>24</v>
      </c>
      <c r="D1121" s="53">
        <v>-75798.62866161189</v>
      </c>
    </row>
    <row r="1122">
      <c r="A1122" s="53" t="s">
        <v>90</v>
      </c>
      <c r="B1122" s="53">
        <v>16.0</v>
      </c>
      <c r="C1122" s="53" t="s">
        <v>247</v>
      </c>
      <c r="D1122" s="53">
        <v>-73069.53445248259</v>
      </c>
    </row>
    <row r="1123">
      <c r="A1123" s="53" t="s">
        <v>90</v>
      </c>
      <c r="B1123" s="53">
        <v>17.0</v>
      </c>
      <c r="C1123" s="53" t="s">
        <v>24</v>
      </c>
      <c r="D1123" s="53">
        <v>-44195.056879845695</v>
      </c>
    </row>
    <row r="1124">
      <c r="A1124" s="53" t="s">
        <v>90</v>
      </c>
      <c r="B1124" s="53">
        <v>17.0</v>
      </c>
      <c r="C1124" s="53" t="s">
        <v>247</v>
      </c>
      <c r="D1124" s="53">
        <v>-15958.465392192142</v>
      </c>
    </row>
    <row r="1125">
      <c r="A1125" s="53" t="s">
        <v>90</v>
      </c>
      <c r="B1125" s="53">
        <v>18.0</v>
      </c>
      <c r="C1125" s="53" t="s">
        <v>24</v>
      </c>
      <c r="D1125" s="53">
        <v>-51804.63059842175</v>
      </c>
    </row>
    <row r="1126">
      <c r="A1126" s="53" t="s">
        <v>90</v>
      </c>
      <c r="B1126" s="53">
        <v>18.0</v>
      </c>
      <c r="C1126" s="53" t="s">
        <v>247</v>
      </c>
      <c r="D1126" s="53">
        <v>-86285.1390488232</v>
      </c>
    </row>
    <row r="1127">
      <c r="A1127" s="53" t="s">
        <v>90</v>
      </c>
      <c r="B1127" s="53">
        <v>19.0</v>
      </c>
      <c r="C1127" s="53" t="s">
        <v>24</v>
      </c>
      <c r="D1127" s="53">
        <v>-208619.06720530818</v>
      </c>
    </row>
    <row r="1128">
      <c r="A1128" s="53" t="s">
        <v>90</v>
      </c>
      <c r="B1128" s="53">
        <v>19.0</v>
      </c>
      <c r="C1128" s="53" t="s">
        <v>247</v>
      </c>
      <c r="D1128" s="53">
        <v>-148763.40862013336</v>
      </c>
    </row>
    <row r="1129">
      <c r="A1129" s="53" t="s">
        <v>90</v>
      </c>
      <c r="B1129" s="53">
        <v>20.0</v>
      </c>
      <c r="C1129" s="53" t="s">
        <v>24</v>
      </c>
      <c r="D1129" s="53">
        <v>16827.151828939845</v>
      </c>
    </row>
    <row r="1130">
      <c r="A1130" s="53" t="s">
        <v>90</v>
      </c>
      <c r="B1130" s="53">
        <v>20.0</v>
      </c>
      <c r="C1130" s="53" t="s">
        <v>247</v>
      </c>
      <c r="D1130" s="53">
        <v>5686.127181645777</v>
      </c>
    </row>
    <row r="1131">
      <c r="A1131" s="53" t="s">
        <v>90</v>
      </c>
      <c r="B1131" s="53">
        <v>21.0</v>
      </c>
      <c r="C1131" s="53" t="s">
        <v>24</v>
      </c>
      <c r="D1131" s="53">
        <v>-25358.233405125335</v>
      </c>
    </row>
    <row r="1132">
      <c r="A1132" s="53" t="s">
        <v>90</v>
      </c>
      <c r="B1132" s="53">
        <v>21.0</v>
      </c>
      <c r="C1132" s="53" t="s">
        <v>247</v>
      </c>
      <c r="D1132" s="53">
        <v>147249.18976710946</v>
      </c>
    </row>
    <row r="1133">
      <c r="A1133" s="53" t="s">
        <v>90</v>
      </c>
      <c r="B1133" s="53">
        <v>22.0</v>
      </c>
      <c r="C1133" s="53" t="s">
        <v>24</v>
      </c>
      <c r="D1133" s="53">
        <v>-43688.86615198606</v>
      </c>
    </row>
    <row r="1134">
      <c r="A1134" s="53" t="s">
        <v>90</v>
      </c>
      <c r="B1134" s="53">
        <v>22.0</v>
      </c>
      <c r="C1134" s="53" t="s">
        <v>247</v>
      </c>
      <c r="D1134" s="53">
        <v>-23478.196860552125</v>
      </c>
    </row>
    <row r="1135">
      <c r="A1135" s="53" t="s">
        <v>90</v>
      </c>
      <c r="B1135" s="53">
        <v>23.0</v>
      </c>
      <c r="C1135" s="53" t="s">
        <v>24</v>
      </c>
      <c r="D1135" s="53">
        <v>16171.82278798676</v>
      </c>
    </row>
    <row r="1136">
      <c r="A1136" s="53" t="s">
        <v>90</v>
      </c>
      <c r="B1136" s="53">
        <v>23.0</v>
      </c>
      <c r="C1136" s="53" t="s">
        <v>247</v>
      </c>
      <c r="D1136" s="53">
        <v>-56557.86595691737</v>
      </c>
    </row>
    <row r="1137">
      <c r="A1137" s="53" t="s">
        <v>90</v>
      </c>
      <c r="B1137" s="53">
        <v>24.0</v>
      </c>
      <c r="C1137" s="53" t="s">
        <v>24</v>
      </c>
      <c r="D1137" s="53">
        <v>-200318.24768249135</v>
      </c>
    </row>
    <row r="1138">
      <c r="A1138" s="53" t="s">
        <v>90</v>
      </c>
      <c r="B1138" s="53">
        <v>24.0</v>
      </c>
      <c r="C1138" s="53" t="s">
        <v>247</v>
      </c>
      <c r="D1138" s="53">
        <v>265274.88231163303</v>
      </c>
    </row>
    <row r="1139">
      <c r="A1139" s="53" t="s">
        <v>90</v>
      </c>
      <c r="B1139" s="53">
        <v>25.0</v>
      </c>
      <c r="C1139" s="53" t="s">
        <v>24</v>
      </c>
      <c r="D1139" s="53">
        <v>-87031.86164977627</v>
      </c>
    </row>
    <row r="1140">
      <c r="A1140" s="53" t="s">
        <v>90</v>
      </c>
      <c r="B1140" s="53">
        <v>25.0</v>
      </c>
      <c r="C1140" s="53" t="s">
        <v>247</v>
      </c>
      <c r="D1140" s="53">
        <v>-52209.02703906747</v>
      </c>
    </row>
    <row r="1141">
      <c r="A1141" s="53" t="s">
        <v>90</v>
      </c>
      <c r="B1141" s="53">
        <v>26.0</v>
      </c>
      <c r="C1141" s="53" t="s">
        <v>24</v>
      </c>
      <c r="D1141" s="53">
        <v>-34332.74284175839</v>
      </c>
    </row>
    <row r="1142">
      <c r="A1142" s="53" t="s">
        <v>90</v>
      </c>
      <c r="B1142" s="53">
        <v>26.0</v>
      </c>
      <c r="C1142" s="53" t="s">
        <v>247</v>
      </c>
      <c r="D1142" s="53">
        <v>-2005.2943721583056</v>
      </c>
    </row>
    <row r="1143">
      <c r="A1143" s="53" t="s">
        <v>90</v>
      </c>
      <c r="B1143" s="53">
        <v>27.0</v>
      </c>
      <c r="C1143" s="53" t="s">
        <v>24</v>
      </c>
      <c r="D1143" s="53">
        <v>-59643.936809684295</v>
      </c>
    </row>
    <row r="1144">
      <c r="A1144" s="53" t="s">
        <v>90</v>
      </c>
      <c r="B1144" s="53">
        <v>27.0</v>
      </c>
      <c r="C1144" s="53" t="s">
        <v>247</v>
      </c>
      <c r="D1144" s="53">
        <v>-3187.159643851158</v>
      </c>
    </row>
    <row r="1145">
      <c r="A1145" s="53" t="s">
        <v>90</v>
      </c>
      <c r="B1145" s="53">
        <v>28.0</v>
      </c>
      <c r="C1145" s="53" t="s">
        <v>24</v>
      </c>
      <c r="D1145" s="53">
        <v>-18116.42666803635</v>
      </c>
    </row>
    <row r="1146">
      <c r="A1146" s="53" t="s">
        <v>90</v>
      </c>
      <c r="B1146" s="53">
        <v>28.0</v>
      </c>
      <c r="C1146" s="53" t="s">
        <v>247</v>
      </c>
      <c r="D1146" s="53">
        <v>18465.984412896465</v>
      </c>
    </row>
    <row r="1147">
      <c r="A1147" s="53" t="s">
        <v>90</v>
      </c>
      <c r="B1147" s="53">
        <v>29.0</v>
      </c>
      <c r="C1147" s="53" t="s">
        <v>24</v>
      </c>
      <c r="D1147" s="53">
        <v>-44158.51335023465</v>
      </c>
    </row>
    <row r="1148">
      <c r="A1148" s="53" t="s">
        <v>90</v>
      </c>
      <c r="B1148" s="53">
        <v>29.0</v>
      </c>
      <c r="C1148" s="53" t="s">
        <v>247</v>
      </c>
      <c r="D1148" s="53">
        <v>12267.105540298779</v>
      </c>
    </row>
    <row r="1149">
      <c r="A1149" s="53" t="s">
        <v>90</v>
      </c>
      <c r="B1149" s="53">
        <v>30.0</v>
      </c>
      <c r="C1149" s="53" t="s">
        <v>24</v>
      </c>
      <c r="D1149" s="53">
        <v>-37420.54616165212</v>
      </c>
    </row>
    <row r="1150">
      <c r="A1150" s="53" t="s">
        <v>90</v>
      </c>
      <c r="B1150" s="53">
        <v>30.0</v>
      </c>
      <c r="C1150" s="53" t="s">
        <v>247</v>
      </c>
      <c r="D1150" s="53">
        <v>25139.31084625081</v>
      </c>
    </row>
    <row r="1151">
      <c r="A1151" s="53" t="s">
        <v>90</v>
      </c>
      <c r="B1151" s="53">
        <v>31.0</v>
      </c>
      <c r="C1151" s="53" t="s">
        <v>24</v>
      </c>
      <c r="D1151" s="53">
        <v>3453.8969681297185</v>
      </c>
    </row>
    <row r="1152">
      <c r="A1152" s="53" t="s">
        <v>90</v>
      </c>
      <c r="B1152" s="53">
        <v>31.0</v>
      </c>
      <c r="C1152" s="53" t="s">
        <v>247</v>
      </c>
      <c r="D1152" s="53">
        <v>8237.577009247107</v>
      </c>
    </row>
    <row r="1153">
      <c r="A1153" s="53" t="s">
        <v>90</v>
      </c>
      <c r="B1153" s="53">
        <v>32.0</v>
      </c>
      <c r="C1153" s="53" t="s">
        <v>24</v>
      </c>
      <c r="D1153" s="53">
        <v>-131179.39952920892</v>
      </c>
    </row>
    <row r="1154">
      <c r="A1154" s="53" t="s">
        <v>90</v>
      </c>
      <c r="B1154" s="53">
        <v>32.0</v>
      </c>
      <c r="C1154" s="53" t="s">
        <v>247</v>
      </c>
      <c r="D1154" s="53">
        <v>-21664.204722774237</v>
      </c>
    </row>
    <row r="1155">
      <c r="A1155" s="53" t="s">
        <v>90</v>
      </c>
      <c r="B1155" s="53">
        <v>33.0</v>
      </c>
      <c r="C1155" s="53" t="s">
        <v>24</v>
      </c>
      <c r="D1155" s="53">
        <v>-50101.22548554153</v>
      </c>
    </row>
    <row r="1156">
      <c r="A1156" s="53" t="s">
        <v>90</v>
      </c>
      <c r="B1156" s="53">
        <v>33.0</v>
      </c>
      <c r="C1156" s="53" t="s">
        <v>247</v>
      </c>
      <c r="D1156" s="53">
        <v>8950.699176580454</v>
      </c>
    </row>
    <row r="1157">
      <c r="A1157" s="53" t="s">
        <v>90</v>
      </c>
      <c r="B1157" s="53">
        <v>34.0</v>
      </c>
      <c r="C1157" s="53" t="s">
        <v>24</v>
      </c>
      <c r="D1157" s="53">
        <v>-46046.06862816411</v>
      </c>
    </row>
    <row r="1158">
      <c r="A1158" s="53" t="s">
        <v>90</v>
      </c>
      <c r="B1158" s="53">
        <v>34.0</v>
      </c>
      <c r="C1158" s="53" t="s">
        <v>247</v>
      </c>
      <c r="D1158" s="53">
        <v>-3899.494691697034</v>
      </c>
    </row>
    <row r="1159">
      <c r="A1159" s="53" t="s">
        <v>90</v>
      </c>
      <c r="B1159" s="53">
        <v>35.0</v>
      </c>
      <c r="C1159" s="53" t="s">
        <v>24</v>
      </c>
      <c r="D1159" s="53">
        <v>-55477.35437651529</v>
      </c>
    </row>
    <row r="1160">
      <c r="A1160" s="53" t="s">
        <v>90</v>
      </c>
      <c r="B1160" s="53">
        <v>35.0</v>
      </c>
      <c r="C1160" s="53" t="s">
        <v>247</v>
      </c>
      <c r="D1160" s="53">
        <v>464.2273037597761</v>
      </c>
    </row>
    <row r="1161">
      <c r="A1161" s="53" t="s">
        <v>90</v>
      </c>
      <c r="B1161" s="53">
        <v>36.0</v>
      </c>
      <c r="C1161" s="53" t="s">
        <v>24</v>
      </c>
      <c r="D1161" s="53">
        <v>-97299.50187110851</v>
      </c>
    </row>
    <row r="1162">
      <c r="A1162" s="53" t="s">
        <v>90</v>
      </c>
      <c r="B1162" s="53">
        <v>36.0</v>
      </c>
      <c r="C1162" s="53" t="s">
        <v>247</v>
      </c>
      <c r="D1162" s="53">
        <v>-16184.612500387386</v>
      </c>
    </row>
    <row r="1163">
      <c r="A1163" s="53" t="s">
        <v>90</v>
      </c>
      <c r="B1163" s="53">
        <v>37.0</v>
      </c>
      <c r="C1163" s="53" t="s">
        <v>24</v>
      </c>
      <c r="D1163" s="53">
        <v>-64689.886805245864</v>
      </c>
    </row>
    <row r="1164">
      <c r="A1164" s="53" t="s">
        <v>90</v>
      </c>
      <c r="B1164" s="53">
        <v>37.0</v>
      </c>
      <c r="C1164" s="53" t="s">
        <v>247</v>
      </c>
      <c r="D1164" s="53">
        <v>-33956.1207673784</v>
      </c>
    </row>
    <row r="1165">
      <c r="A1165" s="53" t="s">
        <v>90</v>
      </c>
      <c r="B1165" s="53">
        <v>38.0</v>
      </c>
      <c r="C1165" s="53" t="s">
        <v>24</v>
      </c>
      <c r="D1165" s="53">
        <v>-84688.23269315995</v>
      </c>
    </row>
    <row r="1166">
      <c r="A1166" s="53" t="s">
        <v>90</v>
      </c>
      <c r="B1166" s="53">
        <v>38.0</v>
      </c>
      <c r="C1166" s="53" t="s">
        <v>247</v>
      </c>
      <c r="D1166" s="53">
        <v>30538.03755143281</v>
      </c>
    </row>
    <row r="1167">
      <c r="A1167" s="53" t="s">
        <v>90</v>
      </c>
      <c r="B1167" s="53">
        <v>39.0</v>
      </c>
      <c r="C1167" s="53" t="s">
        <v>24</v>
      </c>
      <c r="D1167" s="53">
        <v>6217.155615003708</v>
      </c>
    </row>
    <row r="1168">
      <c r="A1168" s="53" t="s">
        <v>90</v>
      </c>
      <c r="B1168" s="53">
        <v>39.0</v>
      </c>
      <c r="C1168" s="53" t="s">
        <v>247</v>
      </c>
      <c r="D1168" s="53">
        <v>-35719.573146930845</v>
      </c>
    </row>
    <row r="1169">
      <c r="A1169" s="53" t="s">
        <v>90</v>
      </c>
      <c r="B1169" s="53">
        <v>40.0</v>
      </c>
      <c r="C1169" s="53" t="s">
        <v>24</v>
      </c>
      <c r="D1169" s="53">
        <v>-11278.602456832214</v>
      </c>
    </row>
    <row r="1170">
      <c r="A1170" s="53" t="s">
        <v>90</v>
      </c>
      <c r="B1170" s="53">
        <v>40.0</v>
      </c>
      <c r="C1170" s="53" t="s">
        <v>247</v>
      </c>
      <c r="D1170" s="53">
        <v>-20998.49246833756</v>
      </c>
    </row>
    <row r="1171">
      <c r="A1171" s="53" t="s">
        <v>90</v>
      </c>
      <c r="B1171" s="53">
        <v>41.0</v>
      </c>
      <c r="C1171" s="53" t="s">
        <v>24</v>
      </c>
      <c r="D1171" s="53">
        <v>41890.0348947887</v>
      </c>
    </row>
    <row r="1172">
      <c r="A1172" s="53" t="s">
        <v>90</v>
      </c>
      <c r="B1172" s="53">
        <v>41.0</v>
      </c>
      <c r="C1172" s="53" t="s">
        <v>247</v>
      </c>
      <c r="D1172" s="53">
        <v>14149.647353105865</v>
      </c>
    </row>
    <row r="1173">
      <c r="A1173" s="53" t="s">
        <v>90</v>
      </c>
      <c r="B1173" s="53">
        <v>42.0</v>
      </c>
      <c r="C1173" s="53" t="s">
        <v>24</v>
      </c>
      <c r="D1173" s="53">
        <v>-27195.73906661979</v>
      </c>
    </row>
    <row r="1174">
      <c r="A1174" s="53" t="s">
        <v>90</v>
      </c>
      <c r="B1174" s="53">
        <v>42.0</v>
      </c>
      <c r="C1174" s="53" t="s">
        <v>247</v>
      </c>
      <c r="D1174" s="53">
        <v>-45200.10619293455</v>
      </c>
    </row>
    <row r="1175">
      <c r="A1175" s="53" t="s">
        <v>90</v>
      </c>
      <c r="B1175" s="53">
        <v>43.0</v>
      </c>
      <c r="C1175" s="53" t="s">
        <v>24</v>
      </c>
      <c r="D1175" s="53">
        <v>1120.5341963535884</v>
      </c>
    </row>
    <row r="1176">
      <c r="A1176" s="53" t="s">
        <v>90</v>
      </c>
      <c r="B1176" s="53">
        <v>43.0</v>
      </c>
      <c r="C1176" s="53" t="s">
        <v>247</v>
      </c>
      <c r="D1176" s="53">
        <v>76108.56105038081</v>
      </c>
    </row>
    <row r="1177">
      <c r="A1177" s="53" t="s">
        <v>90</v>
      </c>
      <c r="B1177" s="53">
        <v>44.0</v>
      </c>
      <c r="C1177" s="53" t="s">
        <v>24</v>
      </c>
      <c r="D1177" s="53">
        <v>-13303.848335084034</v>
      </c>
    </row>
    <row r="1178">
      <c r="A1178" s="53" t="s">
        <v>90</v>
      </c>
      <c r="B1178" s="53">
        <v>44.0</v>
      </c>
      <c r="C1178" s="53" t="s">
        <v>247</v>
      </c>
      <c r="D1178" s="53">
        <v>18400.936882914197</v>
      </c>
    </row>
    <row r="1179">
      <c r="A1179" s="53" t="s">
        <v>90</v>
      </c>
      <c r="B1179" s="53">
        <v>45.0</v>
      </c>
      <c r="C1179" s="53" t="s">
        <v>24</v>
      </c>
      <c r="D1179" s="53">
        <v>-32531.909004358615</v>
      </c>
    </row>
    <row r="1180">
      <c r="A1180" s="53" t="s">
        <v>90</v>
      </c>
      <c r="B1180" s="53">
        <v>45.0</v>
      </c>
      <c r="C1180" s="53" t="s">
        <v>247</v>
      </c>
      <c r="D1180" s="53">
        <v>69176.05609345426</v>
      </c>
    </row>
    <row r="1181">
      <c r="A1181" s="53" t="s">
        <v>90</v>
      </c>
      <c r="B1181" s="53">
        <v>46.0</v>
      </c>
      <c r="C1181" s="53" t="s">
        <v>24</v>
      </c>
      <c r="D1181" s="53">
        <v>-183109.95424068376</v>
      </c>
    </row>
    <row r="1182">
      <c r="A1182" s="53" t="s">
        <v>90</v>
      </c>
      <c r="B1182" s="53">
        <v>46.0</v>
      </c>
      <c r="C1182" s="53" t="s">
        <v>247</v>
      </c>
      <c r="D1182" s="53">
        <v>114812.72733351003</v>
      </c>
    </row>
    <row r="1183">
      <c r="A1183" s="53" t="s">
        <v>90</v>
      </c>
      <c r="B1183" s="53">
        <v>47.0</v>
      </c>
      <c r="C1183" s="53" t="s">
        <v>24</v>
      </c>
      <c r="D1183" s="53">
        <v>-46158.68406311865</v>
      </c>
    </row>
    <row r="1184">
      <c r="A1184" s="53" t="s">
        <v>90</v>
      </c>
      <c r="B1184" s="53">
        <v>47.0</v>
      </c>
      <c r="C1184" s="53" t="s">
        <v>247</v>
      </c>
      <c r="D1184" s="53">
        <v>82125.87524213595</v>
      </c>
    </row>
    <row r="1185">
      <c r="A1185" s="53" t="s">
        <v>90</v>
      </c>
      <c r="B1185" s="53">
        <v>48.0</v>
      </c>
      <c r="C1185" s="53" t="s">
        <v>24</v>
      </c>
      <c r="D1185" s="53">
        <v>115929.31246935349</v>
      </c>
    </row>
    <row r="1186">
      <c r="A1186" s="53" t="s">
        <v>90</v>
      </c>
      <c r="B1186" s="53">
        <v>48.0</v>
      </c>
      <c r="C1186" s="53" t="s">
        <v>247</v>
      </c>
      <c r="D1186" s="53">
        <v>-5189.698951822671</v>
      </c>
    </row>
    <row r="1187">
      <c r="A1187" s="53" t="s">
        <v>90</v>
      </c>
      <c r="B1187" s="53">
        <v>49.0</v>
      </c>
      <c r="C1187" s="53" t="s">
        <v>24</v>
      </c>
      <c r="D1187" s="53">
        <v>651.8858405851843</v>
      </c>
    </row>
    <row r="1188">
      <c r="A1188" s="53" t="s">
        <v>90</v>
      </c>
      <c r="B1188" s="53">
        <v>49.0</v>
      </c>
      <c r="C1188" s="53" t="s">
        <v>247</v>
      </c>
      <c r="D1188" s="53">
        <v>50969.55112702982</v>
      </c>
    </row>
    <row r="1189">
      <c r="A1189" s="53" t="s">
        <v>90</v>
      </c>
      <c r="B1189" s="53">
        <v>50.0</v>
      </c>
      <c r="C1189" s="53" t="s">
        <v>24</v>
      </c>
      <c r="D1189" s="53">
        <v>-13699.907387611416</v>
      </c>
    </row>
    <row r="1190">
      <c r="A1190" s="53" t="s">
        <v>90</v>
      </c>
      <c r="B1190" s="53">
        <v>50.0</v>
      </c>
      <c r="C1190" s="53" t="s">
        <v>247</v>
      </c>
      <c r="D1190" s="53">
        <v>33982.71133860851</v>
      </c>
    </row>
    <row r="1191">
      <c r="A1191" s="53" t="s">
        <v>90</v>
      </c>
      <c r="B1191" s="53">
        <v>51.0</v>
      </c>
      <c r="C1191" s="53" t="s">
        <v>24</v>
      </c>
      <c r="D1191" s="53">
        <v>84299.69195929082</v>
      </c>
    </row>
    <row r="1192">
      <c r="A1192" s="53" t="s">
        <v>90</v>
      </c>
      <c r="B1192" s="53">
        <v>51.0</v>
      </c>
      <c r="C1192" s="53" t="s">
        <v>247</v>
      </c>
      <c r="D1192" s="53">
        <v>-17563.591422828817</v>
      </c>
    </row>
    <row r="1193">
      <c r="A1193" s="53" t="s">
        <v>90</v>
      </c>
      <c r="B1193" s="53">
        <v>52.0</v>
      </c>
      <c r="C1193" s="53" t="s">
        <v>24</v>
      </c>
      <c r="D1193" s="53">
        <v>-425796.01248327683</v>
      </c>
    </row>
    <row r="1194">
      <c r="A1194" s="53" t="s">
        <v>90</v>
      </c>
      <c r="B1194" s="53">
        <v>52.0</v>
      </c>
      <c r="C1194" s="53" t="s">
        <v>247</v>
      </c>
      <c r="D1194" s="53">
        <v>-119454.28571374938</v>
      </c>
    </row>
    <row r="1195">
      <c r="A1195" s="53" t="s">
        <v>91</v>
      </c>
      <c r="B1195" s="53">
        <v>1.0</v>
      </c>
      <c r="C1195" s="53" t="s">
        <v>247</v>
      </c>
      <c r="D1195" s="53">
        <v>138622.2353473484</v>
      </c>
    </row>
    <row r="1196">
      <c r="A1196" s="53" t="s">
        <v>91</v>
      </c>
      <c r="B1196" s="53">
        <v>2.0</v>
      </c>
      <c r="C1196" s="53" t="s">
        <v>247</v>
      </c>
      <c r="D1196" s="53">
        <v>27237.2236029461</v>
      </c>
    </row>
    <row r="1197">
      <c r="A1197" s="53" t="s">
        <v>91</v>
      </c>
      <c r="B1197" s="53">
        <v>3.0</v>
      </c>
      <c r="C1197" s="53" t="s">
        <v>247</v>
      </c>
      <c r="D1197" s="53">
        <v>78893.53616336959</v>
      </c>
    </row>
    <row r="1198">
      <c r="A1198" s="53" t="s">
        <v>91</v>
      </c>
      <c r="B1198" s="53">
        <v>4.0</v>
      </c>
      <c r="C1198" s="53" t="s">
        <v>247</v>
      </c>
      <c r="D1198" s="53">
        <v>-28810.677975206818</v>
      </c>
    </row>
    <row r="1199">
      <c r="A1199" s="53" t="s">
        <v>91</v>
      </c>
      <c r="B1199" s="53">
        <v>5.0</v>
      </c>
      <c r="C1199" s="53" t="s">
        <v>247</v>
      </c>
      <c r="D1199" s="53">
        <v>52162.21551554061</v>
      </c>
    </row>
    <row r="1200">
      <c r="A1200" s="53" t="s">
        <v>91</v>
      </c>
      <c r="B1200" s="53">
        <v>6.0</v>
      </c>
      <c r="C1200" s="53" t="s">
        <v>247</v>
      </c>
      <c r="D1200" s="53">
        <v>-14854.336442312564</v>
      </c>
    </row>
    <row r="1201">
      <c r="A1201" s="53" t="s">
        <v>91</v>
      </c>
      <c r="B1201" s="53">
        <v>7.0</v>
      </c>
      <c r="C1201" s="53" t="s">
        <v>247</v>
      </c>
      <c r="D1201" s="53">
        <v>41127.08942241758</v>
      </c>
    </row>
    <row r="1202">
      <c r="A1202" s="53" t="s">
        <v>91</v>
      </c>
      <c r="B1202" s="53">
        <v>8.0</v>
      </c>
      <c r="C1202" s="53" t="s">
        <v>247</v>
      </c>
      <c r="D1202" s="53">
        <v>-90201.7865501337</v>
      </c>
    </row>
    <row r="1203">
      <c r="A1203" s="53" t="s">
        <v>91</v>
      </c>
      <c r="B1203" s="53">
        <v>9.0</v>
      </c>
      <c r="C1203" s="53" t="s">
        <v>247</v>
      </c>
      <c r="D1203" s="53">
        <v>-41545.883596888525</v>
      </c>
    </row>
    <row r="1204">
      <c r="A1204" s="53" t="s">
        <v>91</v>
      </c>
      <c r="B1204" s="53">
        <v>10.0</v>
      </c>
      <c r="C1204" s="53" t="s">
        <v>247</v>
      </c>
      <c r="D1204" s="53">
        <v>48293.10941843418</v>
      </c>
    </row>
    <row r="1205">
      <c r="A1205" s="53" t="s">
        <v>91</v>
      </c>
      <c r="B1205" s="53">
        <v>11.0</v>
      </c>
      <c r="C1205" s="53" t="s">
        <v>247</v>
      </c>
      <c r="D1205" s="53">
        <v>334.5511308603818</v>
      </c>
    </row>
    <row r="1206">
      <c r="A1206" s="53" t="s">
        <v>91</v>
      </c>
      <c r="B1206" s="53">
        <v>12.0</v>
      </c>
      <c r="C1206" s="53" t="s">
        <v>247</v>
      </c>
      <c r="D1206" s="53">
        <v>14380.605916552624</v>
      </c>
    </row>
    <row r="1207">
      <c r="A1207" s="53" t="s">
        <v>91</v>
      </c>
      <c r="B1207" s="53">
        <v>13.0</v>
      </c>
      <c r="C1207" s="53" t="s">
        <v>247</v>
      </c>
      <c r="D1207" s="53">
        <v>13823.12350113417</v>
      </c>
    </row>
    <row r="1208">
      <c r="A1208" s="53" t="s">
        <v>91</v>
      </c>
      <c r="B1208" s="53">
        <v>14.0</v>
      </c>
      <c r="C1208" s="53" t="s">
        <v>247</v>
      </c>
      <c r="D1208" s="53">
        <v>-5104.018894844026</v>
      </c>
    </row>
    <row r="1209">
      <c r="A1209" s="53" t="s">
        <v>91</v>
      </c>
      <c r="B1209" s="53">
        <v>15.0</v>
      </c>
      <c r="C1209" s="53" t="s">
        <v>247</v>
      </c>
      <c r="D1209" s="53">
        <v>4539.683406803822</v>
      </c>
    </row>
    <row r="1210">
      <c r="A1210" s="53" t="s">
        <v>91</v>
      </c>
      <c r="B1210" s="53">
        <v>16.0</v>
      </c>
      <c r="C1210" s="53" t="s">
        <v>247</v>
      </c>
      <c r="D1210" s="53">
        <v>-542.0413594301608</v>
      </c>
    </row>
    <row r="1211">
      <c r="A1211" s="53" t="s">
        <v>91</v>
      </c>
      <c r="B1211" s="53">
        <v>17.0</v>
      </c>
      <c r="C1211" s="53" t="s">
        <v>247</v>
      </c>
      <c r="D1211" s="53">
        <v>-18036.25404149029</v>
      </c>
    </row>
    <row r="1212">
      <c r="A1212" s="53" t="s">
        <v>91</v>
      </c>
      <c r="B1212" s="53">
        <v>18.0</v>
      </c>
      <c r="C1212" s="53" t="s">
        <v>247</v>
      </c>
      <c r="D1212" s="53">
        <v>-167935.00384092183</v>
      </c>
    </row>
    <row r="1213">
      <c r="A1213" s="53" t="s">
        <v>91</v>
      </c>
      <c r="B1213" s="53">
        <v>19.0</v>
      </c>
      <c r="C1213" s="53" t="s">
        <v>247</v>
      </c>
      <c r="D1213" s="53">
        <v>-209815.8999812781</v>
      </c>
    </row>
    <row r="1214">
      <c r="A1214" s="53" t="s">
        <v>91</v>
      </c>
      <c r="B1214" s="53">
        <v>20.0</v>
      </c>
      <c r="C1214" s="53" t="s">
        <v>247</v>
      </c>
      <c r="D1214" s="53">
        <v>-39561.69194712199</v>
      </c>
    </row>
    <row r="1215">
      <c r="A1215" s="53" t="s">
        <v>91</v>
      </c>
      <c r="B1215" s="53">
        <v>21.0</v>
      </c>
      <c r="C1215" s="53" t="s">
        <v>247</v>
      </c>
      <c r="D1215" s="53">
        <v>-69550.29152195333</v>
      </c>
    </row>
    <row r="1216">
      <c r="A1216" s="53" t="s">
        <v>91</v>
      </c>
      <c r="B1216" s="53">
        <v>22.0</v>
      </c>
      <c r="C1216" s="53" t="s">
        <v>247</v>
      </c>
      <c r="D1216" s="53">
        <v>-2245.8904025787842</v>
      </c>
    </row>
    <row r="1217">
      <c r="A1217" s="53" t="s">
        <v>91</v>
      </c>
      <c r="B1217" s="53">
        <v>23.0</v>
      </c>
      <c r="C1217" s="53" t="s">
        <v>247</v>
      </c>
      <c r="D1217" s="53">
        <v>24866.289240342845</v>
      </c>
    </row>
    <row r="1218">
      <c r="A1218" s="53" t="s">
        <v>91</v>
      </c>
      <c r="B1218" s="53">
        <v>24.0</v>
      </c>
      <c r="C1218" s="53" t="s">
        <v>247</v>
      </c>
      <c r="D1218" s="53">
        <v>98398.72084467251</v>
      </c>
    </row>
    <row r="1219">
      <c r="A1219" s="53" t="s">
        <v>91</v>
      </c>
      <c r="B1219" s="53">
        <v>25.0</v>
      </c>
      <c r="C1219" s="53" t="s">
        <v>247</v>
      </c>
      <c r="D1219" s="53">
        <v>48727.83008871724</v>
      </c>
    </row>
    <row r="1220">
      <c r="A1220" s="53" t="s">
        <v>91</v>
      </c>
      <c r="B1220" s="53">
        <v>26.0</v>
      </c>
      <c r="C1220" s="53" t="s">
        <v>247</v>
      </c>
      <c r="D1220" s="53">
        <v>-50461.57187786304</v>
      </c>
    </row>
    <row r="1221">
      <c r="A1221" s="53" t="s">
        <v>91</v>
      </c>
      <c r="B1221" s="53">
        <v>27.0</v>
      </c>
      <c r="C1221" s="53" t="s">
        <v>247</v>
      </c>
      <c r="D1221" s="53">
        <v>9773.088590951025</v>
      </c>
    </row>
    <row r="1222">
      <c r="A1222" s="53" t="s">
        <v>91</v>
      </c>
      <c r="B1222" s="53">
        <v>28.0</v>
      </c>
      <c r="C1222" s="53" t="s">
        <v>247</v>
      </c>
      <c r="D1222" s="53">
        <v>42614.963375814456</v>
      </c>
    </row>
    <row r="1223">
      <c r="A1223" s="53" t="s">
        <v>91</v>
      </c>
      <c r="B1223" s="53">
        <v>29.0</v>
      </c>
      <c r="C1223" s="53" t="s">
        <v>247</v>
      </c>
      <c r="D1223" s="53">
        <v>40206.67525353845</v>
      </c>
    </row>
    <row r="1224">
      <c r="A1224" s="53" t="s">
        <v>91</v>
      </c>
      <c r="B1224" s="53">
        <v>30.0</v>
      </c>
      <c r="C1224" s="53" t="s">
        <v>247</v>
      </c>
      <c r="D1224" s="53">
        <v>43110.604132944245</v>
      </c>
    </row>
    <row r="1225">
      <c r="A1225" s="53" t="s">
        <v>91</v>
      </c>
      <c r="B1225" s="53">
        <v>31.0</v>
      </c>
      <c r="C1225" s="53" t="s">
        <v>247</v>
      </c>
      <c r="D1225" s="53">
        <v>50514.6372667581</v>
      </c>
    </row>
    <row r="1226">
      <c r="A1226" s="53" t="s">
        <v>91</v>
      </c>
      <c r="B1226" s="53">
        <v>32.0</v>
      </c>
      <c r="C1226" s="53" t="s">
        <v>247</v>
      </c>
      <c r="D1226" s="53">
        <v>-2900.8286711911205</v>
      </c>
    </row>
    <row r="1227">
      <c r="A1227" s="53" t="s">
        <v>91</v>
      </c>
      <c r="B1227" s="53">
        <v>33.0</v>
      </c>
      <c r="C1227" s="53" t="s">
        <v>247</v>
      </c>
      <c r="D1227" s="53">
        <v>-14952.628728012878</v>
      </c>
    </row>
    <row r="1228">
      <c r="A1228" s="53" t="s">
        <v>91</v>
      </c>
      <c r="B1228" s="53">
        <v>34.0</v>
      </c>
      <c r="C1228" s="53" t="s">
        <v>247</v>
      </c>
      <c r="D1228" s="53">
        <v>-308.98041863458275</v>
      </c>
    </row>
    <row r="1229">
      <c r="A1229" s="53" t="s">
        <v>91</v>
      </c>
      <c r="B1229" s="53">
        <v>35.0</v>
      </c>
      <c r="C1229" s="53" t="s">
        <v>247</v>
      </c>
      <c r="D1229" s="53">
        <v>-2827.5618790091034</v>
      </c>
    </row>
    <row r="1230">
      <c r="A1230" s="53" t="s">
        <v>91</v>
      </c>
      <c r="B1230" s="53">
        <v>36.0</v>
      </c>
      <c r="C1230" s="53" t="s">
        <v>247</v>
      </c>
      <c r="D1230" s="53">
        <v>39151.78980273108</v>
      </c>
    </row>
    <row r="1231">
      <c r="A1231" s="53" t="s">
        <v>91</v>
      </c>
      <c r="B1231" s="53">
        <v>37.0</v>
      </c>
      <c r="C1231" s="53" t="s">
        <v>247</v>
      </c>
      <c r="D1231" s="53">
        <v>-21944.941815588736</v>
      </c>
    </row>
    <row r="1232">
      <c r="A1232" s="53" t="s">
        <v>91</v>
      </c>
      <c r="B1232" s="53">
        <v>38.0</v>
      </c>
      <c r="C1232" s="53" t="s">
        <v>247</v>
      </c>
      <c r="D1232" s="53">
        <v>27726.313327658387</v>
      </c>
    </row>
    <row r="1233">
      <c r="A1233" s="53" t="s">
        <v>91</v>
      </c>
      <c r="B1233" s="53">
        <v>39.0</v>
      </c>
      <c r="C1233" s="53" t="s">
        <v>247</v>
      </c>
      <c r="D1233" s="53">
        <v>-95778.63600075411</v>
      </c>
    </row>
    <row r="1234">
      <c r="A1234" s="53" t="s">
        <v>91</v>
      </c>
      <c r="B1234" s="53">
        <v>40.0</v>
      </c>
      <c r="C1234" s="53" t="s">
        <v>247</v>
      </c>
      <c r="D1234" s="53">
        <v>-87700.11789716978</v>
      </c>
    </row>
    <row r="1235">
      <c r="A1235" s="53" t="s">
        <v>91</v>
      </c>
      <c r="B1235" s="53">
        <v>41.0</v>
      </c>
      <c r="C1235" s="53" t="s">
        <v>247</v>
      </c>
      <c r="D1235" s="53">
        <v>-36097.764845228434</v>
      </c>
    </row>
    <row r="1236">
      <c r="A1236" s="53" t="s">
        <v>91</v>
      </c>
      <c r="B1236" s="53">
        <v>42.0</v>
      </c>
      <c r="C1236" s="53" t="s">
        <v>247</v>
      </c>
      <c r="D1236" s="53">
        <v>-97059.22300511497</v>
      </c>
    </row>
    <row r="1237">
      <c r="A1237" s="53" t="s">
        <v>91</v>
      </c>
      <c r="B1237" s="53">
        <v>43.0</v>
      </c>
      <c r="C1237" s="53" t="s">
        <v>247</v>
      </c>
      <c r="D1237" s="53">
        <v>-14662.051606129737</v>
      </c>
    </row>
    <row r="1238">
      <c r="A1238" s="53" t="s">
        <v>91</v>
      </c>
      <c r="B1238" s="53">
        <v>44.0</v>
      </c>
      <c r="C1238" s="53" t="s">
        <v>247</v>
      </c>
      <c r="D1238" s="53">
        <v>-2130.2326433020517</v>
      </c>
    </row>
    <row r="1239">
      <c r="A1239" s="53" t="s">
        <v>91</v>
      </c>
      <c r="B1239" s="53">
        <v>45.0</v>
      </c>
      <c r="C1239" s="53" t="s">
        <v>247</v>
      </c>
      <c r="D1239" s="53">
        <v>-115361.81769120325</v>
      </c>
    </row>
    <row r="1240">
      <c r="A1240" s="53" t="s">
        <v>91</v>
      </c>
      <c r="B1240" s="53">
        <v>46.0</v>
      </c>
      <c r="C1240" s="53" t="s">
        <v>247</v>
      </c>
      <c r="D1240" s="53">
        <v>-52078.562658967836</v>
      </c>
    </row>
    <row r="1241">
      <c r="A1241" s="53" t="s">
        <v>91</v>
      </c>
      <c r="B1241" s="53">
        <v>47.0</v>
      </c>
      <c r="C1241" s="53" t="s">
        <v>247</v>
      </c>
      <c r="D1241" s="53">
        <v>4536.052701303019</v>
      </c>
    </row>
    <row r="1242">
      <c r="A1242" s="53" t="s">
        <v>91</v>
      </c>
      <c r="B1242" s="53">
        <v>48.0</v>
      </c>
      <c r="C1242" s="53" t="s">
        <v>247</v>
      </c>
      <c r="D1242" s="53">
        <v>313181.3084804898</v>
      </c>
    </row>
    <row r="1243">
      <c r="A1243" s="53" t="s">
        <v>91</v>
      </c>
      <c r="B1243" s="53">
        <v>49.0</v>
      </c>
      <c r="C1243" s="53" t="s">
        <v>247</v>
      </c>
      <c r="D1243" s="53">
        <v>-8305.648267474173</v>
      </c>
    </row>
    <row r="1244">
      <c r="A1244" s="53" t="s">
        <v>91</v>
      </c>
      <c r="B1244" s="53">
        <v>50.0</v>
      </c>
      <c r="C1244" s="53" t="s">
        <v>247</v>
      </c>
      <c r="D1244" s="53">
        <v>-9901.522904074802</v>
      </c>
    </row>
    <row r="1245">
      <c r="A1245" s="53" t="s">
        <v>91</v>
      </c>
      <c r="B1245" s="53">
        <v>51.0</v>
      </c>
      <c r="C1245" s="53" t="s">
        <v>247</v>
      </c>
      <c r="D1245" s="53">
        <v>105512.26779785065</v>
      </c>
    </row>
    <row r="1246">
      <c r="A1246" s="53" t="s">
        <v>91</v>
      </c>
      <c r="B1246" s="53">
        <v>52.0</v>
      </c>
      <c r="C1246" s="53" t="s">
        <v>247</v>
      </c>
      <c r="D1246" s="53">
        <v>-735126.7940208173</v>
      </c>
    </row>
    <row r="1247">
      <c r="A1247" s="53" t="s">
        <v>92</v>
      </c>
      <c r="B1247" s="53">
        <v>1.0</v>
      </c>
      <c r="C1247" s="53" t="s">
        <v>24</v>
      </c>
      <c r="D1247" s="53">
        <v>41033.53357505425</v>
      </c>
    </row>
    <row r="1248">
      <c r="A1248" s="53" t="s">
        <v>92</v>
      </c>
      <c r="B1248" s="53">
        <v>1.0</v>
      </c>
      <c r="C1248" s="53" t="s">
        <v>247</v>
      </c>
      <c r="D1248" s="53">
        <v>68862.73597394968</v>
      </c>
    </row>
    <row r="1249">
      <c r="A1249" s="53" t="s">
        <v>92</v>
      </c>
      <c r="B1249" s="53">
        <v>2.0</v>
      </c>
      <c r="C1249" s="53" t="s">
        <v>24</v>
      </c>
      <c r="D1249" s="53">
        <v>-47962.21237166012</v>
      </c>
    </row>
    <row r="1250">
      <c r="A1250" s="53" t="s">
        <v>92</v>
      </c>
      <c r="B1250" s="53">
        <v>2.0</v>
      </c>
      <c r="C1250" s="53" t="s">
        <v>247</v>
      </c>
      <c r="D1250" s="53">
        <v>56765.22668217623</v>
      </c>
    </row>
    <row r="1251">
      <c r="A1251" s="53" t="s">
        <v>92</v>
      </c>
      <c r="B1251" s="53">
        <v>3.0</v>
      </c>
      <c r="C1251" s="53" t="s">
        <v>24</v>
      </c>
      <c r="D1251" s="53">
        <v>2993.1237386733596</v>
      </c>
    </row>
    <row r="1252">
      <c r="A1252" s="53" t="s">
        <v>92</v>
      </c>
      <c r="B1252" s="53">
        <v>3.0</v>
      </c>
      <c r="C1252" s="53" t="s">
        <v>247</v>
      </c>
      <c r="D1252" s="53">
        <v>64819.075411845304</v>
      </c>
    </row>
    <row r="1253">
      <c r="A1253" s="53" t="s">
        <v>92</v>
      </c>
      <c r="B1253" s="53">
        <v>4.0</v>
      </c>
      <c r="C1253" s="53" t="s">
        <v>24</v>
      </c>
      <c r="D1253" s="53">
        <v>-39426.570509699945</v>
      </c>
    </row>
    <row r="1254">
      <c r="A1254" s="53" t="s">
        <v>92</v>
      </c>
      <c r="B1254" s="53">
        <v>4.0</v>
      </c>
      <c r="C1254" s="53" t="s">
        <v>247</v>
      </c>
      <c r="D1254" s="53">
        <v>49305.34693154526</v>
      </c>
    </row>
    <row r="1255">
      <c r="A1255" s="53" t="s">
        <v>92</v>
      </c>
      <c r="B1255" s="53">
        <v>5.0</v>
      </c>
      <c r="C1255" s="53" t="s">
        <v>24</v>
      </c>
      <c r="D1255" s="53">
        <v>-1820.2011502691944</v>
      </c>
    </row>
    <row r="1256">
      <c r="A1256" s="53" t="s">
        <v>92</v>
      </c>
      <c r="B1256" s="53">
        <v>5.0</v>
      </c>
      <c r="C1256" s="53" t="s">
        <v>247</v>
      </c>
      <c r="D1256" s="53">
        <v>51976.98673287153</v>
      </c>
    </row>
    <row r="1257">
      <c r="A1257" s="53" t="s">
        <v>92</v>
      </c>
      <c r="B1257" s="53">
        <v>6.0</v>
      </c>
      <c r="C1257" s="53" t="s">
        <v>24</v>
      </c>
      <c r="D1257" s="53">
        <v>-9343.90851356868</v>
      </c>
    </row>
    <row r="1258">
      <c r="A1258" s="53" t="s">
        <v>92</v>
      </c>
      <c r="B1258" s="53">
        <v>6.0</v>
      </c>
      <c r="C1258" s="53" t="s">
        <v>247</v>
      </c>
      <c r="D1258" s="53">
        <v>34197.27370834888</v>
      </c>
    </row>
    <row r="1259">
      <c r="A1259" s="53" t="s">
        <v>92</v>
      </c>
      <c r="B1259" s="53">
        <v>7.0</v>
      </c>
      <c r="C1259" s="53" t="s">
        <v>24</v>
      </c>
      <c r="D1259" s="53">
        <v>19185.312755567666</v>
      </c>
    </row>
    <row r="1260">
      <c r="A1260" s="53" t="s">
        <v>92</v>
      </c>
      <c r="B1260" s="53">
        <v>7.0</v>
      </c>
      <c r="C1260" s="53" t="s">
        <v>247</v>
      </c>
      <c r="D1260" s="53">
        <v>42722.737535220265</v>
      </c>
    </row>
    <row r="1261">
      <c r="A1261" s="53" t="s">
        <v>92</v>
      </c>
      <c r="B1261" s="53">
        <v>8.0</v>
      </c>
      <c r="C1261" s="53" t="s">
        <v>24</v>
      </c>
      <c r="D1261" s="53">
        <v>-113368.0927419053</v>
      </c>
    </row>
    <row r="1262">
      <c r="A1262" s="53" t="s">
        <v>92</v>
      </c>
      <c r="B1262" s="53">
        <v>8.0</v>
      </c>
      <c r="C1262" s="53" t="s">
        <v>247</v>
      </c>
      <c r="D1262" s="53">
        <v>-8265.830515897012</v>
      </c>
    </row>
    <row r="1263">
      <c r="A1263" s="53" t="s">
        <v>92</v>
      </c>
      <c r="B1263" s="53">
        <v>9.0</v>
      </c>
      <c r="C1263" s="53" t="s">
        <v>24</v>
      </c>
      <c r="D1263" s="53">
        <v>-64835.991218495925</v>
      </c>
    </row>
    <row r="1264">
      <c r="A1264" s="53" t="s">
        <v>92</v>
      </c>
      <c r="B1264" s="53">
        <v>9.0</v>
      </c>
      <c r="C1264" s="53" t="s">
        <v>247</v>
      </c>
      <c r="D1264" s="53">
        <v>37478.916384630065</v>
      </c>
    </row>
    <row r="1265">
      <c r="A1265" s="53" t="s">
        <v>92</v>
      </c>
      <c r="B1265" s="53">
        <v>10.0</v>
      </c>
      <c r="C1265" s="53" t="s">
        <v>24</v>
      </c>
      <c r="D1265" s="53">
        <v>-48045.17538114701</v>
      </c>
    </row>
    <row r="1266">
      <c r="A1266" s="53" t="s">
        <v>92</v>
      </c>
      <c r="B1266" s="53">
        <v>10.0</v>
      </c>
      <c r="C1266" s="53" t="s">
        <v>247</v>
      </c>
      <c r="D1266" s="53">
        <v>33111.14170518479</v>
      </c>
    </row>
    <row r="1267">
      <c r="A1267" s="53" t="s">
        <v>92</v>
      </c>
      <c r="B1267" s="53">
        <v>11.0</v>
      </c>
      <c r="C1267" s="53" t="s">
        <v>24</v>
      </c>
      <c r="D1267" s="53">
        <v>-32967.24531594788</v>
      </c>
    </row>
    <row r="1268">
      <c r="A1268" s="53" t="s">
        <v>92</v>
      </c>
      <c r="B1268" s="53">
        <v>11.0</v>
      </c>
      <c r="C1268" s="53" t="s">
        <v>247</v>
      </c>
      <c r="D1268" s="53">
        <v>16371.900327470128</v>
      </c>
    </row>
    <row r="1269">
      <c r="A1269" s="53" t="s">
        <v>92</v>
      </c>
      <c r="B1269" s="53">
        <v>12.0</v>
      </c>
      <c r="C1269" s="53" t="s">
        <v>24</v>
      </c>
      <c r="D1269" s="53">
        <v>29528.585797644228</v>
      </c>
    </row>
    <row r="1270">
      <c r="A1270" s="53" t="s">
        <v>92</v>
      </c>
      <c r="B1270" s="53">
        <v>12.0</v>
      </c>
      <c r="C1270" s="53" t="s">
        <v>247</v>
      </c>
      <c r="D1270" s="53">
        <v>15461.833287455443</v>
      </c>
    </row>
    <row r="1271">
      <c r="A1271" s="53" t="s">
        <v>92</v>
      </c>
      <c r="B1271" s="53">
        <v>13.0</v>
      </c>
      <c r="C1271" s="53" t="s">
        <v>24</v>
      </c>
      <c r="D1271" s="53">
        <v>-7544.229310742705</v>
      </c>
    </row>
    <row r="1272">
      <c r="A1272" s="53" t="s">
        <v>92</v>
      </c>
      <c r="B1272" s="53">
        <v>13.0</v>
      </c>
      <c r="C1272" s="53" t="s">
        <v>247</v>
      </c>
      <c r="D1272" s="53">
        <v>36506.6996374975</v>
      </c>
    </row>
    <row r="1273">
      <c r="A1273" s="53" t="s">
        <v>92</v>
      </c>
      <c r="B1273" s="53">
        <v>14.0</v>
      </c>
      <c r="C1273" s="53" t="s">
        <v>24</v>
      </c>
      <c r="D1273" s="53">
        <v>-81874.15778044771</v>
      </c>
    </row>
    <row r="1274">
      <c r="A1274" s="53" t="s">
        <v>92</v>
      </c>
      <c r="B1274" s="53">
        <v>14.0</v>
      </c>
      <c r="C1274" s="53" t="s">
        <v>247</v>
      </c>
      <c r="D1274" s="53">
        <v>16351.32148288884</v>
      </c>
    </row>
    <row r="1275">
      <c r="A1275" s="53" t="s">
        <v>92</v>
      </c>
      <c r="B1275" s="53">
        <v>15.0</v>
      </c>
      <c r="C1275" s="53" t="s">
        <v>24</v>
      </c>
      <c r="D1275" s="53">
        <v>17253.01578537861</v>
      </c>
    </row>
    <row r="1276">
      <c r="A1276" s="53" t="s">
        <v>92</v>
      </c>
      <c r="B1276" s="53">
        <v>15.0</v>
      </c>
      <c r="C1276" s="53" t="s">
        <v>247</v>
      </c>
      <c r="D1276" s="53">
        <v>18910.945336744193</v>
      </c>
    </row>
    <row r="1277">
      <c r="A1277" s="53" t="s">
        <v>92</v>
      </c>
      <c r="B1277" s="53">
        <v>16.0</v>
      </c>
      <c r="C1277" s="53" t="s">
        <v>24</v>
      </c>
      <c r="D1277" s="53">
        <v>-58428.26139232115</v>
      </c>
    </row>
    <row r="1278">
      <c r="A1278" s="53" t="s">
        <v>92</v>
      </c>
      <c r="B1278" s="53">
        <v>16.0</v>
      </c>
      <c r="C1278" s="53" t="s">
        <v>247</v>
      </c>
      <c r="D1278" s="53">
        <v>37230.604418887</v>
      </c>
    </row>
    <row r="1279">
      <c r="A1279" s="53" t="s">
        <v>92</v>
      </c>
      <c r="B1279" s="53">
        <v>17.0</v>
      </c>
      <c r="C1279" s="53" t="s">
        <v>24</v>
      </c>
      <c r="D1279" s="53">
        <v>-92935.65988165783</v>
      </c>
    </row>
    <row r="1280">
      <c r="A1280" s="53" t="s">
        <v>92</v>
      </c>
      <c r="B1280" s="53">
        <v>17.0</v>
      </c>
      <c r="C1280" s="53" t="s">
        <v>247</v>
      </c>
      <c r="D1280" s="53">
        <v>5589.4453542185565</v>
      </c>
    </row>
    <row r="1281">
      <c r="A1281" s="53" t="s">
        <v>92</v>
      </c>
      <c r="B1281" s="53">
        <v>18.0</v>
      </c>
      <c r="C1281" s="53" t="s">
        <v>24</v>
      </c>
      <c r="D1281" s="53">
        <v>-33819.09533053088</v>
      </c>
    </row>
    <row r="1282">
      <c r="A1282" s="53" t="s">
        <v>92</v>
      </c>
      <c r="B1282" s="53">
        <v>18.0</v>
      </c>
      <c r="C1282" s="53" t="s">
        <v>247</v>
      </c>
      <c r="D1282" s="53">
        <v>21778.424987049075</v>
      </c>
    </row>
    <row r="1283">
      <c r="A1283" s="53" t="s">
        <v>92</v>
      </c>
      <c r="B1283" s="53">
        <v>19.0</v>
      </c>
      <c r="C1283" s="53" t="s">
        <v>24</v>
      </c>
      <c r="D1283" s="53">
        <v>-107650.46919266776</v>
      </c>
    </row>
    <row r="1284">
      <c r="A1284" s="53" t="s">
        <v>92</v>
      </c>
      <c r="B1284" s="53">
        <v>19.0</v>
      </c>
      <c r="C1284" s="53" t="s">
        <v>247</v>
      </c>
      <c r="D1284" s="53">
        <v>120310.25971375094</v>
      </c>
    </row>
    <row r="1285">
      <c r="A1285" s="53" t="s">
        <v>92</v>
      </c>
      <c r="B1285" s="53">
        <v>20.0</v>
      </c>
      <c r="C1285" s="53" t="s">
        <v>24</v>
      </c>
      <c r="D1285" s="53">
        <v>-65123.3093000641</v>
      </c>
    </row>
    <row r="1286">
      <c r="A1286" s="53" t="s">
        <v>92</v>
      </c>
      <c r="B1286" s="53">
        <v>20.0</v>
      </c>
      <c r="C1286" s="53" t="s">
        <v>247</v>
      </c>
      <c r="D1286" s="53">
        <v>19042.72071738845</v>
      </c>
    </row>
    <row r="1287">
      <c r="A1287" s="53" t="s">
        <v>92</v>
      </c>
      <c r="B1287" s="53">
        <v>21.0</v>
      </c>
      <c r="C1287" s="53" t="s">
        <v>24</v>
      </c>
      <c r="D1287" s="53">
        <v>-22639.258196074734</v>
      </c>
    </row>
    <row r="1288">
      <c r="A1288" s="53" t="s">
        <v>92</v>
      </c>
      <c r="B1288" s="53">
        <v>21.0</v>
      </c>
      <c r="C1288" s="53" t="s">
        <v>247</v>
      </c>
      <c r="D1288" s="53">
        <v>38498.56646963749</v>
      </c>
    </row>
    <row r="1289">
      <c r="A1289" s="53" t="s">
        <v>92</v>
      </c>
      <c r="B1289" s="53">
        <v>22.0</v>
      </c>
      <c r="C1289" s="53" t="s">
        <v>24</v>
      </c>
      <c r="D1289" s="53">
        <v>-57422.624362631315</v>
      </c>
    </row>
    <row r="1290">
      <c r="A1290" s="53" t="s">
        <v>92</v>
      </c>
      <c r="B1290" s="53">
        <v>22.0</v>
      </c>
      <c r="C1290" s="53" t="s">
        <v>247</v>
      </c>
      <c r="D1290" s="53">
        <v>50765.28622588697</v>
      </c>
    </row>
    <row r="1291">
      <c r="A1291" s="53" t="s">
        <v>92</v>
      </c>
      <c r="B1291" s="53">
        <v>23.0</v>
      </c>
      <c r="C1291" s="53" t="s">
        <v>24</v>
      </c>
      <c r="D1291" s="53">
        <v>-83174.86716208879</v>
      </c>
    </row>
    <row r="1292">
      <c r="A1292" s="53" t="s">
        <v>92</v>
      </c>
      <c r="B1292" s="53">
        <v>23.0</v>
      </c>
      <c r="C1292" s="53" t="s">
        <v>247</v>
      </c>
      <c r="D1292" s="53">
        <v>44428.722910482276</v>
      </c>
    </row>
    <row r="1293">
      <c r="A1293" s="53" t="s">
        <v>92</v>
      </c>
      <c r="B1293" s="53">
        <v>24.0</v>
      </c>
      <c r="C1293" s="53" t="s">
        <v>24</v>
      </c>
      <c r="D1293" s="53">
        <v>-37306.613745850525</v>
      </c>
    </row>
    <row r="1294">
      <c r="A1294" s="53" t="s">
        <v>92</v>
      </c>
      <c r="B1294" s="53">
        <v>24.0</v>
      </c>
      <c r="C1294" s="53" t="s">
        <v>247</v>
      </c>
      <c r="D1294" s="53">
        <v>42104.99338870216</v>
      </c>
    </row>
    <row r="1295">
      <c r="A1295" s="53" t="s">
        <v>92</v>
      </c>
      <c r="B1295" s="53">
        <v>25.0</v>
      </c>
      <c r="C1295" s="53" t="s">
        <v>24</v>
      </c>
      <c r="D1295" s="53">
        <v>-25898.59827251977</v>
      </c>
    </row>
    <row r="1296">
      <c r="A1296" s="53" t="s">
        <v>92</v>
      </c>
      <c r="B1296" s="53">
        <v>25.0</v>
      </c>
      <c r="C1296" s="53" t="s">
        <v>247</v>
      </c>
      <c r="D1296" s="53">
        <v>43981.175802868536</v>
      </c>
    </row>
    <row r="1297">
      <c r="A1297" s="53" t="s">
        <v>92</v>
      </c>
      <c r="B1297" s="53">
        <v>26.0</v>
      </c>
      <c r="C1297" s="53" t="s">
        <v>24</v>
      </c>
      <c r="D1297" s="53">
        <v>-5369.308898977599</v>
      </c>
    </row>
    <row r="1298">
      <c r="A1298" s="53" t="s">
        <v>92</v>
      </c>
      <c r="B1298" s="53">
        <v>26.0</v>
      </c>
      <c r="C1298" s="53" t="s">
        <v>247</v>
      </c>
      <c r="D1298" s="53">
        <v>20751.581626837175</v>
      </c>
    </row>
    <row r="1299">
      <c r="A1299" s="53" t="s">
        <v>92</v>
      </c>
      <c r="B1299" s="53">
        <v>27.0</v>
      </c>
      <c r="C1299" s="53" t="s">
        <v>24</v>
      </c>
      <c r="D1299" s="53">
        <v>11674.77095244958</v>
      </c>
    </row>
    <row r="1300">
      <c r="A1300" s="53" t="s">
        <v>92</v>
      </c>
      <c r="B1300" s="53">
        <v>27.0</v>
      </c>
      <c r="C1300" s="53" t="s">
        <v>247</v>
      </c>
      <c r="D1300" s="53">
        <v>35998.8539899647</v>
      </c>
    </row>
    <row r="1301">
      <c r="A1301" s="53" t="s">
        <v>92</v>
      </c>
      <c r="B1301" s="53">
        <v>28.0</v>
      </c>
      <c r="C1301" s="53" t="s">
        <v>24</v>
      </c>
      <c r="D1301" s="53">
        <v>-31086.646259223002</v>
      </c>
    </row>
    <row r="1302">
      <c r="A1302" s="53" t="s">
        <v>92</v>
      </c>
      <c r="B1302" s="53">
        <v>28.0</v>
      </c>
      <c r="C1302" s="53" t="s">
        <v>247</v>
      </c>
      <c r="D1302" s="53">
        <v>49627.103532835754</v>
      </c>
    </row>
    <row r="1303">
      <c r="A1303" s="53" t="s">
        <v>92</v>
      </c>
      <c r="B1303" s="53">
        <v>29.0</v>
      </c>
      <c r="C1303" s="53" t="s">
        <v>24</v>
      </c>
      <c r="D1303" s="53">
        <v>-53260.27277403468</v>
      </c>
    </row>
    <row r="1304">
      <c r="A1304" s="53" t="s">
        <v>92</v>
      </c>
      <c r="B1304" s="53">
        <v>29.0</v>
      </c>
      <c r="C1304" s="53" t="s">
        <v>247</v>
      </c>
      <c r="D1304" s="53">
        <v>2641.7128056174533</v>
      </c>
    </row>
    <row r="1305">
      <c r="A1305" s="53" t="s">
        <v>92</v>
      </c>
      <c r="B1305" s="53">
        <v>30.0</v>
      </c>
      <c r="C1305" s="53" t="s">
        <v>24</v>
      </c>
      <c r="D1305" s="53">
        <v>-34478.11287403528</v>
      </c>
    </row>
    <row r="1306">
      <c r="A1306" s="53" t="s">
        <v>92</v>
      </c>
      <c r="B1306" s="53">
        <v>30.0</v>
      </c>
      <c r="C1306" s="53" t="s">
        <v>247</v>
      </c>
      <c r="D1306" s="53">
        <v>8902.781820803364</v>
      </c>
    </row>
    <row r="1307">
      <c r="A1307" s="53" t="s">
        <v>92</v>
      </c>
      <c r="B1307" s="53">
        <v>31.0</v>
      </c>
      <c r="C1307" s="53" t="s">
        <v>24</v>
      </c>
      <c r="D1307" s="53">
        <v>-79611.97993444405</v>
      </c>
    </row>
    <row r="1308">
      <c r="A1308" s="53" t="s">
        <v>92</v>
      </c>
      <c r="B1308" s="53">
        <v>31.0</v>
      </c>
      <c r="C1308" s="53" t="s">
        <v>247</v>
      </c>
      <c r="D1308" s="53">
        <v>30740.102955881146</v>
      </c>
    </row>
    <row r="1309">
      <c r="A1309" s="53" t="s">
        <v>92</v>
      </c>
      <c r="B1309" s="53">
        <v>32.0</v>
      </c>
      <c r="C1309" s="53" t="s">
        <v>24</v>
      </c>
      <c r="D1309" s="53">
        <v>-86465.39320065117</v>
      </c>
    </row>
    <row r="1310">
      <c r="A1310" s="53" t="s">
        <v>92</v>
      </c>
      <c r="B1310" s="53">
        <v>32.0</v>
      </c>
      <c r="C1310" s="53" t="s">
        <v>247</v>
      </c>
      <c r="D1310" s="53">
        <v>53399.40379063466</v>
      </c>
    </row>
    <row r="1311">
      <c r="A1311" s="53" t="s">
        <v>92</v>
      </c>
      <c r="B1311" s="53">
        <v>33.0</v>
      </c>
      <c r="C1311" s="53" t="s">
        <v>24</v>
      </c>
      <c r="D1311" s="53">
        <v>-15250.65000088054</v>
      </c>
    </row>
    <row r="1312">
      <c r="A1312" s="53" t="s">
        <v>92</v>
      </c>
      <c r="B1312" s="53">
        <v>33.0</v>
      </c>
      <c r="C1312" s="53" t="s">
        <v>247</v>
      </c>
      <c r="D1312" s="53">
        <v>24712.661670059606</v>
      </c>
    </row>
    <row r="1313">
      <c r="A1313" s="53" t="s">
        <v>92</v>
      </c>
      <c r="B1313" s="53">
        <v>34.0</v>
      </c>
      <c r="C1313" s="53" t="s">
        <v>24</v>
      </c>
      <c r="D1313" s="53">
        <v>-44248.219079138406</v>
      </c>
    </row>
    <row r="1314">
      <c r="A1314" s="53" t="s">
        <v>92</v>
      </c>
      <c r="B1314" s="53">
        <v>34.0</v>
      </c>
      <c r="C1314" s="53" t="s">
        <v>247</v>
      </c>
      <c r="D1314" s="53">
        <v>34128.859804728265</v>
      </c>
    </row>
    <row r="1315">
      <c r="A1315" s="53" t="s">
        <v>92</v>
      </c>
      <c r="B1315" s="53">
        <v>35.0</v>
      </c>
      <c r="C1315" s="53" t="s">
        <v>24</v>
      </c>
      <c r="D1315" s="53">
        <v>-31351.67438680711</v>
      </c>
    </row>
    <row r="1316">
      <c r="A1316" s="53" t="s">
        <v>92</v>
      </c>
      <c r="B1316" s="53">
        <v>35.0</v>
      </c>
      <c r="C1316" s="53" t="s">
        <v>247</v>
      </c>
      <c r="D1316" s="53">
        <v>23762.86128212517</v>
      </c>
    </row>
    <row r="1317">
      <c r="A1317" s="53" t="s">
        <v>92</v>
      </c>
      <c r="B1317" s="53">
        <v>36.0</v>
      </c>
      <c r="C1317" s="53" t="s">
        <v>24</v>
      </c>
      <c r="D1317" s="53">
        <v>-31229.740446831118</v>
      </c>
    </row>
    <row r="1318">
      <c r="A1318" s="53" t="s">
        <v>92</v>
      </c>
      <c r="B1318" s="53">
        <v>36.0</v>
      </c>
      <c r="C1318" s="53" t="s">
        <v>247</v>
      </c>
      <c r="D1318" s="53">
        <v>62083.34052228293</v>
      </c>
    </row>
    <row r="1319">
      <c r="A1319" s="53" t="s">
        <v>92</v>
      </c>
      <c r="B1319" s="53">
        <v>37.0</v>
      </c>
      <c r="C1319" s="53" t="s">
        <v>24</v>
      </c>
      <c r="D1319" s="53">
        <v>-43268.41953256239</v>
      </c>
    </row>
    <row r="1320">
      <c r="A1320" s="53" t="s">
        <v>92</v>
      </c>
      <c r="B1320" s="53">
        <v>37.0</v>
      </c>
      <c r="C1320" s="53" t="s">
        <v>247</v>
      </c>
      <c r="D1320" s="53">
        <v>16960.725520595286</v>
      </c>
    </row>
    <row r="1321">
      <c r="A1321" s="53" t="s">
        <v>92</v>
      </c>
      <c r="B1321" s="53">
        <v>38.0</v>
      </c>
      <c r="C1321" s="53" t="s">
        <v>24</v>
      </c>
      <c r="D1321" s="53">
        <v>-37637.508390369694</v>
      </c>
    </row>
    <row r="1322">
      <c r="A1322" s="53" t="s">
        <v>92</v>
      </c>
      <c r="B1322" s="53">
        <v>38.0</v>
      </c>
      <c r="C1322" s="53" t="s">
        <v>247</v>
      </c>
      <c r="D1322" s="53">
        <v>836.4641886243362</v>
      </c>
    </row>
    <row r="1323">
      <c r="A1323" s="53" t="s">
        <v>92</v>
      </c>
      <c r="B1323" s="53">
        <v>39.0</v>
      </c>
      <c r="C1323" s="53" t="s">
        <v>24</v>
      </c>
      <c r="D1323" s="53">
        <v>-33241.01451644391</v>
      </c>
    </row>
    <row r="1324">
      <c r="A1324" s="53" t="s">
        <v>92</v>
      </c>
      <c r="B1324" s="53">
        <v>39.0</v>
      </c>
      <c r="C1324" s="53" t="s">
        <v>247</v>
      </c>
      <c r="D1324" s="53">
        <v>-2438.253356645309</v>
      </c>
    </row>
    <row r="1325">
      <c r="A1325" s="53" t="s">
        <v>92</v>
      </c>
      <c r="B1325" s="53">
        <v>40.0</v>
      </c>
      <c r="C1325" s="53" t="s">
        <v>24</v>
      </c>
      <c r="D1325" s="53">
        <v>30205.261185514264</v>
      </c>
    </row>
    <row r="1326">
      <c r="A1326" s="53" t="s">
        <v>92</v>
      </c>
      <c r="B1326" s="53">
        <v>40.0</v>
      </c>
      <c r="C1326" s="53" t="s">
        <v>247</v>
      </c>
      <c r="D1326" s="53">
        <v>10115.210044487101</v>
      </c>
    </row>
    <row r="1327">
      <c r="A1327" s="53" t="s">
        <v>92</v>
      </c>
      <c r="B1327" s="53">
        <v>41.0</v>
      </c>
      <c r="C1327" s="53" t="s">
        <v>24</v>
      </c>
      <c r="D1327" s="53">
        <v>28646.496351614296</v>
      </c>
    </row>
    <row r="1328">
      <c r="A1328" s="53" t="s">
        <v>92</v>
      </c>
      <c r="B1328" s="53">
        <v>41.0</v>
      </c>
      <c r="C1328" s="53" t="s">
        <v>247</v>
      </c>
      <c r="D1328" s="53">
        <v>-18948.210832040444</v>
      </c>
    </row>
    <row r="1329">
      <c r="A1329" s="53" t="s">
        <v>92</v>
      </c>
      <c r="B1329" s="53">
        <v>42.0</v>
      </c>
      <c r="C1329" s="53" t="s">
        <v>24</v>
      </c>
      <c r="D1329" s="53">
        <v>-21621.490024691306</v>
      </c>
    </row>
    <row r="1330">
      <c r="A1330" s="53" t="s">
        <v>92</v>
      </c>
      <c r="B1330" s="53">
        <v>42.0</v>
      </c>
      <c r="C1330" s="53" t="s">
        <v>247</v>
      </c>
      <c r="D1330" s="53">
        <v>-18632.81217913819</v>
      </c>
    </row>
    <row r="1331">
      <c r="A1331" s="53" t="s">
        <v>92</v>
      </c>
      <c r="B1331" s="53">
        <v>43.0</v>
      </c>
      <c r="C1331" s="53" t="s">
        <v>24</v>
      </c>
      <c r="D1331" s="53">
        <v>38612.37969952501</v>
      </c>
    </row>
    <row r="1332">
      <c r="A1332" s="53" t="s">
        <v>92</v>
      </c>
      <c r="B1332" s="53">
        <v>43.0</v>
      </c>
      <c r="C1332" s="53" t="s">
        <v>247</v>
      </c>
      <c r="D1332" s="53">
        <v>30808.388971789696</v>
      </c>
    </row>
    <row r="1333">
      <c r="A1333" s="53" t="s">
        <v>92</v>
      </c>
      <c r="B1333" s="53">
        <v>44.0</v>
      </c>
      <c r="C1333" s="53" t="s">
        <v>24</v>
      </c>
      <c r="D1333" s="53">
        <v>30956.79739661244</v>
      </c>
    </row>
    <row r="1334">
      <c r="A1334" s="53" t="s">
        <v>92</v>
      </c>
      <c r="B1334" s="53">
        <v>44.0</v>
      </c>
      <c r="C1334" s="53" t="s">
        <v>247</v>
      </c>
      <c r="D1334" s="53">
        <v>-4477.57008263702</v>
      </c>
    </row>
    <row r="1335">
      <c r="A1335" s="53" t="s">
        <v>92</v>
      </c>
      <c r="B1335" s="53">
        <v>45.0</v>
      </c>
      <c r="C1335" s="53" t="s">
        <v>24</v>
      </c>
      <c r="D1335" s="53">
        <v>-69543.45188781395</v>
      </c>
    </row>
    <row r="1336">
      <c r="A1336" s="53" t="s">
        <v>92</v>
      </c>
      <c r="B1336" s="53">
        <v>45.0</v>
      </c>
      <c r="C1336" s="53" t="s">
        <v>247</v>
      </c>
      <c r="D1336" s="53">
        <v>28944.087698010928</v>
      </c>
    </row>
    <row r="1337">
      <c r="A1337" s="53" t="s">
        <v>92</v>
      </c>
      <c r="B1337" s="53">
        <v>46.0</v>
      </c>
      <c r="C1337" s="53" t="s">
        <v>24</v>
      </c>
      <c r="D1337" s="53">
        <v>-70274.84034341837</v>
      </c>
    </row>
    <row r="1338">
      <c r="A1338" s="53" t="s">
        <v>92</v>
      </c>
      <c r="B1338" s="53">
        <v>46.0</v>
      </c>
      <c r="C1338" s="53" t="s">
        <v>247</v>
      </c>
      <c r="D1338" s="53">
        <v>60301.71707087205</v>
      </c>
    </row>
    <row r="1339">
      <c r="A1339" s="53" t="s">
        <v>92</v>
      </c>
      <c r="B1339" s="53">
        <v>47.0</v>
      </c>
      <c r="C1339" s="53" t="s">
        <v>24</v>
      </c>
      <c r="D1339" s="53">
        <v>-63924.282734995475</v>
      </c>
    </row>
    <row r="1340">
      <c r="A1340" s="53" t="s">
        <v>92</v>
      </c>
      <c r="B1340" s="53">
        <v>47.0</v>
      </c>
      <c r="C1340" s="53" t="s">
        <v>247</v>
      </c>
      <c r="D1340" s="53">
        <v>85938.12862403027</v>
      </c>
    </row>
    <row r="1341">
      <c r="A1341" s="53" t="s">
        <v>92</v>
      </c>
      <c r="B1341" s="53">
        <v>48.0</v>
      </c>
      <c r="C1341" s="53" t="s">
        <v>24</v>
      </c>
      <c r="D1341" s="53">
        <v>82275.80947906105</v>
      </c>
    </row>
    <row r="1342">
      <c r="A1342" s="53" t="s">
        <v>92</v>
      </c>
      <c r="B1342" s="53">
        <v>48.0</v>
      </c>
      <c r="C1342" s="53" t="s">
        <v>247</v>
      </c>
      <c r="D1342" s="53">
        <v>-39031.71761051179</v>
      </c>
    </row>
    <row r="1343">
      <c r="A1343" s="53" t="s">
        <v>92</v>
      </c>
      <c r="B1343" s="53">
        <v>49.0</v>
      </c>
      <c r="C1343" s="53" t="s">
        <v>24</v>
      </c>
      <c r="D1343" s="53">
        <v>-15646.408740817951</v>
      </c>
    </row>
    <row r="1344">
      <c r="A1344" s="53" t="s">
        <v>92</v>
      </c>
      <c r="B1344" s="53">
        <v>49.0</v>
      </c>
      <c r="C1344" s="53" t="s">
        <v>247</v>
      </c>
      <c r="D1344" s="53">
        <v>16167.484056593756</v>
      </c>
    </row>
    <row r="1345">
      <c r="A1345" s="53" t="s">
        <v>92</v>
      </c>
      <c r="B1345" s="53">
        <v>50.0</v>
      </c>
      <c r="C1345" s="53" t="s">
        <v>24</v>
      </c>
      <c r="D1345" s="53">
        <v>-56079.7189941985</v>
      </c>
    </row>
    <row r="1346">
      <c r="A1346" s="53" t="s">
        <v>92</v>
      </c>
      <c r="B1346" s="53">
        <v>50.0</v>
      </c>
      <c r="C1346" s="53" t="s">
        <v>247</v>
      </c>
      <c r="D1346" s="53">
        <v>50606.92493374172</v>
      </c>
    </row>
    <row r="1347">
      <c r="A1347" s="53" t="s">
        <v>92</v>
      </c>
      <c r="B1347" s="53">
        <v>51.0</v>
      </c>
      <c r="C1347" s="53" t="s">
        <v>24</v>
      </c>
      <c r="D1347" s="53">
        <v>-84433.98414434417</v>
      </c>
    </row>
    <row r="1348">
      <c r="A1348" s="53" t="s">
        <v>92</v>
      </c>
      <c r="B1348" s="53">
        <v>51.0</v>
      </c>
      <c r="C1348" s="53" t="s">
        <v>247</v>
      </c>
      <c r="D1348" s="53">
        <v>111517.98592365684</v>
      </c>
    </row>
    <row r="1349">
      <c r="A1349" s="53" t="s">
        <v>92</v>
      </c>
      <c r="B1349" s="53">
        <v>52.0</v>
      </c>
      <c r="C1349" s="53" t="s">
        <v>24</v>
      </c>
      <c r="D1349" s="53">
        <v>-405863.62382574327</v>
      </c>
    </row>
    <row r="1350">
      <c r="A1350" s="53" t="s">
        <v>92</v>
      </c>
      <c r="B1350" s="53">
        <v>52.0</v>
      </c>
      <c r="C1350" s="53" t="s">
        <v>247</v>
      </c>
      <c r="D1350" s="53">
        <v>-142394.39276103524</v>
      </c>
    </row>
    <row r="1351">
      <c r="A1351" s="53" t="s">
        <v>93</v>
      </c>
      <c r="B1351" s="53">
        <v>1.0</v>
      </c>
      <c r="C1351" s="53" t="s">
        <v>247</v>
      </c>
      <c r="D1351" s="53">
        <v>45406.850297881894</v>
      </c>
    </row>
    <row r="1352">
      <c r="A1352" s="53" t="s">
        <v>93</v>
      </c>
      <c r="B1352" s="53">
        <v>2.0</v>
      </c>
      <c r="C1352" s="53" t="s">
        <v>247</v>
      </c>
      <c r="D1352" s="53">
        <v>-1761.131492563367</v>
      </c>
    </row>
    <row r="1353">
      <c r="A1353" s="53" t="s">
        <v>93</v>
      </c>
      <c r="B1353" s="53">
        <v>3.0</v>
      </c>
      <c r="C1353" s="53" t="s">
        <v>247</v>
      </c>
      <c r="D1353" s="53">
        <v>6001.717029300424</v>
      </c>
    </row>
    <row r="1354">
      <c r="A1354" s="53" t="s">
        <v>93</v>
      </c>
      <c r="B1354" s="53">
        <v>4.0</v>
      </c>
      <c r="C1354" s="53" t="s">
        <v>247</v>
      </c>
      <c r="D1354" s="53">
        <v>9922.473846115026</v>
      </c>
    </row>
    <row r="1355">
      <c r="A1355" s="53" t="s">
        <v>93</v>
      </c>
      <c r="B1355" s="53">
        <v>5.0</v>
      </c>
      <c r="C1355" s="53" t="s">
        <v>247</v>
      </c>
      <c r="D1355" s="53">
        <v>-24621.34040622618</v>
      </c>
    </row>
    <row r="1356">
      <c r="A1356" s="53" t="s">
        <v>93</v>
      </c>
      <c r="B1356" s="53">
        <v>6.0</v>
      </c>
      <c r="C1356" s="53" t="s">
        <v>247</v>
      </c>
      <c r="D1356" s="53">
        <v>8014.780334249634</v>
      </c>
    </row>
    <row r="1357">
      <c r="A1357" s="53" t="s">
        <v>93</v>
      </c>
      <c r="B1357" s="53">
        <v>7.0</v>
      </c>
      <c r="C1357" s="53" t="s">
        <v>247</v>
      </c>
      <c r="D1357" s="53">
        <v>-3095.7998124864353</v>
      </c>
    </row>
    <row r="1358">
      <c r="A1358" s="53" t="s">
        <v>93</v>
      </c>
      <c r="B1358" s="53">
        <v>8.0</v>
      </c>
      <c r="C1358" s="53" t="s">
        <v>247</v>
      </c>
      <c r="D1358" s="53">
        <v>-32686.989862616683</v>
      </c>
    </row>
    <row r="1359">
      <c r="A1359" s="53" t="s">
        <v>93</v>
      </c>
      <c r="B1359" s="53">
        <v>9.0</v>
      </c>
      <c r="C1359" s="53" t="s">
        <v>247</v>
      </c>
      <c r="D1359" s="53">
        <v>8861.20660311159</v>
      </c>
    </row>
    <row r="1360">
      <c r="A1360" s="53" t="s">
        <v>93</v>
      </c>
      <c r="B1360" s="53">
        <v>10.0</v>
      </c>
      <c r="C1360" s="53" t="s">
        <v>247</v>
      </c>
      <c r="D1360" s="53">
        <v>9067.908420088752</v>
      </c>
    </row>
    <row r="1361">
      <c r="A1361" s="53" t="s">
        <v>93</v>
      </c>
      <c r="B1361" s="53">
        <v>11.0</v>
      </c>
      <c r="C1361" s="53" t="s">
        <v>247</v>
      </c>
      <c r="D1361" s="53">
        <v>-17334.632344138714</v>
      </c>
    </row>
    <row r="1362">
      <c r="A1362" s="53" t="s">
        <v>93</v>
      </c>
      <c r="B1362" s="53">
        <v>12.0</v>
      </c>
      <c r="C1362" s="53" t="s">
        <v>247</v>
      </c>
      <c r="D1362" s="53">
        <v>-8261.633804165172</v>
      </c>
    </row>
    <row r="1363">
      <c r="A1363" s="53" t="s">
        <v>93</v>
      </c>
      <c r="B1363" s="53">
        <v>13.0</v>
      </c>
      <c r="C1363" s="53" t="s">
        <v>247</v>
      </c>
      <c r="D1363" s="53">
        <v>15641.879858165816</v>
      </c>
    </row>
    <row r="1364">
      <c r="A1364" s="53" t="s">
        <v>93</v>
      </c>
      <c r="B1364" s="53">
        <v>14.0</v>
      </c>
      <c r="C1364" s="53" t="s">
        <v>247</v>
      </c>
      <c r="D1364" s="53">
        <v>-27041.14206117759</v>
      </c>
    </row>
    <row r="1365">
      <c r="A1365" s="53" t="s">
        <v>93</v>
      </c>
      <c r="B1365" s="53">
        <v>15.0</v>
      </c>
      <c r="C1365" s="53" t="s">
        <v>247</v>
      </c>
      <c r="D1365" s="53">
        <v>9454.00336710392</v>
      </c>
    </row>
    <row r="1366">
      <c r="A1366" s="53" t="s">
        <v>93</v>
      </c>
      <c r="B1366" s="53">
        <v>16.0</v>
      </c>
      <c r="C1366" s="53" t="s">
        <v>247</v>
      </c>
      <c r="D1366" s="53">
        <v>3406.734506308727</v>
      </c>
    </row>
    <row r="1367">
      <c r="A1367" s="53" t="s">
        <v>93</v>
      </c>
      <c r="B1367" s="53">
        <v>17.0</v>
      </c>
      <c r="C1367" s="53" t="s">
        <v>247</v>
      </c>
      <c r="D1367" s="53">
        <v>7744.575990201131</v>
      </c>
    </row>
    <row r="1368">
      <c r="A1368" s="53" t="s">
        <v>93</v>
      </c>
      <c r="B1368" s="53">
        <v>18.0</v>
      </c>
      <c r="C1368" s="53" t="s">
        <v>247</v>
      </c>
      <c r="D1368" s="53">
        <v>-14094.36331276913</v>
      </c>
    </row>
    <row r="1369">
      <c r="A1369" s="53" t="s">
        <v>93</v>
      </c>
      <c r="B1369" s="53">
        <v>19.0</v>
      </c>
      <c r="C1369" s="53" t="s">
        <v>247</v>
      </c>
      <c r="D1369" s="53">
        <v>-31425.631340473745</v>
      </c>
    </row>
    <row r="1370">
      <c r="A1370" s="53" t="s">
        <v>93</v>
      </c>
      <c r="B1370" s="53">
        <v>20.0</v>
      </c>
      <c r="C1370" s="53" t="s">
        <v>247</v>
      </c>
      <c r="D1370" s="53">
        <v>-23898.874318573748</v>
      </c>
    </row>
    <row r="1371">
      <c r="A1371" s="53" t="s">
        <v>93</v>
      </c>
      <c r="B1371" s="53">
        <v>21.0</v>
      </c>
      <c r="C1371" s="53" t="s">
        <v>247</v>
      </c>
      <c r="D1371" s="53">
        <v>3928.206543232649</v>
      </c>
    </row>
    <row r="1372">
      <c r="A1372" s="53" t="s">
        <v>93</v>
      </c>
      <c r="B1372" s="53">
        <v>22.0</v>
      </c>
      <c r="C1372" s="53" t="s">
        <v>247</v>
      </c>
      <c r="D1372" s="53">
        <v>12598.328444422858</v>
      </c>
    </row>
    <row r="1373">
      <c r="A1373" s="53" t="s">
        <v>93</v>
      </c>
      <c r="B1373" s="53">
        <v>23.0</v>
      </c>
      <c r="C1373" s="53" t="s">
        <v>247</v>
      </c>
      <c r="D1373" s="53">
        <v>-1209.2508754515466</v>
      </c>
    </row>
    <row r="1374">
      <c r="A1374" s="53" t="s">
        <v>93</v>
      </c>
      <c r="B1374" s="53">
        <v>24.0</v>
      </c>
      <c r="C1374" s="53" t="s">
        <v>247</v>
      </c>
      <c r="D1374" s="53">
        <v>4580.176042580471</v>
      </c>
    </row>
    <row r="1375">
      <c r="A1375" s="53" t="s">
        <v>93</v>
      </c>
      <c r="B1375" s="53">
        <v>25.0</v>
      </c>
      <c r="C1375" s="53" t="s">
        <v>247</v>
      </c>
      <c r="D1375" s="53">
        <v>17371.75112647347</v>
      </c>
    </row>
    <row r="1376">
      <c r="A1376" s="53" t="s">
        <v>93</v>
      </c>
      <c r="B1376" s="53">
        <v>26.0</v>
      </c>
      <c r="C1376" s="53" t="s">
        <v>247</v>
      </c>
      <c r="D1376" s="53">
        <v>-1676.7243661699022</v>
      </c>
    </row>
    <row r="1377">
      <c r="A1377" s="53" t="s">
        <v>93</v>
      </c>
      <c r="B1377" s="53">
        <v>27.0</v>
      </c>
      <c r="C1377" s="53" t="s">
        <v>247</v>
      </c>
      <c r="D1377" s="53">
        <v>-15788.674909544596</v>
      </c>
    </row>
    <row r="1378">
      <c r="A1378" s="53" t="s">
        <v>93</v>
      </c>
      <c r="B1378" s="53">
        <v>28.0</v>
      </c>
      <c r="C1378" s="53" t="s">
        <v>247</v>
      </c>
      <c r="D1378" s="53">
        <v>-19362.428154361998</v>
      </c>
    </row>
    <row r="1379">
      <c r="A1379" s="53" t="s">
        <v>93</v>
      </c>
      <c r="B1379" s="53">
        <v>29.0</v>
      </c>
      <c r="C1379" s="53" t="s">
        <v>247</v>
      </c>
      <c r="D1379" s="53">
        <v>-3128.3696663981427</v>
      </c>
    </row>
    <row r="1380">
      <c r="A1380" s="53" t="s">
        <v>93</v>
      </c>
      <c r="B1380" s="53">
        <v>30.0</v>
      </c>
      <c r="C1380" s="53" t="s">
        <v>247</v>
      </c>
      <c r="D1380" s="53">
        <v>-8158.929020447013</v>
      </c>
    </row>
    <row r="1381">
      <c r="A1381" s="53" t="s">
        <v>93</v>
      </c>
      <c r="B1381" s="53">
        <v>31.0</v>
      </c>
      <c r="C1381" s="53" t="s">
        <v>247</v>
      </c>
      <c r="D1381" s="53">
        <v>6437.064306270309</v>
      </c>
    </row>
    <row r="1382">
      <c r="A1382" s="53" t="s">
        <v>93</v>
      </c>
      <c r="B1382" s="53">
        <v>32.0</v>
      </c>
      <c r="C1382" s="53" t="s">
        <v>247</v>
      </c>
      <c r="D1382" s="53">
        <v>46580.943538425316</v>
      </c>
    </row>
    <row r="1383">
      <c r="A1383" s="53" t="s">
        <v>93</v>
      </c>
      <c r="B1383" s="53">
        <v>33.0</v>
      </c>
      <c r="C1383" s="53" t="s">
        <v>247</v>
      </c>
      <c r="D1383" s="53">
        <v>-7473.0157964325135</v>
      </c>
    </row>
    <row r="1384">
      <c r="A1384" s="53" t="s">
        <v>93</v>
      </c>
      <c r="B1384" s="53">
        <v>34.0</v>
      </c>
      <c r="C1384" s="53" t="s">
        <v>247</v>
      </c>
      <c r="D1384" s="53">
        <v>10541.339328168579</v>
      </c>
    </row>
    <row r="1385">
      <c r="A1385" s="53" t="s">
        <v>93</v>
      </c>
      <c r="B1385" s="53">
        <v>35.0</v>
      </c>
      <c r="C1385" s="53" t="s">
        <v>247</v>
      </c>
      <c r="D1385" s="53">
        <v>-11238.19468496018</v>
      </c>
    </row>
    <row r="1386">
      <c r="A1386" s="53" t="s">
        <v>93</v>
      </c>
      <c r="B1386" s="53">
        <v>36.0</v>
      </c>
      <c r="C1386" s="53" t="s">
        <v>247</v>
      </c>
      <c r="D1386" s="53">
        <v>9482.827362324484</v>
      </c>
    </row>
    <row r="1387">
      <c r="A1387" s="53" t="s">
        <v>93</v>
      </c>
      <c r="B1387" s="53">
        <v>37.0</v>
      </c>
      <c r="C1387" s="53" t="s">
        <v>247</v>
      </c>
      <c r="D1387" s="53">
        <v>5139.299884198419</v>
      </c>
    </row>
    <row r="1388">
      <c r="A1388" s="53" t="s">
        <v>93</v>
      </c>
      <c r="B1388" s="53">
        <v>38.0</v>
      </c>
      <c r="C1388" s="53" t="s">
        <v>247</v>
      </c>
      <c r="D1388" s="53">
        <v>153.77397301192468</v>
      </c>
    </row>
    <row r="1389">
      <c r="A1389" s="53" t="s">
        <v>93</v>
      </c>
      <c r="B1389" s="53">
        <v>39.0</v>
      </c>
      <c r="C1389" s="53" t="s">
        <v>247</v>
      </c>
      <c r="D1389" s="53">
        <v>-13962.40550099066</v>
      </c>
    </row>
    <row r="1390">
      <c r="A1390" s="53" t="s">
        <v>93</v>
      </c>
      <c r="B1390" s="53">
        <v>40.0</v>
      </c>
      <c r="C1390" s="53" t="s">
        <v>247</v>
      </c>
      <c r="D1390" s="53">
        <v>7476.914098952124</v>
      </c>
    </row>
    <row r="1391">
      <c r="A1391" s="53" t="s">
        <v>93</v>
      </c>
      <c r="B1391" s="53">
        <v>41.0</v>
      </c>
      <c r="C1391" s="53" t="s">
        <v>247</v>
      </c>
      <c r="D1391" s="53">
        <v>-11764.304431275705</v>
      </c>
    </row>
    <row r="1392">
      <c r="A1392" s="53" t="s">
        <v>93</v>
      </c>
      <c r="B1392" s="53">
        <v>42.0</v>
      </c>
      <c r="C1392" s="53" t="s">
        <v>247</v>
      </c>
      <c r="D1392" s="53">
        <v>-9782.726041752874</v>
      </c>
    </row>
    <row r="1393">
      <c r="A1393" s="53" t="s">
        <v>93</v>
      </c>
      <c r="B1393" s="53">
        <v>43.0</v>
      </c>
      <c r="C1393" s="53" t="s">
        <v>247</v>
      </c>
      <c r="D1393" s="53">
        <v>16212.306298151505</v>
      </c>
    </row>
    <row r="1394">
      <c r="A1394" s="53" t="s">
        <v>93</v>
      </c>
      <c r="B1394" s="53">
        <v>44.0</v>
      </c>
      <c r="C1394" s="53" t="s">
        <v>247</v>
      </c>
      <c r="D1394" s="53">
        <v>-8169.456463183278</v>
      </c>
    </row>
    <row r="1395">
      <c r="A1395" s="53" t="s">
        <v>93</v>
      </c>
      <c r="B1395" s="53">
        <v>45.0</v>
      </c>
      <c r="C1395" s="53" t="s">
        <v>247</v>
      </c>
      <c r="D1395" s="53">
        <v>-28009.178385363928</v>
      </c>
    </row>
    <row r="1396">
      <c r="A1396" s="53" t="s">
        <v>93</v>
      </c>
      <c r="B1396" s="53">
        <v>46.0</v>
      </c>
      <c r="C1396" s="53" t="s">
        <v>247</v>
      </c>
      <c r="D1396" s="53">
        <v>-16554.577089894614</v>
      </c>
    </row>
    <row r="1397">
      <c r="A1397" s="53" t="s">
        <v>93</v>
      </c>
      <c r="B1397" s="53">
        <v>47.0</v>
      </c>
      <c r="C1397" s="53" t="s">
        <v>247</v>
      </c>
      <c r="D1397" s="53">
        <v>8967.45029523946</v>
      </c>
    </row>
    <row r="1398">
      <c r="A1398" s="53" t="s">
        <v>93</v>
      </c>
      <c r="B1398" s="53">
        <v>48.0</v>
      </c>
      <c r="C1398" s="53" t="s">
        <v>247</v>
      </c>
      <c r="D1398" s="53">
        <v>-6933.392643460714</v>
      </c>
    </row>
    <row r="1399">
      <c r="A1399" s="53" t="s">
        <v>93</v>
      </c>
      <c r="B1399" s="53">
        <v>49.0</v>
      </c>
      <c r="C1399" s="53" t="s">
        <v>247</v>
      </c>
      <c r="D1399" s="53">
        <v>-10983.776520257532</v>
      </c>
    </row>
    <row r="1400">
      <c r="A1400" s="53" t="s">
        <v>93</v>
      </c>
      <c r="B1400" s="53">
        <v>50.0</v>
      </c>
      <c r="C1400" s="53" t="s">
        <v>247</v>
      </c>
      <c r="D1400" s="53">
        <v>-15382.196469588423</v>
      </c>
    </row>
    <row r="1401">
      <c r="A1401" s="53" t="s">
        <v>93</v>
      </c>
      <c r="B1401" s="53">
        <v>51.0</v>
      </c>
      <c r="C1401" s="53" t="s">
        <v>247</v>
      </c>
      <c r="D1401" s="53">
        <v>4982.5825948207375</v>
      </c>
    </row>
    <row r="1402">
      <c r="A1402" s="53" t="s">
        <v>93</v>
      </c>
      <c r="B1402" s="53">
        <v>52.0</v>
      </c>
      <c r="C1402" s="53" t="s">
        <v>247</v>
      </c>
      <c r="D1402" s="53">
        <v>-141636.93960002332</v>
      </c>
    </row>
    <row r="1403">
      <c r="A1403" s="53" t="s">
        <v>94</v>
      </c>
      <c r="B1403" s="53">
        <v>1.0</v>
      </c>
      <c r="C1403" s="53" t="s">
        <v>24</v>
      </c>
      <c r="D1403" s="53">
        <v>1686.4959494466443</v>
      </c>
    </row>
    <row r="1404">
      <c r="A1404" s="53" t="s">
        <v>94</v>
      </c>
      <c r="B1404" s="53">
        <v>1.0</v>
      </c>
      <c r="C1404" s="53" t="s">
        <v>247</v>
      </c>
      <c r="D1404" s="53">
        <v>9464.01253023287</v>
      </c>
    </row>
    <row r="1405">
      <c r="A1405" s="53" t="s">
        <v>94</v>
      </c>
      <c r="B1405" s="53">
        <v>2.0</v>
      </c>
      <c r="C1405" s="53" t="s">
        <v>24</v>
      </c>
      <c r="D1405" s="53">
        <v>-7350.71589067638</v>
      </c>
    </row>
    <row r="1406">
      <c r="A1406" s="53" t="s">
        <v>94</v>
      </c>
      <c r="B1406" s="53">
        <v>2.0</v>
      </c>
      <c r="C1406" s="53" t="s">
        <v>247</v>
      </c>
      <c r="D1406" s="53">
        <v>-9620.662418217997</v>
      </c>
    </row>
    <row r="1407">
      <c r="A1407" s="53" t="s">
        <v>94</v>
      </c>
      <c r="B1407" s="53">
        <v>3.0</v>
      </c>
      <c r="C1407" s="53" t="s">
        <v>24</v>
      </c>
      <c r="D1407" s="53">
        <v>-370.3702810098198</v>
      </c>
    </row>
    <row r="1408">
      <c r="A1408" s="53" t="s">
        <v>94</v>
      </c>
      <c r="B1408" s="53">
        <v>3.0</v>
      </c>
      <c r="C1408" s="53" t="s">
        <v>247</v>
      </c>
      <c r="D1408" s="53">
        <v>-15400.49280286647</v>
      </c>
    </row>
    <row r="1409">
      <c r="A1409" s="53" t="s">
        <v>94</v>
      </c>
      <c r="B1409" s="53">
        <v>4.0</v>
      </c>
      <c r="C1409" s="53" t="s">
        <v>24</v>
      </c>
      <c r="D1409" s="53">
        <v>11274.360552158767</v>
      </c>
    </row>
    <row r="1410">
      <c r="A1410" s="53" t="s">
        <v>94</v>
      </c>
      <c r="B1410" s="53">
        <v>4.0</v>
      </c>
      <c r="C1410" s="53" t="s">
        <v>247</v>
      </c>
      <c r="D1410" s="53">
        <v>354.32746496766913</v>
      </c>
    </row>
    <row r="1411">
      <c r="A1411" s="53" t="s">
        <v>94</v>
      </c>
      <c r="B1411" s="53">
        <v>5.0</v>
      </c>
      <c r="C1411" s="53" t="s">
        <v>24</v>
      </c>
      <c r="D1411" s="53">
        <v>27174.48907835609</v>
      </c>
    </row>
    <row r="1412">
      <c r="A1412" s="53" t="s">
        <v>94</v>
      </c>
      <c r="B1412" s="53">
        <v>5.0</v>
      </c>
      <c r="C1412" s="53" t="s">
        <v>247</v>
      </c>
      <c r="D1412" s="53">
        <v>2610.3889348501943</v>
      </c>
    </row>
    <row r="1413">
      <c r="A1413" s="53" t="s">
        <v>94</v>
      </c>
      <c r="B1413" s="53">
        <v>6.0</v>
      </c>
      <c r="C1413" s="53" t="s">
        <v>24</v>
      </c>
      <c r="D1413" s="53">
        <v>8096.962488388652</v>
      </c>
    </row>
    <row r="1414">
      <c r="A1414" s="53" t="s">
        <v>94</v>
      </c>
      <c r="B1414" s="53">
        <v>6.0</v>
      </c>
      <c r="C1414" s="53" t="s">
        <v>247</v>
      </c>
      <c r="D1414" s="53">
        <v>-5518.599668873738</v>
      </c>
    </row>
    <row r="1415">
      <c r="A1415" s="53" t="s">
        <v>94</v>
      </c>
      <c r="B1415" s="53">
        <v>7.0</v>
      </c>
      <c r="C1415" s="53" t="s">
        <v>24</v>
      </c>
      <c r="D1415" s="53">
        <v>12557.751070636317</v>
      </c>
    </row>
    <row r="1416">
      <c r="A1416" s="53" t="s">
        <v>94</v>
      </c>
      <c r="B1416" s="53">
        <v>7.0</v>
      </c>
      <c r="C1416" s="53" t="s">
        <v>247</v>
      </c>
      <c r="D1416" s="53">
        <v>-1298.3342702745715</v>
      </c>
    </row>
    <row r="1417">
      <c r="A1417" s="53" t="s">
        <v>94</v>
      </c>
      <c r="B1417" s="53">
        <v>8.0</v>
      </c>
      <c r="C1417" s="53" t="s">
        <v>24</v>
      </c>
      <c r="D1417" s="53">
        <v>-5640.6715575008975</v>
      </c>
    </row>
    <row r="1418">
      <c r="A1418" s="53" t="s">
        <v>94</v>
      </c>
      <c r="B1418" s="53">
        <v>8.0</v>
      </c>
      <c r="C1418" s="53" t="s">
        <v>247</v>
      </c>
      <c r="D1418" s="53">
        <v>5672.263264293682</v>
      </c>
    </row>
    <row r="1419">
      <c r="A1419" s="53" t="s">
        <v>94</v>
      </c>
      <c r="B1419" s="53">
        <v>9.0</v>
      </c>
      <c r="C1419" s="53" t="s">
        <v>24</v>
      </c>
      <c r="D1419" s="53">
        <v>1821.2900952012465</v>
      </c>
    </row>
    <row r="1420">
      <c r="A1420" s="53" t="s">
        <v>94</v>
      </c>
      <c r="B1420" s="53">
        <v>9.0</v>
      </c>
      <c r="C1420" s="53" t="s">
        <v>247</v>
      </c>
      <c r="D1420" s="53">
        <v>-161.5589682310005</v>
      </c>
    </row>
    <row r="1421">
      <c r="A1421" s="53" t="s">
        <v>94</v>
      </c>
      <c r="B1421" s="53">
        <v>10.0</v>
      </c>
      <c r="C1421" s="53" t="s">
        <v>24</v>
      </c>
      <c r="D1421" s="53">
        <v>21856.422604382773</v>
      </c>
    </row>
    <row r="1422">
      <c r="A1422" s="53" t="s">
        <v>94</v>
      </c>
      <c r="B1422" s="53">
        <v>10.0</v>
      </c>
      <c r="C1422" s="53" t="s">
        <v>247</v>
      </c>
      <c r="D1422" s="53">
        <v>877.611712921902</v>
      </c>
    </row>
    <row r="1423">
      <c r="A1423" s="53" t="s">
        <v>94</v>
      </c>
      <c r="B1423" s="53">
        <v>11.0</v>
      </c>
      <c r="C1423" s="53" t="s">
        <v>24</v>
      </c>
      <c r="D1423" s="53">
        <v>-13303.836277013379</v>
      </c>
    </row>
    <row r="1424">
      <c r="A1424" s="53" t="s">
        <v>94</v>
      </c>
      <c r="B1424" s="53">
        <v>11.0</v>
      </c>
      <c r="C1424" s="53" t="s">
        <v>247</v>
      </c>
      <c r="D1424" s="53">
        <v>-2958.839397980881</v>
      </c>
    </row>
    <row r="1425">
      <c r="A1425" s="53" t="s">
        <v>94</v>
      </c>
      <c r="B1425" s="53">
        <v>12.0</v>
      </c>
      <c r="C1425" s="53" t="s">
        <v>24</v>
      </c>
      <c r="D1425" s="53">
        <v>16650.51339083529</v>
      </c>
    </row>
    <row r="1426">
      <c r="A1426" s="53" t="s">
        <v>94</v>
      </c>
      <c r="B1426" s="53">
        <v>12.0</v>
      </c>
      <c r="C1426" s="53" t="s">
        <v>247</v>
      </c>
      <c r="D1426" s="53">
        <v>-3247.1589743663967</v>
      </c>
    </row>
    <row r="1427">
      <c r="A1427" s="53" t="s">
        <v>94</v>
      </c>
      <c r="B1427" s="53">
        <v>13.0</v>
      </c>
      <c r="C1427" s="53" t="s">
        <v>24</v>
      </c>
      <c r="D1427" s="53">
        <v>-7678.091143008974</v>
      </c>
    </row>
    <row r="1428">
      <c r="A1428" s="53" t="s">
        <v>94</v>
      </c>
      <c r="B1428" s="53">
        <v>13.0</v>
      </c>
      <c r="C1428" s="53" t="s">
        <v>247</v>
      </c>
      <c r="D1428" s="53">
        <v>-3783.845218453211</v>
      </c>
    </row>
    <row r="1429">
      <c r="A1429" s="53" t="s">
        <v>94</v>
      </c>
      <c r="B1429" s="53">
        <v>14.0</v>
      </c>
      <c r="C1429" s="53" t="s">
        <v>24</v>
      </c>
      <c r="D1429" s="53">
        <v>-19310.192583295295</v>
      </c>
    </row>
    <row r="1430">
      <c r="A1430" s="53" t="s">
        <v>94</v>
      </c>
      <c r="B1430" s="53">
        <v>14.0</v>
      </c>
      <c r="C1430" s="53" t="s">
        <v>247</v>
      </c>
      <c r="D1430" s="53">
        <v>-12940.042086259167</v>
      </c>
    </row>
    <row r="1431">
      <c r="A1431" s="53" t="s">
        <v>94</v>
      </c>
      <c r="B1431" s="53">
        <v>15.0</v>
      </c>
      <c r="C1431" s="53" t="s">
        <v>24</v>
      </c>
      <c r="D1431" s="53">
        <v>-21682.73853984176</v>
      </c>
    </row>
    <row r="1432">
      <c r="A1432" s="53" t="s">
        <v>94</v>
      </c>
      <c r="B1432" s="53">
        <v>15.0</v>
      </c>
      <c r="C1432" s="53" t="s">
        <v>247</v>
      </c>
      <c r="D1432" s="53">
        <v>-1149.4917070904387</v>
      </c>
    </row>
    <row r="1433">
      <c r="A1433" s="53" t="s">
        <v>94</v>
      </c>
      <c r="B1433" s="53">
        <v>16.0</v>
      </c>
      <c r="C1433" s="53" t="s">
        <v>24</v>
      </c>
      <c r="D1433" s="53">
        <v>-21566.3497073124</v>
      </c>
    </row>
    <row r="1434">
      <c r="A1434" s="53" t="s">
        <v>94</v>
      </c>
      <c r="B1434" s="53">
        <v>16.0</v>
      </c>
      <c r="C1434" s="53" t="s">
        <v>247</v>
      </c>
      <c r="D1434" s="53">
        <v>-845.2418569830638</v>
      </c>
    </row>
    <row r="1435">
      <c r="A1435" s="53" t="s">
        <v>94</v>
      </c>
      <c r="B1435" s="53">
        <v>17.0</v>
      </c>
      <c r="C1435" s="53" t="s">
        <v>24</v>
      </c>
      <c r="D1435" s="53">
        <v>7065.397475648372</v>
      </c>
    </row>
    <row r="1436">
      <c r="A1436" s="53" t="s">
        <v>94</v>
      </c>
      <c r="B1436" s="53">
        <v>17.0</v>
      </c>
      <c r="C1436" s="53" t="s">
        <v>247</v>
      </c>
      <c r="D1436" s="53">
        <v>-216.25560081552237</v>
      </c>
    </row>
    <row r="1437">
      <c r="A1437" s="53" t="s">
        <v>94</v>
      </c>
      <c r="B1437" s="53">
        <v>18.0</v>
      </c>
      <c r="C1437" s="53" t="s">
        <v>24</v>
      </c>
      <c r="D1437" s="53">
        <v>3234.6457139678546</v>
      </c>
    </row>
    <row r="1438">
      <c r="A1438" s="53" t="s">
        <v>94</v>
      </c>
      <c r="B1438" s="53">
        <v>18.0</v>
      </c>
      <c r="C1438" s="53" t="s">
        <v>247</v>
      </c>
      <c r="D1438" s="53">
        <v>-774.5814353731471</v>
      </c>
    </row>
    <row r="1439">
      <c r="A1439" s="53" t="s">
        <v>94</v>
      </c>
      <c r="B1439" s="53">
        <v>19.0</v>
      </c>
      <c r="C1439" s="53" t="s">
        <v>24</v>
      </c>
      <c r="D1439" s="53">
        <v>-25135.267901059626</v>
      </c>
    </row>
    <row r="1440">
      <c r="A1440" s="53" t="s">
        <v>94</v>
      </c>
      <c r="B1440" s="53">
        <v>19.0</v>
      </c>
      <c r="C1440" s="53" t="s">
        <v>247</v>
      </c>
      <c r="D1440" s="53">
        <v>-3145.768599774024</v>
      </c>
    </row>
    <row r="1441">
      <c r="A1441" s="53" t="s">
        <v>94</v>
      </c>
      <c r="B1441" s="53">
        <v>20.0</v>
      </c>
      <c r="C1441" s="53" t="s">
        <v>24</v>
      </c>
      <c r="D1441" s="53">
        <v>11376.360175855447</v>
      </c>
    </row>
    <row r="1442">
      <c r="A1442" s="53" t="s">
        <v>94</v>
      </c>
      <c r="B1442" s="53">
        <v>20.0</v>
      </c>
      <c r="C1442" s="53" t="s">
        <v>247</v>
      </c>
      <c r="D1442" s="53">
        <v>-2609.334467457796</v>
      </c>
    </row>
    <row r="1443">
      <c r="A1443" s="53" t="s">
        <v>94</v>
      </c>
      <c r="B1443" s="53">
        <v>21.0</v>
      </c>
      <c r="C1443" s="53" t="s">
        <v>24</v>
      </c>
      <c r="D1443" s="53">
        <v>3419.3076810199245</v>
      </c>
    </row>
    <row r="1444">
      <c r="A1444" s="53" t="s">
        <v>94</v>
      </c>
      <c r="B1444" s="53">
        <v>21.0</v>
      </c>
      <c r="C1444" s="53" t="s">
        <v>247</v>
      </c>
      <c r="D1444" s="53">
        <v>-6916.421853439442</v>
      </c>
    </row>
    <row r="1445">
      <c r="A1445" s="53" t="s">
        <v>94</v>
      </c>
      <c r="B1445" s="53">
        <v>22.0</v>
      </c>
      <c r="C1445" s="53" t="s">
        <v>24</v>
      </c>
      <c r="D1445" s="53">
        <v>1972.870194977499</v>
      </c>
    </row>
    <row r="1446">
      <c r="A1446" s="53" t="s">
        <v>94</v>
      </c>
      <c r="B1446" s="53">
        <v>22.0</v>
      </c>
      <c r="C1446" s="53" t="s">
        <v>247</v>
      </c>
      <c r="D1446" s="53">
        <v>-1462.8523876199456</v>
      </c>
    </row>
    <row r="1447">
      <c r="A1447" s="53" t="s">
        <v>94</v>
      </c>
      <c r="B1447" s="53">
        <v>23.0</v>
      </c>
      <c r="C1447" s="53" t="s">
        <v>24</v>
      </c>
      <c r="D1447" s="53">
        <v>18281.77578856512</v>
      </c>
    </row>
    <row r="1448">
      <c r="A1448" s="53" t="s">
        <v>94</v>
      </c>
      <c r="B1448" s="53">
        <v>23.0</v>
      </c>
      <c r="C1448" s="53" t="s">
        <v>247</v>
      </c>
      <c r="D1448" s="53">
        <v>-2853.86141101026</v>
      </c>
    </row>
    <row r="1449">
      <c r="A1449" s="53" t="s">
        <v>94</v>
      </c>
      <c r="B1449" s="53">
        <v>24.0</v>
      </c>
      <c r="C1449" s="53" t="s">
        <v>24</v>
      </c>
      <c r="D1449" s="53">
        <v>52854.83788053007</v>
      </c>
    </row>
    <row r="1450">
      <c r="A1450" s="53" t="s">
        <v>94</v>
      </c>
      <c r="B1450" s="53">
        <v>24.0</v>
      </c>
      <c r="C1450" s="53" t="s">
        <v>247</v>
      </c>
      <c r="D1450" s="53">
        <v>4295.525409182129</v>
      </c>
    </row>
    <row r="1451">
      <c r="A1451" s="53" t="s">
        <v>94</v>
      </c>
      <c r="B1451" s="53">
        <v>25.0</v>
      </c>
      <c r="C1451" s="53" t="s">
        <v>24</v>
      </c>
      <c r="D1451" s="53">
        <v>5089.858435468952</v>
      </c>
    </row>
    <row r="1452">
      <c r="A1452" s="53" t="s">
        <v>94</v>
      </c>
      <c r="B1452" s="53">
        <v>25.0</v>
      </c>
      <c r="C1452" s="53" t="s">
        <v>247</v>
      </c>
      <c r="D1452" s="53">
        <v>-6695.333782295165</v>
      </c>
    </row>
    <row r="1453">
      <c r="A1453" s="53" t="s">
        <v>94</v>
      </c>
      <c r="B1453" s="53">
        <v>26.0</v>
      </c>
      <c r="C1453" s="53" t="s">
        <v>24</v>
      </c>
      <c r="D1453" s="53">
        <v>7881.591840141684</v>
      </c>
    </row>
    <row r="1454">
      <c r="A1454" s="53" t="s">
        <v>94</v>
      </c>
      <c r="B1454" s="53">
        <v>26.0</v>
      </c>
      <c r="C1454" s="53" t="s">
        <v>247</v>
      </c>
      <c r="D1454" s="53">
        <v>-487.431218680171</v>
      </c>
    </row>
    <row r="1455">
      <c r="A1455" s="53" t="s">
        <v>94</v>
      </c>
      <c r="B1455" s="53">
        <v>27.0</v>
      </c>
      <c r="C1455" s="53" t="s">
        <v>24</v>
      </c>
      <c r="D1455" s="53">
        <v>12344.26422367892</v>
      </c>
    </row>
    <row r="1456">
      <c r="A1456" s="53" t="s">
        <v>94</v>
      </c>
      <c r="B1456" s="53">
        <v>27.0</v>
      </c>
      <c r="C1456" s="53" t="s">
        <v>247</v>
      </c>
      <c r="D1456" s="53">
        <v>257.1223502053387</v>
      </c>
    </row>
    <row r="1457">
      <c r="A1457" s="53" t="s">
        <v>94</v>
      </c>
      <c r="B1457" s="53">
        <v>28.0</v>
      </c>
      <c r="C1457" s="53" t="s">
        <v>24</v>
      </c>
      <c r="D1457" s="53">
        <v>13371.125623134516</v>
      </c>
    </row>
    <row r="1458">
      <c r="A1458" s="53" t="s">
        <v>94</v>
      </c>
      <c r="B1458" s="53">
        <v>28.0</v>
      </c>
      <c r="C1458" s="53" t="s">
        <v>247</v>
      </c>
      <c r="D1458" s="53">
        <v>1150.8034589129934</v>
      </c>
    </row>
    <row r="1459">
      <c r="A1459" s="53" t="s">
        <v>94</v>
      </c>
      <c r="B1459" s="53">
        <v>29.0</v>
      </c>
      <c r="C1459" s="53" t="s">
        <v>24</v>
      </c>
      <c r="D1459" s="53">
        <v>12581.854149424018</v>
      </c>
    </row>
    <row r="1460">
      <c r="A1460" s="53" t="s">
        <v>94</v>
      </c>
      <c r="B1460" s="53">
        <v>29.0</v>
      </c>
      <c r="C1460" s="53" t="s">
        <v>247</v>
      </c>
      <c r="D1460" s="53">
        <v>-3242.6210666575657</v>
      </c>
    </row>
    <row r="1461">
      <c r="A1461" s="53" t="s">
        <v>94</v>
      </c>
      <c r="B1461" s="53">
        <v>30.0</v>
      </c>
      <c r="C1461" s="53" t="s">
        <v>24</v>
      </c>
      <c r="D1461" s="53">
        <v>193.68584332079809</v>
      </c>
    </row>
    <row r="1462">
      <c r="A1462" s="53" t="s">
        <v>94</v>
      </c>
      <c r="B1462" s="53">
        <v>30.0</v>
      </c>
      <c r="C1462" s="53" t="s">
        <v>247</v>
      </c>
      <c r="D1462" s="53">
        <v>-5066.731431372359</v>
      </c>
    </row>
    <row r="1463">
      <c r="A1463" s="53" t="s">
        <v>94</v>
      </c>
      <c r="B1463" s="53">
        <v>31.0</v>
      </c>
      <c r="C1463" s="53" t="s">
        <v>24</v>
      </c>
      <c r="D1463" s="53">
        <v>5347.142468035846</v>
      </c>
    </row>
    <row r="1464">
      <c r="A1464" s="53" t="s">
        <v>94</v>
      </c>
      <c r="B1464" s="53">
        <v>31.0</v>
      </c>
      <c r="C1464" s="53" t="s">
        <v>247</v>
      </c>
      <c r="D1464" s="53">
        <v>-2603.6458471191927</v>
      </c>
    </row>
    <row r="1465">
      <c r="A1465" s="53" t="s">
        <v>94</v>
      </c>
      <c r="B1465" s="53">
        <v>32.0</v>
      </c>
      <c r="C1465" s="53" t="s">
        <v>24</v>
      </c>
      <c r="D1465" s="53">
        <v>13338.981625164277</v>
      </c>
    </row>
    <row r="1466">
      <c r="A1466" s="53" t="s">
        <v>94</v>
      </c>
      <c r="B1466" s="53">
        <v>32.0</v>
      </c>
      <c r="C1466" s="53" t="s">
        <v>247</v>
      </c>
      <c r="D1466" s="53">
        <v>3194.8174113188043</v>
      </c>
    </row>
    <row r="1467">
      <c r="A1467" s="53" t="s">
        <v>94</v>
      </c>
      <c r="B1467" s="53">
        <v>33.0</v>
      </c>
      <c r="C1467" s="53" t="s">
        <v>24</v>
      </c>
      <c r="D1467" s="53">
        <v>-8672.650738381031</v>
      </c>
    </row>
    <row r="1468">
      <c r="A1468" s="53" t="s">
        <v>94</v>
      </c>
      <c r="B1468" s="53">
        <v>33.0</v>
      </c>
      <c r="C1468" s="53" t="s">
        <v>247</v>
      </c>
      <c r="D1468" s="53">
        <v>-4000.3310510761007</v>
      </c>
    </row>
    <row r="1469">
      <c r="A1469" s="53" t="s">
        <v>94</v>
      </c>
      <c r="B1469" s="53">
        <v>34.0</v>
      </c>
      <c r="C1469" s="53" t="s">
        <v>24</v>
      </c>
      <c r="D1469" s="53">
        <v>-1446.356152633518</v>
      </c>
    </row>
    <row r="1470">
      <c r="A1470" s="53" t="s">
        <v>94</v>
      </c>
      <c r="B1470" s="53">
        <v>34.0</v>
      </c>
      <c r="C1470" s="53" t="s">
        <v>247</v>
      </c>
      <c r="D1470" s="53">
        <v>1137.5954515419603</v>
      </c>
    </row>
    <row r="1471">
      <c r="A1471" s="53" t="s">
        <v>94</v>
      </c>
      <c r="B1471" s="53">
        <v>35.0</v>
      </c>
      <c r="C1471" s="53" t="s">
        <v>24</v>
      </c>
      <c r="D1471" s="53">
        <v>1883.482469293338</v>
      </c>
    </row>
    <row r="1472">
      <c r="A1472" s="53" t="s">
        <v>94</v>
      </c>
      <c r="B1472" s="53">
        <v>35.0</v>
      </c>
      <c r="C1472" s="53" t="s">
        <v>247</v>
      </c>
      <c r="D1472" s="53">
        <v>3869.615580988033</v>
      </c>
    </row>
    <row r="1473">
      <c r="A1473" s="53" t="s">
        <v>94</v>
      </c>
      <c r="B1473" s="53">
        <v>36.0</v>
      </c>
      <c r="C1473" s="53" t="s">
        <v>24</v>
      </c>
      <c r="D1473" s="53">
        <v>-2850.580151732519</v>
      </c>
    </row>
    <row r="1474">
      <c r="A1474" s="53" t="s">
        <v>94</v>
      </c>
      <c r="B1474" s="53">
        <v>36.0</v>
      </c>
      <c r="C1474" s="53" t="s">
        <v>247</v>
      </c>
      <c r="D1474" s="53">
        <v>-2189.0520834354693</v>
      </c>
    </row>
    <row r="1475">
      <c r="A1475" s="53" t="s">
        <v>94</v>
      </c>
      <c r="B1475" s="53">
        <v>37.0</v>
      </c>
      <c r="C1475" s="53" t="s">
        <v>24</v>
      </c>
      <c r="D1475" s="53">
        <v>15307.278408756283</v>
      </c>
    </row>
    <row r="1476">
      <c r="A1476" s="53" t="s">
        <v>94</v>
      </c>
      <c r="B1476" s="53">
        <v>37.0</v>
      </c>
      <c r="C1476" s="53" t="s">
        <v>247</v>
      </c>
      <c r="D1476" s="53">
        <v>5477.542575304176</v>
      </c>
    </row>
    <row r="1477">
      <c r="A1477" s="53" t="s">
        <v>94</v>
      </c>
      <c r="B1477" s="53">
        <v>38.0</v>
      </c>
      <c r="C1477" s="53" t="s">
        <v>24</v>
      </c>
      <c r="D1477" s="53">
        <v>4202.035545250396</v>
      </c>
    </row>
    <row r="1478">
      <c r="A1478" s="53" t="s">
        <v>94</v>
      </c>
      <c r="B1478" s="53">
        <v>38.0</v>
      </c>
      <c r="C1478" s="53" t="s">
        <v>247</v>
      </c>
      <c r="D1478" s="53">
        <v>1936.9905405882819</v>
      </c>
    </row>
    <row r="1479">
      <c r="A1479" s="53" t="s">
        <v>94</v>
      </c>
      <c r="B1479" s="53">
        <v>39.0</v>
      </c>
      <c r="C1479" s="53" t="s">
        <v>24</v>
      </c>
      <c r="D1479" s="53">
        <v>12292.14193040404</v>
      </c>
    </row>
    <row r="1480">
      <c r="A1480" s="53" t="s">
        <v>94</v>
      </c>
      <c r="B1480" s="53">
        <v>39.0</v>
      </c>
      <c r="C1480" s="53" t="s">
        <v>247</v>
      </c>
      <c r="D1480" s="53">
        <v>1118.1708866222075</v>
      </c>
    </row>
    <row r="1481">
      <c r="A1481" s="53" t="s">
        <v>94</v>
      </c>
      <c r="B1481" s="53">
        <v>40.0</v>
      </c>
      <c r="C1481" s="53" t="s">
        <v>24</v>
      </c>
      <c r="D1481" s="53">
        <v>905.4235443161597</v>
      </c>
    </row>
    <row r="1482">
      <c r="A1482" s="53" t="s">
        <v>94</v>
      </c>
      <c r="B1482" s="53">
        <v>40.0</v>
      </c>
      <c r="C1482" s="53" t="s">
        <v>247</v>
      </c>
      <c r="D1482" s="53">
        <v>4602.926924735386</v>
      </c>
    </row>
    <row r="1483">
      <c r="A1483" s="53" t="s">
        <v>94</v>
      </c>
      <c r="B1483" s="53">
        <v>41.0</v>
      </c>
      <c r="C1483" s="53" t="s">
        <v>24</v>
      </c>
      <c r="D1483" s="53">
        <v>16733.015150445954</v>
      </c>
    </row>
    <row r="1484">
      <c r="A1484" s="53" t="s">
        <v>94</v>
      </c>
      <c r="B1484" s="53">
        <v>41.0</v>
      </c>
      <c r="C1484" s="53" t="s">
        <v>247</v>
      </c>
      <c r="D1484" s="53">
        <v>1680.2427598530176</v>
      </c>
    </row>
    <row r="1485">
      <c r="A1485" s="53" t="s">
        <v>94</v>
      </c>
      <c r="B1485" s="53">
        <v>42.0</v>
      </c>
      <c r="C1485" s="53" t="s">
        <v>24</v>
      </c>
      <c r="D1485" s="53">
        <v>1919.9741958256427</v>
      </c>
    </row>
    <row r="1486">
      <c r="A1486" s="53" t="s">
        <v>94</v>
      </c>
      <c r="B1486" s="53">
        <v>42.0</v>
      </c>
      <c r="C1486" s="53" t="s">
        <v>247</v>
      </c>
      <c r="D1486" s="53">
        <v>160.0438322556597</v>
      </c>
    </row>
    <row r="1487">
      <c r="A1487" s="53" t="s">
        <v>94</v>
      </c>
      <c r="B1487" s="53">
        <v>43.0</v>
      </c>
      <c r="C1487" s="53" t="s">
        <v>24</v>
      </c>
      <c r="D1487" s="53">
        <v>-16961.304629407314</v>
      </c>
    </row>
    <row r="1488">
      <c r="A1488" s="53" t="s">
        <v>94</v>
      </c>
      <c r="B1488" s="53">
        <v>43.0</v>
      </c>
      <c r="C1488" s="53" t="s">
        <v>247</v>
      </c>
      <c r="D1488" s="53">
        <v>361.3921898587678</v>
      </c>
    </row>
    <row r="1489">
      <c r="A1489" s="53" t="s">
        <v>94</v>
      </c>
      <c r="B1489" s="53">
        <v>44.0</v>
      </c>
      <c r="C1489" s="53" t="s">
        <v>24</v>
      </c>
      <c r="D1489" s="53">
        <v>3128.871620634467</v>
      </c>
    </row>
    <row r="1490">
      <c r="A1490" s="53" t="s">
        <v>94</v>
      </c>
      <c r="B1490" s="53">
        <v>44.0</v>
      </c>
      <c r="C1490" s="53" t="s">
        <v>247</v>
      </c>
      <c r="D1490" s="53">
        <v>4216.253331743674</v>
      </c>
    </row>
    <row r="1491">
      <c r="A1491" s="53" t="s">
        <v>94</v>
      </c>
      <c r="B1491" s="53">
        <v>45.0</v>
      </c>
      <c r="C1491" s="53" t="s">
        <v>24</v>
      </c>
      <c r="D1491" s="53">
        <v>17210.059354558874</v>
      </c>
    </row>
    <row r="1492">
      <c r="A1492" s="53" t="s">
        <v>94</v>
      </c>
      <c r="B1492" s="53">
        <v>45.0</v>
      </c>
      <c r="C1492" s="53" t="s">
        <v>247</v>
      </c>
      <c r="D1492" s="53">
        <v>12065.386864580178</v>
      </c>
    </row>
    <row r="1493">
      <c r="A1493" s="53" t="s">
        <v>94</v>
      </c>
      <c r="B1493" s="53">
        <v>46.0</v>
      </c>
      <c r="C1493" s="53" t="s">
        <v>24</v>
      </c>
      <c r="D1493" s="53">
        <v>6537.1076643652095</v>
      </c>
    </row>
    <row r="1494">
      <c r="A1494" s="53" t="s">
        <v>94</v>
      </c>
      <c r="B1494" s="53">
        <v>46.0</v>
      </c>
      <c r="C1494" s="53" t="s">
        <v>247</v>
      </c>
      <c r="D1494" s="53">
        <v>-10287.994478397017</v>
      </c>
    </row>
    <row r="1495">
      <c r="A1495" s="53" t="s">
        <v>94</v>
      </c>
      <c r="B1495" s="53">
        <v>47.0</v>
      </c>
      <c r="C1495" s="53" t="s">
        <v>24</v>
      </c>
      <c r="D1495" s="53">
        <v>29945.7257377374</v>
      </c>
    </row>
    <row r="1496">
      <c r="A1496" s="53" t="s">
        <v>94</v>
      </c>
      <c r="B1496" s="53">
        <v>47.0</v>
      </c>
      <c r="C1496" s="53" t="s">
        <v>247</v>
      </c>
      <c r="D1496" s="53">
        <v>28.035839637248273</v>
      </c>
    </row>
    <row r="1497">
      <c r="A1497" s="53" t="s">
        <v>94</v>
      </c>
      <c r="B1497" s="53">
        <v>48.0</v>
      </c>
      <c r="C1497" s="53" t="s">
        <v>24</v>
      </c>
      <c r="D1497" s="53">
        <v>3641.177248564982</v>
      </c>
    </row>
    <row r="1498">
      <c r="A1498" s="53" t="s">
        <v>94</v>
      </c>
      <c r="B1498" s="53">
        <v>48.0</v>
      </c>
      <c r="C1498" s="53" t="s">
        <v>247</v>
      </c>
      <c r="D1498" s="53">
        <v>6107.235694864508</v>
      </c>
    </row>
    <row r="1499">
      <c r="A1499" s="53" t="s">
        <v>94</v>
      </c>
      <c r="B1499" s="53">
        <v>49.0</v>
      </c>
      <c r="C1499" s="53" t="s">
        <v>24</v>
      </c>
      <c r="D1499" s="53">
        <v>7006.086620217713</v>
      </c>
    </row>
    <row r="1500">
      <c r="A1500" s="53" t="s">
        <v>94</v>
      </c>
      <c r="B1500" s="53">
        <v>49.0</v>
      </c>
      <c r="C1500" s="53" t="s">
        <v>247</v>
      </c>
      <c r="D1500" s="53">
        <v>2203.982529682804</v>
      </c>
    </row>
    <row r="1501">
      <c r="A1501" s="53" t="s">
        <v>94</v>
      </c>
      <c r="B1501" s="53">
        <v>50.0</v>
      </c>
      <c r="C1501" s="53" t="s">
        <v>24</v>
      </c>
      <c r="D1501" s="53">
        <v>14854.332930390497</v>
      </c>
    </row>
    <row r="1502">
      <c r="A1502" s="53" t="s">
        <v>94</v>
      </c>
      <c r="B1502" s="53">
        <v>50.0</v>
      </c>
      <c r="C1502" s="53" t="s">
        <v>247</v>
      </c>
      <c r="D1502" s="53">
        <v>6526.080560900081</v>
      </c>
    </row>
    <row r="1503">
      <c r="A1503" s="53" t="s">
        <v>94</v>
      </c>
      <c r="B1503" s="53">
        <v>51.0</v>
      </c>
      <c r="C1503" s="53" t="s">
        <v>24</v>
      </c>
      <c r="D1503" s="53">
        <v>11222.291882147427</v>
      </c>
    </row>
    <row r="1504">
      <c r="A1504" s="53" t="s">
        <v>94</v>
      </c>
      <c r="B1504" s="53">
        <v>51.0</v>
      </c>
      <c r="C1504" s="53" t="s">
        <v>247</v>
      </c>
      <c r="D1504" s="53">
        <v>15099.580064949307</v>
      </c>
    </row>
    <row r="1505">
      <c r="A1505" s="53" t="s">
        <v>94</v>
      </c>
      <c r="B1505" s="53">
        <v>52.0</v>
      </c>
      <c r="C1505" s="53" t="s">
        <v>24</v>
      </c>
      <c r="D1505" s="53">
        <v>-784.9840497466721</v>
      </c>
    </row>
    <row r="1506">
      <c r="A1506" s="53" t="s">
        <v>94</v>
      </c>
      <c r="B1506" s="53">
        <v>52.0</v>
      </c>
      <c r="C1506" s="53" t="s">
        <v>247</v>
      </c>
      <c r="D1506" s="53">
        <v>11157.923089970232</v>
      </c>
    </row>
    <row r="1507">
      <c r="A1507" s="53" t="s">
        <v>95</v>
      </c>
      <c r="B1507" s="53">
        <v>1.0</v>
      </c>
      <c r="C1507" s="53" t="s">
        <v>247</v>
      </c>
      <c r="D1507" s="53">
        <v>8711.594527020237</v>
      </c>
    </row>
    <row r="1508">
      <c r="A1508" s="53" t="s">
        <v>95</v>
      </c>
      <c r="B1508" s="53">
        <v>2.0</v>
      </c>
      <c r="C1508" s="53" t="s">
        <v>247</v>
      </c>
      <c r="D1508" s="53">
        <v>14878.582514482045</v>
      </c>
    </row>
    <row r="1509">
      <c r="A1509" s="53" t="s">
        <v>95</v>
      </c>
      <c r="B1509" s="53">
        <v>3.0</v>
      </c>
      <c r="C1509" s="53" t="s">
        <v>247</v>
      </c>
      <c r="D1509" s="53">
        <v>-1821.1035097286363</v>
      </c>
    </row>
    <row r="1510">
      <c r="A1510" s="53" t="s">
        <v>95</v>
      </c>
      <c r="B1510" s="53">
        <v>4.0</v>
      </c>
      <c r="C1510" s="53" t="s">
        <v>247</v>
      </c>
      <c r="D1510" s="53">
        <v>-4481.365807279501</v>
      </c>
    </row>
    <row r="1511">
      <c r="A1511" s="53" t="s">
        <v>95</v>
      </c>
      <c r="B1511" s="53">
        <v>5.0</v>
      </c>
      <c r="C1511" s="53" t="s">
        <v>247</v>
      </c>
      <c r="D1511" s="53">
        <v>7287.761666151349</v>
      </c>
    </row>
    <row r="1512">
      <c r="A1512" s="53" t="s">
        <v>95</v>
      </c>
      <c r="B1512" s="53">
        <v>6.0</v>
      </c>
      <c r="C1512" s="53" t="s">
        <v>247</v>
      </c>
      <c r="D1512" s="53">
        <v>535.8673417008613</v>
      </c>
    </row>
    <row r="1513">
      <c r="A1513" s="53" t="s">
        <v>95</v>
      </c>
      <c r="B1513" s="53">
        <v>7.0</v>
      </c>
      <c r="C1513" s="53" t="s">
        <v>247</v>
      </c>
      <c r="D1513" s="53">
        <v>18147.183067024947</v>
      </c>
    </row>
    <row r="1514">
      <c r="A1514" s="53" t="s">
        <v>95</v>
      </c>
      <c r="B1514" s="53">
        <v>8.0</v>
      </c>
      <c r="C1514" s="53" t="s">
        <v>247</v>
      </c>
      <c r="D1514" s="53">
        <v>-3358.883034348638</v>
      </c>
    </row>
    <row r="1515">
      <c r="A1515" s="53" t="s">
        <v>95</v>
      </c>
      <c r="B1515" s="53">
        <v>9.0</v>
      </c>
      <c r="C1515" s="53" t="s">
        <v>247</v>
      </c>
      <c r="D1515" s="53">
        <v>19.871906826266468</v>
      </c>
    </row>
    <row r="1516">
      <c r="A1516" s="53" t="s">
        <v>95</v>
      </c>
      <c r="B1516" s="53">
        <v>10.0</v>
      </c>
      <c r="C1516" s="53" t="s">
        <v>247</v>
      </c>
      <c r="D1516" s="53">
        <v>8927.48965539347</v>
      </c>
    </row>
    <row r="1517">
      <c r="A1517" s="53" t="s">
        <v>95</v>
      </c>
      <c r="B1517" s="53">
        <v>11.0</v>
      </c>
      <c r="C1517" s="53" t="s">
        <v>247</v>
      </c>
      <c r="D1517" s="53">
        <v>7448.582991634014</v>
      </c>
    </row>
    <row r="1518">
      <c r="A1518" s="53" t="s">
        <v>95</v>
      </c>
      <c r="B1518" s="53">
        <v>12.0</v>
      </c>
      <c r="C1518" s="53" t="s">
        <v>247</v>
      </c>
      <c r="D1518" s="53">
        <v>15564.4436950755</v>
      </c>
    </row>
    <row r="1519">
      <c r="A1519" s="53" t="s">
        <v>95</v>
      </c>
      <c r="B1519" s="53">
        <v>13.0</v>
      </c>
      <c r="C1519" s="53" t="s">
        <v>247</v>
      </c>
      <c r="D1519" s="53">
        <v>15798.021651510262</v>
      </c>
    </row>
    <row r="1520">
      <c r="A1520" s="53" t="s">
        <v>95</v>
      </c>
      <c r="B1520" s="53">
        <v>14.0</v>
      </c>
      <c r="C1520" s="53" t="s">
        <v>247</v>
      </c>
      <c r="D1520" s="53">
        <v>-16739.14820530517</v>
      </c>
    </row>
    <row r="1521">
      <c r="A1521" s="53" t="s">
        <v>95</v>
      </c>
      <c r="B1521" s="53">
        <v>15.0</v>
      </c>
      <c r="C1521" s="53" t="s">
        <v>247</v>
      </c>
      <c r="D1521" s="53">
        <v>-3890.7360347898907</v>
      </c>
    </row>
    <row r="1522">
      <c r="A1522" s="53" t="s">
        <v>95</v>
      </c>
      <c r="B1522" s="53">
        <v>16.0</v>
      </c>
      <c r="C1522" s="53" t="s">
        <v>247</v>
      </c>
      <c r="D1522" s="53">
        <v>7225.873832051163</v>
      </c>
    </row>
    <row r="1523">
      <c r="A1523" s="53" t="s">
        <v>95</v>
      </c>
      <c r="B1523" s="53">
        <v>17.0</v>
      </c>
      <c r="C1523" s="53" t="s">
        <v>247</v>
      </c>
      <c r="D1523" s="53">
        <v>5045.272337374994</v>
      </c>
    </row>
    <row r="1524">
      <c r="A1524" s="53" t="s">
        <v>95</v>
      </c>
      <c r="B1524" s="53">
        <v>18.0</v>
      </c>
      <c r="C1524" s="53" t="s">
        <v>247</v>
      </c>
      <c r="D1524" s="53">
        <v>-2631.48690704835</v>
      </c>
    </row>
    <row r="1525">
      <c r="A1525" s="53" t="s">
        <v>95</v>
      </c>
      <c r="B1525" s="53">
        <v>19.0</v>
      </c>
      <c r="C1525" s="53" t="s">
        <v>247</v>
      </c>
      <c r="D1525" s="53">
        <v>-8163.361174370399</v>
      </c>
    </row>
    <row r="1526">
      <c r="A1526" s="53" t="s">
        <v>95</v>
      </c>
      <c r="B1526" s="53">
        <v>20.0</v>
      </c>
      <c r="C1526" s="53" t="s">
        <v>247</v>
      </c>
      <c r="D1526" s="53">
        <v>9112.230591777228</v>
      </c>
    </row>
    <row r="1527">
      <c r="A1527" s="53" t="s">
        <v>95</v>
      </c>
      <c r="B1527" s="53">
        <v>21.0</v>
      </c>
      <c r="C1527" s="53" t="s">
        <v>247</v>
      </c>
      <c r="D1527" s="53">
        <v>-16613.696103858838</v>
      </c>
    </row>
    <row r="1528">
      <c r="A1528" s="53" t="s">
        <v>95</v>
      </c>
      <c r="B1528" s="53">
        <v>22.0</v>
      </c>
      <c r="C1528" s="53" t="s">
        <v>247</v>
      </c>
      <c r="D1528" s="53">
        <v>-259.70184539382353</v>
      </c>
    </row>
    <row r="1529">
      <c r="A1529" s="53" t="s">
        <v>95</v>
      </c>
      <c r="B1529" s="53">
        <v>23.0</v>
      </c>
      <c r="C1529" s="53" t="s">
        <v>247</v>
      </c>
      <c r="D1529" s="53">
        <v>-14508.582021209013</v>
      </c>
    </row>
    <row r="1530">
      <c r="A1530" s="53" t="s">
        <v>95</v>
      </c>
      <c r="B1530" s="53">
        <v>24.0</v>
      </c>
      <c r="C1530" s="53" t="s">
        <v>247</v>
      </c>
      <c r="D1530" s="53">
        <v>8851.764041466497</v>
      </c>
    </row>
    <row r="1531">
      <c r="A1531" s="53" t="s">
        <v>95</v>
      </c>
      <c r="B1531" s="53">
        <v>25.0</v>
      </c>
      <c r="C1531" s="53" t="s">
        <v>247</v>
      </c>
      <c r="D1531" s="53">
        <v>-15174.99787848411</v>
      </c>
    </row>
    <row r="1532">
      <c r="A1532" s="53" t="s">
        <v>95</v>
      </c>
      <c r="B1532" s="53">
        <v>26.0</v>
      </c>
      <c r="C1532" s="53" t="s">
        <v>247</v>
      </c>
      <c r="D1532" s="53">
        <v>2327.255912512921</v>
      </c>
    </row>
    <row r="1533">
      <c r="A1533" s="53" t="s">
        <v>95</v>
      </c>
      <c r="B1533" s="53">
        <v>27.0</v>
      </c>
      <c r="C1533" s="53" t="s">
        <v>247</v>
      </c>
      <c r="D1533" s="53">
        <v>-12034.258226888018</v>
      </c>
    </row>
    <row r="1534">
      <c r="A1534" s="53" t="s">
        <v>95</v>
      </c>
      <c r="B1534" s="53">
        <v>28.0</v>
      </c>
      <c r="C1534" s="53" t="s">
        <v>247</v>
      </c>
      <c r="D1534" s="53">
        <v>-11850.707701256353</v>
      </c>
    </row>
    <row r="1535">
      <c r="A1535" s="53" t="s">
        <v>95</v>
      </c>
      <c r="B1535" s="53">
        <v>29.0</v>
      </c>
      <c r="C1535" s="53" t="s">
        <v>247</v>
      </c>
      <c r="D1535" s="53">
        <v>-1753.1230444651892</v>
      </c>
    </row>
    <row r="1536">
      <c r="A1536" s="53" t="s">
        <v>95</v>
      </c>
      <c r="B1536" s="53">
        <v>30.0</v>
      </c>
      <c r="C1536" s="53" t="s">
        <v>247</v>
      </c>
      <c r="D1536" s="53">
        <v>7880.671550514041</v>
      </c>
    </row>
    <row r="1537">
      <c r="A1537" s="53" t="s">
        <v>95</v>
      </c>
      <c r="B1537" s="53">
        <v>31.0</v>
      </c>
      <c r="C1537" s="53" t="s">
        <v>247</v>
      </c>
      <c r="D1537" s="53">
        <v>-5236.775194268393</v>
      </c>
    </row>
    <row r="1538">
      <c r="A1538" s="53" t="s">
        <v>95</v>
      </c>
      <c r="B1538" s="53">
        <v>32.0</v>
      </c>
      <c r="C1538" s="53" t="s">
        <v>247</v>
      </c>
      <c r="D1538" s="53">
        <v>-29401.73358293459</v>
      </c>
    </row>
    <row r="1539">
      <c r="A1539" s="53" t="s">
        <v>95</v>
      </c>
      <c r="B1539" s="53">
        <v>33.0</v>
      </c>
      <c r="C1539" s="53" t="s">
        <v>247</v>
      </c>
      <c r="D1539" s="53">
        <v>-12707.783388138723</v>
      </c>
    </row>
    <row r="1540">
      <c r="A1540" s="53" t="s">
        <v>95</v>
      </c>
      <c r="B1540" s="53">
        <v>34.0</v>
      </c>
      <c r="C1540" s="53" t="s">
        <v>247</v>
      </c>
      <c r="D1540" s="53">
        <v>-410.52973475420004</v>
      </c>
    </row>
    <row r="1541">
      <c r="A1541" s="53" t="s">
        <v>95</v>
      </c>
      <c r="B1541" s="53">
        <v>35.0</v>
      </c>
      <c r="C1541" s="53" t="s">
        <v>247</v>
      </c>
      <c r="D1541" s="53">
        <v>5831.2339518717745</v>
      </c>
    </row>
    <row r="1542">
      <c r="A1542" s="53" t="s">
        <v>95</v>
      </c>
      <c r="B1542" s="53">
        <v>36.0</v>
      </c>
      <c r="C1542" s="53" t="s">
        <v>247</v>
      </c>
      <c r="D1542" s="53">
        <v>1803.9241449862097</v>
      </c>
    </row>
    <row r="1543">
      <c r="A1543" s="53" t="s">
        <v>95</v>
      </c>
      <c r="B1543" s="53">
        <v>37.0</v>
      </c>
      <c r="C1543" s="53" t="s">
        <v>247</v>
      </c>
      <c r="D1543" s="53">
        <v>-14619.400220317772</v>
      </c>
    </row>
    <row r="1544">
      <c r="A1544" s="53" t="s">
        <v>95</v>
      </c>
      <c r="B1544" s="53">
        <v>38.0</v>
      </c>
      <c r="C1544" s="53" t="s">
        <v>247</v>
      </c>
      <c r="D1544" s="53">
        <v>12916.916118106003</v>
      </c>
    </row>
    <row r="1545">
      <c r="A1545" s="53" t="s">
        <v>95</v>
      </c>
      <c r="B1545" s="53">
        <v>39.0</v>
      </c>
      <c r="C1545" s="53" t="s">
        <v>247</v>
      </c>
      <c r="D1545" s="53">
        <v>-2619.235620608896</v>
      </c>
    </row>
    <row r="1546">
      <c r="A1546" s="53" t="s">
        <v>95</v>
      </c>
      <c r="B1546" s="53">
        <v>40.0</v>
      </c>
      <c r="C1546" s="53" t="s">
        <v>247</v>
      </c>
      <c r="D1546" s="53">
        <v>4815.763244470147</v>
      </c>
    </row>
    <row r="1547">
      <c r="A1547" s="53" t="s">
        <v>95</v>
      </c>
      <c r="B1547" s="53">
        <v>41.0</v>
      </c>
      <c r="C1547" s="53" t="s">
        <v>247</v>
      </c>
      <c r="D1547" s="53">
        <v>10712.8329805067</v>
      </c>
    </row>
    <row r="1548">
      <c r="A1548" s="53" t="s">
        <v>95</v>
      </c>
      <c r="B1548" s="53">
        <v>42.0</v>
      </c>
      <c r="C1548" s="53" t="s">
        <v>247</v>
      </c>
      <c r="D1548" s="53">
        <v>-10224.874400993791</v>
      </c>
    </row>
    <row r="1549">
      <c r="A1549" s="53" t="s">
        <v>95</v>
      </c>
      <c r="B1549" s="53">
        <v>43.0</v>
      </c>
      <c r="C1549" s="53" t="s">
        <v>247</v>
      </c>
      <c r="D1549" s="53">
        <v>14797.507299088262</v>
      </c>
    </row>
    <row r="1550">
      <c r="A1550" s="53" t="s">
        <v>95</v>
      </c>
      <c r="B1550" s="53">
        <v>44.0</v>
      </c>
      <c r="C1550" s="53" t="s">
        <v>247</v>
      </c>
      <c r="D1550" s="53">
        <v>-5666.504613517522</v>
      </c>
    </row>
    <row r="1551">
      <c r="A1551" s="53" t="s">
        <v>95</v>
      </c>
      <c r="B1551" s="53">
        <v>45.0</v>
      </c>
      <c r="C1551" s="53" t="s">
        <v>247</v>
      </c>
      <c r="D1551" s="53">
        <v>-2016.528131893322</v>
      </c>
    </row>
    <row r="1552">
      <c r="A1552" s="53" t="s">
        <v>95</v>
      </c>
      <c r="B1552" s="53">
        <v>46.0</v>
      </c>
      <c r="C1552" s="53" t="s">
        <v>247</v>
      </c>
      <c r="D1552" s="53">
        <v>2353.097115172343</v>
      </c>
    </row>
    <row r="1553">
      <c r="A1553" s="53" t="s">
        <v>95</v>
      </c>
      <c r="B1553" s="53">
        <v>47.0</v>
      </c>
      <c r="C1553" s="53" t="s">
        <v>247</v>
      </c>
      <c r="D1553" s="53">
        <v>-11045.26720463812</v>
      </c>
    </row>
    <row r="1554">
      <c r="A1554" s="53" t="s">
        <v>95</v>
      </c>
      <c r="B1554" s="53">
        <v>48.0</v>
      </c>
      <c r="C1554" s="53" t="s">
        <v>247</v>
      </c>
      <c r="D1554" s="53">
        <v>-11502.858026834881</v>
      </c>
    </row>
    <row r="1555">
      <c r="A1555" s="53" t="s">
        <v>95</v>
      </c>
      <c r="B1555" s="53">
        <v>49.0</v>
      </c>
      <c r="C1555" s="53" t="s">
        <v>247</v>
      </c>
      <c r="D1555" s="53">
        <v>-15797.81666131322</v>
      </c>
    </row>
    <row r="1556">
      <c r="A1556" s="53" t="s">
        <v>95</v>
      </c>
      <c r="B1556" s="53">
        <v>50.0</v>
      </c>
      <c r="C1556" s="53" t="s">
        <v>247</v>
      </c>
      <c r="D1556" s="53">
        <v>-11865.209677222154</v>
      </c>
    </row>
    <row r="1557">
      <c r="A1557" s="53" t="s">
        <v>95</v>
      </c>
      <c r="B1557" s="53">
        <v>51.0</v>
      </c>
      <c r="C1557" s="53" t="s">
        <v>247</v>
      </c>
      <c r="D1557" s="53">
        <v>3335.3933413043724</v>
      </c>
    </row>
    <row r="1558">
      <c r="A1558" s="53" t="s">
        <v>95</v>
      </c>
      <c r="B1558" s="53">
        <v>52.0</v>
      </c>
      <c r="C1558" s="53" t="s">
        <v>247</v>
      </c>
      <c r="D1558" s="53">
        <v>-12843.925618767162</v>
      </c>
    </row>
    <row r="1559">
      <c r="A1559" s="53" t="s">
        <v>96</v>
      </c>
      <c r="B1559" s="53">
        <v>1.0</v>
      </c>
      <c r="C1559" s="53" t="s">
        <v>24</v>
      </c>
      <c r="D1559" s="53">
        <v>16419.147591111516</v>
      </c>
    </row>
    <row r="1560">
      <c r="A1560" s="53" t="s">
        <v>96</v>
      </c>
      <c r="B1560" s="53">
        <v>1.0</v>
      </c>
      <c r="C1560" s="53" t="s">
        <v>247</v>
      </c>
      <c r="D1560" s="53">
        <v>31918.089488023783</v>
      </c>
    </row>
    <row r="1561">
      <c r="A1561" s="53" t="s">
        <v>96</v>
      </c>
      <c r="B1561" s="53">
        <v>2.0</v>
      </c>
      <c r="C1561" s="53" t="s">
        <v>24</v>
      </c>
      <c r="D1561" s="53">
        <v>51031.64261407278</v>
      </c>
    </row>
    <row r="1562">
      <c r="A1562" s="53" t="s">
        <v>96</v>
      </c>
      <c r="B1562" s="53">
        <v>2.0</v>
      </c>
      <c r="C1562" s="53" t="s">
        <v>247</v>
      </c>
      <c r="D1562" s="53">
        <v>-25559.79806177615</v>
      </c>
    </row>
    <row r="1563">
      <c r="A1563" s="53" t="s">
        <v>96</v>
      </c>
      <c r="B1563" s="53">
        <v>3.0</v>
      </c>
      <c r="C1563" s="53" t="s">
        <v>24</v>
      </c>
      <c r="D1563" s="53">
        <v>19979.02052435467</v>
      </c>
    </row>
    <row r="1564">
      <c r="A1564" s="53" t="s">
        <v>96</v>
      </c>
      <c r="B1564" s="53">
        <v>3.0</v>
      </c>
      <c r="C1564" s="53" t="s">
        <v>247</v>
      </c>
      <c r="D1564" s="53">
        <v>-14463.315434481518</v>
      </c>
    </row>
    <row r="1565">
      <c r="A1565" s="53" t="s">
        <v>96</v>
      </c>
      <c r="B1565" s="53">
        <v>4.0</v>
      </c>
      <c r="C1565" s="53" t="s">
        <v>24</v>
      </c>
      <c r="D1565" s="53">
        <v>5597.86926243408</v>
      </c>
    </row>
    <row r="1566">
      <c r="A1566" s="53" t="s">
        <v>96</v>
      </c>
      <c r="B1566" s="53">
        <v>4.0</v>
      </c>
      <c r="C1566" s="53" t="s">
        <v>247</v>
      </c>
      <c r="D1566" s="53">
        <v>-16847.69624477019</v>
      </c>
    </row>
    <row r="1567">
      <c r="A1567" s="53" t="s">
        <v>96</v>
      </c>
      <c r="B1567" s="53">
        <v>5.0</v>
      </c>
      <c r="C1567" s="53" t="s">
        <v>24</v>
      </c>
      <c r="D1567" s="53">
        <v>26879.6446905271</v>
      </c>
    </row>
    <row r="1568">
      <c r="A1568" s="53" t="s">
        <v>96</v>
      </c>
      <c r="B1568" s="53">
        <v>5.0</v>
      </c>
      <c r="C1568" s="53" t="s">
        <v>247</v>
      </c>
      <c r="D1568" s="53">
        <v>-31761.458944620637</v>
      </c>
    </row>
    <row r="1569">
      <c r="A1569" s="53" t="s">
        <v>96</v>
      </c>
      <c r="B1569" s="53">
        <v>6.0</v>
      </c>
      <c r="C1569" s="53" t="s">
        <v>24</v>
      </c>
      <c r="D1569" s="53">
        <v>37547.316901088285</v>
      </c>
    </row>
    <row r="1570">
      <c r="A1570" s="53" t="s">
        <v>96</v>
      </c>
      <c r="B1570" s="53">
        <v>6.0</v>
      </c>
      <c r="C1570" s="53" t="s">
        <v>247</v>
      </c>
      <c r="D1570" s="53">
        <v>-16336.518038254664</v>
      </c>
    </row>
    <row r="1571">
      <c r="A1571" s="53" t="s">
        <v>96</v>
      </c>
      <c r="B1571" s="53">
        <v>7.0</v>
      </c>
      <c r="C1571" s="53" t="s">
        <v>24</v>
      </c>
      <c r="D1571" s="53">
        <v>9412.260098201217</v>
      </c>
    </row>
    <row r="1572">
      <c r="A1572" s="53" t="s">
        <v>96</v>
      </c>
      <c r="B1572" s="53">
        <v>7.0</v>
      </c>
      <c r="C1572" s="53" t="s">
        <v>247</v>
      </c>
      <c r="D1572" s="53">
        <v>14906.101417015318</v>
      </c>
    </row>
    <row r="1573">
      <c r="A1573" s="53" t="s">
        <v>96</v>
      </c>
      <c r="B1573" s="53">
        <v>8.0</v>
      </c>
      <c r="C1573" s="53" t="s">
        <v>24</v>
      </c>
      <c r="D1573" s="53">
        <v>-28480.722039685264</v>
      </c>
    </row>
    <row r="1574">
      <c r="A1574" s="53" t="s">
        <v>96</v>
      </c>
      <c r="B1574" s="53">
        <v>8.0</v>
      </c>
      <c r="C1574" s="53" t="s">
        <v>247</v>
      </c>
      <c r="D1574" s="53">
        <v>-61102.75852516816</v>
      </c>
    </row>
    <row r="1575">
      <c r="A1575" s="53" t="s">
        <v>96</v>
      </c>
      <c r="B1575" s="53">
        <v>9.0</v>
      </c>
      <c r="C1575" s="53" t="s">
        <v>24</v>
      </c>
      <c r="D1575" s="53">
        <v>10757.99588282603</v>
      </c>
    </row>
    <row r="1576">
      <c r="A1576" s="53" t="s">
        <v>96</v>
      </c>
      <c r="B1576" s="53">
        <v>9.0</v>
      </c>
      <c r="C1576" s="53" t="s">
        <v>247</v>
      </c>
      <c r="D1576" s="53">
        <v>-14831.791696805694</v>
      </c>
    </row>
    <row r="1577">
      <c r="A1577" s="53" t="s">
        <v>96</v>
      </c>
      <c r="B1577" s="53">
        <v>10.0</v>
      </c>
      <c r="C1577" s="53" t="s">
        <v>24</v>
      </c>
      <c r="D1577" s="53">
        <v>19195.576169531916</v>
      </c>
    </row>
    <row r="1578">
      <c r="A1578" s="53" t="s">
        <v>96</v>
      </c>
      <c r="B1578" s="53">
        <v>10.0</v>
      </c>
      <c r="C1578" s="53" t="s">
        <v>247</v>
      </c>
      <c r="D1578" s="53">
        <v>16395.686594977553</v>
      </c>
    </row>
    <row r="1579">
      <c r="A1579" s="53" t="s">
        <v>96</v>
      </c>
      <c r="B1579" s="53">
        <v>11.0</v>
      </c>
      <c r="C1579" s="53" t="s">
        <v>24</v>
      </c>
      <c r="D1579" s="53">
        <v>734.6257611744691</v>
      </c>
    </row>
    <row r="1580">
      <c r="A1580" s="53" t="s">
        <v>96</v>
      </c>
      <c r="B1580" s="53">
        <v>11.0</v>
      </c>
      <c r="C1580" s="53" t="s">
        <v>247</v>
      </c>
      <c r="D1580" s="53">
        <v>-68091.1171228186</v>
      </c>
    </row>
    <row r="1581">
      <c r="A1581" s="53" t="s">
        <v>96</v>
      </c>
      <c r="B1581" s="53">
        <v>12.0</v>
      </c>
      <c r="C1581" s="53" t="s">
        <v>24</v>
      </c>
      <c r="D1581" s="53">
        <v>15181.091426660736</v>
      </c>
    </row>
    <row r="1582">
      <c r="A1582" s="53" t="s">
        <v>96</v>
      </c>
      <c r="B1582" s="53">
        <v>12.0</v>
      </c>
      <c r="C1582" s="53" t="s">
        <v>247</v>
      </c>
      <c r="D1582" s="53">
        <v>-20350.0969988909</v>
      </c>
    </row>
    <row r="1583">
      <c r="A1583" s="53" t="s">
        <v>96</v>
      </c>
      <c r="B1583" s="53">
        <v>13.0</v>
      </c>
      <c r="C1583" s="53" t="s">
        <v>24</v>
      </c>
      <c r="D1583" s="53">
        <v>29328.20432881718</v>
      </c>
    </row>
    <row r="1584">
      <c r="A1584" s="53" t="s">
        <v>96</v>
      </c>
      <c r="B1584" s="53">
        <v>13.0</v>
      </c>
      <c r="C1584" s="53" t="s">
        <v>247</v>
      </c>
      <c r="D1584" s="53">
        <v>5700.1257337462985</v>
      </c>
    </row>
    <row r="1585">
      <c r="A1585" s="53" t="s">
        <v>96</v>
      </c>
      <c r="B1585" s="53">
        <v>14.0</v>
      </c>
      <c r="C1585" s="53" t="s">
        <v>24</v>
      </c>
      <c r="D1585" s="53">
        <v>-42016.88315126188</v>
      </c>
    </row>
    <row r="1586">
      <c r="A1586" s="53" t="s">
        <v>96</v>
      </c>
      <c r="B1586" s="53">
        <v>14.0</v>
      </c>
      <c r="C1586" s="53" t="s">
        <v>247</v>
      </c>
      <c r="D1586" s="53">
        <v>-125818.85517887524</v>
      </c>
    </row>
    <row r="1587">
      <c r="A1587" s="53" t="s">
        <v>96</v>
      </c>
      <c r="B1587" s="53">
        <v>15.0</v>
      </c>
      <c r="C1587" s="53" t="s">
        <v>24</v>
      </c>
      <c r="D1587" s="53">
        <v>6774.78435825844</v>
      </c>
    </row>
    <row r="1588">
      <c r="A1588" s="53" t="s">
        <v>96</v>
      </c>
      <c r="B1588" s="53">
        <v>15.0</v>
      </c>
      <c r="C1588" s="53" t="s">
        <v>247</v>
      </c>
      <c r="D1588" s="53">
        <v>-13708.426860054604</v>
      </c>
    </row>
    <row r="1589">
      <c r="A1589" s="53" t="s">
        <v>96</v>
      </c>
      <c r="B1589" s="53">
        <v>16.0</v>
      </c>
      <c r="C1589" s="53" t="s">
        <v>24</v>
      </c>
      <c r="D1589" s="53">
        <v>3497.104959069976</v>
      </c>
    </row>
    <row r="1590">
      <c r="A1590" s="53" t="s">
        <v>96</v>
      </c>
      <c r="B1590" s="53">
        <v>16.0</v>
      </c>
      <c r="C1590" s="53" t="s">
        <v>247</v>
      </c>
      <c r="D1590" s="53">
        <v>-26648.16458993804</v>
      </c>
    </row>
    <row r="1591">
      <c r="A1591" s="53" t="s">
        <v>96</v>
      </c>
      <c r="B1591" s="53">
        <v>17.0</v>
      </c>
      <c r="C1591" s="53" t="s">
        <v>24</v>
      </c>
      <c r="D1591" s="53">
        <v>15816.434148454267</v>
      </c>
    </row>
    <row r="1592">
      <c r="A1592" s="53" t="s">
        <v>96</v>
      </c>
      <c r="B1592" s="53">
        <v>17.0</v>
      </c>
      <c r="C1592" s="53" t="s">
        <v>247</v>
      </c>
      <c r="D1592" s="53">
        <v>-2042.7697353891563</v>
      </c>
    </row>
    <row r="1593">
      <c r="A1593" s="53" t="s">
        <v>96</v>
      </c>
      <c r="B1593" s="53">
        <v>18.0</v>
      </c>
      <c r="C1593" s="53" t="s">
        <v>24</v>
      </c>
      <c r="D1593" s="53">
        <v>7408.238034654278</v>
      </c>
    </row>
    <row r="1594">
      <c r="A1594" s="53" t="s">
        <v>96</v>
      </c>
      <c r="B1594" s="53">
        <v>18.0</v>
      </c>
      <c r="C1594" s="53" t="s">
        <v>247</v>
      </c>
      <c r="D1594" s="53">
        <v>-53450.85739669063</v>
      </c>
    </row>
    <row r="1595">
      <c r="A1595" s="53" t="s">
        <v>96</v>
      </c>
      <c r="B1595" s="53">
        <v>19.0</v>
      </c>
      <c r="C1595" s="53" t="s">
        <v>24</v>
      </c>
      <c r="D1595" s="53">
        <v>10294.829133080297</v>
      </c>
    </row>
    <row r="1596">
      <c r="A1596" s="53" t="s">
        <v>96</v>
      </c>
      <c r="B1596" s="53">
        <v>19.0</v>
      </c>
      <c r="C1596" s="53" t="s">
        <v>247</v>
      </c>
      <c r="D1596" s="53">
        <v>-128549.0319100197</v>
      </c>
    </row>
    <row r="1597">
      <c r="A1597" s="53" t="s">
        <v>96</v>
      </c>
      <c r="B1597" s="53">
        <v>20.0</v>
      </c>
      <c r="C1597" s="53" t="s">
        <v>24</v>
      </c>
      <c r="D1597" s="53">
        <v>20592.344273869763</v>
      </c>
    </row>
    <row r="1598">
      <c r="A1598" s="53" t="s">
        <v>96</v>
      </c>
      <c r="B1598" s="53">
        <v>20.0</v>
      </c>
      <c r="C1598" s="53" t="s">
        <v>247</v>
      </c>
      <c r="D1598" s="53">
        <v>-29865.31509883089</v>
      </c>
    </row>
    <row r="1599">
      <c r="A1599" s="53" t="s">
        <v>96</v>
      </c>
      <c r="B1599" s="53">
        <v>21.0</v>
      </c>
      <c r="C1599" s="53" t="s">
        <v>24</v>
      </c>
      <c r="D1599" s="53">
        <v>17493.52403368096</v>
      </c>
    </row>
    <row r="1600">
      <c r="A1600" s="53" t="s">
        <v>96</v>
      </c>
      <c r="B1600" s="53">
        <v>21.0</v>
      </c>
      <c r="C1600" s="53" t="s">
        <v>247</v>
      </c>
      <c r="D1600" s="53">
        <v>-2278.1996819920514</v>
      </c>
    </row>
    <row r="1601">
      <c r="A1601" s="53" t="s">
        <v>96</v>
      </c>
      <c r="B1601" s="53">
        <v>22.0</v>
      </c>
      <c r="C1601" s="53" t="s">
        <v>24</v>
      </c>
      <c r="D1601" s="53">
        <v>12060.37179155663</v>
      </c>
    </row>
    <row r="1602">
      <c r="A1602" s="53" t="s">
        <v>96</v>
      </c>
      <c r="B1602" s="53">
        <v>22.0</v>
      </c>
      <c r="C1602" s="53" t="s">
        <v>247</v>
      </c>
      <c r="D1602" s="53">
        <v>22449.5990949301</v>
      </c>
    </row>
    <row r="1603">
      <c r="A1603" s="53" t="s">
        <v>96</v>
      </c>
      <c r="B1603" s="53">
        <v>23.0</v>
      </c>
      <c r="C1603" s="53" t="s">
        <v>24</v>
      </c>
      <c r="D1603" s="53">
        <v>20787.801958343454</v>
      </c>
    </row>
    <row r="1604">
      <c r="A1604" s="53" t="s">
        <v>96</v>
      </c>
      <c r="B1604" s="53">
        <v>23.0</v>
      </c>
      <c r="C1604" s="53" t="s">
        <v>247</v>
      </c>
      <c r="D1604" s="53">
        <v>-43980.34210902457</v>
      </c>
    </row>
    <row r="1605">
      <c r="A1605" s="53" t="s">
        <v>96</v>
      </c>
      <c r="B1605" s="53">
        <v>24.0</v>
      </c>
      <c r="C1605" s="53" t="s">
        <v>24</v>
      </c>
      <c r="D1605" s="53">
        <v>-12132.810297722343</v>
      </c>
    </row>
    <row r="1606">
      <c r="A1606" s="53" t="s">
        <v>96</v>
      </c>
      <c r="B1606" s="53">
        <v>24.0</v>
      </c>
      <c r="C1606" s="53" t="s">
        <v>247</v>
      </c>
      <c r="D1606" s="53">
        <v>46436.660513326366</v>
      </c>
    </row>
    <row r="1607">
      <c r="A1607" s="53" t="s">
        <v>96</v>
      </c>
      <c r="B1607" s="53">
        <v>25.0</v>
      </c>
      <c r="C1607" s="53" t="s">
        <v>24</v>
      </c>
      <c r="D1607" s="53">
        <v>-6439.716421405932</v>
      </c>
    </row>
    <row r="1608">
      <c r="A1608" s="53" t="s">
        <v>96</v>
      </c>
      <c r="B1608" s="53">
        <v>25.0</v>
      </c>
      <c r="C1608" s="53" t="s">
        <v>247</v>
      </c>
      <c r="D1608" s="53">
        <v>-18708.88663019079</v>
      </c>
    </row>
    <row r="1609">
      <c r="A1609" s="53" t="s">
        <v>96</v>
      </c>
      <c r="B1609" s="53">
        <v>26.0</v>
      </c>
      <c r="C1609" s="53" t="s">
        <v>24</v>
      </c>
      <c r="D1609" s="53">
        <v>23936.34492747358</v>
      </c>
    </row>
    <row r="1610">
      <c r="A1610" s="53" t="s">
        <v>96</v>
      </c>
      <c r="B1610" s="53">
        <v>26.0</v>
      </c>
      <c r="C1610" s="53" t="s">
        <v>247</v>
      </c>
      <c r="D1610" s="53">
        <v>15635.836046614233</v>
      </c>
    </row>
    <row r="1611">
      <c r="A1611" s="53" t="s">
        <v>96</v>
      </c>
      <c r="B1611" s="53">
        <v>27.0</v>
      </c>
      <c r="C1611" s="53" t="s">
        <v>24</v>
      </c>
      <c r="D1611" s="53">
        <v>11201.37755277456</v>
      </c>
    </row>
    <row r="1612">
      <c r="A1612" s="53" t="s">
        <v>96</v>
      </c>
      <c r="B1612" s="53">
        <v>27.0</v>
      </c>
      <c r="C1612" s="53" t="s">
        <v>247</v>
      </c>
      <c r="D1612" s="53">
        <v>-38695.283088615986</v>
      </c>
    </row>
    <row r="1613">
      <c r="A1613" s="53" t="s">
        <v>96</v>
      </c>
      <c r="B1613" s="53">
        <v>28.0</v>
      </c>
      <c r="C1613" s="53" t="s">
        <v>24</v>
      </c>
      <c r="D1613" s="53">
        <v>16584.195507697677</v>
      </c>
    </row>
    <row r="1614">
      <c r="A1614" s="53" t="s">
        <v>96</v>
      </c>
      <c r="B1614" s="53">
        <v>28.0</v>
      </c>
      <c r="C1614" s="53" t="s">
        <v>247</v>
      </c>
      <c r="D1614" s="53">
        <v>3674.813521128479</v>
      </c>
    </row>
    <row r="1615">
      <c r="A1615" s="53" t="s">
        <v>96</v>
      </c>
      <c r="B1615" s="53">
        <v>29.0</v>
      </c>
      <c r="C1615" s="53" t="s">
        <v>24</v>
      </c>
      <c r="D1615" s="53">
        <v>-663.861686722852</v>
      </c>
    </row>
    <row r="1616">
      <c r="A1616" s="53" t="s">
        <v>96</v>
      </c>
      <c r="B1616" s="53">
        <v>29.0</v>
      </c>
      <c r="C1616" s="53" t="s">
        <v>247</v>
      </c>
      <c r="D1616" s="53">
        <v>5120.582805487971</v>
      </c>
    </row>
    <row r="1617">
      <c r="A1617" s="53" t="s">
        <v>96</v>
      </c>
      <c r="B1617" s="53">
        <v>30.0</v>
      </c>
      <c r="C1617" s="53" t="s">
        <v>24</v>
      </c>
      <c r="D1617" s="53">
        <v>7309.606104170251</v>
      </c>
    </row>
    <row r="1618">
      <c r="A1618" s="53" t="s">
        <v>96</v>
      </c>
      <c r="B1618" s="53">
        <v>30.0</v>
      </c>
      <c r="C1618" s="53" t="s">
        <v>247</v>
      </c>
      <c r="D1618" s="53">
        <v>931.4021698113411</v>
      </c>
    </row>
    <row r="1619">
      <c r="A1619" s="53" t="s">
        <v>96</v>
      </c>
      <c r="B1619" s="53">
        <v>31.0</v>
      </c>
      <c r="C1619" s="53" t="s">
        <v>24</v>
      </c>
      <c r="D1619" s="53">
        <v>26347.948861094606</v>
      </c>
    </row>
    <row r="1620">
      <c r="A1620" s="53" t="s">
        <v>96</v>
      </c>
      <c r="B1620" s="53">
        <v>31.0</v>
      </c>
      <c r="C1620" s="53" t="s">
        <v>247</v>
      </c>
      <c r="D1620" s="53">
        <v>-19175.686370477004</v>
      </c>
    </row>
    <row r="1621">
      <c r="A1621" s="53" t="s">
        <v>96</v>
      </c>
      <c r="B1621" s="53">
        <v>32.0</v>
      </c>
      <c r="C1621" s="53" t="s">
        <v>24</v>
      </c>
      <c r="D1621" s="53">
        <v>7014.01783321161</v>
      </c>
    </row>
    <row r="1622">
      <c r="A1622" s="53" t="s">
        <v>96</v>
      </c>
      <c r="B1622" s="53">
        <v>32.0</v>
      </c>
      <c r="C1622" s="53" t="s">
        <v>247</v>
      </c>
      <c r="D1622" s="53">
        <v>-42804.93624390061</v>
      </c>
    </row>
    <row r="1623">
      <c r="A1623" s="53" t="s">
        <v>96</v>
      </c>
      <c r="B1623" s="53">
        <v>33.0</v>
      </c>
      <c r="C1623" s="53" t="s">
        <v>24</v>
      </c>
      <c r="D1623" s="53">
        <v>13835.492710181148</v>
      </c>
    </row>
    <row r="1624">
      <c r="A1624" s="53" t="s">
        <v>96</v>
      </c>
      <c r="B1624" s="53">
        <v>33.0</v>
      </c>
      <c r="C1624" s="53" t="s">
        <v>247</v>
      </c>
      <c r="D1624" s="53">
        <v>-39238.80080589073</v>
      </c>
    </row>
    <row r="1625">
      <c r="A1625" s="53" t="s">
        <v>96</v>
      </c>
      <c r="B1625" s="53">
        <v>34.0</v>
      </c>
      <c r="C1625" s="53" t="s">
        <v>24</v>
      </c>
      <c r="D1625" s="53">
        <v>-13383.311365926584</v>
      </c>
    </row>
    <row r="1626">
      <c r="A1626" s="53" t="s">
        <v>96</v>
      </c>
      <c r="B1626" s="53">
        <v>34.0</v>
      </c>
      <c r="C1626" s="53" t="s">
        <v>247</v>
      </c>
      <c r="D1626" s="53">
        <v>-14796.243237412766</v>
      </c>
    </row>
    <row r="1627">
      <c r="A1627" s="53" t="s">
        <v>96</v>
      </c>
      <c r="B1627" s="53">
        <v>35.0</v>
      </c>
      <c r="C1627" s="53" t="s">
        <v>24</v>
      </c>
      <c r="D1627" s="53">
        <v>9391.958579578411</v>
      </c>
    </row>
    <row r="1628">
      <c r="A1628" s="53" t="s">
        <v>96</v>
      </c>
      <c r="B1628" s="53">
        <v>35.0</v>
      </c>
      <c r="C1628" s="53" t="s">
        <v>247</v>
      </c>
      <c r="D1628" s="53">
        <v>-10078.974602833778</v>
      </c>
    </row>
    <row r="1629">
      <c r="A1629" s="53" t="s">
        <v>96</v>
      </c>
      <c r="B1629" s="53">
        <v>36.0</v>
      </c>
      <c r="C1629" s="53" t="s">
        <v>24</v>
      </c>
      <c r="D1629" s="53">
        <v>23770.466197706326</v>
      </c>
    </row>
    <row r="1630">
      <c r="A1630" s="53" t="s">
        <v>96</v>
      </c>
      <c r="B1630" s="53">
        <v>36.0</v>
      </c>
      <c r="C1630" s="53" t="s">
        <v>247</v>
      </c>
      <c r="D1630" s="53">
        <v>-41886.061290486796</v>
      </c>
    </row>
    <row r="1631">
      <c r="A1631" s="53" t="s">
        <v>96</v>
      </c>
      <c r="B1631" s="53">
        <v>37.0</v>
      </c>
      <c r="C1631" s="53" t="s">
        <v>24</v>
      </c>
      <c r="D1631" s="53">
        <v>11088.623069513998</v>
      </c>
    </row>
    <row r="1632">
      <c r="A1632" s="53" t="s">
        <v>96</v>
      </c>
      <c r="B1632" s="53">
        <v>37.0</v>
      </c>
      <c r="C1632" s="53" t="s">
        <v>247</v>
      </c>
      <c r="D1632" s="53">
        <v>-22510.473224486974</v>
      </c>
    </row>
    <row r="1633">
      <c r="A1633" s="53" t="s">
        <v>96</v>
      </c>
      <c r="B1633" s="53">
        <v>38.0</v>
      </c>
      <c r="C1633" s="53" t="s">
        <v>24</v>
      </c>
      <c r="D1633" s="53">
        <v>-363.7228175384007</v>
      </c>
    </row>
    <row r="1634">
      <c r="A1634" s="53" t="s">
        <v>96</v>
      </c>
      <c r="B1634" s="53">
        <v>38.0</v>
      </c>
      <c r="C1634" s="53" t="s">
        <v>247</v>
      </c>
      <c r="D1634" s="53">
        <v>-12507.715925139186</v>
      </c>
    </row>
    <row r="1635">
      <c r="A1635" s="53" t="s">
        <v>96</v>
      </c>
      <c r="B1635" s="53">
        <v>39.0</v>
      </c>
      <c r="C1635" s="53" t="s">
        <v>24</v>
      </c>
      <c r="D1635" s="53">
        <v>-3276.0916130827136</v>
      </c>
    </row>
    <row r="1636">
      <c r="A1636" s="53" t="s">
        <v>96</v>
      </c>
      <c r="B1636" s="53">
        <v>39.0</v>
      </c>
      <c r="C1636" s="53" t="s">
        <v>247</v>
      </c>
      <c r="D1636" s="53">
        <v>-37930.37212640693</v>
      </c>
    </row>
    <row r="1637">
      <c r="A1637" s="53" t="s">
        <v>96</v>
      </c>
      <c r="B1637" s="53">
        <v>40.0</v>
      </c>
      <c r="C1637" s="53" t="s">
        <v>24</v>
      </c>
      <c r="D1637" s="53">
        <v>10713.7916014898</v>
      </c>
    </row>
    <row r="1638">
      <c r="A1638" s="53" t="s">
        <v>96</v>
      </c>
      <c r="B1638" s="53">
        <v>40.0</v>
      </c>
      <c r="C1638" s="53" t="s">
        <v>247</v>
      </c>
      <c r="D1638" s="53">
        <v>-38722.622287306105</v>
      </c>
    </row>
    <row r="1639">
      <c r="A1639" s="53" t="s">
        <v>96</v>
      </c>
      <c r="B1639" s="53">
        <v>41.0</v>
      </c>
      <c r="C1639" s="53" t="s">
        <v>24</v>
      </c>
      <c r="D1639" s="53">
        <v>22938.69905403072</v>
      </c>
    </row>
    <row r="1640">
      <c r="A1640" s="53" t="s">
        <v>96</v>
      </c>
      <c r="B1640" s="53">
        <v>41.0</v>
      </c>
      <c r="C1640" s="53" t="s">
        <v>247</v>
      </c>
      <c r="D1640" s="53">
        <v>-17216.022344322948</v>
      </c>
    </row>
    <row r="1641">
      <c r="A1641" s="53" t="s">
        <v>96</v>
      </c>
      <c r="B1641" s="53">
        <v>42.0</v>
      </c>
      <c r="C1641" s="53" t="s">
        <v>24</v>
      </c>
      <c r="D1641" s="53">
        <v>5152.357896270163</v>
      </c>
    </row>
    <row r="1642">
      <c r="A1642" s="53" t="s">
        <v>96</v>
      </c>
      <c r="B1642" s="53">
        <v>42.0</v>
      </c>
      <c r="C1642" s="53" t="s">
        <v>247</v>
      </c>
      <c r="D1642" s="53">
        <v>-32231.70160107492</v>
      </c>
    </row>
    <row r="1643">
      <c r="A1643" s="53" t="s">
        <v>96</v>
      </c>
      <c r="B1643" s="53">
        <v>43.0</v>
      </c>
      <c r="C1643" s="53" t="s">
        <v>24</v>
      </c>
      <c r="D1643" s="53">
        <v>-3645.159898583908</v>
      </c>
    </row>
    <row r="1644">
      <c r="A1644" s="53" t="s">
        <v>96</v>
      </c>
      <c r="B1644" s="53">
        <v>43.0</v>
      </c>
      <c r="C1644" s="53" t="s">
        <v>247</v>
      </c>
      <c r="D1644" s="53">
        <v>-16818.13882682987</v>
      </c>
    </row>
    <row r="1645">
      <c r="A1645" s="53" t="s">
        <v>96</v>
      </c>
      <c r="B1645" s="53">
        <v>44.0</v>
      </c>
      <c r="C1645" s="53" t="s">
        <v>24</v>
      </c>
      <c r="D1645" s="53">
        <v>4785.072490393195</v>
      </c>
    </row>
    <row r="1646">
      <c r="A1646" s="53" t="s">
        <v>96</v>
      </c>
      <c r="B1646" s="53">
        <v>44.0</v>
      </c>
      <c r="C1646" s="53" t="s">
        <v>247</v>
      </c>
      <c r="D1646" s="53">
        <v>-20041.38230319275</v>
      </c>
    </row>
    <row r="1647">
      <c r="A1647" s="53" t="s">
        <v>96</v>
      </c>
      <c r="B1647" s="53">
        <v>45.0</v>
      </c>
      <c r="C1647" s="53" t="s">
        <v>24</v>
      </c>
      <c r="D1647" s="53">
        <v>15918.677042961917</v>
      </c>
    </row>
    <row r="1648">
      <c r="A1648" s="53" t="s">
        <v>96</v>
      </c>
      <c r="B1648" s="53">
        <v>45.0</v>
      </c>
      <c r="C1648" s="53" t="s">
        <v>247</v>
      </c>
      <c r="D1648" s="53">
        <v>-32496.023950367606</v>
      </c>
    </row>
    <row r="1649">
      <c r="A1649" s="53" t="s">
        <v>96</v>
      </c>
      <c r="B1649" s="53">
        <v>46.0</v>
      </c>
      <c r="C1649" s="53" t="s">
        <v>24</v>
      </c>
      <c r="D1649" s="53">
        <v>-9302.411613671147</v>
      </c>
    </row>
    <row r="1650">
      <c r="A1650" s="53" t="s">
        <v>96</v>
      </c>
      <c r="B1650" s="53">
        <v>46.0</v>
      </c>
      <c r="C1650" s="53" t="s">
        <v>247</v>
      </c>
      <c r="D1650" s="53">
        <v>-13254.766496473183</v>
      </c>
    </row>
    <row r="1651">
      <c r="A1651" s="53" t="s">
        <v>96</v>
      </c>
      <c r="B1651" s="53">
        <v>47.0</v>
      </c>
      <c r="C1651" s="53" t="s">
        <v>24</v>
      </c>
      <c r="D1651" s="53">
        <v>-22705.823233331314</v>
      </c>
    </row>
    <row r="1652">
      <c r="A1652" s="53" t="s">
        <v>96</v>
      </c>
      <c r="B1652" s="53">
        <v>47.0</v>
      </c>
      <c r="C1652" s="53" t="s">
        <v>247</v>
      </c>
      <c r="D1652" s="53">
        <v>3843.6417961847274</v>
      </c>
    </row>
    <row r="1653">
      <c r="A1653" s="53" t="s">
        <v>96</v>
      </c>
      <c r="B1653" s="53">
        <v>48.0</v>
      </c>
      <c r="C1653" s="53" t="s">
        <v>24</v>
      </c>
      <c r="D1653" s="53">
        <v>7903.715689651741</v>
      </c>
    </row>
    <row r="1654">
      <c r="A1654" s="53" t="s">
        <v>96</v>
      </c>
      <c r="B1654" s="53">
        <v>48.0</v>
      </c>
      <c r="C1654" s="53" t="s">
        <v>247</v>
      </c>
      <c r="D1654" s="53">
        <v>-13022.732103910412</v>
      </c>
    </row>
    <row r="1655">
      <c r="A1655" s="53" t="s">
        <v>96</v>
      </c>
      <c r="B1655" s="53">
        <v>49.0</v>
      </c>
      <c r="C1655" s="53" t="s">
        <v>24</v>
      </c>
      <c r="D1655" s="53">
        <v>-8353.888698003586</v>
      </c>
    </row>
    <row r="1656">
      <c r="A1656" s="53" t="s">
        <v>96</v>
      </c>
      <c r="B1656" s="53">
        <v>49.0</v>
      </c>
      <c r="C1656" s="53" t="s">
        <v>247</v>
      </c>
      <c r="D1656" s="53">
        <v>-25380.417750385404</v>
      </c>
    </row>
    <row r="1657">
      <c r="A1657" s="53" t="s">
        <v>96</v>
      </c>
      <c r="B1657" s="53">
        <v>50.0</v>
      </c>
      <c r="C1657" s="53" t="s">
        <v>24</v>
      </c>
      <c r="D1657" s="53">
        <v>19271.8721082993</v>
      </c>
    </row>
    <row r="1658">
      <c r="A1658" s="53" t="s">
        <v>96</v>
      </c>
      <c r="B1658" s="53">
        <v>50.0</v>
      </c>
      <c r="C1658" s="53" t="s">
        <v>247</v>
      </c>
      <c r="D1658" s="53">
        <v>-33107.01304219291</v>
      </c>
    </row>
    <row r="1659">
      <c r="A1659" s="53" t="s">
        <v>96</v>
      </c>
      <c r="B1659" s="53">
        <v>51.0</v>
      </c>
      <c r="C1659" s="53" t="s">
        <v>24</v>
      </c>
      <c r="D1659" s="53">
        <v>-9740.33026581347</v>
      </c>
    </row>
    <row r="1660">
      <c r="A1660" s="53" t="s">
        <v>96</v>
      </c>
      <c r="B1660" s="53">
        <v>51.0</v>
      </c>
      <c r="C1660" s="53" t="s">
        <v>247</v>
      </c>
      <c r="D1660" s="53">
        <v>32395.2508612624</v>
      </c>
    </row>
    <row r="1661">
      <c r="A1661" s="53" t="s">
        <v>96</v>
      </c>
      <c r="B1661" s="53">
        <v>52.0</v>
      </c>
      <c r="C1661" s="53" t="s">
        <v>24</v>
      </c>
      <c r="D1661" s="53">
        <v>-8152.639292991744</v>
      </c>
    </row>
    <row r="1662">
      <c r="A1662" s="53" t="s">
        <v>96</v>
      </c>
      <c r="B1662" s="53">
        <v>52.0</v>
      </c>
      <c r="C1662" s="53" t="s">
        <v>247</v>
      </c>
      <c r="D1662" s="53">
        <v>-87770.55428217423</v>
      </c>
    </row>
    <row r="1663">
      <c r="A1663" s="53" t="s">
        <v>97</v>
      </c>
      <c r="B1663" s="53">
        <v>1.0</v>
      </c>
      <c r="C1663" s="53" t="s">
        <v>24</v>
      </c>
      <c r="D1663" s="53">
        <v>95132.82360484335</v>
      </c>
    </row>
    <row r="1664">
      <c r="A1664" s="53" t="s">
        <v>97</v>
      </c>
      <c r="B1664" s="53">
        <v>1.0</v>
      </c>
      <c r="C1664" s="53" t="s">
        <v>247</v>
      </c>
      <c r="D1664" s="53">
        <v>7716.369222226469</v>
      </c>
    </row>
    <row r="1665">
      <c r="A1665" s="53" t="s">
        <v>97</v>
      </c>
      <c r="B1665" s="53">
        <v>2.0</v>
      </c>
      <c r="C1665" s="53" t="s">
        <v>24</v>
      </c>
      <c r="D1665" s="53">
        <v>21421.7896214742</v>
      </c>
    </row>
    <row r="1666">
      <c r="A1666" s="53" t="s">
        <v>97</v>
      </c>
      <c r="B1666" s="53">
        <v>2.0</v>
      </c>
      <c r="C1666" s="53" t="s">
        <v>247</v>
      </c>
      <c r="D1666" s="53">
        <v>1764.0444021281783</v>
      </c>
    </row>
    <row r="1667">
      <c r="A1667" s="53" t="s">
        <v>97</v>
      </c>
      <c r="B1667" s="53">
        <v>3.0</v>
      </c>
      <c r="C1667" s="53" t="s">
        <v>24</v>
      </c>
      <c r="D1667" s="53">
        <v>-43216.057595650316</v>
      </c>
    </row>
    <row r="1668">
      <c r="A1668" s="53" t="s">
        <v>97</v>
      </c>
      <c r="B1668" s="53">
        <v>3.0</v>
      </c>
      <c r="C1668" s="53" t="s">
        <v>247</v>
      </c>
      <c r="D1668" s="53">
        <v>-43529.669357475315</v>
      </c>
    </row>
    <row r="1669">
      <c r="A1669" s="53" t="s">
        <v>97</v>
      </c>
      <c r="B1669" s="53">
        <v>4.0</v>
      </c>
      <c r="C1669" s="53" t="s">
        <v>24</v>
      </c>
      <c r="D1669" s="53">
        <v>18673.03294241917</v>
      </c>
    </row>
    <row r="1670">
      <c r="A1670" s="53" t="s">
        <v>97</v>
      </c>
      <c r="B1670" s="53">
        <v>4.0</v>
      </c>
      <c r="C1670" s="53" t="s">
        <v>247</v>
      </c>
      <c r="D1670" s="53">
        <v>2110.720895858406</v>
      </c>
    </row>
    <row r="1671">
      <c r="A1671" s="53" t="s">
        <v>97</v>
      </c>
      <c r="B1671" s="53">
        <v>5.0</v>
      </c>
      <c r="C1671" s="53" t="s">
        <v>24</v>
      </c>
      <c r="D1671" s="53">
        <v>50938.07643863856</v>
      </c>
    </row>
    <row r="1672">
      <c r="A1672" s="53" t="s">
        <v>97</v>
      </c>
      <c r="B1672" s="53">
        <v>5.0</v>
      </c>
      <c r="C1672" s="53" t="s">
        <v>247</v>
      </c>
      <c r="D1672" s="53">
        <v>-3844.606348010693</v>
      </c>
    </row>
    <row r="1673">
      <c r="A1673" s="53" t="s">
        <v>97</v>
      </c>
      <c r="B1673" s="53">
        <v>6.0</v>
      </c>
      <c r="C1673" s="53" t="s">
        <v>24</v>
      </c>
      <c r="D1673" s="53">
        <v>-14595.675473125018</v>
      </c>
    </row>
    <row r="1674">
      <c r="A1674" s="53" t="s">
        <v>97</v>
      </c>
      <c r="B1674" s="53">
        <v>6.0</v>
      </c>
      <c r="C1674" s="53" t="s">
        <v>247</v>
      </c>
      <c r="D1674" s="53">
        <v>-9291.314445857719</v>
      </c>
    </row>
    <row r="1675">
      <c r="A1675" s="53" t="s">
        <v>97</v>
      </c>
      <c r="B1675" s="53">
        <v>7.0</v>
      </c>
      <c r="C1675" s="53" t="s">
        <v>24</v>
      </c>
      <c r="D1675" s="53">
        <v>19742.750403209968</v>
      </c>
    </row>
    <row r="1676">
      <c r="A1676" s="53" t="s">
        <v>97</v>
      </c>
      <c r="B1676" s="53">
        <v>7.0</v>
      </c>
      <c r="C1676" s="53" t="s">
        <v>247</v>
      </c>
      <c r="D1676" s="53">
        <v>18646.457958854855</v>
      </c>
    </row>
    <row r="1677">
      <c r="A1677" s="53" t="s">
        <v>97</v>
      </c>
      <c r="B1677" s="53">
        <v>8.0</v>
      </c>
      <c r="C1677" s="53" t="s">
        <v>24</v>
      </c>
      <c r="D1677" s="53">
        <v>-196975.6543340875</v>
      </c>
    </row>
    <row r="1678">
      <c r="A1678" s="53" t="s">
        <v>97</v>
      </c>
      <c r="B1678" s="53">
        <v>8.0</v>
      </c>
      <c r="C1678" s="53" t="s">
        <v>247</v>
      </c>
      <c r="D1678" s="53">
        <v>-84338.68198083485</v>
      </c>
    </row>
    <row r="1679">
      <c r="A1679" s="53" t="s">
        <v>97</v>
      </c>
      <c r="B1679" s="53">
        <v>9.0</v>
      </c>
      <c r="C1679" s="53" t="s">
        <v>24</v>
      </c>
      <c r="D1679" s="53">
        <v>-15593.20745296422</v>
      </c>
    </row>
    <row r="1680">
      <c r="A1680" s="53" t="s">
        <v>97</v>
      </c>
      <c r="B1680" s="53">
        <v>9.0</v>
      </c>
      <c r="C1680" s="53" t="s">
        <v>247</v>
      </c>
      <c r="D1680" s="53">
        <v>-53235.02725440721</v>
      </c>
    </row>
    <row r="1681">
      <c r="A1681" s="53" t="s">
        <v>97</v>
      </c>
      <c r="B1681" s="53">
        <v>10.0</v>
      </c>
      <c r="C1681" s="53" t="s">
        <v>24</v>
      </c>
      <c r="D1681" s="53">
        <v>-12416.7610619081</v>
      </c>
    </row>
    <row r="1682">
      <c r="A1682" s="53" t="s">
        <v>97</v>
      </c>
      <c r="B1682" s="53">
        <v>10.0</v>
      </c>
      <c r="C1682" s="53" t="s">
        <v>247</v>
      </c>
      <c r="D1682" s="53">
        <v>-12219.984139183049</v>
      </c>
    </row>
    <row r="1683">
      <c r="A1683" s="53" t="s">
        <v>97</v>
      </c>
      <c r="B1683" s="53">
        <v>11.0</v>
      </c>
      <c r="C1683" s="53" t="s">
        <v>24</v>
      </c>
      <c r="D1683" s="53">
        <v>2026.4147886829946</v>
      </c>
    </row>
    <row r="1684">
      <c r="A1684" s="53" t="s">
        <v>97</v>
      </c>
      <c r="B1684" s="53">
        <v>11.0</v>
      </c>
      <c r="C1684" s="53" t="s">
        <v>247</v>
      </c>
      <c r="D1684" s="53">
        <v>-29315.360658812533</v>
      </c>
    </row>
    <row r="1685">
      <c r="A1685" s="53" t="s">
        <v>97</v>
      </c>
      <c r="B1685" s="53">
        <v>12.0</v>
      </c>
      <c r="C1685" s="53" t="s">
        <v>24</v>
      </c>
      <c r="D1685" s="53">
        <v>-29870.622944418017</v>
      </c>
    </row>
    <row r="1686">
      <c r="A1686" s="53" t="s">
        <v>97</v>
      </c>
      <c r="B1686" s="53">
        <v>12.0</v>
      </c>
      <c r="C1686" s="53" t="s">
        <v>247</v>
      </c>
      <c r="D1686" s="53">
        <v>-16680.29241860516</v>
      </c>
    </row>
    <row r="1687">
      <c r="A1687" s="53" t="s">
        <v>97</v>
      </c>
      <c r="B1687" s="53">
        <v>13.0</v>
      </c>
      <c r="C1687" s="53" t="s">
        <v>24</v>
      </c>
      <c r="D1687" s="53">
        <v>95467.5603596671</v>
      </c>
    </row>
    <row r="1688">
      <c r="A1688" s="53" t="s">
        <v>97</v>
      </c>
      <c r="B1688" s="53">
        <v>13.0</v>
      </c>
      <c r="C1688" s="53" t="s">
        <v>247</v>
      </c>
      <c r="D1688" s="53">
        <v>59900.48320318833</v>
      </c>
    </row>
    <row r="1689">
      <c r="A1689" s="53" t="s">
        <v>97</v>
      </c>
      <c r="B1689" s="53">
        <v>14.0</v>
      </c>
      <c r="C1689" s="53" t="s">
        <v>24</v>
      </c>
      <c r="D1689" s="53">
        <v>-111630.16940781896</v>
      </c>
    </row>
    <row r="1690">
      <c r="A1690" s="53" t="s">
        <v>97</v>
      </c>
      <c r="B1690" s="53">
        <v>14.0</v>
      </c>
      <c r="C1690" s="53" t="s">
        <v>247</v>
      </c>
      <c r="D1690" s="53">
        <v>-122122.51628886235</v>
      </c>
    </row>
    <row r="1691">
      <c r="A1691" s="53" t="s">
        <v>97</v>
      </c>
      <c r="B1691" s="53">
        <v>15.0</v>
      </c>
      <c r="C1691" s="53" t="s">
        <v>24</v>
      </c>
      <c r="D1691" s="53">
        <v>-437.30034789467254</v>
      </c>
    </row>
    <row r="1692">
      <c r="A1692" s="53" t="s">
        <v>97</v>
      </c>
      <c r="B1692" s="53">
        <v>15.0</v>
      </c>
      <c r="C1692" s="53" t="s">
        <v>247</v>
      </c>
      <c r="D1692" s="53">
        <v>1257.9805436294591</v>
      </c>
    </row>
    <row r="1693">
      <c r="A1693" s="53" t="s">
        <v>97</v>
      </c>
      <c r="B1693" s="53">
        <v>16.0</v>
      </c>
      <c r="C1693" s="53" t="s">
        <v>24</v>
      </c>
      <c r="D1693" s="53">
        <v>-24102.276675441964</v>
      </c>
    </row>
    <row r="1694">
      <c r="A1694" s="53" t="s">
        <v>97</v>
      </c>
      <c r="B1694" s="53">
        <v>16.0</v>
      </c>
      <c r="C1694" s="53" t="s">
        <v>247</v>
      </c>
      <c r="D1694" s="53">
        <v>-39761.958421192336</v>
      </c>
    </row>
    <row r="1695">
      <c r="A1695" s="53" t="s">
        <v>97</v>
      </c>
      <c r="B1695" s="53">
        <v>17.0</v>
      </c>
      <c r="C1695" s="53" t="s">
        <v>24</v>
      </c>
      <c r="D1695" s="53">
        <v>23143.644486582198</v>
      </c>
    </row>
    <row r="1696">
      <c r="A1696" s="53" t="s">
        <v>97</v>
      </c>
      <c r="B1696" s="53">
        <v>17.0</v>
      </c>
      <c r="C1696" s="53" t="s">
        <v>247</v>
      </c>
      <c r="D1696" s="53">
        <v>12682.398620752134</v>
      </c>
    </row>
    <row r="1697">
      <c r="A1697" s="53" t="s">
        <v>97</v>
      </c>
      <c r="B1697" s="53">
        <v>18.0</v>
      </c>
      <c r="C1697" s="53" t="s">
        <v>24</v>
      </c>
      <c r="D1697" s="53">
        <v>73051.30282607429</v>
      </c>
    </row>
    <row r="1698">
      <c r="A1698" s="53" t="s">
        <v>97</v>
      </c>
      <c r="B1698" s="53">
        <v>18.0</v>
      </c>
      <c r="C1698" s="53" t="s">
        <v>247</v>
      </c>
      <c r="D1698" s="53">
        <v>-17174.66991897119</v>
      </c>
    </row>
    <row r="1699">
      <c r="A1699" s="53" t="s">
        <v>97</v>
      </c>
      <c r="B1699" s="53">
        <v>19.0</v>
      </c>
      <c r="C1699" s="53" t="s">
        <v>24</v>
      </c>
      <c r="D1699" s="53">
        <v>-4754.987189003679</v>
      </c>
    </row>
    <row r="1700">
      <c r="A1700" s="53" t="s">
        <v>97</v>
      </c>
      <c r="B1700" s="53">
        <v>19.0</v>
      </c>
      <c r="C1700" s="53" t="s">
        <v>247</v>
      </c>
      <c r="D1700" s="53">
        <v>-10276.841869733209</v>
      </c>
    </row>
    <row r="1701">
      <c r="A1701" s="53" t="s">
        <v>97</v>
      </c>
      <c r="B1701" s="53">
        <v>20.0</v>
      </c>
      <c r="C1701" s="53" t="s">
        <v>24</v>
      </c>
      <c r="D1701" s="53">
        <v>17511.394443749574</v>
      </c>
    </row>
    <row r="1702">
      <c r="A1702" s="53" t="s">
        <v>97</v>
      </c>
      <c r="B1702" s="53">
        <v>20.0</v>
      </c>
      <c r="C1702" s="53" t="s">
        <v>247</v>
      </c>
      <c r="D1702" s="53">
        <v>-20697.656036277243</v>
      </c>
    </row>
    <row r="1703">
      <c r="A1703" s="53" t="s">
        <v>97</v>
      </c>
      <c r="B1703" s="53">
        <v>21.0</v>
      </c>
      <c r="C1703" s="53" t="s">
        <v>24</v>
      </c>
      <c r="D1703" s="53">
        <v>-29044.29936885883</v>
      </c>
    </row>
    <row r="1704">
      <c r="A1704" s="53" t="s">
        <v>97</v>
      </c>
      <c r="B1704" s="53">
        <v>21.0</v>
      </c>
      <c r="C1704" s="53" t="s">
        <v>247</v>
      </c>
      <c r="D1704" s="53">
        <v>-4046.7227158957826</v>
      </c>
    </row>
    <row r="1705">
      <c r="A1705" s="53" t="s">
        <v>97</v>
      </c>
      <c r="B1705" s="53">
        <v>22.0</v>
      </c>
      <c r="C1705" s="53" t="s">
        <v>24</v>
      </c>
      <c r="D1705" s="53">
        <v>16077.927566573006</v>
      </c>
    </row>
    <row r="1706">
      <c r="A1706" s="53" t="s">
        <v>97</v>
      </c>
      <c r="B1706" s="53">
        <v>22.0</v>
      </c>
      <c r="C1706" s="53" t="s">
        <v>247</v>
      </c>
      <c r="D1706" s="53">
        <v>-4795.643166485243</v>
      </c>
    </row>
    <row r="1707">
      <c r="A1707" s="53" t="s">
        <v>97</v>
      </c>
      <c r="B1707" s="53">
        <v>23.0</v>
      </c>
      <c r="C1707" s="53" t="s">
        <v>24</v>
      </c>
      <c r="D1707" s="53">
        <v>-9957.230105390954</v>
      </c>
    </row>
    <row r="1708">
      <c r="A1708" s="53" t="s">
        <v>97</v>
      </c>
      <c r="B1708" s="53">
        <v>23.0</v>
      </c>
      <c r="C1708" s="53" t="s">
        <v>247</v>
      </c>
      <c r="D1708" s="53">
        <v>-47702.14804227478</v>
      </c>
    </row>
    <row r="1709">
      <c r="A1709" s="53" t="s">
        <v>97</v>
      </c>
      <c r="B1709" s="53">
        <v>24.0</v>
      </c>
      <c r="C1709" s="53" t="s">
        <v>24</v>
      </c>
      <c r="D1709" s="53">
        <v>-87300.1582586216</v>
      </c>
    </row>
    <row r="1710">
      <c r="A1710" s="53" t="s">
        <v>97</v>
      </c>
      <c r="B1710" s="53">
        <v>24.0</v>
      </c>
      <c r="C1710" s="53" t="s">
        <v>247</v>
      </c>
      <c r="D1710" s="53">
        <v>175692.33382418109</v>
      </c>
    </row>
    <row r="1711">
      <c r="A1711" s="53" t="s">
        <v>97</v>
      </c>
      <c r="B1711" s="53">
        <v>25.0</v>
      </c>
      <c r="C1711" s="53" t="s">
        <v>24</v>
      </c>
      <c r="D1711" s="53">
        <v>-161837.2152465965</v>
      </c>
    </row>
    <row r="1712">
      <c r="A1712" s="53" t="s">
        <v>97</v>
      </c>
      <c r="B1712" s="53">
        <v>25.0</v>
      </c>
      <c r="C1712" s="53" t="s">
        <v>247</v>
      </c>
      <c r="D1712" s="53">
        <v>-2643.842977845029</v>
      </c>
    </row>
    <row r="1713">
      <c r="A1713" s="53" t="s">
        <v>97</v>
      </c>
      <c r="B1713" s="53">
        <v>26.0</v>
      </c>
      <c r="C1713" s="53" t="s">
        <v>24</v>
      </c>
      <c r="D1713" s="53">
        <v>-1754.8656014047765</v>
      </c>
    </row>
    <row r="1714">
      <c r="A1714" s="53" t="s">
        <v>97</v>
      </c>
      <c r="B1714" s="53">
        <v>26.0</v>
      </c>
      <c r="C1714" s="53" t="s">
        <v>247</v>
      </c>
      <c r="D1714" s="53">
        <v>-2491.342300756544</v>
      </c>
    </row>
    <row r="1715">
      <c r="A1715" s="53" t="s">
        <v>97</v>
      </c>
      <c r="B1715" s="53">
        <v>27.0</v>
      </c>
      <c r="C1715" s="53" t="s">
        <v>24</v>
      </c>
      <c r="D1715" s="53">
        <v>-18540.86852240796</v>
      </c>
    </row>
    <row r="1716">
      <c r="A1716" s="53" t="s">
        <v>97</v>
      </c>
      <c r="B1716" s="53">
        <v>27.0</v>
      </c>
      <c r="C1716" s="53" t="s">
        <v>247</v>
      </c>
      <c r="D1716" s="53">
        <v>-10270.297586829005</v>
      </c>
    </row>
    <row r="1717">
      <c r="A1717" s="53" t="s">
        <v>97</v>
      </c>
      <c r="B1717" s="53">
        <v>28.0</v>
      </c>
      <c r="C1717" s="53" t="s">
        <v>24</v>
      </c>
      <c r="D1717" s="53">
        <v>-67202.80561623524</v>
      </c>
    </row>
    <row r="1718">
      <c r="A1718" s="53" t="s">
        <v>97</v>
      </c>
      <c r="B1718" s="53">
        <v>28.0</v>
      </c>
      <c r="C1718" s="53" t="s">
        <v>247</v>
      </c>
      <c r="D1718" s="53">
        <v>-32614.86448312243</v>
      </c>
    </row>
    <row r="1719">
      <c r="A1719" s="53" t="s">
        <v>97</v>
      </c>
      <c r="B1719" s="53">
        <v>29.0</v>
      </c>
      <c r="C1719" s="53" t="s">
        <v>24</v>
      </c>
      <c r="D1719" s="53">
        <v>-67320.32302383118</v>
      </c>
    </row>
    <row r="1720">
      <c r="A1720" s="53" t="s">
        <v>97</v>
      </c>
      <c r="B1720" s="53">
        <v>29.0</v>
      </c>
      <c r="C1720" s="53" t="s">
        <v>247</v>
      </c>
      <c r="D1720" s="53">
        <v>-33234.34764350208</v>
      </c>
    </row>
    <row r="1721">
      <c r="A1721" s="53" t="s">
        <v>97</v>
      </c>
      <c r="B1721" s="53">
        <v>30.0</v>
      </c>
      <c r="C1721" s="53" t="s">
        <v>24</v>
      </c>
      <c r="D1721" s="53">
        <v>-73466.23314310901</v>
      </c>
    </row>
    <row r="1722">
      <c r="A1722" s="53" t="s">
        <v>97</v>
      </c>
      <c r="B1722" s="53">
        <v>30.0</v>
      </c>
      <c r="C1722" s="53" t="s">
        <v>247</v>
      </c>
      <c r="D1722" s="53">
        <v>-40224.8259500518</v>
      </c>
    </row>
    <row r="1723">
      <c r="A1723" s="53" t="s">
        <v>97</v>
      </c>
      <c r="B1723" s="53">
        <v>31.0</v>
      </c>
      <c r="C1723" s="53" t="s">
        <v>24</v>
      </c>
      <c r="D1723" s="53">
        <v>-31268.997364571696</v>
      </c>
    </row>
    <row r="1724">
      <c r="A1724" s="53" t="s">
        <v>97</v>
      </c>
      <c r="B1724" s="53">
        <v>31.0</v>
      </c>
      <c r="C1724" s="53" t="s">
        <v>247</v>
      </c>
      <c r="D1724" s="53">
        <v>-39312.54745022669</v>
      </c>
    </row>
    <row r="1725">
      <c r="A1725" s="53" t="s">
        <v>97</v>
      </c>
      <c r="B1725" s="53">
        <v>32.0</v>
      </c>
      <c r="C1725" s="53" t="s">
        <v>24</v>
      </c>
      <c r="D1725" s="53">
        <v>-50301.87080057987</v>
      </c>
    </row>
    <row r="1726">
      <c r="A1726" s="53" t="s">
        <v>97</v>
      </c>
      <c r="B1726" s="53">
        <v>32.0</v>
      </c>
      <c r="C1726" s="53" t="s">
        <v>247</v>
      </c>
      <c r="D1726" s="53">
        <v>-89557.22010294984</v>
      </c>
    </row>
    <row r="1727">
      <c r="A1727" s="53" t="s">
        <v>97</v>
      </c>
      <c r="B1727" s="53">
        <v>33.0</v>
      </c>
      <c r="C1727" s="53" t="s">
        <v>24</v>
      </c>
      <c r="D1727" s="53">
        <v>-80571.2645488566</v>
      </c>
    </row>
    <row r="1728">
      <c r="A1728" s="53" t="s">
        <v>97</v>
      </c>
      <c r="B1728" s="53">
        <v>33.0</v>
      </c>
      <c r="C1728" s="53" t="s">
        <v>247</v>
      </c>
      <c r="D1728" s="53">
        <v>-26218.254596453484</v>
      </c>
    </row>
    <row r="1729">
      <c r="A1729" s="53" t="s">
        <v>97</v>
      </c>
      <c r="B1729" s="53">
        <v>34.0</v>
      </c>
      <c r="C1729" s="53" t="s">
        <v>24</v>
      </c>
      <c r="D1729" s="53">
        <v>-100973.84588919245</v>
      </c>
    </row>
    <row r="1730">
      <c r="A1730" s="53" t="s">
        <v>97</v>
      </c>
      <c r="B1730" s="53">
        <v>34.0</v>
      </c>
      <c r="C1730" s="53" t="s">
        <v>247</v>
      </c>
      <c r="D1730" s="53">
        <v>-18515.625326487785</v>
      </c>
    </row>
    <row r="1731">
      <c r="A1731" s="53" t="s">
        <v>97</v>
      </c>
      <c r="B1731" s="53">
        <v>35.0</v>
      </c>
      <c r="C1731" s="53" t="s">
        <v>24</v>
      </c>
      <c r="D1731" s="53">
        <v>-51723.094581892234</v>
      </c>
    </row>
    <row r="1732">
      <c r="A1732" s="53" t="s">
        <v>97</v>
      </c>
      <c r="B1732" s="53">
        <v>35.0</v>
      </c>
      <c r="C1732" s="53" t="s">
        <v>247</v>
      </c>
      <c r="D1732" s="53">
        <v>-16467.325213670076</v>
      </c>
    </row>
    <row r="1733">
      <c r="A1733" s="53" t="s">
        <v>97</v>
      </c>
      <c r="B1733" s="53">
        <v>36.0</v>
      </c>
      <c r="C1733" s="53" t="s">
        <v>24</v>
      </c>
      <c r="D1733" s="53">
        <v>-89925.98882589166</v>
      </c>
    </row>
    <row r="1734">
      <c r="A1734" s="53" t="s">
        <v>97</v>
      </c>
      <c r="B1734" s="53">
        <v>36.0</v>
      </c>
      <c r="C1734" s="53" t="s">
        <v>247</v>
      </c>
      <c r="D1734" s="53">
        <v>-41086.25429792621</v>
      </c>
    </row>
    <row r="1735">
      <c r="A1735" s="53" t="s">
        <v>97</v>
      </c>
      <c r="B1735" s="53">
        <v>37.0</v>
      </c>
      <c r="C1735" s="53" t="s">
        <v>24</v>
      </c>
      <c r="D1735" s="53">
        <v>-79079.88665919838</v>
      </c>
    </row>
    <row r="1736">
      <c r="A1736" s="53" t="s">
        <v>97</v>
      </c>
      <c r="B1736" s="53">
        <v>37.0</v>
      </c>
      <c r="C1736" s="53" t="s">
        <v>247</v>
      </c>
      <c r="D1736" s="53">
        <v>-2324.8535545395507</v>
      </c>
    </row>
    <row r="1737">
      <c r="A1737" s="53" t="s">
        <v>97</v>
      </c>
      <c r="B1737" s="53">
        <v>38.0</v>
      </c>
      <c r="C1737" s="53" t="s">
        <v>24</v>
      </c>
      <c r="D1737" s="53">
        <v>-26953.205986671754</v>
      </c>
    </row>
    <row r="1738">
      <c r="A1738" s="53" t="s">
        <v>97</v>
      </c>
      <c r="B1738" s="53">
        <v>38.0</v>
      </c>
      <c r="C1738" s="53" t="s">
        <v>247</v>
      </c>
      <c r="D1738" s="53">
        <v>16421.679781535146</v>
      </c>
    </row>
    <row r="1739">
      <c r="A1739" s="53" t="s">
        <v>97</v>
      </c>
      <c r="B1739" s="53">
        <v>39.0</v>
      </c>
      <c r="C1739" s="53" t="s">
        <v>24</v>
      </c>
      <c r="D1739" s="53">
        <v>-47228.07784180964</v>
      </c>
    </row>
    <row r="1740">
      <c r="A1740" s="53" t="s">
        <v>97</v>
      </c>
      <c r="B1740" s="53">
        <v>39.0</v>
      </c>
      <c r="C1740" s="53" t="s">
        <v>247</v>
      </c>
      <c r="D1740" s="53">
        <v>-62955.699104879255</v>
      </c>
    </row>
    <row r="1741">
      <c r="A1741" s="53" t="s">
        <v>97</v>
      </c>
      <c r="B1741" s="53">
        <v>40.0</v>
      </c>
      <c r="C1741" s="53" t="s">
        <v>24</v>
      </c>
      <c r="D1741" s="53">
        <v>-60628.29927670866</v>
      </c>
    </row>
    <row r="1742">
      <c r="A1742" s="53" t="s">
        <v>97</v>
      </c>
      <c r="B1742" s="53">
        <v>40.0</v>
      </c>
      <c r="C1742" s="53" t="s">
        <v>247</v>
      </c>
      <c r="D1742" s="53">
        <v>3054.45591159402</v>
      </c>
    </row>
    <row r="1743">
      <c r="A1743" s="53" t="s">
        <v>97</v>
      </c>
      <c r="B1743" s="53">
        <v>41.0</v>
      </c>
      <c r="C1743" s="53" t="s">
        <v>24</v>
      </c>
      <c r="D1743" s="53">
        <v>119903.0951882392</v>
      </c>
    </row>
    <row r="1744">
      <c r="A1744" s="53" t="s">
        <v>97</v>
      </c>
      <c r="B1744" s="53">
        <v>41.0</v>
      </c>
      <c r="C1744" s="53" t="s">
        <v>247</v>
      </c>
      <c r="D1744" s="53">
        <v>65798.08744343408</v>
      </c>
    </row>
    <row r="1745">
      <c r="A1745" s="53" t="s">
        <v>97</v>
      </c>
      <c r="B1745" s="53">
        <v>42.0</v>
      </c>
      <c r="C1745" s="53" t="s">
        <v>24</v>
      </c>
      <c r="D1745" s="53">
        <v>-35445.45668677767</v>
      </c>
    </row>
    <row r="1746">
      <c r="A1746" s="53" t="s">
        <v>97</v>
      </c>
      <c r="B1746" s="53">
        <v>42.0</v>
      </c>
      <c r="C1746" s="53" t="s">
        <v>247</v>
      </c>
      <c r="D1746" s="53">
        <v>-90921.5038025531</v>
      </c>
    </row>
    <row r="1747">
      <c r="A1747" s="53" t="s">
        <v>97</v>
      </c>
      <c r="B1747" s="53">
        <v>43.0</v>
      </c>
      <c r="C1747" s="53" t="s">
        <v>24</v>
      </c>
      <c r="D1747" s="53">
        <v>-50860.55606460225</v>
      </c>
    </row>
    <row r="1748">
      <c r="A1748" s="53" t="s">
        <v>97</v>
      </c>
      <c r="B1748" s="53">
        <v>43.0</v>
      </c>
      <c r="C1748" s="53" t="s">
        <v>247</v>
      </c>
      <c r="D1748" s="53">
        <v>-29200.07251061185</v>
      </c>
    </row>
    <row r="1749">
      <c r="A1749" s="53" t="s">
        <v>97</v>
      </c>
      <c r="B1749" s="53">
        <v>44.0</v>
      </c>
      <c r="C1749" s="53" t="s">
        <v>24</v>
      </c>
      <c r="D1749" s="53">
        <v>-16399.788592570036</v>
      </c>
    </row>
    <row r="1750">
      <c r="A1750" s="53" t="s">
        <v>97</v>
      </c>
      <c r="B1750" s="53">
        <v>44.0</v>
      </c>
      <c r="C1750" s="53" t="s">
        <v>247</v>
      </c>
      <c r="D1750" s="53">
        <v>1239.0548596724943</v>
      </c>
    </row>
    <row r="1751">
      <c r="A1751" s="53" t="s">
        <v>97</v>
      </c>
      <c r="B1751" s="53">
        <v>45.0</v>
      </c>
      <c r="C1751" s="53" t="s">
        <v>24</v>
      </c>
      <c r="D1751" s="53">
        <v>-22796.755708727433</v>
      </c>
    </row>
    <row r="1752">
      <c r="A1752" s="53" t="s">
        <v>97</v>
      </c>
      <c r="B1752" s="53">
        <v>45.0</v>
      </c>
      <c r="C1752" s="53" t="s">
        <v>247</v>
      </c>
      <c r="D1752" s="53">
        <v>93568.70304876658</v>
      </c>
    </row>
    <row r="1753">
      <c r="A1753" s="53" t="s">
        <v>97</v>
      </c>
      <c r="B1753" s="53">
        <v>46.0</v>
      </c>
      <c r="C1753" s="53" t="s">
        <v>24</v>
      </c>
      <c r="D1753" s="53">
        <v>-159407.153751029</v>
      </c>
    </row>
    <row r="1754">
      <c r="A1754" s="53" t="s">
        <v>97</v>
      </c>
      <c r="B1754" s="53">
        <v>46.0</v>
      </c>
      <c r="C1754" s="53" t="s">
        <v>247</v>
      </c>
      <c r="D1754" s="53">
        <v>19319.642370448226</v>
      </c>
    </row>
    <row r="1755">
      <c r="A1755" s="53" t="s">
        <v>97</v>
      </c>
      <c r="B1755" s="53">
        <v>47.0</v>
      </c>
      <c r="C1755" s="53" t="s">
        <v>24</v>
      </c>
      <c r="D1755" s="53">
        <v>-38362.15326490077</v>
      </c>
    </row>
    <row r="1756">
      <c r="A1756" s="53" t="s">
        <v>97</v>
      </c>
      <c r="B1756" s="53">
        <v>47.0</v>
      </c>
      <c r="C1756" s="53" t="s">
        <v>247</v>
      </c>
      <c r="D1756" s="53">
        <v>25517.18470547132</v>
      </c>
    </row>
    <row r="1757">
      <c r="A1757" s="53" t="s">
        <v>97</v>
      </c>
      <c r="B1757" s="53">
        <v>48.0</v>
      </c>
      <c r="C1757" s="53" t="s">
        <v>24</v>
      </c>
      <c r="D1757" s="53">
        <v>45252.07043062698</v>
      </c>
    </row>
    <row r="1758">
      <c r="A1758" s="53" t="s">
        <v>97</v>
      </c>
      <c r="B1758" s="53">
        <v>48.0</v>
      </c>
      <c r="C1758" s="53" t="s">
        <v>247</v>
      </c>
      <c r="D1758" s="53">
        <v>-17319.206310163703</v>
      </c>
    </row>
    <row r="1759">
      <c r="A1759" s="53" t="s">
        <v>97</v>
      </c>
      <c r="B1759" s="53">
        <v>49.0</v>
      </c>
      <c r="C1759" s="53" t="s">
        <v>24</v>
      </c>
      <c r="D1759" s="53">
        <v>-60857.82544158313</v>
      </c>
    </row>
    <row r="1760">
      <c r="A1760" s="53" t="s">
        <v>97</v>
      </c>
      <c r="B1760" s="53">
        <v>49.0</v>
      </c>
      <c r="C1760" s="53" t="s">
        <v>247</v>
      </c>
      <c r="D1760" s="53">
        <v>1678.2387899496198</v>
      </c>
    </row>
    <row r="1761">
      <c r="A1761" s="53" t="s">
        <v>97</v>
      </c>
      <c r="B1761" s="53">
        <v>50.0</v>
      </c>
      <c r="C1761" s="53" t="s">
        <v>24</v>
      </c>
      <c r="D1761" s="53">
        <v>-75803.72765583648</v>
      </c>
    </row>
    <row r="1762">
      <c r="A1762" s="53" t="s">
        <v>97</v>
      </c>
      <c r="B1762" s="53">
        <v>50.0</v>
      </c>
      <c r="C1762" s="53" t="s">
        <v>247</v>
      </c>
      <c r="D1762" s="53">
        <v>38930.35650637293</v>
      </c>
    </row>
    <row r="1763">
      <c r="A1763" s="53" t="s">
        <v>97</v>
      </c>
      <c r="B1763" s="53">
        <v>51.0</v>
      </c>
      <c r="C1763" s="53" t="s">
        <v>24</v>
      </c>
      <c r="D1763" s="53">
        <v>-128440.90768564926</v>
      </c>
    </row>
    <row r="1764">
      <c r="A1764" s="53" t="s">
        <v>97</v>
      </c>
      <c r="B1764" s="53">
        <v>51.0</v>
      </c>
      <c r="C1764" s="53" t="s">
        <v>247</v>
      </c>
      <c r="D1764" s="53">
        <v>50284.10560015894</v>
      </c>
    </row>
    <row r="1765">
      <c r="A1765" s="53" t="s">
        <v>97</v>
      </c>
      <c r="B1765" s="53">
        <v>52.0</v>
      </c>
      <c r="C1765" s="53" t="s">
        <v>24</v>
      </c>
      <c r="D1765" s="53">
        <v>-208605.15529190828</v>
      </c>
    </row>
    <row r="1766">
      <c r="A1766" s="53" t="s">
        <v>97</v>
      </c>
      <c r="B1766" s="53">
        <v>52.0</v>
      </c>
      <c r="C1766" s="53" t="s">
        <v>247</v>
      </c>
      <c r="D1766" s="53">
        <v>-86880.92954879427</v>
      </c>
    </row>
    <row r="1767">
      <c r="A1767" s="53" t="s">
        <v>98</v>
      </c>
      <c r="B1767" s="53">
        <v>1.0</v>
      </c>
      <c r="C1767" s="53" t="s">
        <v>247</v>
      </c>
      <c r="D1767" s="53">
        <v>95795.35888033989</v>
      </c>
    </row>
    <row r="1768">
      <c r="A1768" s="53" t="s">
        <v>98</v>
      </c>
      <c r="B1768" s="53">
        <v>2.0</v>
      </c>
      <c r="C1768" s="53" t="s">
        <v>247</v>
      </c>
      <c r="D1768" s="53">
        <v>16725.110033808487</v>
      </c>
    </row>
    <row r="1769">
      <c r="A1769" s="53" t="s">
        <v>98</v>
      </c>
      <c r="B1769" s="53">
        <v>3.0</v>
      </c>
      <c r="C1769" s="53" t="s">
        <v>247</v>
      </c>
      <c r="D1769" s="53">
        <v>-21358.997677367614</v>
      </c>
    </row>
    <row r="1770">
      <c r="A1770" s="53" t="s">
        <v>98</v>
      </c>
      <c r="B1770" s="53">
        <v>4.0</v>
      </c>
      <c r="C1770" s="53" t="s">
        <v>247</v>
      </c>
      <c r="D1770" s="53">
        <v>5978.25229631476</v>
      </c>
    </row>
    <row r="1771">
      <c r="A1771" s="53" t="s">
        <v>98</v>
      </c>
      <c r="B1771" s="53">
        <v>5.0</v>
      </c>
      <c r="C1771" s="53" t="s">
        <v>247</v>
      </c>
      <c r="D1771" s="53">
        <v>-46449.519123492486</v>
      </c>
    </row>
    <row r="1772">
      <c r="A1772" s="53" t="s">
        <v>98</v>
      </c>
      <c r="B1772" s="53">
        <v>6.0</v>
      </c>
      <c r="C1772" s="53" t="s">
        <v>247</v>
      </c>
      <c r="D1772" s="53">
        <v>7726.916577068218</v>
      </c>
    </row>
    <row r="1773">
      <c r="A1773" s="53" t="s">
        <v>98</v>
      </c>
      <c r="B1773" s="53">
        <v>7.0</v>
      </c>
      <c r="C1773" s="53" t="s">
        <v>247</v>
      </c>
      <c r="D1773" s="53">
        <v>73100.79521983638</v>
      </c>
    </row>
    <row r="1774">
      <c r="A1774" s="53" t="s">
        <v>98</v>
      </c>
      <c r="B1774" s="53">
        <v>8.0</v>
      </c>
      <c r="C1774" s="53" t="s">
        <v>247</v>
      </c>
      <c r="D1774" s="53">
        <v>-10995.61075728069</v>
      </c>
    </row>
    <row r="1775">
      <c r="A1775" s="53" t="s">
        <v>98</v>
      </c>
      <c r="B1775" s="53">
        <v>9.0</v>
      </c>
      <c r="C1775" s="53" t="s">
        <v>247</v>
      </c>
      <c r="D1775" s="53">
        <v>-36774.00386897957</v>
      </c>
    </row>
    <row r="1776">
      <c r="A1776" s="53" t="s">
        <v>98</v>
      </c>
      <c r="B1776" s="53">
        <v>10.0</v>
      </c>
      <c r="C1776" s="53" t="s">
        <v>247</v>
      </c>
      <c r="D1776" s="53">
        <v>11590.818190526745</v>
      </c>
    </row>
    <row r="1777">
      <c r="A1777" s="53" t="s">
        <v>98</v>
      </c>
      <c r="B1777" s="53">
        <v>11.0</v>
      </c>
      <c r="C1777" s="53" t="s">
        <v>247</v>
      </c>
      <c r="D1777" s="53">
        <v>63082.17732366407</v>
      </c>
    </row>
    <row r="1778">
      <c r="A1778" s="53" t="s">
        <v>98</v>
      </c>
      <c r="B1778" s="53">
        <v>12.0</v>
      </c>
      <c r="C1778" s="53" t="s">
        <v>247</v>
      </c>
      <c r="D1778" s="53">
        <v>-8064.767549767665</v>
      </c>
    </row>
    <row r="1779">
      <c r="A1779" s="53" t="s">
        <v>98</v>
      </c>
      <c r="B1779" s="53">
        <v>13.0</v>
      </c>
      <c r="C1779" s="53" t="s">
        <v>247</v>
      </c>
      <c r="D1779" s="53">
        <v>115878.69338229392</v>
      </c>
    </row>
    <row r="1780">
      <c r="A1780" s="53" t="s">
        <v>98</v>
      </c>
      <c r="B1780" s="53">
        <v>14.0</v>
      </c>
      <c r="C1780" s="53" t="s">
        <v>247</v>
      </c>
      <c r="D1780" s="53">
        <v>-62623.89249980393</v>
      </c>
    </row>
    <row r="1781">
      <c r="A1781" s="53" t="s">
        <v>98</v>
      </c>
      <c r="B1781" s="53">
        <v>15.0</v>
      </c>
      <c r="C1781" s="53" t="s">
        <v>247</v>
      </c>
      <c r="D1781" s="53">
        <v>51154.93699276787</v>
      </c>
    </row>
    <row r="1782">
      <c r="A1782" s="53" t="s">
        <v>98</v>
      </c>
      <c r="B1782" s="53">
        <v>16.0</v>
      </c>
      <c r="C1782" s="53" t="s">
        <v>247</v>
      </c>
      <c r="D1782" s="53">
        <v>-6775.2072316690455</v>
      </c>
    </row>
    <row r="1783">
      <c r="A1783" s="53" t="s">
        <v>98</v>
      </c>
      <c r="B1783" s="53">
        <v>17.0</v>
      </c>
      <c r="C1783" s="53" t="s">
        <v>247</v>
      </c>
      <c r="D1783" s="53">
        <v>88004.99182652394</v>
      </c>
    </row>
    <row r="1784">
      <c r="A1784" s="53" t="s">
        <v>98</v>
      </c>
      <c r="B1784" s="53">
        <v>18.0</v>
      </c>
      <c r="C1784" s="53" t="s">
        <v>247</v>
      </c>
      <c r="D1784" s="53">
        <v>33081.64740806436</v>
      </c>
    </row>
    <row r="1785">
      <c r="A1785" s="53" t="s">
        <v>98</v>
      </c>
      <c r="B1785" s="53">
        <v>19.0</v>
      </c>
      <c r="C1785" s="53" t="s">
        <v>247</v>
      </c>
      <c r="D1785" s="53">
        <v>-73178.04136769543</v>
      </c>
    </row>
    <row r="1786">
      <c r="A1786" s="53" t="s">
        <v>98</v>
      </c>
      <c r="B1786" s="53">
        <v>20.0</v>
      </c>
      <c r="C1786" s="53" t="s">
        <v>247</v>
      </c>
      <c r="D1786" s="53">
        <v>21997.36402925716</v>
      </c>
    </row>
    <row r="1787">
      <c r="A1787" s="53" t="s">
        <v>98</v>
      </c>
      <c r="B1787" s="53">
        <v>21.0</v>
      </c>
      <c r="C1787" s="53" t="s">
        <v>247</v>
      </c>
      <c r="D1787" s="53">
        <v>6329.082171029604</v>
      </c>
    </row>
    <row r="1788">
      <c r="A1788" s="53" t="s">
        <v>98</v>
      </c>
      <c r="B1788" s="53">
        <v>22.0</v>
      </c>
      <c r="C1788" s="53" t="s">
        <v>247</v>
      </c>
      <c r="D1788" s="53">
        <v>78491.48956301904</v>
      </c>
    </row>
    <row r="1789">
      <c r="A1789" s="53" t="s">
        <v>98</v>
      </c>
      <c r="B1789" s="53">
        <v>23.0</v>
      </c>
      <c r="C1789" s="53" t="s">
        <v>247</v>
      </c>
      <c r="D1789" s="53">
        <v>-58658.946079623965</v>
      </c>
    </row>
    <row r="1790">
      <c r="A1790" s="53" t="s">
        <v>98</v>
      </c>
      <c r="B1790" s="53">
        <v>24.0</v>
      </c>
      <c r="C1790" s="53" t="s">
        <v>247</v>
      </c>
      <c r="D1790" s="53">
        <v>170038.16537747876</v>
      </c>
    </row>
    <row r="1791">
      <c r="A1791" s="53" t="s">
        <v>98</v>
      </c>
      <c r="B1791" s="53">
        <v>25.0</v>
      </c>
      <c r="C1791" s="53" t="s">
        <v>247</v>
      </c>
      <c r="D1791" s="53">
        <v>-6628.5710390400745</v>
      </c>
    </row>
    <row r="1792">
      <c r="A1792" s="53" t="s">
        <v>98</v>
      </c>
      <c r="B1792" s="53">
        <v>26.0</v>
      </c>
      <c r="C1792" s="53" t="s">
        <v>247</v>
      </c>
      <c r="D1792" s="53">
        <v>-8752.909174016637</v>
      </c>
    </row>
    <row r="1793">
      <c r="A1793" s="53" t="s">
        <v>98</v>
      </c>
      <c r="B1793" s="53">
        <v>27.0</v>
      </c>
      <c r="C1793" s="53" t="s">
        <v>247</v>
      </c>
      <c r="D1793" s="53">
        <v>7269.788050135684</v>
      </c>
    </row>
    <row r="1794">
      <c r="A1794" s="53" t="s">
        <v>98</v>
      </c>
      <c r="B1794" s="53">
        <v>28.0</v>
      </c>
      <c r="C1794" s="53" t="s">
        <v>247</v>
      </c>
      <c r="D1794" s="53">
        <v>-2044.0537184585855</v>
      </c>
    </row>
    <row r="1795">
      <c r="A1795" s="53" t="s">
        <v>98</v>
      </c>
      <c r="B1795" s="53">
        <v>29.0</v>
      </c>
      <c r="C1795" s="53" t="s">
        <v>247</v>
      </c>
      <c r="D1795" s="53">
        <v>-461.404737095776</v>
      </c>
    </row>
    <row r="1796">
      <c r="A1796" s="53" t="s">
        <v>98</v>
      </c>
      <c r="B1796" s="53">
        <v>30.0</v>
      </c>
      <c r="C1796" s="53" t="s">
        <v>247</v>
      </c>
      <c r="D1796" s="53">
        <v>-34135.256891003424</v>
      </c>
    </row>
    <row r="1797">
      <c r="A1797" s="53" t="s">
        <v>98</v>
      </c>
      <c r="B1797" s="53">
        <v>31.0</v>
      </c>
      <c r="C1797" s="53" t="s">
        <v>247</v>
      </c>
      <c r="D1797" s="53">
        <v>1439.4316937697367</v>
      </c>
    </row>
    <row r="1798">
      <c r="A1798" s="53" t="s">
        <v>98</v>
      </c>
      <c r="B1798" s="53">
        <v>32.0</v>
      </c>
      <c r="C1798" s="53" t="s">
        <v>247</v>
      </c>
      <c r="D1798" s="53">
        <v>52172.84146228137</v>
      </c>
    </row>
    <row r="1799">
      <c r="A1799" s="53" t="s">
        <v>98</v>
      </c>
      <c r="B1799" s="53">
        <v>33.0</v>
      </c>
      <c r="C1799" s="53" t="s">
        <v>247</v>
      </c>
      <c r="D1799" s="53">
        <v>21444.323011802313</v>
      </c>
    </row>
    <row r="1800">
      <c r="A1800" s="53" t="s">
        <v>98</v>
      </c>
      <c r="B1800" s="53">
        <v>34.0</v>
      </c>
      <c r="C1800" s="53" t="s">
        <v>247</v>
      </c>
      <c r="D1800" s="53">
        <v>-41729.075045683574</v>
      </c>
    </row>
    <row r="1801">
      <c r="A1801" s="53" t="s">
        <v>98</v>
      </c>
      <c r="B1801" s="53">
        <v>35.0</v>
      </c>
      <c r="C1801" s="53" t="s">
        <v>247</v>
      </c>
      <c r="D1801" s="53">
        <v>14520.716952882205</v>
      </c>
    </row>
    <row r="1802">
      <c r="A1802" s="53" t="s">
        <v>98</v>
      </c>
      <c r="B1802" s="53">
        <v>36.0</v>
      </c>
      <c r="C1802" s="53" t="s">
        <v>247</v>
      </c>
      <c r="D1802" s="53">
        <v>-668.8138968797657</v>
      </c>
    </row>
    <row r="1803">
      <c r="A1803" s="53" t="s">
        <v>98</v>
      </c>
      <c r="B1803" s="53">
        <v>37.0</v>
      </c>
      <c r="C1803" s="53" t="s">
        <v>247</v>
      </c>
      <c r="D1803" s="53">
        <v>-10148.249703344138</v>
      </c>
    </row>
    <row r="1804">
      <c r="A1804" s="53" t="s">
        <v>98</v>
      </c>
      <c r="B1804" s="53">
        <v>38.0</v>
      </c>
      <c r="C1804" s="53" t="s">
        <v>247</v>
      </c>
      <c r="D1804" s="53">
        <v>21039.647708183984</v>
      </c>
    </row>
    <row r="1805">
      <c r="A1805" s="53" t="s">
        <v>98</v>
      </c>
      <c r="B1805" s="53">
        <v>39.0</v>
      </c>
      <c r="C1805" s="53" t="s">
        <v>247</v>
      </c>
      <c r="D1805" s="53">
        <v>-25165.003045758</v>
      </c>
    </row>
    <row r="1806">
      <c r="A1806" s="53" t="s">
        <v>98</v>
      </c>
      <c r="B1806" s="53">
        <v>40.0</v>
      </c>
      <c r="C1806" s="53" t="s">
        <v>247</v>
      </c>
      <c r="D1806" s="53">
        <v>-10147.04508661007</v>
      </c>
    </row>
    <row r="1807">
      <c r="A1807" s="53" t="s">
        <v>98</v>
      </c>
      <c r="B1807" s="53">
        <v>41.0</v>
      </c>
      <c r="C1807" s="53" t="s">
        <v>247</v>
      </c>
      <c r="D1807" s="53">
        <v>-35061.99085620091</v>
      </c>
    </row>
    <row r="1808">
      <c r="A1808" s="53" t="s">
        <v>98</v>
      </c>
      <c r="B1808" s="53">
        <v>42.0</v>
      </c>
      <c r="C1808" s="53" t="s">
        <v>247</v>
      </c>
      <c r="D1808" s="53">
        <v>-35345.86827941468</v>
      </c>
    </row>
    <row r="1809">
      <c r="A1809" s="53" t="s">
        <v>98</v>
      </c>
      <c r="B1809" s="53">
        <v>43.0</v>
      </c>
      <c r="C1809" s="53" t="s">
        <v>247</v>
      </c>
      <c r="D1809" s="53">
        <v>42933.63503198471</v>
      </c>
    </row>
    <row r="1810">
      <c r="A1810" s="53" t="s">
        <v>98</v>
      </c>
      <c r="B1810" s="53">
        <v>44.0</v>
      </c>
      <c r="C1810" s="53" t="s">
        <v>247</v>
      </c>
      <c r="D1810" s="53">
        <v>27759.197609268656</v>
      </c>
    </row>
    <row r="1811">
      <c r="A1811" s="53" t="s">
        <v>98</v>
      </c>
      <c r="B1811" s="53">
        <v>45.0</v>
      </c>
      <c r="C1811" s="53" t="s">
        <v>247</v>
      </c>
      <c r="D1811" s="53">
        <v>-47209.427696717365</v>
      </c>
    </row>
    <row r="1812">
      <c r="A1812" s="53" t="s">
        <v>98</v>
      </c>
      <c r="B1812" s="53">
        <v>46.0</v>
      </c>
      <c r="C1812" s="53" t="s">
        <v>247</v>
      </c>
      <c r="D1812" s="53">
        <v>13274.534162650083</v>
      </c>
    </row>
    <row r="1813">
      <c r="A1813" s="53" t="s">
        <v>98</v>
      </c>
      <c r="B1813" s="53">
        <v>47.0</v>
      </c>
      <c r="C1813" s="53" t="s">
        <v>247</v>
      </c>
      <c r="D1813" s="53">
        <v>51961.48000984048</v>
      </c>
    </row>
    <row r="1814">
      <c r="A1814" s="53" t="s">
        <v>98</v>
      </c>
      <c r="B1814" s="53">
        <v>48.0</v>
      </c>
      <c r="C1814" s="53" t="s">
        <v>247</v>
      </c>
      <c r="D1814" s="53">
        <v>-44426.900694498196</v>
      </c>
    </row>
    <row r="1815">
      <c r="A1815" s="53" t="s">
        <v>98</v>
      </c>
      <c r="B1815" s="53">
        <v>49.0</v>
      </c>
      <c r="C1815" s="53" t="s">
        <v>247</v>
      </c>
      <c r="D1815" s="53">
        <v>6358.441793910146</v>
      </c>
    </row>
    <row r="1816">
      <c r="A1816" s="53" t="s">
        <v>98</v>
      </c>
      <c r="B1816" s="53">
        <v>50.0</v>
      </c>
      <c r="C1816" s="53" t="s">
        <v>247</v>
      </c>
      <c r="D1816" s="53">
        <v>-8491.144940371141</v>
      </c>
    </row>
    <row r="1817">
      <c r="A1817" s="53" t="s">
        <v>98</v>
      </c>
      <c r="B1817" s="53">
        <v>51.0</v>
      </c>
      <c r="C1817" s="53" t="s">
        <v>247</v>
      </c>
      <c r="D1817" s="53">
        <v>-139.4489495998314</v>
      </c>
    </row>
    <row r="1818">
      <c r="A1818" s="53" t="s">
        <v>98</v>
      </c>
      <c r="B1818" s="53">
        <v>52.0</v>
      </c>
      <c r="C1818" s="53" t="s">
        <v>247</v>
      </c>
      <c r="D1818" s="53">
        <v>-422163.9424790367</v>
      </c>
    </row>
    <row r="1819">
      <c r="A1819" s="53"/>
      <c r="B1819" s="53"/>
      <c r="C1819" s="53"/>
      <c r="D1819" s="53"/>
    </row>
    <row r="1820">
      <c r="A1820" s="53"/>
      <c r="B1820" s="53"/>
      <c r="C1820" s="53"/>
      <c r="D1820" s="53"/>
    </row>
    <row r="1821">
      <c r="A1821" s="53"/>
      <c r="B1821" s="53"/>
      <c r="C1821" s="53"/>
      <c r="D1821" s="53"/>
    </row>
    <row r="1822">
      <c r="A1822" s="53"/>
      <c r="B1822" s="53"/>
      <c r="C1822" s="53"/>
      <c r="D1822" s="53"/>
    </row>
    <row r="1823">
      <c r="A1823" s="53"/>
      <c r="B1823" s="53"/>
      <c r="C1823" s="53"/>
      <c r="D1823" s="53"/>
    </row>
    <row r="1824">
      <c r="A1824" s="53"/>
      <c r="B1824" s="53"/>
      <c r="C1824" s="53"/>
      <c r="D1824" s="53"/>
    </row>
    <row r="1825">
      <c r="A1825" s="53"/>
      <c r="B1825" s="53"/>
      <c r="C1825" s="53"/>
      <c r="D1825" s="53"/>
    </row>
    <row r="1826">
      <c r="A1826" s="53"/>
      <c r="B1826" s="53"/>
      <c r="C1826" s="53"/>
      <c r="D1826" s="53"/>
    </row>
    <row r="1827">
      <c r="A1827" s="53"/>
      <c r="B1827" s="53"/>
      <c r="C1827" s="53"/>
      <c r="D1827" s="53"/>
    </row>
    <row r="1828">
      <c r="A1828" s="53"/>
      <c r="B1828" s="53"/>
      <c r="C1828" s="53"/>
      <c r="D1828" s="53"/>
    </row>
    <row r="1829">
      <c r="A1829" s="53"/>
      <c r="B1829" s="53"/>
      <c r="C1829" s="53"/>
      <c r="D1829" s="53"/>
    </row>
    <row r="1830">
      <c r="A1830" s="53"/>
      <c r="B1830" s="53"/>
      <c r="C1830" s="53"/>
      <c r="D1830" s="53"/>
    </row>
    <row r="1831">
      <c r="A1831" s="53"/>
      <c r="B1831" s="53"/>
      <c r="C1831" s="53"/>
      <c r="D1831" s="53"/>
    </row>
    <row r="1832">
      <c r="A1832" s="53"/>
      <c r="B1832" s="53"/>
      <c r="C1832" s="53"/>
      <c r="D1832" s="53"/>
    </row>
    <row r="1833">
      <c r="A1833" s="53"/>
      <c r="B1833" s="53"/>
      <c r="C1833" s="53"/>
      <c r="D1833" s="53"/>
    </row>
    <row r="1834">
      <c r="A1834" s="53"/>
      <c r="B1834" s="53"/>
      <c r="C1834" s="53"/>
      <c r="D1834" s="53"/>
    </row>
    <row r="1835">
      <c r="A1835" s="53"/>
      <c r="B1835" s="53"/>
      <c r="C1835" s="53"/>
      <c r="D1835" s="53"/>
    </row>
    <row r="1836">
      <c r="A1836" s="53"/>
      <c r="B1836" s="53"/>
      <c r="C1836" s="53"/>
      <c r="D1836" s="53"/>
    </row>
    <row r="1837">
      <c r="A1837" s="53"/>
      <c r="B1837" s="53"/>
      <c r="C1837" s="53"/>
      <c r="D1837" s="53"/>
    </row>
    <row r="1838">
      <c r="A1838" s="53"/>
      <c r="B1838" s="53"/>
      <c r="C1838" s="53"/>
      <c r="D1838" s="53"/>
    </row>
    <row r="1839">
      <c r="A1839" s="53"/>
      <c r="B1839" s="53"/>
      <c r="C1839" s="53"/>
      <c r="D1839" s="53"/>
    </row>
    <row r="1840">
      <c r="A1840" s="53"/>
      <c r="B1840" s="53"/>
      <c r="C1840" s="53"/>
      <c r="D1840" s="53"/>
    </row>
    <row r="1841">
      <c r="A1841" s="53"/>
      <c r="B1841" s="53"/>
      <c r="C1841" s="53"/>
      <c r="D1841" s="53"/>
    </row>
    <row r="1842">
      <c r="A1842" s="53"/>
      <c r="B1842" s="53"/>
      <c r="C1842" s="53"/>
      <c r="D1842" s="53"/>
    </row>
    <row r="1843">
      <c r="A1843" s="53"/>
      <c r="B1843" s="53"/>
      <c r="C1843" s="53"/>
      <c r="D1843" s="53"/>
    </row>
    <row r="1844">
      <c r="A1844" s="53"/>
      <c r="B1844" s="53"/>
      <c r="C1844" s="53"/>
      <c r="D1844" s="53"/>
    </row>
    <row r="1845">
      <c r="A1845" s="53"/>
      <c r="B1845" s="53"/>
      <c r="C1845" s="53"/>
      <c r="D1845" s="53"/>
    </row>
    <row r="1846">
      <c r="A1846" s="53"/>
      <c r="B1846" s="53"/>
      <c r="C1846" s="53"/>
      <c r="D1846" s="53"/>
    </row>
    <row r="1847">
      <c r="A1847" s="53"/>
      <c r="B1847" s="53"/>
      <c r="C1847" s="53"/>
      <c r="D1847" s="53"/>
    </row>
    <row r="1848">
      <c r="A1848" s="53"/>
      <c r="B1848" s="53"/>
      <c r="C1848" s="53"/>
      <c r="D1848" s="53"/>
    </row>
    <row r="1849">
      <c r="A1849" s="53"/>
      <c r="B1849" s="53"/>
      <c r="C1849" s="53"/>
      <c r="D1849" s="53"/>
    </row>
    <row r="1850">
      <c r="A1850" s="53"/>
      <c r="B1850" s="53"/>
      <c r="C1850" s="53"/>
      <c r="D1850" s="53"/>
    </row>
    <row r="1851">
      <c r="A1851" s="53"/>
      <c r="B1851" s="53"/>
      <c r="C1851" s="53"/>
      <c r="D1851" s="53"/>
    </row>
    <row r="1852">
      <c r="A1852" s="53"/>
      <c r="B1852" s="53"/>
      <c r="C1852" s="53"/>
      <c r="D1852" s="53"/>
    </row>
    <row r="1853">
      <c r="A1853" s="53"/>
      <c r="B1853" s="53"/>
      <c r="C1853" s="53"/>
      <c r="D1853" s="53"/>
    </row>
    <row r="1854">
      <c r="A1854" s="53"/>
      <c r="B1854" s="53"/>
      <c r="C1854" s="53"/>
      <c r="D1854" s="53"/>
    </row>
    <row r="1855">
      <c r="A1855" s="53"/>
      <c r="B1855" s="53"/>
      <c r="C1855" s="53"/>
      <c r="D1855" s="53"/>
    </row>
    <row r="1856">
      <c r="A1856" s="53"/>
      <c r="B1856" s="53"/>
      <c r="C1856" s="53"/>
      <c r="D1856" s="53"/>
    </row>
    <row r="1857">
      <c r="A1857" s="53"/>
      <c r="B1857" s="53"/>
      <c r="C1857" s="53"/>
      <c r="D1857" s="53"/>
    </row>
    <row r="1858">
      <c r="A1858" s="53"/>
      <c r="B1858" s="53"/>
      <c r="C1858" s="53"/>
      <c r="D1858" s="53"/>
    </row>
    <row r="1859">
      <c r="A1859" s="53"/>
      <c r="B1859" s="53"/>
      <c r="C1859" s="53"/>
      <c r="D1859" s="53"/>
    </row>
    <row r="1860">
      <c r="A1860" s="53"/>
      <c r="B1860" s="53"/>
      <c r="C1860" s="53"/>
      <c r="D1860" s="53"/>
    </row>
    <row r="1861">
      <c r="A1861" s="53"/>
      <c r="B1861" s="53"/>
      <c r="C1861" s="53"/>
      <c r="D1861" s="53"/>
    </row>
    <row r="1862">
      <c r="A1862" s="53"/>
      <c r="B1862" s="53"/>
      <c r="C1862" s="53"/>
      <c r="D1862" s="53"/>
    </row>
    <row r="1863">
      <c r="A1863" s="53"/>
      <c r="B1863" s="53"/>
      <c r="C1863" s="53"/>
      <c r="D1863" s="53"/>
    </row>
    <row r="1864">
      <c r="A1864" s="53"/>
      <c r="B1864" s="53"/>
      <c r="C1864" s="53"/>
      <c r="D1864" s="53"/>
    </row>
    <row r="1865">
      <c r="A1865" s="53"/>
      <c r="B1865" s="53"/>
      <c r="C1865" s="53"/>
      <c r="D1865" s="53"/>
    </row>
    <row r="1866">
      <c r="A1866" s="53"/>
      <c r="B1866" s="53"/>
      <c r="C1866" s="53"/>
      <c r="D1866" s="53"/>
    </row>
    <row r="1867">
      <c r="A1867" s="53"/>
      <c r="B1867" s="53"/>
      <c r="C1867" s="53"/>
      <c r="D1867" s="53"/>
    </row>
    <row r="1868">
      <c r="A1868" s="53"/>
      <c r="B1868" s="53"/>
      <c r="C1868" s="53"/>
      <c r="D1868" s="53"/>
    </row>
    <row r="1869">
      <c r="A1869" s="53"/>
      <c r="B1869" s="53"/>
      <c r="C1869" s="53"/>
      <c r="D1869" s="53"/>
    </row>
    <row r="1870">
      <c r="A1870" s="53"/>
      <c r="B1870" s="53"/>
      <c r="C1870" s="53"/>
      <c r="D1870" s="53"/>
    </row>
    <row r="1871">
      <c r="A1871" s="53"/>
      <c r="B1871" s="53"/>
      <c r="C1871" s="53"/>
      <c r="D1871" s="53"/>
    </row>
    <row r="1872">
      <c r="A1872" s="53"/>
      <c r="B1872" s="53"/>
      <c r="C1872" s="53"/>
      <c r="D1872" s="53"/>
    </row>
    <row r="1873">
      <c r="A1873" s="53"/>
      <c r="B1873" s="53"/>
      <c r="C1873" s="53"/>
      <c r="D1873" s="53"/>
    </row>
    <row r="1874">
      <c r="A1874" s="53"/>
      <c r="B1874" s="53"/>
      <c r="C1874" s="53"/>
      <c r="D1874" s="53"/>
    </row>
    <row r="1875">
      <c r="A1875" s="53"/>
      <c r="B1875" s="53"/>
      <c r="C1875" s="53"/>
      <c r="D1875" s="53"/>
    </row>
    <row r="1876">
      <c r="A1876" s="53"/>
      <c r="B1876" s="53"/>
      <c r="C1876" s="53"/>
      <c r="D1876" s="53"/>
    </row>
    <row r="1877">
      <c r="A1877" s="53"/>
      <c r="B1877" s="53"/>
      <c r="C1877" s="53"/>
      <c r="D1877" s="53"/>
    </row>
    <row r="1878">
      <c r="A1878" s="53"/>
      <c r="B1878" s="53"/>
      <c r="C1878" s="53"/>
      <c r="D1878" s="53"/>
    </row>
    <row r="1879">
      <c r="A1879" s="53"/>
      <c r="B1879" s="53"/>
      <c r="C1879" s="53"/>
      <c r="D1879" s="53"/>
    </row>
    <row r="1880">
      <c r="A1880" s="53"/>
      <c r="B1880" s="53"/>
      <c r="C1880" s="53"/>
      <c r="D1880" s="53"/>
    </row>
    <row r="1881">
      <c r="A1881" s="53"/>
      <c r="B1881" s="53"/>
      <c r="C1881" s="53"/>
      <c r="D1881" s="53"/>
    </row>
    <row r="1882">
      <c r="A1882" s="53"/>
      <c r="B1882" s="53"/>
      <c r="C1882" s="53"/>
      <c r="D1882" s="53"/>
    </row>
    <row r="1883">
      <c r="A1883" s="53"/>
      <c r="B1883" s="53"/>
      <c r="C1883" s="53"/>
      <c r="D1883" s="53"/>
    </row>
    <row r="1884">
      <c r="A1884" s="53"/>
      <c r="B1884" s="53"/>
      <c r="C1884" s="53"/>
      <c r="D1884" s="53"/>
    </row>
    <row r="1885">
      <c r="A1885" s="53"/>
      <c r="B1885" s="53"/>
      <c r="C1885" s="53"/>
      <c r="D1885" s="53"/>
    </row>
    <row r="1886">
      <c r="A1886" s="53"/>
      <c r="B1886" s="53"/>
      <c r="C1886" s="53"/>
      <c r="D1886" s="53"/>
    </row>
    <row r="1887">
      <c r="A1887" s="53"/>
      <c r="B1887" s="53"/>
      <c r="C1887" s="53"/>
      <c r="D1887" s="53"/>
    </row>
    <row r="1888">
      <c r="A1888" s="53"/>
      <c r="B1888" s="53"/>
      <c r="C1888" s="53"/>
      <c r="D1888" s="53"/>
    </row>
    <row r="1889">
      <c r="A1889" s="53"/>
      <c r="B1889" s="53"/>
      <c r="C1889" s="53"/>
      <c r="D1889" s="53"/>
    </row>
    <row r="1890">
      <c r="A1890" s="53"/>
      <c r="B1890" s="53"/>
      <c r="C1890" s="53"/>
      <c r="D1890" s="53"/>
    </row>
    <row r="1891">
      <c r="A1891" s="53"/>
      <c r="B1891" s="53"/>
      <c r="C1891" s="53"/>
      <c r="D1891" s="53"/>
    </row>
  </sheetData>
  <autoFilter ref="$A$1:$I$1891">
    <filterColumn colId="1">
      <filters>
        <filter val="44"/>
        <filter val="45"/>
        <filter val="46"/>
        <filter val="47"/>
        <filter val="48"/>
        <filter val="49"/>
        <filter val="50"/>
        <filter val="51"/>
        <filter val="52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1"/>
        <filter val="2"/>
        <filter val="3"/>
        <filter val="4"/>
        <filter val="5"/>
        <filter val="6"/>
        <filter val="7"/>
        <filter val="8"/>
        <filter val="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</filters>
    </filterColumn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75"/>
  <cols>
    <col min="1" max="15" width="15.13"/>
    <col customWidth="1" min="16" max="16" width="19.88"/>
    <col min="17" max="59" width="15.13"/>
    <col customWidth="1" min="60" max="60" width="28.25"/>
    <col customWidth="1" min="61" max="61" width="26.5"/>
    <col min="62" max="98" width="15.13"/>
    <col customWidth="1" min="99" max="99" width="12.5"/>
    <col min="100" max="102" width="15.13"/>
  </cols>
  <sheetData>
    <row r="1" ht="36.0">
      <c r="A1" s="112" t="s">
        <v>248</v>
      </c>
    </row>
    <row r="2">
      <c r="A2" s="113" t="s">
        <v>249</v>
      </c>
      <c r="B2" s="113" t="s">
        <v>250</v>
      </c>
      <c r="C2" s="113" t="s">
        <v>233</v>
      </c>
      <c r="D2" s="113" t="s">
        <v>251</v>
      </c>
      <c r="E2" s="113" t="s">
        <v>252</v>
      </c>
      <c r="F2" s="113" t="s">
        <v>253</v>
      </c>
      <c r="G2" s="113" t="s">
        <v>254</v>
      </c>
      <c r="H2" s="113" t="s">
        <v>255</v>
      </c>
      <c r="I2" s="113" t="s">
        <v>256</v>
      </c>
      <c r="J2" s="113" t="s">
        <v>246</v>
      </c>
      <c r="K2" s="113" t="s">
        <v>257</v>
      </c>
      <c r="L2" s="113" t="s">
        <v>258</v>
      </c>
      <c r="M2" s="113" t="s">
        <v>259</v>
      </c>
      <c r="N2" s="113" t="s">
        <v>260</v>
      </c>
      <c r="O2" s="113" t="s">
        <v>261</v>
      </c>
      <c r="P2" s="113" t="s">
        <v>262</v>
      </c>
      <c r="Q2" s="113" t="s">
        <v>263</v>
      </c>
      <c r="R2" s="113" t="s">
        <v>264</v>
      </c>
      <c r="S2" s="113" t="s">
        <v>265</v>
      </c>
      <c r="T2" s="113" t="s">
        <v>266</v>
      </c>
      <c r="U2" s="113" t="s">
        <v>267</v>
      </c>
      <c r="V2" s="113" t="s">
        <v>268</v>
      </c>
      <c r="W2" s="113" t="s">
        <v>269</v>
      </c>
      <c r="X2" s="113" t="s">
        <v>270</v>
      </c>
      <c r="Y2" s="113" t="s">
        <v>271</v>
      </c>
      <c r="Z2" s="113" t="s">
        <v>272</v>
      </c>
      <c r="AA2" s="113" t="s">
        <v>273</v>
      </c>
      <c r="AB2" s="113" t="s">
        <v>274</v>
      </c>
      <c r="AC2" s="113" t="s">
        <v>275</v>
      </c>
      <c r="AD2" s="113" t="s">
        <v>276</v>
      </c>
      <c r="AE2" s="113" t="s">
        <v>277</v>
      </c>
      <c r="AF2" s="113" t="s">
        <v>278</v>
      </c>
      <c r="AG2" s="113" t="s">
        <v>279</v>
      </c>
      <c r="AH2" s="113" t="s">
        <v>280</v>
      </c>
      <c r="AI2" s="113" t="s">
        <v>281</v>
      </c>
      <c r="AJ2" s="113" t="s">
        <v>282</v>
      </c>
      <c r="AK2" s="113" t="s">
        <v>283</v>
      </c>
      <c r="AL2" s="113" t="s">
        <v>284</v>
      </c>
      <c r="AM2" s="113" t="s">
        <v>285</v>
      </c>
      <c r="AN2" s="113" t="s">
        <v>286</v>
      </c>
      <c r="AO2" s="113" t="s">
        <v>287</v>
      </c>
      <c r="AP2" s="113" t="s">
        <v>288</v>
      </c>
      <c r="AQ2" s="113" t="s">
        <v>289</v>
      </c>
      <c r="AR2" s="113" t="s">
        <v>290</v>
      </c>
      <c r="AS2" s="113" t="s">
        <v>291</v>
      </c>
      <c r="AT2" s="113" t="s">
        <v>292</v>
      </c>
      <c r="AU2" s="113" t="s">
        <v>293</v>
      </c>
      <c r="AV2" s="113" t="s">
        <v>294</v>
      </c>
      <c r="AW2" s="113" t="s">
        <v>295</v>
      </c>
      <c r="AX2" s="113" t="s">
        <v>296</v>
      </c>
      <c r="AY2" s="113" t="s">
        <v>297</v>
      </c>
      <c r="AZ2" s="113" t="s">
        <v>298</v>
      </c>
      <c r="BA2" s="113" t="s">
        <v>299</v>
      </c>
      <c r="BB2" s="113" t="s">
        <v>300</v>
      </c>
      <c r="BC2" s="113" t="s">
        <v>301</v>
      </c>
      <c r="BD2" s="113" t="s">
        <v>302</v>
      </c>
      <c r="BE2" s="113" t="s">
        <v>303</v>
      </c>
      <c r="BF2" s="113" t="s">
        <v>304</v>
      </c>
      <c r="BG2" s="113" t="s">
        <v>305</v>
      </c>
      <c r="BH2" s="113" t="s">
        <v>306</v>
      </c>
      <c r="BI2" s="113" t="s">
        <v>307</v>
      </c>
      <c r="BJ2" s="113" t="s">
        <v>308</v>
      </c>
      <c r="BK2" s="113" t="s">
        <v>309</v>
      </c>
      <c r="BL2" s="113" t="s">
        <v>310</v>
      </c>
      <c r="BM2" s="113" t="s">
        <v>311</v>
      </c>
      <c r="BN2" s="113" t="s">
        <v>312</v>
      </c>
      <c r="BO2" s="113" t="s">
        <v>313</v>
      </c>
      <c r="BP2" s="113" t="s">
        <v>314</v>
      </c>
      <c r="BQ2" s="113" t="s">
        <v>315</v>
      </c>
      <c r="BR2" s="113" t="s">
        <v>316</v>
      </c>
      <c r="BS2" s="113" t="s">
        <v>317</v>
      </c>
      <c r="BT2" s="113" t="s">
        <v>318</v>
      </c>
      <c r="BU2" s="113" t="s">
        <v>319</v>
      </c>
      <c r="BV2" s="113" t="s">
        <v>320</v>
      </c>
      <c r="BW2" s="113" t="s">
        <v>321</v>
      </c>
      <c r="BX2" s="113" t="s">
        <v>322</v>
      </c>
      <c r="BY2" s="113" t="s">
        <v>323</v>
      </c>
      <c r="BZ2" s="113" t="s">
        <v>324</v>
      </c>
      <c r="CA2" s="113" t="s">
        <v>325</v>
      </c>
      <c r="CB2" s="113" t="s">
        <v>326</v>
      </c>
      <c r="CC2" s="113" t="s">
        <v>327</v>
      </c>
      <c r="CD2" s="113" t="s">
        <v>328</v>
      </c>
      <c r="CE2" s="113" t="s">
        <v>329</v>
      </c>
      <c r="CF2" s="113" t="s">
        <v>330</v>
      </c>
      <c r="CG2" s="113" t="s">
        <v>331</v>
      </c>
      <c r="CH2" s="113" t="s">
        <v>332</v>
      </c>
      <c r="CI2" s="113" t="s">
        <v>333</v>
      </c>
      <c r="CJ2" s="113" t="s">
        <v>334</v>
      </c>
      <c r="CK2" s="113" t="s">
        <v>335</v>
      </c>
      <c r="CL2" s="113" t="s">
        <v>336</v>
      </c>
      <c r="CM2" s="113" t="s">
        <v>337</v>
      </c>
      <c r="CN2" s="113" t="s">
        <v>338</v>
      </c>
      <c r="CO2" s="113" t="s">
        <v>339</v>
      </c>
      <c r="CP2" s="113" t="s">
        <v>340</v>
      </c>
      <c r="CQ2" s="113" t="s">
        <v>341</v>
      </c>
      <c r="CR2" s="113" t="s">
        <v>236</v>
      </c>
      <c r="CS2" s="113" t="s">
        <v>24</v>
      </c>
      <c r="CT2" s="113" t="s">
        <v>342</v>
      </c>
      <c r="CU2" s="113" t="s">
        <v>343</v>
      </c>
      <c r="CV2" s="113" t="s">
        <v>344</v>
      </c>
      <c r="CW2" s="113" t="s">
        <v>345</v>
      </c>
      <c r="CX2" s="113" t="s">
        <v>346</v>
      </c>
    </row>
    <row r="3">
      <c r="A3" s="114" t="s">
        <v>347</v>
      </c>
      <c r="B3" s="114" t="s">
        <v>208</v>
      </c>
      <c r="C3" s="114" t="s">
        <v>24</v>
      </c>
      <c r="D3" s="114" t="s">
        <v>348</v>
      </c>
      <c r="E3" s="114" t="s">
        <v>349</v>
      </c>
      <c r="F3" s="114"/>
      <c r="G3" s="114"/>
      <c r="H3" s="114"/>
      <c r="I3" s="115">
        <v>13119.0</v>
      </c>
      <c r="J3" s="114" t="s">
        <v>88</v>
      </c>
      <c r="K3" s="114" t="s">
        <v>350</v>
      </c>
      <c r="L3" s="116">
        <v>45812.0</v>
      </c>
      <c r="M3" s="114" t="s">
        <v>351</v>
      </c>
      <c r="N3" s="115">
        <v>6.0</v>
      </c>
      <c r="O3" s="114" t="s">
        <v>352</v>
      </c>
      <c r="P3" s="114" t="s">
        <v>353</v>
      </c>
      <c r="Q3" s="115">
        <v>13877.97</v>
      </c>
      <c r="R3" s="115">
        <v>14335.39</v>
      </c>
      <c r="S3" s="115">
        <v>70.0</v>
      </c>
      <c r="T3" s="115">
        <v>76.0</v>
      </c>
      <c r="U3" s="115">
        <v>176.0</v>
      </c>
      <c r="V3" s="115">
        <v>216.0</v>
      </c>
      <c r="W3" s="115">
        <v>-0.0948579075</v>
      </c>
      <c r="X3" s="115">
        <v>-0.11922621397552313</v>
      </c>
      <c r="Y3" s="115">
        <v>0.0274483015</v>
      </c>
      <c r="Z3" s="115">
        <v>0.048275056999999996</v>
      </c>
      <c r="AA3" s="115">
        <v>-0.0368766515</v>
      </c>
      <c r="AB3" s="115">
        <v>918.805505484457</v>
      </c>
      <c r="AC3" s="115"/>
      <c r="AD3" s="115"/>
      <c r="AE3" s="115"/>
      <c r="AF3" s="115"/>
      <c r="AG3" s="115">
        <v>918.805505484457</v>
      </c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>
        <v>0.0</v>
      </c>
      <c r="AS3" s="115">
        <v>0.0</v>
      </c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>
        <v>20591.606353731608</v>
      </c>
      <c r="BI3" s="115">
        <v>-44674.21149489211</v>
      </c>
      <c r="BJ3" s="115">
        <v>18437.195532014397</v>
      </c>
      <c r="BK3" s="115">
        <v>-35770.14965777543</v>
      </c>
      <c r="BL3" s="115">
        <v>13320.803400497074</v>
      </c>
      <c r="BM3" s="115">
        <v>-18741.25245248257</v>
      </c>
      <c r="BN3" s="115">
        <v>13558.049775394922</v>
      </c>
      <c r="BO3" s="115">
        <v>-27726.068371369525</v>
      </c>
      <c r="BP3" s="115">
        <v>23839.378525954704</v>
      </c>
      <c r="BQ3" s="115">
        <v>-15091.808981965594</v>
      </c>
      <c r="BR3" s="115"/>
      <c r="BS3" s="115"/>
      <c r="BT3" s="115"/>
      <c r="BU3" s="115"/>
      <c r="BV3" s="115"/>
      <c r="BW3" s="115"/>
      <c r="BX3" s="115"/>
      <c r="BY3" s="115"/>
      <c r="BZ3" s="115">
        <v>0.0</v>
      </c>
      <c r="CA3" s="115">
        <v>0.0</v>
      </c>
      <c r="CB3" s="115"/>
      <c r="CC3" s="115"/>
      <c r="CD3" s="115">
        <v>0.0</v>
      </c>
      <c r="CE3" s="115">
        <v>0.0</v>
      </c>
      <c r="CF3" s="115">
        <v>0.0</v>
      </c>
      <c r="CG3" s="115">
        <v>0.0</v>
      </c>
      <c r="CH3" s="115"/>
      <c r="CI3" s="115"/>
      <c r="CJ3" s="115"/>
      <c r="CK3" s="115"/>
      <c r="CL3" s="116">
        <v>45812.0</v>
      </c>
      <c r="CM3" s="114" t="s">
        <v>354</v>
      </c>
      <c r="CN3" s="114" t="s">
        <v>355</v>
      </c>
      <c r="CO3" s="114" t="s">
        <v>356</v>
      </c>
      <c r="CP3" s="115">
        <v>13862.07</v>
      </c>
      <c r="CQ3" s="115">
        <v>25.0</v>
      </c>
      <c r="CR3" s="115">
        <v>23.0</v>
      </c>
      <c r="CS3" s="114" t="s">
        <v>24</v>
      </c>
      <c r="CT3" s="114"/>
      <c r="CU3" s="114"/>
      <c r="CV3" s="114" t="s">
        <v>357</v>
      </c>
      <c r="CW3" s="116">
        <v>46178.0</v>
      </c>
      <c r="CX3" s="114" t="s">
        <v>358</v>
      </c>
    </row>
    <row r="4">
      <c r="A4" s="117" t="s">
        <v>359</v>
      </c>
      <c r="B4" s="117" t="s">
        <v>205</v>
      </c>
      <c r="C4" s="117" t="s">
        <v>24</v>
      </c>
      <c r="D4" s="117" t="s">
        <v>360</v>
      </c>
      <c r="E4" s="117" t="s">
        <v>349</v>
      </c>
      <c r="F4" s="117"/>
      <c r="G4" s="117"/>
      <c r="H4" s="117"/>
      <c r="I4" s="118">
        <v>20215.0</v>
      </c>
      <c r="J4" s="117" t="s">
        <v>88</v>
      </c>
      <c r="K4" s="117" t="s">
        <v>361</v>
      </c>
      <c r="L4" s="119">
        <v>45812.0</v>
      </c>
      <c r="M4" s="117" t="s">
        <v>351</v>
      </c>
      <c r="N4" s="118">
        <v>6.0</v>
      </c>
      <c r="O4" s="117" t="s">
        <v>352</v>
      </c>
      <c r="P4" s="117" t="s">
        <v>353</v>
      </c>
      <c r="Q4" s="118">
        <v>11967.58</v>
      </c>
      <c r="R4" s="118">
        <v>9572.35</v>
      </c>
      <c r="S4" s="118">
        <v>76.0</v>
      </c>
      <c r="T4" s="118">
        <v>62.0</v>
      </c>
      <c r="U4" s="118">
        <v>179.0</v>
      </c>
      <c r="V4" s="118">
        <v>139.0</v>
      </c>
      <c r="W4" s="118">
        <v>-0.0948579075</v>
      </c>
      <c r="X4" s="118">
        <v>-0.11922621397552313</v>
      </c>
      <c r="Y4" s="118">
        <v>0.0274483015</v>
      </c>
      <c r="Z4" s="118">
        <v>0.048275056999999996</v>
      </c>
      <c r="AA4" s="118">
        <v>-0.0368766515</v>
      </c>
      <c r="AB4" s="118">
        <v>3280.220217032973</v>
      </c>
      <c r="AC4" s="118"/>
      <c r="AD4" s="118"/>
      <c r="AE4" s="118"/>
      <c r="AF4" s="118"/>
      <c r="AG4" s="118">
        <v>3280.220217032973</v>
      </c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>
        <v>0.0</v>
      </c>
      <c r="AS4" s="118">
        <v>0.0</v>
      </c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18">
        <v>20591.606353731608</v>
      </c>
      <c r="BI4" s="118">
        <v>-44674.21149489211</v>
      </c>
      <c r="BJ4" s="118">
        <v>18437.195532014397</v>
      </c>
      <c r="BK4" s="118">
        <v>-35770.14965777543</v>
      </c>
      <c r="BL4" s="118">
        <v>13320.803400497074</v>
      </c>
      <c r="BM4" s="118">
        <v>-18741.25245248257</v>
      </c>
      <c r="BN4" s="118">
        <v>13558.049775394922</v>
      </c>
      <c r="BO4" s="118">
        <v>-27726.068371369525</v>
      </c>
      <c r="BP4" s="118">
        <v>23839.378525954704</v>
      </c>
      <c r="BQ4" s="118">
        <v>-15091.808981965594</v>
      </c>
      <c r="BR4" s="118"/>
      <c r="BS4" s="118"/>
      <c r="BT4" s="118"/>
      <c r="BU4" s="118"/>
      <c r="BV4" s="118"/>
      <c r="BW4" s="118"/>
      <c r="BX4" s="118"/>
      <c r="BY4" s="118"/>
      <c r="BZ4" s="118">
        <v>0.0</v>
      </c>
      <c r="CA4" s="118">
        <v>0.0</v>
      </c>
      <c r="CB4" s="118"/>
      <c r="CC4" s="118"/>
      <c r="CD4" s="118">
        <v>0.0</v>
      </c>
      <c r="CE4" s="118">
        <v>0.0</v>
      </c>
      <c r="CF4" s="118">
        <v>0.0</v>
      </c>
      <c r="CG4" s="118">
        <v>0.0</v>
      </c>
      <c r="CH4" s="118"/>
      <c r="CI4" s="118"/>
      <c r="CJ4" s="118"/>
      <c r="CK4" s="118"/>
      <c r="CL4" s="119">
        <v>45812.0</v>
      </c>
      <c r="CM4" s="117" t="s">
        <v>362</v>
      </c>
      <c r="CN4" s="117" t="s">
        <v>363</v>
      </c>
      <c r="CO4" s="117" t="s">
        <v>364</v>
      </c>
      <c r="CP4" s="118">
        <v>11967.58</v>
      </c>
      <c r="CQ4" s="118">
        <v>25.0</v>
      </c>
      <c r="CR4" s="118">
        <v>23.0</v>
      </c>
      <c r="CS4" s="117" t="s">
        <v>24</v>
      </c>
      <c r="CT4" s="117"/>
      <c r="CU4" s="117"/>
      <c r="CV4" s="117" t="s">
        <v>357</v>
      </c>
      <c r="CW4" s="119">
        <v>46178.0</v>
      </c>
      <c r="CX4" s="117" t="s">
        <v>358</v>
      </c>
    </row>
    <row r="5">
      <c r="A5" s="114" t="s">
        <v>365</v>
      </c>
      <c r="B5" s="114" t="s">
        <v>366</v>
      </c>
      <c r="C5" s="114" t="s">
        <v>27</v>
      </c>
      <c r="D5" s="114" t="s">
        <v>367</v>
      </c>
      <c r="E5" s="114" t="s">
        <v>349</v>
      </c>
      <c r="F5" s="114"/>
      <c r="G5" s="114"/>
      <c r="H5" s="114"/>
      <c r="I5" s="115">
        <v>20143.0</v>
      </c>
      <c r="J5" s="114" t="s">
        <v>93</v>
      </c>
      <c r="K5" s="114" t="s">
        <v>368</v>
      </c>
      <c r="L5" s="116">
        <v>45812.0</v>
      </c>
      <c r="M5" s="114" t="s">
        <v>351</v>
      </c>
      <c r="N5" s="115">
        <v>6.0</v>
      </c>
      <c r="O5" s="114" t="s">
        <v>352</v>
      </c>
      <c r="P5" s="114" t="s">
        <v>353</v>
      </c>
      <c r="Q5" s="115">
        <v>4175.6</v>
      </c>
      <c r="R5" s="115">
        <v>4015.14</v>
      </c>
      <c r="S5" s="115">
        <v>34.0</v>
      </c>
      <c r="T5" s="115">
        <v>30.0</v>
      </c>
      <c r="U5" s="115">
        <v>60.0</v>
      </c>
      <c r="V5" s="115">
        <v>53.0</v>
      </c>
      <c r="W5" s="115">
        <v>-0.015351526999999997</v>
      </c>
      <c r="X5" s="115">
        <v>-0.13496376811594202</v>
      </c>
      <c r="Y5" s="115">
        <v>0.08834690949999999</v>
      </c>
      <c r="Z5" s="115">
        <v>0.0645187545</v>
      </c>
      <c r="AA5" s="115">
        <v>0.033973511</v>
      </c>
      <c r="AB5" s="115">
        <v>211.5873099342332</v>
      </c>
      <c r="AC5" s="115"/>
      <c r="AD5" s="115"/>
      <c r="AE5" s="115"/>
      <c r="AF5" s="115"/>
      <c r="AG5" s="115">
        <v>211.5873099342332</v>
      </c>
      <c r="AH5" s="115"/>
      <c r="AI5" s="115"/>
      <c r="AJ5" s="115"/>
      <c r="AK5" s="115"/>
      <c r="AL5" s="115"/>
      <c r="AM5" s="115"/>
      <c r="AN5" s="115"/>
      <c r="AO5" s="115"/>
      <c r="AP5" s="115"/>
      <c r="AQ5" s="115"/>
      <c r="AR5" s="115">
        <v>0.0</v>
      </c>
      <c r="AS5" s="115">
        <v>0.0</v>
      </c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>
        <v>10019.377123014012</v>
      </c>
      <c r="BI5" s="115">
        <v>-1236.9166467578398</v>
      </c>
      <c r="BJ5" s="115">
        <v>8294.559121971604</v>
      </c>
      <c r="BK5" s="115">
        <v>-1325.1625549352325</v>
      </c>
      <c r="BL5" s="115">
        <v>6337.764114407912</v>
      </c>
      <c r="BM5" s="115">
        <v>-2604.6847828584014</v>
      </c>
      <c r="BN5" s="115">
        <v>6365.807559388881</v>
      </c>
      <c r="BO5" s="115">
        <v>-3765.40668969351</v>
      </c>
      <c r="BP5" s="115">
        <v>2408.4371604538605</v>
      </c>
      <c r="BQ5" s="115">
        <v>-1275.758698599721</v>
      </c>
      <c r="BR5" s="115"/>
      <c r="BS5" s="115"/>
      <c r="BT5" s="115"/>
      <c r="BU5" s="115"/>
      <c r="BV5" s="115"/>
      <c r="BW5" s="115"/>
      <c r="BX5" s="115"/>
      <c r="BY5" s="115"/>
      <c r="BZ5" s="115">
        <v>0.0</v>
      </c>
      <c r="CA5" s="115">
        <v>0.0</v>
      </c>
      <c r="CB5" s="115"/>
      <c r="CC5" s="115"/>
      <c r="CD5" s="115">
        <v>0.0</v>
      </c>
      <c r="CE5" s="115">
        <v>0.0</v>
      </c>
      <c r="CF5" s="115">
        <v>0.0</v>
      </c>
      <c r="CG5" s="115">
        <v>0.0</v>
      </c>
      <c r="CH5" s="115"/>
      <c r="CI5" s="115"/>
      <c r="CJ5" s="115"/>
      <c r="CK5" s="115"/>
      <c r="CL5" s="116">
        <v>45812.0</v>
      </c>
      <c r="CM5" s="114" t="s">
        <v>369</v>
      </c>
      <c r="CN5" s="114" t="s">
        <v>370</v>
      </c>
      <c r="CO5" s="114" t="s">
        <v>371</v>
      </c>
      <c r="CP5" s="115">
        <v>4175.6</v>
      </c>
      <c r="CQ5" s="115">
        <v>25.0</v>
      </c>
      <c r="CR5" s="115">
        <v>23.0</v>
      </c>
      <c r="CS5" s="114" t="s">
        <v>247</v>
      </c>
      <c r="CT5" s="114"/>
      <c r="CU5" s="114"/>
      <c r="CV5" s="114" t="s">
        <v>357</v>
      </c>
      <c r="CW5" s="116">
        <v>46178.0</v>
      </c>
      <c r="CX5" s="114" t="s">
        <v>358</v>
      </c>
    </row>
    <row r="6">
      <c r="A6" s="117" t="s">
        <v>359</v>
      </c>
      <c r="B6" s="117" t="s">
        <v>201</v>
      </c>
      <c r="C6" s="117" t="s">
        <v>24</v>
      </c>
      <c r="D6" s="117" t="s">
        <v>360</v>
      </c>
      <c r="E6" s="117" t="s">
        <v>349</v>
      </c>
      <c r="F6" s="117"/>
      <c r="G6" s="117"/>
      <c r="H6" s="117"/>
      <c r="I6" s="118">
        <v>20233.0</v>
      </c>
      <c r="J6" s="117" t="s">
        <v>88</v>
      </c>
      <c r="K6" s="117" t="s">
        <v>361</v>
      </c>
      <c r="L6" s="119">
        <v>45812.0</v>
      </c>
      <c r="M6" s="117" t="s">
        <v>351</v>
      </c>
      <c r="N6" s="118">
        <v>6.0</v>
      </c>
      <c r="O6" s="117" t="s">
        <v>352</v>
      </c>
      <c r="P6" s="117" t="s">
        <v>353</v>
      </c>
      <c r="Q6" s="118">
        <v>13137.28</v>
      </c>
      <c r="R6" s="118">
        <v>16419.05</v>
      </c>
      <c r="S6" s="118">
        <v>70.0</v>
      </c>
      <c r="T6" s="118">
        <v>100.0</v>
      </c>
      <c r="U6" s="118">
        <v>202.0</v>
      </c>
      <c r="V6" s="118">
        <v>229.0</v>
      </c>
      <c r="W6" s="118">
        <v>-0.0948579075</v>
      </c>
      <c r="X6" s="118">
        <v>-0.11922621397552313</v>
      </c>
      <c r="Y6" s="118">
        <v>0.0274483015</v>
      </c>
      <c r="Z6" s="118">
        <v>0.048275056999999996</v>
      </c>
      <c r="AA6" s="118">
        <v>-0.0368766515</v>
      </c>
      <c r="AB6" s="118">
        <v>-2064.2073010050945</v>
      </c>
      <c r="AC6" s="118"/>
      <c r="AD6" s="118"/>
      <c r="AE6" s="118"/>
      <c r="AF6" s="118"/>
      <c r="AG6" s="118">
        <v>-2064.2073010050945</v>
      </c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>
        <v>0.0</v>
      </c>
      <c r="AS6" s="118">
        <v>0.0</v>
      </c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>
        <v>20591.606353731608</v>
      </c>
      <c r="BI6" s="118">
        <v>-44674.21149489211</v>
      </c>
      <c r="BJ6" s="118">
        <v>18437.195532014397</v>
      </c>
      <c r="BK6" s="118">
        <v>-35770.14965777543</v>
      </c>
      <c r="BL6" s="118">
        <v>13320.803400497074</v>
      </c>
      <c r="BM6" s="118">
        <v>-18741.25245248257</v>
      </c>
      <c r="BN6" s="118">
        <v>13558.049775394922</v>
      </c>
      <c r="BO6" s="118">
        <v>-27726.068371369525</v>
      </c>
      <c r="BP6" s="118">
        <v>23839.378525954704</v>
      </c>
      <c r="BQ6" s="118">
        <v>-15091.808981965594</v>
      </c>
      <c r="BR6" s="118"/>
      <c r="BS6" s="118"/>
      <c r="BT6" s="118"/>
      <c r="BU6" s="118"/>
      <c r="BV6" s="118"/>
      <c r="BW6" s="118"/>
      <c r="BX6" s="118"/>
      <c r="BY6" s="118"/>
      <c r="BZ6" s="118">
        <v>0.0</v>
      </c>
      <c r="CA6" s="118">
        <v>0.0</v>
      </c>
      <c r="CB6" s="118"/>
      <c r="CC6" s="118"/>
      <c r="CD6" s="118">
        <v>0.0</v>
      </c>
      <c r="CE6" s="118">
        <v>0.0</v>
      </c>
      <c r="CF6" s="118">
        <v>0.0</v>
      </c>
      <c r="CG6" s="118">
        <v>0.0</v>
      </c>
      <c r="CH6" s="118"/>
      <c r="CI6" s="118"/>
      <c r="CJ6" s="118"/>
      <c r="CK6" s="118"/>
      <c r="CL6" s="119">
        <v>45812.0</v>
      </c>
      <c r="CM6" s="117" t="s">
        <v>362</v>
      </c>
      <c r="CN6" s="117" t="s">
        <v>363</v>
      </c>
      <c r="CO6" s="117" t="s">
        <v>364</v>
      </c>
      <c r="CP6" s="118">
        <v>13137.28</v>
      </c>
      <c r="CQ6" s="118">
        <v>25.0</v>
      </c>
      <c r="CR6" s="118">
        <v>23.0</v>
      </c>
      <c r="CS6" s="117" t="s">
        <v>24</v>
      </c>
      <c r="CT6" s="117"/>
      <c r="CU6" s="117"/>
      <c r="CV6" s="117" t="s">
        <v>372</v>
      </c>
      <c r="CW6" s="119">
        <v>46178.0</v>
      </c>
      <c r="CX6" s="117" t="s">
        <v>358</v>
      </c>
    </row>
    <row r="7">
      <c r="A7" s="114" t="s">
        <v>373</v>
      </c>
      <c r="B7" s="114" t="s">
        <v>374</v>
      </c>
      <c r="C7" s="114" t="s">
        <v>27</v>
      </c>
      <c r="D7" s="114" t="s">
        <v>367</v>
      </c>
      <c r="E7" s="114" t="s">
        <v>349</v>
      </c>
      <c r="F7" s="114"/>
      <c r="G7" s="114"/>
      <c r="H7" s="114"/>
      <c r="I7" s="115">
        <v>13148.0</v>
      </c>
      <c r="J7" s="114" t="s">
        <v>90</v>
      </c>
      <c r="K7" s="114" t="s">
        <v>368</v>
      </c>
      <c r="L7" s="116">
        <v>45812.0</v>
      </c>
      <c r="M7" s="114" t="s">
        <v>351</v>
      </c>
      <c r="N7" s="115">
        <v>6.0</v>
      </c>
      <c r="O7" s="114" t="s">
        <v>352</v>
      </c>
      <c r="P7" s="114" t="s">
        <v>353</v>
      </c>
      <c r="Q7" s="115">
        <v>4854.73</v>
      </c>
      <c r="R7" s="115">
        <v>9038.75</v>
      </c>
      <c r="S7" s="115">
        <v>37.0</v>
      </c>
      <c r="T7" s="115">
        <v>63.0</v>
      </c>
      <c r="U7" s="115">
        <v>103.0</v>
      </c>
      <c r="V7" s="115">
        <v>186.0</v>
      </c>
      <c r="W7" s="115">
        <v>-0.0192751205</v>
      </c>
      <c r="X7" s="115">
        <v>-0.10607610474631751</v>
      </c>
      <c r="Y7" s="115">
        <v>0.025536409</v>
      </c>
      <c r="Z7" s="115">
        <v>0.0802198395</v>
      </c>
      <c r="AA7" s="115">
        <v>-0.015659599</v>
      </c>
      <c r="AB7" s="115">
        <v>-3123.8911772417114</v>
      </c>
      <c r="AC7" s="115"/>
      <c r="AD7" s="115"/>
      <c r="AE7" s="115"/>
      <c r="AF7" s="115"/>
      <c r="AG7" s="115">
        <v>-3123.8911772417114</v>
      </c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>
        <v>0.0</v>
      </c>
      <c r="AS7" s="115">
        <v>0.0</v>
      </c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>
        <v>35860.08468789623</v>
      </c>
      <c r="BI7" s="115">
        <v>-32223.222052184225</v>
      </c>
      <c r="BJ7" s="115">
        <v>38711.29793377301</v>
      </c>
      <c r="BK7" s="115">
        <v>-22292.76362879735</v>
      </c>
      <c r="BL7" s="115">
        <v>16066.338981910685</v>
      </c>
      <c r="BM7" s="115">
        <v>-10957.421611413132</v>
      </c>
      <c r="BN7" s="115">
        <v>6086.057923784585</v>
      </c>
      <c r="BO7" s="115">
        <v>-20496.08517131655</v>
      </c>
      <c r="BP7" s="115">
        <v>23628.110314015066</v>
      </c>
      <c r="BQ7" s="115">
        <v>-4109.165695985545</v>
      </c>
      <c r="BR7" s="115"/>
      <c r="BS7" s="115"/>
      <c r="BT7" s="115"/>
      <c r="BU7" s="115"/>
      <c r="BV7" s="115"/>
      <c r="BW7" s="115"/>
      <c r="BX7" s="115"/>
      <c r="BY7" s="115"/>
      <c r="BZ7" s="115">
        <v>0.0</v>
      </c>
      <c r="CA7" s="115">
        <v>0.0</v>
      </c>
      <c r="CB7" s="115"/>
      <c r="CC7" s="115"/>
      <c r="CD7" s="115">
        <v>0.0</v>
      </c>
      <c r="CE7" s="115">
        <v>0.0</v>
      </c>
      <c r="CF7" s="115">
        <v>0.0</v>
      </c>
      <c r="CG7" s="115">
        <v>0.0</v>
      </c>
      <c r="CH7" s="115"/>
      <c r="CI7" s="115"/>
      <c r="CJ7" s="115"/>
      <c r="CK7" s="115"/>
      <c r="CL7" s="116">
        <v>45812.0</v>
      </c>
      <c r="CM7" s="114" t="s">
        <v>369</v>
      </c>
      <c r="CN7" s="114" t="s">
        <v>370</v>
      </c>
      <c r="CO7" s="114" t="s">
        <v>371</v>
      </c>
      <c r="CP7" s="115">
        <v>4854.73</v>
      </c>
      <c r="CQ7" s="115">
        <v>25.0</v>
      </c>
      <c r="CR7" s="115">
        <v>23.0</v>
      </c>
      <c r="CS7" s="114" t="s">
        <v>247</v>
      </c>
      <c r="CT7" s="114"/>
      <c r="CU7" s="114"/>
      <c r="CV7" s="114" t="s">
        <v>372</v>
      </c>
      <c r="CW7" s="116">
        <v>46178.0</v>
      </c>
      <c r="CX7" s="114" t="s">
        <v>358</v>
      </c>
    </row>
    <row r="8">
      <c r="A8" s="117" t="s">
        <v>375</v>
      </c>
      <c r="B8" s="117" t="s">
        <v>210</v>
      </c>
      <c r="C8" s="117" t="s">
        <v>24</v>
      </c>
      <c r="D8" s="117" t="s">
        <v>376</v>
      </c>
      <c r="E8" s="117" t="s">
        <v>349</v>
      </c>
      <c r="F8" s="117"/>
      <c r="G8" s="117"/>
      <c r="H8" s="117"/>
      <c r="I8" s="118">
        <v>19051.0</v>
      </c>
      <c r="J8" s="117" t="s">
        <v>88</v>
      </c>
      <c r="K8" s="117" t="s">
        <v>377</v>
      </c>
      <c r="L8" s="119">
        <v>45812.0</v>
      </c>
      <c r="M8" s="117" t="s">
        <v>351</v>
      </c>
      <c r="N8" s="118">
        <v>6.0</v>
      </c>
      <c r="O8" s="117" t="s">
        <v>352</v>
      </c>
      <c r="P8" s="117" t="s">
        <v>353</v>
      </c>
      <c r="Q8" s="118">
        <v>12253.74</v>
      </c>
      <c r="R8" s="118">
        <v>14465.86</v>
      </c>
      <c r="S8" s="118">
        <v>70.0</v>
      </c>
      <c r="T8" s="118">
        <v>83.0</v>
      </c>
      <c r="U8" s="118">
        <v>177.0</v>
      </c>
      <c r="V8" s="118">
        <v>173.0</v>
      </c>
      <c r="W8" s="118">
        <v>-0.0948579075</v>
      </c>
      <c r="X8" s="118">
        <v>-0.11922621397552313</v>
      </c>
      <c r="Y8" s="118">
        <v>0.0274483015</v>
      </c>
      <c r="Z8" s="118">
        <v>0.048275056999999996</v>
      </c>
      <c r="AA8" s="118">
        <v>-0.0368766515</v>
      </c>
      <c r="AB8" s="118">
        <v>-824.6606393664242</v>
      </c>
      <c r="AC8" s="118"/>
      <c r="AD8" s="118"/>
      <c r="AE8" s="118"/>
      <c r="AF8" s="118"/>
      <c r="AG8" s="118">
        <v>-824.6606393664242</v>
      </c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>
        <v>0.0</v>
      </c>
      <c r="AS8" s="118">
        <v>0.0</v>
      </c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>
        <v>20591.606353731608</v>
      </c>
      <c r="BI8" s="118">
        <v>-44674.21149489211</v>
      </c>
      <c r="BJ8" s="118">
        <v>18437.195532014397</v>
      </c>
      <c r="BK8" s="118">
        <v>-35770.14965777543</v>
      </c>
      <c r="BL8" s="118">
        <v>13320.803400497074</v>
      </c>
      <c r="BM8" s="118">
        <v>-18741.25245248257</v>
      </c>
      <c r="BN8" s="118">
        <v>13558.049775394922</v>
      </c>
      <c r="BO8" s="118">
        <v>-27726.068371369525</v>
      </c>
      <c r="BP8" s="118">
        <v>23839.378525954704</v>
      </c>
      <c r="BQ8" s="118">
        <v>-15091.808981965594</v>
      </c>
      <c r="BR8" s="118"/>
      <c r="BS8" s="118"/>
      <c r="BT8" s="118"/>
      <c r="BU8" s="118"/>
      <c r="BV8" s="118"/>
      <c r="BW8" s="118"/>
      <c r="BX8" s="118"/>
      <c r="BY8" s="118"/>
      <c r="BZ8" s="118">
        <v>0.0</v>
      </c>
      <c r="CA8" s="118">
        <v>0.0</v>
      </c>
      <c r="CB8" s="118"/>
      <c r="CC8" s="118"/>
      <c r="CD8" s="118">
        <v>0.0</v>
      </c>
      <c r="CE8" s="118">
        <v>0.0</v>
      </c>
      <c r="CF8" s="118">
        <v>0.0</v>
      </c>
      <c r="CG8" s="118">
        <v>0.0</v>
      </c>
      <c r="CH8" s="118"/>
      <c r="CI8" s="118"/>
      <c r="CJ8" s="118"/>
      <c r="CK8" s="118"/>
      <c r="CL8" s="119">
        <v>45812.0</v>
      </c>
      <c r="CM8" s="117" t="s">
        <v>354</v>
      </c>
      <c r="CN8" s="117" t="s">
        <v>378</v>
      </c>
      <c r="CO8" s="117" t="s">
        <v>379</v>
      </c>
      <c r="CP8" s="118">
        <v>12253.74</v>
      </c>
      <c r="CQ8" s="118">
        <v>25.0</v>
      </c>
      <c r="CR8" s="118">
        <v>23.0</v>
      </c>
      <c r="CS8" s="117" t="s">
        <v>24</v>
      </c>
      <c r="CT8" s="117"/>
      <c r="CU8" s="117"/>
      <c r="CV8" s="117" t="s">
        <v>372</v>
      </c>
      <c r="CW8" s="119">
        <v>46178.0</v>
      </c>
      <c r="CX8" s="117" t="s">
        <v>358</v>
      </c>
    </row>
    <row r="9">
      <c r="A9" s="114" t="s">
        <v>380</v>
      </c>
      <c r="B9" s="114" t="s">
        <v>381</v>
      </c>
      <c r="C9" s="114" t="s">
        <v>25</v>
      </c>
      <c r="D9" s="114" t="s">
        <v>382</v>
      </c>
      <c r="E9" s="114" t="s">
        <v>349</v>
      </c>
      <c r="F9" s="114"/>
      <c r="G9" s="114"/>
      <c r="H9" s="114"/>
      <c r="I9" s="115">
        <v>13090.0</v>
      </c>
      <c r="J9" s="114" t="s">
        <v>90</v>
      </c>
      <c r="K9" s="114" t="s">
        <v>383</v>
      </c>
      <c r="L9" s="116">
        <v>45812.0</v>
      </c>
      <c r="M9" s="114" t="s">
        <v>351</v>
      </c>
      <c r="N9" s="115">
        <v>6.0</v>
      </c>
      <c r="O9" s="114" t="s">
        <v>352</v>
      </c>
      <c r="P9" s="114" t="s">
        <v>353</v>
      </c>
      <c r="Q9" s="115">
        <v>4769.13</v>
      </c>
      <c r="R9" s="115">
        <v>5606.29</v>
      </c>
      <c r="S9" s="115">
        <v>35.0</v>
      </c>
      <c r="T9" s="115">
        <v>37.0</v>
      </c>
      <c r="U9" s="115">
        <v>82.0</v>
      </c>
      <c r="V9" s="115">
        <v>84.0</v>
      </c>
      <c r="W9" s="115">
        <v>-0.0192751205</v>
      </c>
      <c r="X9" s="115">
        <v>-0.10607610474631751</v>
      </c>
      <c r="Y9" s="115">
        <v>0.025536409</v>
      </c>
      <c r="Z9" s="115">
        <v>0.0802198395</v>
      </c>
      <c r="AA9" s="115">
        <v>-0.015659599</v>
      </c>
      <c r="AB9" s="115">
        <v>-407.2661282380312</v>
      </c>
      <c r="AC9" s="115"/>
      <c r="AD9" s="115"/>
      <c r="AE9" s="115"/>
      <c r="AF9" s="115"/>
      <c r="AG9" s="115">
        <v>-407.2661282380312</v>
      </c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>
        <v>0.0</v>
      </c>
      <c r="AS9" s="115">
        <v>0.0</v>
      </c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>
        <v>35860.08468789623</v>
      </c>
      <c r="BI9" s="115">
        <v>-32223.222052184225</v>
      </c>
      <c r="BJ9" s="115">
        <v>38711.29793377301</v>
      </c>
      <c r="BK9" s="115">
        <v>-22292.76362879735</v>
      </c>
      <c r="BL9" s="115">
        <v>16066.338981910685</v>
      </c>
      <c r="BM9" s="115">
        <v>-10957.421611413132</v>
      </c>
      <c r="BN9" s="115">
        <v>6086.057923784585</v>
      </c>
      <c r="BO9" s="115">
        <v>-20496.08517131655</v>
      </c>
      <c r="BP9" s="115">
        <v>23628.110314015066</v>
      </c>
      <c r="BQ9" s="115">
        <v>-4109.165695985545</v>
      </c>
      <c r="BR9" s="115"/>
      <c r="BS9" s="115"/>
      <c r="BT9" s="115"/>
      <c r="BU9" s="115"/>
      <c r="BV9" s="115"/>
      <c r="BW9" s="115"/>
      <c r="BX9" s="115"/>
      <c r="BY9" s="115"/>
      <c r="BZ9" s="115">
        <v>0.0</v>
      </c>
      <c r="CA9" s="115">
        <v>0.0</v>
      </c>
      <c r="CB9" s="115"/>
      <c r="CC9" s="115"/>
      <c r="CD9" s="115">
        <v>0.0</v>
      </c>
      <c r="CE9" s="115">
        <v>0.0</v>
      </c>
      <c r="CF9" s="115">
        <v>0.0</v>
      </c>
      <c r="CG9" s="115">
        <v>0.0</v>
      </c>
      <c r="CH9" s="115"/>
      <c r="CI9" s="115"/>
      <c r="CJ9" s="115"/>
      <c r="CK9" s="115"/>
      <c r="CL9" s="116">
        <v>45812.0</v>
      </c>
      <c r="CM9" s="114" t="s">
        <v>384</v>
      </c>
      <c r="CN9" s="114" t="s">
        <v>385</v>
      </c>
      <c r="CO9" s="114" t="s">
        <v>386</v>
      </c>
      <c r="CP9" s="115">
        <v>4769.13</v>
      </c>
      <c r="CQ9" s="115">
        <v>25.0</v>
      </c>
      <c r="CR9" s="115">
        <v>23.0</v>
      </c>
      <c r="CS9" s="114" t="s">
        <v>247</v>
      </c>
      <c r="CT9" s="114"/>
      <c r="CU9" s="114"/>
      <c r="CV9" s="114" t="s">
        <v>372</v>
      </c>
      <c r="CW9" s="116">
        <v>46178.0</v>
      </c>
      <c r="CX9" s="114" t="s">
        <v>358</v>
      </c>
    </row>
    <row r="10">
      <c r="A10" s="117" t="s">
        <v>387</v>
      </c>
      <c r="B10" s="117" t="s">
        <v>388</v>
      </c>
      <c r="C10" s="117" t="s">
        <v>25</v>
      </c>
      <c r="D10" s="117" t="s">
        <v>389</v>
      </c>
      <c r="E10" s="117" t="s">
        <v>349</v>
      </c>
      <c r="F10" s="117"/>
      <c r="G10" s="117"/>
      <c r="H10" s="117"/>
      <c r="I10" s="118">
        <v>14254.0</v>
      </c>
      <c r="J10" s="117" t="s">
        <v>86</v>
      </c>
      <c r="K10" s="117" t="s">
        <v>390</v>
      </c>
      <c r="L10" s="119">
        <v>45812.0</v>
      </c>
      <c r="M10" s="117" t="s">
        <v>351</v>
      </c>
      <c r="N10" s="118">
        <v>6.0</v>
      </c>
      <c r="O10" s="117" t="s">
        <v>352</v>
      </c>
      <c r="P10" s="117" t="s">
        <v>353</v>
      </c>
      <c r="Q10" s="118">
        <v>3430.57</v>
      </c>
      <c r="R10" s="118">
        <v>5745.7</v>
      </c>
      <c r="S10" s="118">
        <v>22.0</v>
      </c>
      <c r="T10" s="118">
        <v>34.0</v>
      </c>
      <c r="U10" s="118">
        <v>45.0</v>
      </c>
      <c r="V10" s="118">
        <v>73.0</v>
      </c>
      <c r="W10" s="118">
        <v>-0.082491842</v>
      </c>
      <c r="X10" s="118">
        <v>-0.04054054054054057</v>
      </c>
      <c r="Y10" s="118">
        <v>-0.002432829</v>
      </c>
      <c r="Z10" s="118">
        <v>0.064605929</v>
      </c>
      <c r="AA10" s="118">
        <v>-0.117253521</v>
      </c>
      <c r="AB10" s="118">
        <v>-1934.4736639625862</v>
      </c>
      <c r="AC10" s="118"/>
      <c r="AD10" s="118"/>
      <c r="AE10" s="118"/>
      <c r="AF10" s="118"/>
      <c r="AG10" s="118">
        <v>-1934.4736639625862</v>
      </c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>
        <v>0.0</v>
      </c>
      <c r="AS10" s="118">
        <v>0.0</v>
      </c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>
        <v>18942.256601210724</v>
      </c>
      <c r="BI10" s="118">
        <v>-22493.812897781016</v>
      </c>
      <c r="BJ10" s="118">
        <v>10854.753869818704</v>
      </c>
      <c r="BK10" s="118">
        <v>-25193.598336845087</v>
      </c>
      <c r="BL10" s="118">
        <v>12226.332837277254</v>
      </c>
      <c r="BM10" s="118">
        <v>-8082.171623414555</v>
      </c>
      <c r="BN10" s="118">
        <v>13944.239662689306</v>
      </c>
      <c r="BO10" s="118">
        <v>-12148.991186639172</v>
      </c>
      <c r="BP10" s="118">
        <v>13323.364577980185</v>
      </c>
      <c r="BQ10" s="118">
        <v>-10974.45184016762</v>
      </c>
      <c r="BR10" s="118"/>
      <c r="BS10" s="118"/>
      <c r="BT10" s="118"/>
      <c r="BU10" s="118"/>
      <c r="BV10" s="118"/>
      <c r="BW10" s="118"/>
      <c r="BX10" s="118"/>
      <c r="BY10" s="118"/>
      <c r="BZ10" s="118">
        <v>0.0</v>
      </c>
      <c r="CA10" s="118">
        <v>0.0</v>
      </c>
      <c r="CB10" s="118"/>
      <c r="CC10" s="118"/>
      <c r="CD10" s="118">
        <v>0.0</v>
      </c>
      <c r="CE10" s="118">
        <v>0.0</v>
      </c>
      <c r="CF10" s="118">
        <v>0.0</v>
      </c>
      <c r="CG10" s="118">
        <v>0.0</v>
      </c>
      <c r="CH10" s="118"/>
      <c r="CI10" s="118"/>
      <c r="CJ10" s="118"/>
      <c r="CK10" s="118"/>
      <c r="CL10" s="119">
        <v>45812.0</v>
      </c>
      <c r="CM10" s="117" t="s">
        <v>384</v>
      </c>
      <c r="CN10" s="117" t="s">
        <v>391</v>
      </c>
      <c r="CO10" s="117" t="s">
        <v>392</v>
      </c>
      <c r="CP10" s="118">
        <v>3430.57</v>
      </c>
      <c r="CQ10" s="118">
        <v>25.0</v>
      </c>
      <c r="CR10" s="118">
        <v>23.0</v>
      </c>
      <c r="CS10" s="117" t="s">
        <v>247</v>
      </c>
      <c r="CT10" s="117"/>
      <c r="CU10" s="117"/>
      <c r="CV10" s="117" t="s">
        <v>372</v>
      </c>
      <c r="CW10" s="119">
        <v>46178.0</v>
      </c>
      <c r="CX10" s="117" t="s">
        <v>358</v>
      </c>
    </row>
    <row r="11">
      <c r="A11" s="114" t="s">
        <v>393</v>
      </c>
      <c r="B11" s="114" t="s">
        <v>394</v>
      </c>
      <c r="C11" s="114" t="s">
        <v>26</v>
      </c>
      <c r="D11" s="114" t="s">
        <v>395</v>
      </c>
      <c r="E11" s="114" t="s">
        <v>349</v>
      </c>
      <c r="F11" s="114"/>
      <c r="G11" s="114"/>
      <c r="H11" s="114"/>
      <c r="I11" s="115">
        <v>18976.0</v>
      </c>
      <c r="J11" s="114" t="s">
        <v>86</v>
      </c>
      <c r="K11" s="114" t="s">
        <v>396</v>
      </c>
      <c r="L11" s="116">
        <v>45812.0</v>
      </c>
      <c r="M11" s="114" t="s">
        <v>351</v>
      </c>
      <c r="N11" s="115">
        <v>6.0</v>
      </c>
      <c r="O11" s="114" t="s">
        <v>352</v>
      </c>
      <c r="P11" s="114" t="s">
        <v>353</v>
      </c>
      <c r="Q11" s="115">
        <v>7911.13</v>
      </c>
      <c r="R11" s="115">
        <v>10294.62</v>
      </c>
      <c r="S11" s="115">
        <v>46.0</v>
      </c>
      <c r="T11" s="115">
        <v>62.0</v>
      </c>
      <c r="U11" s="115">
        <v>131.0</v>
      </c>
      <c r="V11" s="115">
        <v>175.0</v>
      </c>
      <c r="W11" s="115">
        <v>-0.082491842</v>
      </c>
      <c r="X11" s="115">
        <v>-0.04054054054054057</v>
      </c>
      <c r="Y11" s="115">
        <v>-0.002432829</v>
      </c>
      <c r="Z11" s="115">
        <v>0.064605929</v>
      </c>
      <c r="AA11" s="115">
        <v>-0.117253521</v>
      </c>
      <c r="AB11" s="115">
        <v>-2027.6526647951202</v>
      </c>
      <c r="AC11" s="115"/>
      <c r="AD11" s="115"/>
      <c r="AE11" s="115"/>
      <c r="AF11" s="115"/>
      <c r="AG11" s="115">
        <v>-2027.6526647951202</v>
      </c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>
        <v>0.0</v>
      </c>
      <c r="AS11" s="115">
        <v>0.0</v>
      </c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>
        <v>18942.256601210724</v>
      </c>
      <c r="BI11" s="115">
        <v>-22493.812897781016</v>
      </c>
      <c r="BJ11" s="115">
        <v>10854.753869818704</v>
      </c>
      <c r="BK11" s="115">
        <v>-25193.598336845087</v>
      </c>
      <c r="BL11" s="115">
        <v>12226.332837277254</v>
      </c>
      <c r="BM11" s="115">
        <v>-8082.171623414555</v>
      </c>
      <c r="BN11" s="115">
        <v>13944.239662689306</v>
      </c>
      <c r="BO11" s="115">
        <v>-12148.991186639172</v>
      </c>
      <c r="BP11" s="115">
        <v>13323.364577980185</v>
      </c>
      <c r="BQ11" s="115">
        <v>-10974.45184016762</v>
      </c>
      <c r="BR11" s="115"/>
      <c r="BS11" s="115"/>
      <c r="BT11" s="115"/>
      <c r="BU11" s="115"/>
      <c r="BV11" s="115"/>
      <c r="BW11" s="115"/>
      <c r="BX11" s="115"/>
      <c r="BY11" s="115"/>
      <c r="BZ11" s="115">
        <v>0.0</v>
      </c>
      <c r="CA11" s="115">
        <v>0.0</v>
      </c>
      <c r="CB11" s="115"/>
      <c r="CC11" s="115"/>
      <c r="CD11" s="115">
        <v>0.0</v>
      </c>
      <c r="CE11" s="115">
        <v>0.0</v>
      </c>
      <c r="CF11" s="115">
        <v>0.0</v>
      </c>
      <c r="CG11" s="115">
        <v>0.0</v>
      </c>
      <c r="CH11" s="115"/>
      <c r="CI11" s="115"/>
      <c r="CJ11" s="115"/>
      <c r="CK11" s="115"/>
      <c r="CL11" s="116">
        <v>45812.0</v>
      </c>
      <c r="CM11" s="114" t="s">
        <v>384</v>
      </c>
      <c r="CN11" s="114" t="s">
        <v>396</v>
      </c>
      <c r="CO11" s="114" t="s">
        <v>397</v>
      </c>
      <c r="CP11" s="115">
        <v>7911.13</v>
      </c>
      <c r="CQ11" s="115">
        <v>25.0</v>
      </c>
      <c r="CR11" s="115">
        <v>23.0</v>
      </c>
      <c r="CS11" s="114" t="s">
        <v>247</v>
      </c>
      <c r="CT11" s="114"/>
      <c r="CU11" s="114"/>
      <c r="CV11" s="114" t="s">
        <v>372</v>
      </c>
      <c r="CW11" s="116">
        <v>46178.0</v>
      </c>
      <c r="CX11" s="114" t="s">
        <v>358</v>
      </c>
    </row>
    <row r="12">
      <c r="A12" s="117" t="s">
        <v>398</v>
      </c>
      <c r="B12" s="117" t="s">
        <v>399</v>
      </c>
      <c r="C12" s="117" t="s">
        <v>25</v>
      </c>
      <c r="D12" s="117" t="s">
        <v>400</v>
      </c>
      <c r="E12" s="117" t="s">
        <v>349</v>
      </c>
      <c r="F12" s="117"/>
      <c r="G12" s="117"/>
      <c r="H12" s="117"/>
      <c r="I12" s="118">
        <v>13335.0</v>
      </c>
      <c r="J12" s="117" t="s">
        <v>91</v>
      </c>
      <c r="K12" s="117" t="s">
        <v>401</v>
      </c>
      <c r="L12" s="119">
        <v>45812.0</v>
      </c>
      <c r="M12" s="117" t="s">
        <v>351</v>
      </c>
      <c r="N12" s="118">
        <v>6.0</v>
      </c>
      <c r="O12" s="117" t="s">
        <v>352</v>
      </c>
      <c r="P12" s="117" t="s">
        <v>353</v>
      </c>
      <c r="Q12" s="118">
        <v>15565.78</v>
      </c>
      <c r="R12" s="118">
        <v>12888.25</v>
      </c>
      <c r="S12" s="118">
        <v>98.0</v>
      </c>
      <c r="T12" s="118">
        <v>80.0</v>
      </c>
      <c r="U12" s="118">
        <v>224.0</v>
      </c>
      <c r="V12" s="118">
        <v>188.0</v>
      </c>
      <c r="W12" s="118">
        <v>-0.126790611</v>
      </c>
      <c r="X12" s="118">
        <v>-0.13422818791946312</v>
      </c>
      <c r="Y12" s="118">
        <v>0.005650353</v>
      </c>
      <c r="Z12" s="118">
        <v>0.040681487</v>
      </c>
      <c r="AA12" s="118">
        <v>-0.053243574</v>
      </c>
      <c r="AB12" s="118">
        <v>4253.091452376358</v>
      </c>
      <c r="AC12" s="118"/>
      <c r="AD12" s="118"/>
      <c r="AE12" s="118"/>
      <c r="AF12" s="118"/>
      <c r="AG12" s="118">
        <v>4253.091452376358</v>
      </c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>
        <v>0.0</v>
      </c>
      <c r="AS12" s="118">
        <v>0.0</v>
      </c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>
        <v>21829.763445806973</v>
      </c>
      <c r="BI12" s="118">
        <v>-23232.607832078007</v>
      </c>
      <c r="BJ12" s="118">
        <v>14461.217678905754</v>
      </c>
      <c r="BK12" s="118">
        <v>-15723.93336723758</v>
      </c>
      <c r="BL12" s="118">
        <v>15034.277698176309</v>
      </c>
      <c r="BM12" s="118">
        <v>-14029.203514637135</v>
      </c>
      <c r="BN12" s="118">
        <v>5351.690837590037</v>
      </c>
      <c r="BO12" s="118">
        <v>-9876.566785555335</v>
      </c>
      <c r="BP12" s="118">
        <v>15726.327725337875</v>
      </c>
      <c r="BQ12" s="118">
        <v>-10196.377593833404</v>
      </c>
      <c r="BR12" s="118"/>
      <c r="BS12" s="118"/>
      <c r="BT12" s="118"/>
      <c r="BU12" s="118"/>
      <c r="BV12" s="118"/>
      <c r="BW12" s="118"/>
      <c r="BX12" s="118"/>
      <c r="BY12" s="118"/>
      <c r="BZ12" s="118">
        <v>0.0</v>
      </c>
      <c r="CA12" s="118">
        <v>0.0</v>
      </c>
      <c r="CB12" s="118"/>
      <c r="CC12" s="118"/>
      <c r="CD12" s="118">
        <v>0.0</v>
      </c>
      <c r="CE12" s="118">
        <v>0.0</v>
      </c>
      <c r="CF12" s="118">
        <v>0.0</v>
      </c>
      <c r="CG12" s="118">
        <v>0.0</v>
      </c>
      <c r="CH12" s="118"/>
      <c r="CI12" s="118"/>
      <c r="CJ12" s="118"/>
      <c r="CK12" s="118"/>
      <c r="CL12" s="119">
        <v>45812.0</v>
      </c>
      <c r="CM12" s="117" t="s">
        <v>384</v>
      </c>
      <c r="CN12" s="117" t="s">
        <v>391</v>
      </c>
      <c r="CO12" s="117" t="s">
        <v>392</v>
      </c>
      <c r="CP12" s="118">
        <v>15565.78</v>
      </c>
      <c r="CQ12" s="118">
        <v>25.0</v>
      </c>
      <c r="CR12" s="118">
        <v>23.0</v>
      </c>
      <c r="CS12" s="117" t="s">
        <v>247</v>
      </c>
      <c r="CT12" s="117"/>
      <c r="CU12" s="117"/>
      <c r="CV12" s="117" t="s">
        <v>357</v>
      </c>
      <c r="CW12" s="119">
        <v>46178.0</v>
      </c>
      <c r="CX12" s="117" t="s">
        <v>358</v>
      </c>
    </row>
    <row r="13">
      <c r="A13" s="114" t="s">
        <v>365</v>
      </c>
      <c r="B13" s="114" t="s">
        <v>402</v>
      </c>
      <c r="C13" s="114" t="s">
        <v>27</v>
      </c>
      <c r="D13" s="114" t="s">
        <v>367</v>
      </c>
      <c r="E13" s="114" t="s">
        <v>349</v>
      </c>
      <c r="F13" s="114"/>
      <c r="G13" s="114"/>
      <c r="H13" s="114"/>
      <c r="I13" s="115">
        <v>13167.0</v>
      </c>
      <c r="J13" s="114" t="s">
        <v>90</v>
      </c>
      <c r="K13" s="114" t="s">
        <v>368</v>
      </c>
      <c r="L13" s="116">
        <v>45812.0</v>
      </c>
      <c r="M13" s="114" t="s">
        <v>351</v>
      </c>
      <c r="N13" s="115">
        <v>6.0</v>
      </c>
      <c r="O13" s="114" t="s">
        <v>352</v>
      </c>
      <c r="P13" s="114" t="s">
        <v>353</v>
      </c>
      <c r="Q13" s="115">
        <v>6537.23</v>
      </c>
      <c r="R13" s="115">
        <v>9759.61</v>
      </c>
      <c r="S13" s="115">
        <v>37.0</v>
      </c>
      <c r="T13" s="115">
        <v>57.0</v>
      </c>
      <c r="U13" s="115">
        <v>96.0</v>
      </c>
      <c r="V13" s="115">
        <v>142.0</v>
      </c>
      <c r="W13" s="115">
        <v>-0.0192751205</v>
      </c>
      <c r="X13" s="115">
        <v>-0.10607610474631751</v>
      </c>
      <c r="Y13" s="115">
        <v>0.025536409</v>
      </c>
      <c r="Z13" s="115">
        <v>0.0802198395</v>
      </c>
      <c r="AA13" s="115">
        <v>-0.015659599</v>
      </c>
      <c r="AB13" s="115">
        <v>-2425.0927312232175</v>
      </c>
      <c r="AC13" s="115"/>
      <c r="AD13" s="115"/>
      <c r="AE13" s="115"/>
      <c r="AF13" s="115"/>
      <c r="AG13" s="115">
        <v>-2425.0927312232175</v>
      </c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>
        <v>0.0</v>
      </c>
      <c r="AS13" s="115">
        <v>0.0</v>
      </c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>
        <v>35860.08468789623</v>
      </c>
      <c r="BI13" s="115">
        <v>-32223.222052184225</v>
      </c>
      <c r="BJ13" s="115">
        <v>38711.29793377301</v>
      </c>
      <c r="BK13" s="115">
        <v>-22292.76362879735</v>
      </c>
      <c r="BL13" s="115">
        <v>16066.338981910685</v>
      </c>
      <c r="BM13" s="115">
        <v>-10957.421611413132</v>
      </c>
      <c r="BN13" s="115">
        <v>6086.057923784585</v>
      </c>
      <c r="BO13" s="115">
        <v>-20496.08517131655</v>
      </c>
      <c r="BP13" s="115">
        <v>23628.110314015066</v>
      </c>
      <c r="BQ13" s="115">
        <v>-4109.165695985545</v>
      </c>
      <c r="BR13" s="115"/>
      <c r="BS13" s="115"/>
      <c r="BT13" s="115"/>
      <c r="BU13" s="115"/>
      <c r="BV13" s="115"/>
      <c r="BW13" s="115"/>
      <c r="BX13" s="115"/>
      <c r="BY13" s="115"/>
      <c r="BZ13" s="115">
        <v>0.0</v>
      </c>
      <c r="CA13" s="115">
        <v>0.0</v>
      </c>
      <c r="CB13" s="115"/>
      <c r="CC13" s="115"/>
      <c r="CD13" s="115">
        <v>0.0</v>
      </c>
      <c r="CE13" s="115">
        <v>0.0</v>
      </c>
      <c r="CF13" s="115">
        <v>0.0</v>
      </c>
      <c r="CG13" s="115">
        <v>0.0</v>
      </c>
      <c r="CH13" s="115"/>
      <c r="CI13" s="115"/>
      <c r="CJ13" s="115"/>
      <c r="CK13" s="115"/>
      <c r="CL13" s="116">
        <v>45812.0</v>
      </c>
      <c r="CM13" s="114" t="s">
        <v>369</v>
      </c>
      <c r="CN13" s="114" t="s">
        <v>370</v>
      </c>
      <c r="CO13" s="114" t="s">
        <v>371</v>
      </c>
      <c r="CP13" s="115">
        <v>6537.23</v>
      </c>
      <c r="CQ13" s="115">
        <v>25.0</v>
      </c>
      <c r="CR13" s="115">
        <v>23.0</v>
      </c>
      <c r="CS13" s="114" t="s">
        <v>247</v>
      </c>
      <c r="CT13" s="114"/>
      <c r="CU13" s="114"/>
      <c r="CV13" s="114" t="s">
        <v>372</v>
      </c>
      <c r="CW13" s="116">
        <v>46178.0</v>
      </c>
      <c r="CX13" s="114" t="s">
        <v>358</v>
      </c>
    </row>
    <row r="14">
      <c r="A14" s="117" t="s">
        <v>398</v>
      </c>
      <c r="B14" s="117" t="s">
        <v>403</v>
      </c>
      <c r="C14" s="117" t="s">
        <v>25</v>
      </c>
      <c r="D14" s="117" t="s">
        <v>400</v>
      </c>
      <c r="E14" s="117" t="s">
        <v>349</v>
      </c>
      <c r="F14" s="117"/>
      <c r="G14" s="117"/>
      <c r="H14" s="117"/>
      <c r="I14" s="118">
        <v>16493.0</v>
      </c>
      <c r="J14" s="117" t="s">
        <v>91</v>
      </c>
      <c r="K14" s="117" t="s">
        <v>401</v>
      </c>
      <c r="L14" s="119">
        <v>45812.0</v>
      </c>
      <c r="M14" s="117" t="s">
        <v>351</v>
      </c>
      <c r="N14" s="118">
        <v>6.0</v>
      </c>
      <c r="O14" s="117" t="s">
        <v>352</v>
      </c>
      <c r="P14" s="117" t="s">
        <v>353</v>
      </c>
      <c r="Q14" s="118">
        <v>18423.84</v>
      </c>
      <c r="R14" s="118">
        <v>22763.21</v>
      </c>
      <c r="S14" s="118">
        <v>112.0</v>
      </c>
      <c r="T14" s="118">
        <v>127.0</v>
      </c>
      <c r="U14" s="118">
        <v>280.0</v>
      </c>
      <c r="V14" s="118">
        <v>322.0</v>
      </c>
      <c r="W14" s="118">
        <v>-0.126790611</v>
      </c>
      <c r="X14" s="118">
        <v>-0.13422818791946312</v>
      </c>
      <c r="Y14" s="118">
        <v>0.005650353</v>
      </c>
      <c r="Z14" s="118">
        <v>0.040681487</v>
      </c>
      <c r="AA14" s="118">
        <v>-0.053243574</v>
      </c>
      <c r="AB14" s="118">
        <v>-1427.5054391065228</v>
      </c>
      <c r="AC14" s="118"/>
      <c r="AD14" s="118"/>
      <c r="AE14" s="118"/>
      <c r="AF14" s="118"/>
      <c r="AG14" s="118">
        <v>-1427.5054391065228</v>
      </c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>
        <v>0.0</v>
      </c>
      <c r="AS14" s="118">
        <v>0.0</v>
      </c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>
        <v>21829.763445806973</v>
      </c>
      <c r="BI14" s="118">
        <v>-23232.607832078007</v>
      </c>
      <c r="BJ14" s="118">
        <v>14461.217678905754</v>
      </c>
      <c r="BK14" s="118">
        <v>-15723.93336723758</v>
      </c>
      <c r="BL14" s="118">
        <v>15034.277698176309</v>
      </c>
      <c r="BM14" s="118">
        <v>-14029.203514637135</v>
      </c>
      <c r="BN14" s="118">
        <v>5351.690837590037</v>
      </c>
      <c r="BO14" s="118">
        <v>-9876.566785555335</v>
      </c>
      <c r="BP14" s="118">
        <v>15726.327725337875</v>
      </c>
      <c r="BQ14" s="118">
        <v>-10196.377593833404</v>
      </c>
      <c r="BR14" s="118"/>
      <c r="BS14" s="118"/>
      <c r="BT14" s="118"/>
      <c r="BU14" s="118"/>
      <c r="BV14" s="118"/>
      <c r="BW14" s="118"/>
      <c r="BX14" s="118"/>
      <c r="BY14" s="118"/>
      <c r="BZ14" s="118">
        <v>0.0</v>
      </c>
      <c r="CA14" s="118">
        <v>0.0</v>
      </c>
      <c r="CB14" s="118"/>
      <c r="CC14" s="118"/>
      <c r="CD14" s="118">
        <v>0.0</v>
      </c>
      <c r="CE14" s="118">
        <v>0.0</v>
      </c>
      <c r="CF14" s="118">
        <v>0.0</v>
      </c>
      <c r="CG14" s="118">
        <v>0.0</v>
      </c>
      <c r="CH14" s="118"/>
      <c r="CI14" s="118"/>
      <c r="CJ14" s="118"/>
      <c r="CK14" s="118"/>
      <c r="CL14" s="119">
        <v>45812.0</v>
      </c>
      <c r="CM14" s="117" t="s">
        <v>384</v>
      </c>
      <c r="CN14" s="117" t="s">
        <v>391</v>
      </c>
      <c r="CO14" s="117" t="s">
        <v>392</v>
      </c>
      <c r="CP14" s="118">
        <v>18423.84</v>
      </c>
      <c r="CQ14" s="118">
        <v>25.0</v>
      </c>
      <c r="CR14" s="118">
        <v>23.0</v>
      </c>
      <c r="CS14" s="117" t="s">
        <v>247</v>
      </c>
      <c r="CT14" s="117"/>
      <c r="CU14" s="117"/>
      <c r="CV14" s="117" t="s">
        <v>372</v>
      </c>
      <c r="CW14" s="119">
        <v>46178.0</v>
      </c>
      <c r="CX14" s="117" t="s">
        <v>358</v>
      </c>
    </row>
    <row r="15">
      <c r="A15" s="114" t="s">
        <v>404</v>
      </c>
      <c r="B15" s="114" t="s">
        <v>405</v>
      </c>
      <c r="C15" s="114" t="s">
        <v>26</v>
      </c>
      <c r="D15" s="114" t="s">
        <v>406</v>
      </c>
      <c r="E15" s="114" t="s">
        <v>349</v>
      </c>
      <c r="F15" s="114"/>
      <c r="G15" s="114"/>
      <c r="H15" s="114"/>
      <c r="I15" s="115">
        <v>18919.0</v>
      </c>
      <c r="J15" s="114" t="s">
        <v>87</v>
      </c>
      <c r="K15" s="114" t="s">
        <v>407</v>
      </c>
      <c r="L15" s="116">
        <v>45812.0</v>
      </c>
      <c r="M15" s="114" t="s">
        <v>351</v>
      </c>
      <c r="N15" s="115">
        <v>6.0</v>
      </c>
      <c r="O15" s="114" t="s">
        <v>352</v>
      </c>
      <c r="P15" s="114" t="s">
        <v>353</v>
      </c>
      <c r="Q15" s="115">
        <v>10496.76</v>
      </c>
      <c r="R15" s="115">
        <v>10557.45</v>
      </c>
      <c r="S15" s="115">
        <v>74.0</v>
      </c>
      <c r="T15" s="115">
        <v>77.0</v>
      </c>
      <c r="U15" s="115">
        <v>163.0</v>
      </c>
      <c r="V15" s="115">
        <v>227.0</v>
      </c>
      <c r="W15" s="115">
        <v>-0.10114421900000001</v>
      </c>
      <c r="X15" s="115">
        <v>-0.08821813939924178</v>
      </c>
      <c r="Y15" s="115">
        <v>0.0141456855</v>
      </c>
      <c r="Z15" s="115">
        <v>0.035566201</v>
      </c>
      <c r="AA15" s="115">
        <v>-0.0040127465</v>
      </c>
      <c r="AB15" s="115">
        <v>745.116428283306</v>
      </c>
      <c r="AC15" s="115"/>
      <c r="AD15" s="115"/>
      <c r="AE15" s="115"/>
      <c r="AF15" s="115"/>
      <c r="AG15" s="115">
        <v>745.116428283306</v>
      </c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>
        <v>0.0</v>
      </c>
      <c r="AS15" s="115">
        <v>0.0</v>
      </c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>
        <v>45665.546145450906</v>
      </c>
      <c r="BI15" s="115">
        <v>-59364.955379125946</v>
      </c>
      <c r="BJ15" s="115">
        <v>38550.93298979636</v>
      </c>
      <c r="BK15" s="115">
        <v>-48062.909994749134</v>
      </c>
      <c r="BL15" s="115">
        <v>15596.660526147018</v>
      </c>
      <c r="BM15" s="115">
        <v>-20978.449598456325</v>
      </c>
      <c r="BN15" s="115">
        <v>18000.51113707639</v>
      </c>
      <c r="BO15" s="115">
        <v>-35294.29635721854</v>
      </c>
      <c r="BP15" s="115">
        <v>37145.77219371978</v>
      </c>
      <c r="BQ15" s="115">
        <v>-25233.776045886938</v>
      </c>
      <c r="BR15" s="115"/>
      <c r="BS15" s="115"/>
      <c r="BT15" s="115"/>
      <c r="BU15" s="115"/>
      <c r="BV15" s="115"/>
      <c r="BW15" s="115"/>
      <c r="BX15" s="115"/>
      <c r="BY15" s="115"/>
      <c r="BZ15" s="115">
        <v>0.0</v>
      </c>
      <c r="CA15" s="115">
        <v>0.0</v>
      </c>
      <c r="CB15" s="115"/>
      <c r="CC15" s="115"/>
      <c r="CD15" s="115">
        <v>0.0</v>
      </c>
      <c r="CE15" s="115">
        <v>0.0</v>
      </c>
      <c r="CF15" s="115">
        <v>0.0</v>
      </c>
      <c r="CG15" s="115">
        <v>0.0</v>
      </c>
      <c r="CH15" s="115"/>
      <c r="CI15" s="115"/>
      <c r="CJ15" s="115"/>
      <c r="CK15" s="115"/>
      <c r="CL15" s="116">
        <v>45812.0</v>
      </c>
      <c r="CM15" s="114" t="s">
        <v>384</v>
      </c>
      <c r="CN15" s="114" t="s">
        <v>396</v>
      </c>
      <c r="CO15" s="114" t="s">
        <v>408</v>
      </c>
      <c r="CP15" s="115">
        <v>10290.01</v>
      </c>
      <c r="CQ15" s="115">
        <v>25.0</v>
      </c>
      <c r="CR15" s="115">
        <v>23.0</v>
      </c>
      <c r="CS15" s="114" t="s">
        <v>247</v>
      </c>
      <c r="CT15" s="114"/>
      <c r="CU15" s="114"/>
      <c r="CV15" s="114" t="s">
        <v>357</v>
      </c>
      <c r="CW15" s="116">
        <v>46178.0</v>
      </c>
      <c r="CX15" s="114" t="s">
        <v>358</v>
      </c>
    </row>
    <row r="16">
      <c r="A16" s="117" t="s">
        <v>409</v>
      </c>
      <c r="B16" s="117" t="s">
        <v>410</v>
      </c>
      <c r="C16" s="117" t="s">
        <v>27</v>
      </c>
      <c r="D16" s="117" t="s">
        <v>411</v>
      </c>
      <c r="E16" s="117" t="s">
        <v>349</v>
      </c>
      <c r="F16" s="117"/>
      <c r="G16" s="117"/>
      <c r="H16" s="117"/>
      <c r="I16" s="118">
        <v>13166.0</v>
      </c>
      <c r="J16" s="117" t="s">
        <v>88</v>
      </c>
      <c r="K16" s="117" t="s">
        <v>412</v>
      </c>
      <c r="L16" s="119">
        <v>45812.0</v>
      </c>
      <c r="M16" s="117" t="s">
        <v>351</v>
      </c>
      <c r="N16" s="118">
        <v>6.0</v>
      </c>
      <c r="O16" s="117" t="s">
        <v>352</v>
      </c>
      <c r="P16" s="117" t="s">
        <v>353</v>
      </c>
      <c r="Q16" s="118">
        <v>2916.13</v>
      </c>
      <c r="R16" s="118">
        <v>6592.53</v>
      </c>
      <c r="S16" s="118">
        <v>22.0</v>
      </c>
      <c r="T16" s="118">
        <v>39.0</v>
      </c>
      <c r="U16" s="118">
        <v>42.0</v>
      </c>
      <c r="V16" s="118">
        <v>112.0</v>
      </c>
      <c r="W16" s="118">
        <v>-0.0948579075</v>
      </c>
      <c r="X16" s="118">
        <v>-0.11922621397552313</v>
      </c>
      <c r="Y16" s="118">
        <v>0.0274483015</v>
      </c>
      <c r="Z16" s="118">
        <v>0.048275056999999996</v>
      </c>
      <c r="AA16" s="118">
        <v>-0.0368766515</v>
      </c>
      <c r="AB16" s="118">
        <v>-2541.8424412095515</v>
      </c>
      <c r="AC16" s="118"/>
      <c r="AD16" s="118"/>
      <c r="AE16" s="118"/>
      <c r="AF16" s="118"/>
      <c r="AG16" s="118">
        <v>-2541.8424412095515</v>
      </c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>
        <v>0.0</v>
      </c>
      <c r="AS16" s="118">
        <v>0.0</v>
      </c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>
        <v>20591.606353731608</v>
      </c>
      <c r="BI16" s="118">
        <v>-44674.21149489211</v>
      </c>
      <c r="BJ16" s="118">
        <v>18437.195532014397</v>
      </c>
      <c r="BK16" s="118">
        <v>-35770.14965777543</v>
      </c>
      <c r="BL16" s="118">
        <v>13320.803400497074</v>
      </c>
      <c r="BM16" s="118">
        <v>-18741.25245248257</v>
      </c>
      <c r="BN16" s="118">
        <v>13558.049775394922</v>
      </c>
      <c r="BO16" s="118">
        <v>-27726.068371369525</v>
      </c>
      <c r="BP16" s="118">
        <v>23839.378525954704</v>
      </c>
      <c r="BQ16" s="118">
        <v>-15091.808981965594</v>
      </c>
      <c r="BR16" s="118"/>
      <c r="BS16" s="118"/>
      <c r="BT16" s="118"/>
      <c r="BU16" s="118"/>
      <c r="BV16" s="118"/>
      <c r="BW16" s="118"/>
      <c r="BX16" s="118"/>
      <c r="BY16" s="118"/>
      <c r="BZ16" s="118">
        <v>0.0</v>
      </c>
      <c r="CA16" s="118">
        <v>0.0</v>
      </c>
      <c r="CB16" s="118"/>
      <c r="CC16" s="118"/>
      <c r="CD16" s="118">
        <v>0.0</v>
      </c>
      <c r="CE16" s="118">
        <v>0.0</v>
      </c>
      <c r="CF16" s="118">
        <v>0.0</v>
      </c>
      <c r="CG16" s="118">
        <v>0.0</v>
      </c>
      <c r="CH16" s="118"/>
      <c r="CI16" s="118"/>
      <c r="CJ16" s="118"/>
      <c r="CK16" s="118"/>
      <c r="CL16" s="119">
        <v>45812.0</v>
      </c>
      <c r="CM16" s="117" t="s">
        <v>369</v>
      </c>
      <c r="CN16" s="117" t="s">
        <v>370</v>
      </c>
      <c r="CO16" s="117" t="s">
        <v>371</v>
      </c>
      <c r="CP16" s="118">
        <v>2916.13</v>
      </c>
      <c r="CQ16" s="118">
        <v>25.0</v>
      </c>
      <c r="CR16" s="118">
        <v>23.0</v>
      </c>
      <c r="CS16" s="117" t="s">
        <v>247</v>
      </c>
      <c r="CT16" s="117"/>
      <c r="CU16" s="117"/>
      <c r="CV16" s="117" t="s">
        <v>372</v>
      </c>
      <c r="CW16" s="119">
        <v>46178.0</v>
      </c>
      <c r="CX16" s="117" t="s">
        <v>358</v>
      </c>
    </row>
    <row r="17">
      <c r="A17" s="114" t="s">
        <v>398</v>
      </c>
      <c r="B17" s="114" t="s">
        <v>413</v>
      </c>
      <c r="C17" s="114" t="s">
        <v>25</v>
      </c>
      <c r="D17" s="114" t="s">
        <v>400</v>
      </c>
      <c r="E17" s="114" t="s">
        <v>349</v>
      </c>
      <c r="F17" s="114"/>
      <c r="G17" s="114"/>
      <c r="H17" s="114"/>
      <c r="I17" s="115">
        <v>16490.0</v>
      </c>
      <c r="J17" s="114" t="s">
        <v>90</v>
      </c>
      <c r="K17" s="114" t="s">
        <v>401</v>
      </c>
      <c r="L17" s="116">
        <v>45812.0</v>
      </c>
      <c r="M17" s="114" t="s">
        <v>351</v>
      </c>
      <c r="N17" s="115">
        <v>6.0</v>
      </c>
      <c r="O17" s="114" t="s">
        <v>352</v>
      </c>
      <c r="P17" s="114" t="s">
        <v>353</v>
      </c>
      <c r="Q17" s="115">
        <v>8980.15</v>
      </c>
      <c r="R17" s="115">
        <v>5016.85</v>
      </c>
      <c r="S17" s="115">
        <v>60.0</v>
      </c>
      <c r="T17" s="115">
        <v>37.0</v>
      </c>
      <c r="U17" s="115">
        <v>146.0</v>
      </c>
      <c r="V17" s="115">
        <v>76.0</v>
      </c>
      <c r="W17" s="115">
        <v>-0.0192751205</v>
      </c>
      <c r="X17" s="115">
        <v>-0.10607610474631751</v>
      </c>
      <c r="Y17" s="115">
        <v>0.025536409</v>
      </c>
      <c r="Z17" s="115">
        <v>0.0802198395</v>
      </c>
      <c r="AA17" s="115">
        <v>-0.015659599</v>
      </c>
      <c r="AB17" s="115">
        <v>4666.782592338359</v>
      </c>
      <c r="AC17" s="115"/>
      <c r="AD17" s="115"/>
      <c r="AE17" s="115"/>
      <c r="AF17" s="115"/>
      <c r="AG17" s="115">
        <v>4666.782592338359</v>
      </c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>
        <v>0.0</v>
      </c>
      <c r="AS17" s="115">
        <v>0.0</v>
      </c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>
        <v>35860.08468789623</v>
      </c>
      <c r="BI17" s="115">
        <v>-32223.222052184225</v>
      </c>
      <c r="BJ17" s="115">
        <v>38711.29793377301</v>
      </c>
      <c r="BK17" s="115">
        <v>-22292.76362879735</v>
      </c>
      <c r="BL17" s="115">
        <v>16066.338981910685</v>
      </c>
      <c r="BM17" s="115">
        <v>-10957.421611413132</v>
      </c>
      <c r="BN17" s="115">
        <v>6086.057923784585</v>
      </c>
      <c r="BO17" s="115">
        <v>-20496.08517131655</v>
      </c>
      <c r="BP17" s="115">
        <v>23628.110314015066</v>
      </c>
      <c r="BQ17" s="115">
        <v>-4109.165695985545</v>
      </c>
      <c r="BR17" s="115"/>
      <c r="BS17" s="115"/>
      <c r="BT17" s="115"/>
      <c r="BU17" s="115"/>
      <c r="BV17" s="115"/>
      <c r="BW17" s="115"/>
      <c r="BX17" s="115"/>
      <c r="BY17" s="115"/>
      <c r="BZ17" s="115">
        <v>0.0</v>
      </c>
      <c r="CA17" s="115">
        <v>0.0</v>
      </c>
      <c r="CB17" s="115"/>
      <c r="CC17" s="115"/>
      <c r="CD17" s="115">
        <v>0.0</v>
      </c>
      <c r="CE17" s="115">
        <v>0.0</v>
      </c>
      <c r="CF17" s="115">
        <v>0.0</v>
      </c>
      <c r="CG17" s="115">
        <v>0.0</v>
      </c>
      <c r="CH17" s="115"/>
      <c r="CI17" s="115"/>
      <c r="CJ17" s="115"/>
      <c r="CK17" s="115"/>
      <c r="CL17" s="116">
        <v>45812.0</v>
      </c>
      <c r="CM17" s="114" t="s">
        <v>384</v>
      </c>
      <c r="CN17" s="114" t="s">
        <v>391</v>
      </c>
      <c r="CO17" s="114" t="s">
        <v>392</v>
      </c>
      <c r="CP17" s="115">
        <v>8980.15</v>
      </c>
      <c r="CQ17" s="115">
        <v>25.0</v>
      </c>
      <c r="CR17" s="115">
        <v>23.0</v>
      </c>
      <c r="CS17" s="114" t="s">
        <v>247</v>
      </c>
      <c r="CT17" s="114"/>
      <c r="CU17" s="114"/>
      <c r="CV17" s="114" t="s">
        <v>357</v>
      </c>
      <c r="CW17" s="116">
        <v>46178.0</v>
      </c>
      <c r="CX17" s="114" t="s">
        <v>358</v>
      </c>
    </row>
    <row r="18">
      <c r="A18" s="117" t="s">
        <v>375</v>
      </c>
      <c r="B18" s="117" t="s">
        <v>212</v>
      </c>
      <c r="C18" s="117" t="s">
        <v>24</v>
      </c>
      <c r="D18" s="117" t="s">
        <v>414</v>
      </c>
      <c r="E18" s="117" t="s">
        <v>349</v>
      </c>
      <c r="F18" s="117"/>
      <c r="G18" s="117"/>
      <c r="H18" s="117"/>
      <c r="I18" s="118">
        <v>14182.0</v>
      </c>
      <c r="J18" s="117" t="s">
        <v>88</v>
      </c>
      <c r="K18" s="117" t="s">
        <v>415</v>
      </c>
      <c r="L18" s="119">
        <v>45812.0</v>
      </c>
      <c r="M18" s="117" t="s">
        <v>351</v>
      </c>
      <c r="N18" s="118">
        <v>6.0</v>
      </c>
      <c r="O18" s="117" t="s">
        <v>352</v>
      </c>
      <c r="P18" s="117" t="s">
        <v>353</v>
      </c>
      <c r="Q18" s="118">
        <v>9442.69</v>
      </c>
      <c r="R18" s="118">
        <v>6703.93</v>
      </c>
      <c r="S18" s="118">
        <v>55.0</v>
      </c>
      <c r="T18" s="118">
        <v>45.0</v>
      </c>
      <c r="U18" s="118">
        <v>118.0</v>
      </c>
      <c r="V18" s="118">
        <v>100.0</v>
      </c>
      <c r="W18" s="118">
        <v>-0.0948579075</v>
      </c>
      <c r="X18" s="118">
        <v>-0.11922621397552313</v>
      </c>
      <c r="Y18" s="118">
        <v>0.0274483015</v>
      </c>
      <c r="Z18" s="118">
        <v>0.048275056999999996</v>
      </c>
      <c r="AA18" s="118">
        <v>-0.0368766515</v>
      </c>
      <c r="AB18" s="118">
        <v>3662.069898348366</v>
      </c>
      <c r="AC18" s="118"/>
      <c r="AD18" s="118"/>
      <c r="AE18" s="118"/>
      <c r="AF18" s="118"/>
      <c r="AG18" s="118">
        <v>3662.069898348366</v>
      </c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>
        <v>0.0</v>
      </c>
      <c r="AS18" s="118">
        <v>0.0</v>
      </c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>
        <v>20591.606353731608</v>
      </c>
      <c r="BI18" s="118">
        <v>-44674.21149489211</v>
      </c>
      <c r="BJ18" s="118">
        <v>18437.195532014397</v>
      </c>
      <c r="BK18" s="118">
        <v>-35770.14965777543</v>
      </c>
      <c r="BL18" s="118">
        <v>13320.803400497074</v>
      </c>
      <c r="BM18" s="118">
        <v>-18741.25245248257</v>
      </c>
      <c r="BN18" s="118">
        <v>13558.049775394922</v>
      </c>
      <c r="BO18" s="118">
        <v>-27726.068371369525</v>
      </c>
      <c r="BP18" s="118">
        <v>23839.378525954704</v>
      </c>
      <c r="BQ18" s="118">
        <v>-15091.808981965594</v>
      </c>
      <c r="BR18" s="118"/>
      <c r="BS18" s="118"/>
      <c r="BT18" s="118"/>
      <c r="BU18" s="118"/>
      <c r="BV18" s="118"/>
      <c r="BW18" s="118"/>
      <c r="BX18" s="118"/>
      <c r="BY18" s="118"/>
      <c r="BZ18" s="118">
        <v>0.0</v>
      </c>
      <c r="CA18" s="118">
        <v>0.0</v>
      </c>
      <c r="CB18" s="118"/>
      <c r="CC18" s="118"/>
      <c r="CD18" s="118">
        <v>0.0</v>
      </c>
      <c r="CE18" s="118">
        <v>0.0</v>
      </c>
      <c r="CF18" s="118">
        <v>0.0</v>
      </c>
      <c r="CG18" s="118">
        <v>0.0</v>
      </c>
      <c r="CH18" s="118"/>
      <c r="CI18" s="118"/>
      <c r="CJ18" s="118"/>
      <c r="CK18" s="118"/>
      <c r="CL18" s="119">
        <v>45812.0</v>
      </c>
      <c r="CM18" s="117" t="s">
        <v>354</v>
      </c>
      <c r="CN18" s="117" t="s">
        <v>378</v>
      </c>
      <c r="CO18" s="117" t="s">
        <v>379</v>
      </c>
      <c r="CP18" s="118">
        <v>9442.69</v>
      </c>
      <c r="CQ18" s="118">
        <v>25.0</v>
      </c>
      <c r="CR18" s="118">
        <v>23.0</v>
      </c>
      <c r="CS18" s="117" t="s">
        <v>24</v>
      </c>
      <c r="CT18" s="117"/>
      <c r="CU18" s="117"/>
      <c r="CV18" s="117" t="s">
        <v>357</v>
      </c>
      <c r="CW18" s="119">
        <v>46178.0</v>
      </c>
      <c r="CX18" s="117" t="s">
        <v>358</v>
      </c>
    </row>
    <row r="19">
      <c r="A19" s="114" t="s">
        <v>404</v>
      </c>
      <c r="B19" s="114" t="s">
        <v>416</v>
      </c>
      <c r="C19" s="114" t="s">
        <v>26</v>
      </c>
      <c r="D19" s="114" t="s">
        <v>406</v>
      </c>
      <c r="E19" s="114" t="s">
        <v>349</v>
      </c>
      <c r="F19" s="114"/>
      <c r="G19" s="114"/>
      <c r="H19" s="114"/>
      <c r="I19" s="115">
        <v>19109.0</v>
      </c>
      <c r="J19" s="114" t="s">
        <v>86</v>
      </c>
      <c r="K19" s="114" t="s">
        <v>407</v>
      </c>
      <c r="L19" s="116">
        <v>45812.0</v>
      </c>
      <c r="M19" s="114" t="s">
        <v>351</v>
      </c>
      <c r="N19" s="115">
        <v>6.0</v>
      </c>
      <c r="O19" s="114" t="s">
        <v>352</v>
      </c>
      <c r="P19" s="114" t="s">
        <v>353</v>
      </c>
      <c r="Q19" s="115">
        <v>6089.34</v>
      </c>
      <c r="R19" s="115">
        <v>5176.17</v>
      </c>
      <c r="S19" s="115">
        <v>46.0</v>
      </c>
      <c r="T19" s="115">
        <v>37.0</v>
      </c>
      <c r="U19" s="115">
        <v>115.0</v>
      </c>
      <c r="V19" s="115">
        <v>98.0</v>
      </c>
      <c r="W19" s="115">
        <v>-0.082491842</v>
      </c>
      <c r="X19" s="115">
        <v>-0.04054054054054057</v>
      </c>
      <c r="Y19" s="115">
        <v>-0.002432829</v>
      </c>
      <c r="Z19" s="115">
        <v>0.064605929</v>
      </c>
      <c r="AA19" s="115">
        <v>-0.117253521</v>
      </c>
      <c r="AB19" s="115">
        <v>1059.7154996857787</v>
      </c>
      <c r="AC19" s="115"/>
      <c r="AD19" s="115"/>
      <c r="AE19" s="115"/>
      <c r="AF19" s="115"/>
      <c r="AG19" s="115">
        <v>1059.7154996857787</v>
      </c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>
        <v>0.0</v>
      </c>
      <c r="AS19" s="115">
        <v>0.0</v>
      </c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>
        <v>18942.256601210724</v>
      </c>
      <c r="BI19" s="115">
        <v>-22493.812897781016</v>
      </c>
      <c r="BJ19" s="115">
        <v>10854.753869818704</v>
      </c>
      <c r="BK19" s="115">
        <v>-25193.598336845087</v>
      </c>
      <c r="BL19" s="115">
        <v>12226.332837277254</v>
      </c>
      <c r="BM19" s="115">
        <v>-8082.171623414555</v>
      </c>
      <c r="BN19" s="115">
        <v>13944.239662689306</v>
      </c>
      <c r="BO19" s="115">
        <v>-12148.991186639172</v>
      </c>
      <c r="BP19" s="115">
        <v>13323.364577980185</v>
      </c>
      <c r="BQ19" s="115">
        <v>-10974.45184016762</v>
      </c>
      <c r="BR19" s="115"/>
      <c r="BS19" s="115"/>
      <c r="BT19" s="115"/>
      <c r="BU19" s="115"/>
      <c r="BV19" s="115"/>
      <c r="BW19" s="115"/>
      <c r="BX19" s="115"/>
      <c r="BY19" s="115"/>
      <c r="BZ19" s="115">
        <v>0.0</v>
      </c>
      <c r="CA19" s="115">
        <v>0.0</v>
      </c>
      <c r="CB19" s="115"/>
      <c r="CC19" s="115"/>
      <c r="CD19" s="115">
        <v>0.0</v>
      </c>
      <c r="CE19" s="115">
        <v>0.0</v>
      </c>
      <c r="CF19" s="115">
        <v>0.0</v>
      </c>
      <c r="CG19" s="115">
        <v>0.0</v>
      </c>
      <c r="CH19" s="115"/>
      <c r="CI19" s="115"/>
      <c r="CJ19" s="115"/>
      <c r="CK19" s="115"/>
      <c r="CL19" s="116">
        <v>45812.0</v>
      </c>
      <c r="CM19" s="114" t="s">
        <v>384</v>
      </c>
      <c r="CN19" s="114" t="s">
        <v>396</v>
      </c>
      <c r="CO19" s="114" t="s">
        <v>408</v>
      </c>
      <c r="CP19" s="115">
        <v>6089.34</v>
      </c>
      <c r="CQ19" s="115">
        <v>25.0</v>
      </c>
      <c r="CR19" s="115">
        <v>23.0</v>
      </c>
      <c r="CS19" s="114" t="s">
        <v>247</v>
      </c>
      <c r="CT19" s="114"/>
      <c r="CU19" s="114"/>
      <c r="CV19" s="114" t="s">
        <v>357</v>
      </c>
      <c r="CW19" s="116">
        <v>46178.0</v>
      </c>
      <c r="CX19" s="114" t="s">
        <v>358</v>
      </c>
    </row>
    <row r="20">
      <c r="A20" s="117" t="s">
        <v>417</v>
      </c>
      <c r="B20" s="117" t="s">
        <v>214</v>
      </c>
      <c r="C20" s="117" t="s">
        <v>24</v>
      </c>
      <c r="D20" s="117" t="s">
        <v>418</v>
      </c>
      <c r="E20" s="117" t="s">
        <v>349</v>
      </c>
      <c r="F20" s="117"/>
      <c r="G20" s="117"/>
      <c r="H20" s="117"/>
      <c r="I20" s="118">
        <v>22042.0</v>
      </c>
      <c r="J20" s="117" t="s">
        <v>88</v>
      </c>
      <c r="K20" s="117" t="s">
        <v>419</v>
      </c>
      <c r="L20" s="119">
        <v>45812.0</v>
      </c>
      <c r="M20" s="117" t="s">
        <v>351</v>
      </c>
      <c r="N20" s="118">
        <v>6.0</v>
      </c>
      <c r="O20" s="117" t="s">
        <v>352</v>
      </c>
      <c r="P20" s="117" t="s">
        <v>353</v>
      </c>
      <c r="Q20" s="118">
        <v>6224.17</v>
      </c>
      <c r="R20" s="118">
        <v>8231.82</v>
      </c>
      <c r="S20" s="118">
        <v>36.0</v>
      </c>
      <c r="T20" s="118">
        <v>40.0</v>
      </c>
      <c r="U20" s="118">
        <v>111.0</v>
      </c>
      <c r="V20" s="118">
        <v>124.0</v>
      </c>
      <c r="W20" s="118">
        <v>-0.0948579075</v>
      </c>
      <c r="X20" s="118">
        <v>-0.11922621397552313</v>
      </c>
      <c r="Y20" s="118">
        <v>0.0274483015</v>
      </c>
      <c r="Z20" s="118">
        <v>0.048275056999999996</v>
      </c>
      <c r="AA20" s="118">
        <v>-0.0368766515</v>
      </c>
      <c r="AB20" s="118">
        <v>-1254.8589470435184</v>
      </c>
      <c r="AC20" s="118"/>
      <c r="AD20" s="118"/>
      <c r="AE20" s="118"/>
      <c r="AF20" s="118"/>
      <c r="AG20" s="118">
        <v>-1254.8589470435184</v>
      </c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>
        <v>0.0</v>
      </c>
      <c r="AS20" s="118">
        <v>0.0</v>
      </c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>
        <v>20591.606353731608</v>
      </c>
      <c r="BI20" s="118">
        <v>-44674.21149489211</v>
      </c>
      <c r="BJ20" s="118">
        <v>18437.195532014397</v>
      </c>
      <c r="BK20" s="118">
        <v>-35770.14965777543</v>
      </c>
      <c r="BL20" s="118">
        <v>13320.803400497074</v>
      </c>
      <c r="BM20" s="118">
        <v>-18741.25245248257</v>
      </c>
      <c r="BN20" s="118">
        <v>13558.049775394922</v>
      </c>
      <c r="BO20" s="118">
        <v>-27726.068371369525</v>
      </c>
      <c r="BP20" s="118">
        <v>23839.378525954704</v>
      </c>
      <c r="BQ20" s="118">
        <v>-15091.808981965594</v>
      </c>
      <c r="BR20" s="118"/>
      <c r="BS20" s="118"/>
      <c r="BT20" s="118"/>
      <c r="BU20" s="118"/>
      <c r="BV20" s="118"/>
      <c r="BW20" s="118"/>
      <c r="BX20" s="118"/>
      <c r="BY20" s="118"/>
      <c r="BZ20" s="118">
        <v>0.0</v>
      </c>
      <c r="CA20" s="118">
        <v>0.0</v>
      </c>
      <c r="CB20" s="118"/>
      <c r="CC20" s="118"/>
      <c r="CD20" s="118">
        <v>0.0</v>
      </c>
      <c r="CE20" s="118">
        <v>0.0</v>
      </c>
      <c r="CF20" s="118">
        <v>0.0</v>
      </c>
      <c r="CG20" s="118">
        <v>0.0</v>
      </c>
      <c r="CH20" s="118"/>
      <c r="CI20" s="118"/>
      <c r="CJ20" s="118"/>
      <c r="CK20" s="118"/>
      <c r="CL20" s="119">
        <v>45812.0</v>
      </c>
      <c r="CM20" s="117" t="s">
        <v>354</v>
      </c>
      <c r="CN20" s="117" t="s">
        <v>420</v>
      </c>
      <c r="CO20" s="117" t="s">
        <v>421</v>
      </c>
      <c r="CP20" s="118">
        <v>6224.17</v>
      </c>
      <c r="CQ20" s="118">
        <v>25.0</v>
      </c>
      <c r="CR20" s="118">
        <v>23.0</v>
      </c>
      <c r="CS20" s="117" t="s">
        <v>24</v>
      </c>
      <c r="CT20" s="117"/>
      <c r="CU20" s="117"/>
      <c r="CV20" s="117" t="s">
        <v>372</v>
      </c>
      <c r="CW20" s="119">
        <v>46178.0</v>
      </c>
      <c r="CX20" s="117" t="s">
        <v>358</v>
      </c>
    </row>
    <row r="21">
      <c r="A21" s="114" t="s">
        <v>422</v>
      </c>
      <c r="B21" s="114" t="s">
        <v>157</v>
      </c>
      <c r="C21" s="114" t="s">
        <v>24</v>
      </c>
      <c r="D21" s="114" t="s">
        <v>376</v>
      </c>
      <c r="E21" s="114" t="s">
        <v>349</v>
      </c>
      <c r="F21" s="114"/>
      <c r="G21" s="114"/>
      <c r="H21" s="114"/>
      <c r="I21" s="115">
        <v>17583.0</v>
      </c>
      <c r="J21" s="114" t="s">
        <v>92</v>
      </c>
      <c r="K21" s="114" t="s">
        <v>377</v>
      </c>
      <c r="L21" s="116">
        <v>45812.0</v>
      </c>
      <c r="M21" s="114" t="s">
        <v>351</v>
      </c>
      <c r="N21" s="115">
        <v>6.0</v>
      </c>
      <c r="O21" s="114" t="s">
        <v>352</v>
      </c>
      <c r="P21" s="114" t="s">
        <v>353</v>
      </c>
      <c r="Q21" s="115">
        <v>14176.66</v>
      </c>
      <c r="R21" s="115">
        <v>22145.9</v>
      </c>
      <c r="S21" s="115">
        <v>90.0</v>
      </c>
      <c r="T21" s="115">
        <v>125.0</v>
      </c>
      <c r="U21" s="115">
        <v>214.0</v>
      </c>
      <c r="V21" s="115">
        <v>293.0</v>
      </c>
      <c r="W21" s="115">
        <v>-0.071499</v>
      </c>
      <c r="X21" s="115">
        <v>-0.08333333333333337</v>
      </c>
      <c r="Y21" s="115">
        <v>0.089236992</v>
      </c>
      <c r="Z21" s="115">
        <v>-0.005437146</v>
      </c>
      <c r="AA21" s="115">
        <v>0.065431824</v>
      </c>
      <c r="AB21" s="115">
        <v>-7063.604546770615</v>
      </c>
      <c r="AC21" s="115"/>
      <c r="AD21" s="115"/>
      <c r="AE21" s="115"/>
      <c r="AF21" s="115"/>
      <c r="AG21" s="115">
        <v>-7063.604546770615</v>
      </c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>
        <v>0.0</v>
      </c>
      <c r="AS21" s="115">
        <v>0.0</v>
      </c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>
        <v>3758.1048315599983</v>
      </c>
      <c r="BI21" s="115">
        <v>-18718.69933956</v>
      </c>
      <c r="BJ21" s="115">
        <v>800.0180128198342</v>
      </c>
      <c r="BK21" s="115">
        <v>-23821.220726244414</v>
      </c>
      <c r="BL21" s="115">
        <v>4072.568896132332</v>
      </c>
      <c r="BM21" s="115">
        <v>-6491.574209569763</v>
      </c>
      <c r="BN21" s="115">
        <v>4329.172091980681</v>
      </c>
      <c r="BO21" s="115">
        <v>-9475.713880735328</v>
      </c>
      <c r="BP21" s="115">
        <v>4878.905898548219</v>
      </c>
      <c r="BQ21" s="115">
        <v>-2151.3694232310045</v>
      </c>
      <c r="BR21" s="115"/>
      <c r="BS21" s="115"/>
      <c r="BT21" s="115"/>
      <c r="BU21" s="115"/>
      <c r="BV21" s="115"/>
      <c r="BW21" s="115"/>
      <c r="BX21" s="115"/>
      <c r="BY21" s="115"/>
      <c r="BZ21" s="115">
        <v>0.0</v>
      </c>
      <c r="CA21" s="115">
        <v>0.0</v>
      </c>
      <c r="CB21" s="115"/>
      <c r="CC21" s="115"/>
      <c r="CD21" s="115">
        <v>0.0</v>
      </c>
      <c r="CE21" s="115">
        <v>0.0</v>
      </c>
      <c r="CF21" s="115">
        <v>0.0</v>
      </c>
      <c r="CG21" s="115">
        <v>0.0</v>
      </c>
      <c r="CH21" s="115"/>
      <c r="CI21" s="115"/>
      <c r="CJ21" s="115"/>
      <c r="CK21" s="115"/>
      <c r="CL21" s="116">
        <v>45812.0</v>
      </c>
      <c r="CM21" s="114" t="s">
        <v>354</v>
      </c>
      <c r="CN21" s="114" t="s">
        <v>378</v>
      </c>
      <c r="CO21" s="114" t="s">
        <v>379</v>
      </c>
      <c r="CP21" s="115">
        <v>14176.66</v>
      </c>
      <c r="CQ21" s="115">
        <v>25.0</v>
      </c>
      <c r="CR21" s="115">
        <v>23.0</v>
      </c>
      <c r="CS21" s="114" t="s">
        <v>24</v>
      </c>
      <c r="CT21" s="114"/>
      <c r="CU21" s="114"/>
      <c r="CV21" s="114" t="s">
        <v>372</v>
      </c>
      <c r="CW21" s="116">
        <v>46178.0</v>
      </c>
      <c r="CX21" s="114" t="s">
        <v>358</v>
      </c>
    </row>
    <row r="22">
      <c r="A22" s="117" t="s">
        <v>387</v>
      </c>
      <c r="B22" s="117" t="s">
        <v>423</v>
      </c>
      <c r="C22" s="117" t="s">
        <v>25</v>
      </c>
      <c r="D22" s="117" t="s">
        <v>389</v>
      </c>
      <c r="E22" s="117" t="s">
        <v>349</v>
      </c>
      <c r="F22" s="117"/>
      <c r="G22" s="117"/>
      <c r="H22" s="117"/>
      <c r="I22" s="118">
        <v>18146.0</v>
      </c>
      <c r="J22" s="117" t="s">
        <v>90</v>
      </c>
      <c r="K22" s="117" t="s">
        <v>390</v>
      </c>
      <c r="L22" s="119">
        <v>45812.0</v>
      </c>
      <c r="M22" s="117" t="s">
        <v>351</v>
      </c>
      <c r="N22" s="118">
        <v>6.0</v>
      </c>
      <c r="O22" s="117" t="s">
        <v>352</v>
      </c>
      <c r="P22" s="117" t="s">
        <v>353</v>
      </c>
      <c r="Q22" s="118">
        <v>10874.09</v>
      </c>
      <c r="R22" s="118">
        <v>14306.1</v>
      </c>
      <c r="S22" s="118">
        <v>62.0</v>
      </c>
      <c r="T22" s="118">
        <v>83.0</v>
      </c>
      <c r="U22" s="118">
        <v>145.0</v>
      </c>
      <c r="V22" s="118">
        <v>212.0</v>
      </c>
      <c r="W22" s="118">
        <v>-0.0192751205</v>
      </c>
      <c r="X22" s="118">
        <v>-0.10607610474631751</v>
      </c>
      <c r="Y22" s="118">
        <v>0.025536409</v>
      </c>
      <c r="Z22" s="118">
        <v>0.0802198395</v>
      </c>
      <c r="AA22" s="118">
        <v>-0.015659599</v>
      </c>
      <c r="AB22" s="118">
        <v>-2224.271963776669</v>
      </c>
      <c r="AC22" s="118"/>
      <c r="AD22" s="118"/>
      <c r="AE22" s="118"/>
      <c r="AF22" s="118"/>
      <c r="AG22" s="118">
        <v>-2224.271963776669</v>
      </c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>
        <v>0.0</v>
      </c>
      <c r="AS22" s="118">
        <v>0.0</v>
      </c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>
        <v>35860.08468789623</v>
      </c>
      <c r="BI22" s="118">
        <v>-32223.222052184225</v>
      </c>
      <c r="BJ22" s="118">
        <v>38711.29793377301</v>
      </c>
      <c r="BK22" s="118">
        <v>-22292.76362879735</v>
      </c>
      <c r="BL22" s="118">
        <v>16066.338981910685</v>
      </c>
      <c r="BM22" s="118">
        <v>-10957.421611413132</v>
      </c>
      <c r="BN22" s="118">
        <v>6086.057923784585</v>
      </c>
      <c r="BO22" s="118">
        <v>-20496.08517131655</v>
      </c>
      <c r="BP22" s="118">
        <v>23628.110314015066</v>
      </c>
      <c r="BQ22" s="118">
        <v>-4109.165695985545</v>
      </c>
      <c r="BR22" s="118"/>
      <c r="BS22" s="118"/>
      <c r="BT22" s="118"/>
      <c r="BU22" s="118"/>
      <c r="BV22" s="118"/>
      <c r="BW22" s="118"/>
      <c r="BX22" s="118"/>
      <c r="BY22" s="118"/>
      <c r="BZ22" s="118">
        <v>0.0</v>
      </c>
      <c r="CA22" s="118">
        <v>0.0</v>
      </c>
      <c r="CB22" s="118"/>
      <c r="CC22" s="118"/>
      <c r="CD22" s="118">
        <v>0.0</v>
      </c>
      <c r="CE22" s="118">
        <v>0.0</v>
      </c>
      <c r="CF22" s="118">
        <v>0.0</v>
      </c>
      <c r="CG22" s="118">
        <v>0.0</v>
      </c>
      <c r="CH22" s="118"/>
      <c r="CI22" s="118"/>
      <c r="CJ22" s="118"/>
      <c r="CK22" s="118"/>
      <c r="CL22" s="119">
        <v>45812.0</v>
      </c>
      <c r="CM22" s="117" t="s">
        <v>384</v>
      </c>
      <c r="CN22" s="117" t="s">
        <v>391</v>
      </c>
      <c r="CO22" s="117" t="s">
        <v>392</v>
      </c>
      <c r="CP22" s="118">
        <v>10874.09</v>
      </c>
      <c r="CQ22" s="118">
        <v>25.0</v>
      </c>
      <c r="CR22" s="118">
        <v>23.0</v>
      </c>
      <c r="CS22" s="117" t="s">
        <v>247</v>
      </c>
      <c r="CT22" s="117"/>
      <c r="CU22" s="117"/>
      <c r="CV22" s="117" t="s">
        <v>372</v>
      </c>
      <c r="CW22" s="119">
        <v>46178.0</v>
      </c>
      <c r="CX22" s="117" t="s">
        <v>358</v>
      </c>
    </row>
    <row r="23">
      <c r="A23" s="114" t="s">
        <v>424</v>
      </c>
      <c r="B23" s="114" t="s">
        <v>425</v>
      </c>
      <c r="C23" s="114" t="s">
        <v>27</v>
      </c>
      <c r="D23" s="114" t="s">
        <v>426</v>
      </c>
      <c r="E23" s="114" t="s">
        <v>349</v>
      </c>
      <c r="F23" s="114"/>
      <c r="G23" s="114"/>
      <c r="H23" s="114"/>
      <c r="I23" s="115">
        <v>21656.0</v>
      </c>
      <c r="J23" s="114" t="s">
        <v>82</v>
      </c>
      <c r="K23" s="114" t="s">
        <v>427</v>
      </c>
      <c r="L23" s="116">
        <v>45812.0</v>
      </c>
      <c r="M23" s="114" t="s">
        <v>428</v>
      </c>
      <c r="N23" s="115">
        <v>6.0</v>
      </c>
      <c r="O23" s="114" t="s">
        <v>352</v>
      </c>
      <c r="P23" s="114" t="s">
        <v>353</v>
      </c>
      <c r="Q23" s="115">
        <v>3086.75</v>
      </c>
      <c r="R23" s="115"/>
      <c r="S23" s="115">
        <v>25.0</v>
      </c>
      <c r="T23" s="115"/>
      <c r="U23" s="115">
        <v>50.0</v>
      </c>
      <c r="V23" s="115"/>
      <c r="W23" s="115">
        <v>-0.046812981</v>
      </c>
      <c r="X23" s="115">
        <v>-0.038461538461538436</v>
      </c>
      <c r="Y23" s="115">
        <v>0.028705908</v>
      </c>
      <c r="Z23" s="115">
        <v>-0.00195191</v>
      </c>
      <c r="AA23" s="115">
        <v>0.048742348</v>
      </c>
      <c r="AB23" s="115">
        <v>0.0</v>
      </c>
      <c r="AC23" s="115"/>
      <c r="AD23" s="115"/>
      <c r="AE23" s="115"/>
      <c r="AF23" s="115"/>
      <c r="AG23" s="115">
        <v>0.0</v>
      </c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>
        <v>0.0</v>
      </c>
      <c r="AS23" s="115">
        <v>0.0</v>
      </c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>
        <v>25966.910409370696</v>
      </c>
      <c r="BI23" s="115">
        <v>-19307.488167367923</v>
      </c>
      <c r="BJ23" s="115">
        <v>23430.786916518882</v>
      </c>
      <c r="BK23" s="115">
        <v>-19943.185172297926</v>
      </c>
      <c r="BL23" s="115">
        <v>10568.354572363292</v>
      </c>
      <c r="BM23" s="115">
        <v>-16485.89962569498</v>
      </c>
      <c r="BN23" s="115">
        <v>3248.3922100245645</v>
      </c>
      <c r="BO23" s="115">
        <v>-16139.249414771957</v>
      </c>
      <c r="BP23" s="115">
        <v>15658.819674272198</v>
      </c>
      <c r="BQ23" s="115">
        <v>-8685.507522856493</v>
      </c>
      <c r="BR23" s="115"/>
      <c r="BS23" s="115"/>
      <c r="BT23" s="115"/>
      <c r="BU23" s="115"/>
      <c r="BV23" s="115"/>
      <c r="BW23" s="115"/>
      <c r="BX23" s="115"/>
      <c r="BY23" s="115"/>
      <c r="BZ23" s="115">
        <v>0.0</v>
      </c>
      <c r="CA23" s="115">
        <v>0.0</v>
      </c>
      <c r="CB23" s="115"/>
      <c r="CC23" s="115"/>
      <c r="CD23" s="115">
        <v>0.0</v>
      </c>
      <c r="CE23" s="115">
        <v>0.0</v>
      </c>
      <c r="CF23" s="115">
        <v>0.0</v>
      </c>
      <c r="CG23" s="115">
        <v>0.0</v>
      </c>
      <c r="CH23" s="115"/>
      <c r="CI23" s="115"/>
      <c r="CJ23" s="115"/>
      <c r="CK23" s="115"/>
      <c r="CL23" s="116">
        <v>45812.0</v>
      </c>
      <c r="CM23" s="114" t="s">
        <v>369</v>
      </c>
      <c r="CN23" s="114" t="s">
        <v>429</v>
      </c>
      <c r="CO23" s="114" t="s">
        <v>430</v>
      </c>
      <c r="CP23" s="115">
        <v>3086.75</v>
      </c>
      <c r="CQ23" s="115">
        <v>25.0</v>
      </c>
      <c r="CR23" s="115">
        <v>23.0</v>
      </c>
      <c r="CS23" s="114" t="s">
        <v>247</v>
      </c>
      <c r="CT23" s="114"/>
      <c r="CU23" s="114"/>
      <c r="CV23" s="114"/>
      <c r="CW23" s="116">
        <v>46178.0</v>
      </c>
      <c r="CX23" s="114" t="s">
        <v>358</v>
      </c>
    </row>
    <row r="24">
      <c r="A24" s="117" t="s">
        <v>431</v>
      </c>
      <c r="B24" s="117" t="s">
        <v>432</v>
      </c>
      <c r="C24" s="117" t="s">
        <v>27</v>
      </c>
      <c r="D24" s="117" t="s">
        <v>426</v>
      </c>
      <c r="E24" s="117" t="s">
        <v>349</v>
      </c>
      <c r="F24" s="117"/>
      <c r="G24" s="117"/>
      <c r="H24" s="117"/>
      <c r="I24" s="118">
        <v>21667.0</v>
      </c>
      <c r="J24" s="117" t="s">
        <v>91</v>
      </c>
      <c r="K24" s="117" t="s">
        <v>427</v>
      </c>
      <c r="L24" s="119">
        <v>45812.0</v>
      </c>
      <c r="M24" s="117" t="s">
        <v>351</v>
      </c>
      <c r="N24" s="118">
        <v>6.0</v>
      </c>
      <c r="O24" s="117" t="s">
        <v>352</v>
      </c>
      <c r="P24" s="117" t="s">
        <v>353</v>
      </c>
      <c r="Q24" s="118">
        <v>9676.45</v>
      </c>
      <c r="R24" s="118">
        <v>16828.5</v>
      </c>
      <c r="S24" s="118">
        <v>55.0</v>
      </c>
      <c r="T24" s="118">
        <v>80.0</v>
      </c>
      <c r="U24" s="118">
        <v>177.0</v>
      </c>
      <c r="V24" s="118">
        <v>232.0</v>
      </c>
      <c r="W24" s="118">
        <v>-0.126790611</v>
      </c>
      <c r="X24" s="118">
        <v>-0.13422818791946312</v>
      </c>
      <c r="Y24" s="118">
        <v>0.005650353</v>
      </c>
      <c r="Z24" s="118">
        <v>0.040681487</v>
      </c>
      <c r="AA24" s="118">
        <v>-0.053243574</v>
      </c>
      <c r="AB24" s="118">
        <v>-4467.662622055099</v>
      </c>
      <c r="AC24" s="118"/>
      <c r="AD24" s="118"/>
      <c r="AE24" s="118"/>
      <c r="AF24" s="118"/>
      <c r="AG24" s="118">
        <v>-4467.662622055099</v>
      </c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>
        <v>0.0</v>
      </c>
      <c r="AS24" s="118">
        <v>0.0</v>
      </c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>
        <v>21829.763445806973</v>
      </c>
      <c r="BI24" s="118">
        <v>-23232.607832078007</v>
      </c>
      <c r="BJ24" s="118">
        <v>14461.217678905754</v>
      </c>
      <c r="BK24" s="118">
        <v>-15723.93336723758</v>
      </c>
      <c r="BL24" s="118">
        <v>15034.277698176309</v>
      </c>
      <c r="BM24" s="118">
        <v>-14029.203514637135</v>
      </c>
      <c r="BN24" s="118">
        <v>5351.690837590037</v>
      </c>
      <c r="BO24" s="118">
        <v>-9876.566785555335</v>
      </c>
      <c r="BP24" s="118">
        <v>15726.327725337875</v>
      </c>
      <c r="BQ24" s="118">
        <v>-10196.377593833404</v>
      </c>
      <c r="BR24" s="118"/>
      <c r="BS24" s="118"/>
      <c r="BT24" s="118"/>
      <c r="BU24" s="118"/>
      <c r="BV24" s="118"/>
      <c r="BW24" s="118"/>
      <c r="BX24" s="118"/>
      <c r="BY24" s="118"/>
      <c r="BZ24" s="118">
        <v>0.0</v>
      </c>
      <c r="CA24" s="118">
        <v>0.0</v>
      </c>
      <c r="CB24" s="118"/>
      <c r="CC24" s="118"/>
      <c r="CD24" s="118">
        <v>0.0</v>
      </c>
      <c r="CE24" s="118">
        <v>0.0</v>
      </c>
      <c r="CF24" s="118">
        <v>0.0</v>
      </c>
      <c r="CG24" s="118">
        <v>0.0</v>
      </c>
      <c r="CH24" s="118"/>
      <c r="CI24" s="118"/>
      <c r="CJ24" s="118"/>
      <c r="CK24" s="118"/>
      <c r="CL24" s="119">
        <v>45812.0</v>
      </c>
      <c r="CM24" s="117" t="s">
        <v>369</v>
      </c>
      <c r="CN24" s="117" t="s">
        <v>429</v>
      </c>
      <c r="CO24" s="117" t="s">
        <v>430</v>
      </c>
      <c r="CP24" s="118">
        <v>9676.45</v>
      </c>
      <c r="CQ24" s="118">
        <v>25.0</v>
      </c>
      <c r="CR24" s="118">
        <v>23.0</v>
      </c>
      <c r="CS24" s="117" t="s">
        <v>247</v>
      </c>
      <c r="CT24" s="117"/>
      <c r="CU24" s="117"/>
      <c r="CV24" s="117" t="s">
        <v>372</v>
      </c>
      <c r="CW24" s="119">
        <v>46178.0</v>
      </c>
      <c r="CX24" s="117" t="s">
        <v>358</v>
      </c>
    </row>
    <row r="25">
      <c r="A25" s="114" t="s">
        <v>433</v>
      </c>
      <c r="B25" s="114" t="s">
        <v>434</v>
      </c>
      <c r="C25" s="114" t="s">
        <v>27</v>
      </c>
      <c r="D25" s="114" t="s">
        <v>426</v>
      </c>
      <c r="E25" s="114" t="s">
        <v>349</v>
      </c>
      <c r="F25" s="114"/>
      <c r="G25" s="114"/>
      <c r="H25" s="114"/>
      <c r="I25" s="115">
        <v>21649.0</v>
      </c>
      <c r="J25" s="114" t="s">
        <v>90</v>
      </c>
      <c r="K25" s="114" t="s">
        <v>427</v>
      </c>
      <c r="L25" s="116">
        <v>45812.0</v>
      </c>
      <c r="M25" s="114" t="s">
        <v>351</v>
      </c>
      <c r="N25" s="115">
        <v>6.0</v>
      </c>
      <c r="O25" s="114" t="s">
        <v>352</v>
      </c>
      <c r="P25" s="114" t="s">
        <v>353</v>
      </c>
      <c r="Q25" s="115">
        <v>5006.29</v>
      </c>
      <c r="R25" s="115">
        <v>5193.97</v>
      </c>
      <c r="S25" s="115">
        <v>27.0</v>
      </c>
      <c r="T25" s="115">
        <v>36.0</v>
      </c>
      <c r="U25" s="115">
        <v>91.0</v>
      </c>
      <c r="V25" s="115">
        <v>96.0</v>
      </c>
      <c r="W25" s="115">
        <v>-0.0192751205</v>
      </c>
      <c r="X25" s="115">
        <v>-0.10607610474631751</v>
      </c>
      <c r="Y25" s="115">
        <v>0.025536409</v>
      </c>
      <c r="Z25" s="115">
        <v>0.0802198395</v>
      </c>
      <c r="AA25" s="115">
        <v>-0.015659599</v>
      </c>
      <c r="AB25" s="115">
        <v>50.63631655936524</v>
      </c>
      <c r="AC25" s="115"/>
      <c r="AD25" s="115"/>
      <c r="AE25" s="115"/>
      <c r="AF25" s="115"/>
      <c r="AG25" s="115">
        <v>50.63631655936524</v>
      </c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>
        <v>0.0</v>
      </c>
      <c r="AS25" s="115">
        <v>0.0</v>
      </c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>
        <v>35860.08468789623</v>
      </c>
      <c r="BI25" s="115">
        <v>-32223.222052184225</v>
      </c>
      <c r="BJ25" s="115">
        <v>38711.29793377301</v>
      </c>
      <c r="BK25" s="115">
        <v>-22292.76362879735</v>
      </c>
      <c r="BL25" s="115">
        <v>16066.338981910685</v>
      </c>
      <c r="BM25" s="115">
        <v>-10957.421611413132</v>
      </c>
      <c r="BN25" s="115">
        <v>6086.057923784585</v>
      </c>
      <c r="BO25" s="115">
        <v>-20496.08517131655</v>
      </c>
      <c r="BP25" s="115">
        <v>23628.110314015066</v>
      </c>
      <c r="BQ25" s="115">
        <v>-4109.165695985545</v>
      </c>
      <c r="BR25" s="115"/>
      <c r="BS25" s="115"/>
      <c r="BT25" s="115"/>
      <c r="BU25" s="115"/>
      <c r="BV25" s="115"/>
      <c r="BW25" s="115"/>
      <c r="BX25" s="115"/>
      <c r="BY25" s="115"/>
      <c r="BZ25" s="115">
        <v>0.0</v>
      </c>
      <c r="CA25" s="115">
        <v>0.0</v>
      </c>
      <c r="CB25" s="115"/>
      <c r="CC25" s="115"/>
      <c r="CD25" s="115">
        <v>0.0</v>
      </c>
      <c r="CE25" s="115">
        <v>0.0</v>
      </c>
      <c r="CF25" s="115">
        <v>0.0</v>
      </c>
      <c r="CG25" s="115">
        <v>0.0</v>
      </c>
      <c r="CH25" s="115"/>
      <c r="CI25" s="115"/>
      <c r="CJ25" s="115"/>
      <c r="CK25" s="115"/>
      <c r="CL25" s="116">
        <v>45812.0</v>
      </c>
      <c r="CM25" s="114" t="s">
        <v>369</v>
      </c>
      <c r="CN25" s="114" t="s">
        <v>429</v>
      </c>
      <c r="CO25" s="114" t="s">
        <v>430</v>
      </c>
      <c r="CP25" s="115">
        <v>5006.29</v>
      </c>
      <c r="CQ25" s="115">
        <v>25.0</v>
      </c>
      <c r="CR25" s="115">
        <v>23.0</v>
      </c>
      <c r="CS25" s="114" t="s">
        <v>247</v>
      </c>
      <c r="CT25" s="114"/>
      <c r="CU25" s="114"/>
      <c r="CV25" s="114" t="s">
        <v>357</v>
      </c>
      <c r="CW25" s="116">
        <v>46178.0</v>
      </c>
      <c r="CX25" s="114" t="s">
        <v>358</v>
      </c>
    </row>
    <row r="26">
      <c r="A26" s="117" t="s">
        <v>435</v>
      </c>
      <c r="B26" s="117" t="s">
        <v>436</v>
      </c>
      <c r="C26" s="117" t="s">
        <v>25</v>
      </c>
      <c r="D26" s="117" t="s">
        <v>437</v>
      </c>
      <c r="E26" s="117" t="s">
        <v>349</v>
      </c>
      <c r="F26" s="117"/>
      <c r="G26" s="117"/>
      <c r="H26" s="117"/>
      <c r="I26" s="118">
        <v>21728.0</v>
      </c>
      <c r="J26" s="117" t="s">
        <v>94</v>
      </c>
      <c r="K26" s="117" t="s">
        <v>438</v>
      </c>
      <c r="L26" s="119">
        <v>45812.0</v>
      </c>
      <c r="M26" s="117" t="s">
        <v>428</v>
      </c>
      <c r="N26" s="118">
        <v>6.0</v>
      </c>
      <c r="O26" s="117" t="s">
        <v>352</v>
      </c>
      <c r="P26" s="117" t="s">
        <v>353</v>
      </c>
      <c r="Q26" s="118"/>
      <c r="R26" s="118">
        <v>1236.46</v>
      </c>
      <c r="S26" s="118"/>
      <c r="T26" s="118">
        <v>10.0</v>
      </c>
      <c r="U26" s="118"/>
      <c r="V26" s="118">
        <v>24.0</v>
      </c>
      <c r="W26" s="118">
        <v>-0.061407619</v>
      </c>
      <c r="X26" s="118">
        <v>-0.01789473684210524</v>
      </c>
      <c r="Y26" s="118">
        <v>0.1519918505</v>
      </c>
      <c r="Z26" s="118">
        <v>0.020850626</v>
      </c>
      <c r="AA26" s="118">
        <v>0.026016475</v>
      </c>
      <c r="AB26" s="118">
        <v>0.0</v>
      </c>
      <c r="AC26" s="118"/>
      <c r="AD26" s="118"/>
      <c r="AE26" s="118"/>
      <c r="AF26" s="118"/>
      <c r="AG26" s="118">
        <v>0.0</v>
      </c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>
        <v>0.0</v>
      </c>
      <c r="AS26" s="118">
        <v>0.0</v>
      </c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>
        <v>0.0</v>
      </c>
      <c r="BI26" s="118">
        <v>-5961.105148109879</v>
      </c>
      <c r="BJ26" s="118">
        <v>0.0</v>
      </c>
      <c r="BK26" s="118">
        <v>-3791.8928353095425</v>
      </c>
      <c r="BL26" s="118">
        <v>80.20036922294457</v>
      </c>
      <c r="BM26" s="118">
        <v>-2008.6452305546263</v>
      </c>
      <c r="BN26" s="118">
        <v>657.1492819058888</v>
      </c>
      <c r="BO26" s="118">
        <v>-1420.7631680996687</v>
      </c>
      <c r="BP26" s="118">
        <v>155.18800391240507</v>
      </c>
      <c r="BQ26" s="118">
        <v>-1320.0189790503068</v>
      </c>
      <c r="BR26" s="118"/>
      <c r="BS26" s="118"/>
      <c r="BT26" s="118"/>
      <c r="BU26" s="118"/>
      <c r="BV26" s="118"/>
      <c r="BW26" s="118"/>
      <c r="BX26" s="118"/>
      <c r="BY26" s="118"/>
      <c r="BZ26" s="118">
        <v>0.0</v>
      </c>
      <c r="CA26" s="118">
        <v>0.0</v>
      </c>
      <c r="CB26" s="118"/>
      <c r="CC26" s="118"/>
      <c r="CD26" s="118">
        <v>0.0</v>
      </c>
      <c r="CE26" s="118">
        <v>0.0</v>
      </c>
      <c r="CF26" s="118">
        <v>0.0</v>
      </c>
      <c r="CG26" s="118">
        <v>0.0</v>
      </c>
      <c r="CH26" s="118"/>
      <c r="CI26" s="118"/>
      <c r="CJ26" s="118"/>
      <c r="CK26" s="118"/>
      <c r="CL26" s="119"/>
      <c r="CM26" s="117"/>
      <c r="CN26" s="117"/>
      <c r="CO26" s="117"/>
      <c r="CP26" s="118"/>
      <c r="CQ26" s="118">
        <v>25.0</v>
      </c>
      <c r="CR26" s="118">
        <v>23.0</v>
      </c>
      <c r="CS26" s="117" t="s">
        <v>247</v>
      </c>
      <c r="CT26" s="117"/>
      <c r="CU26" s="117"/>
      <c r="CV26" s="117"/>
      <c r="CW26" s="119">
        <v>366.0</v>
      </c>
      <c r="CX26" s="117" t="s">
        <v>358</v>
      </c>
    </row>
    <row r="27">
      <c r="A27" s="114" t="s">
        <v>439</v>
      </c>
      <c r="B27" s="114" t="s">
        <v>440</v>
      </c>
      <c r="C27" s="114" t="s">
        <v>25</v>
      </c>
      <c r="D27" s="114" t="s">
        <v>382</v>
      </c>
      <c r="E27" s="114" t="s">
        <v>349</v>
      </c>
      <c r="F27" s="114"/>
      <c r="G27" s="114"/>
      <c r="H27" s="114"/>
      <c r="I27" s="115">
        <v>13110.0</v>
      </c>
      <c r="J27" s="114" t="s">
        <v>82</v>
      </c>
      <c r="K27" s="114" t="s">
        <v>383</v>
      </c>
      <c r="L27" s="116">
        <v>45812.0</v>
      </c>
      <c r="M27" s="114" t="s">
        <v>351</v>
      </c>
      <c r="N27" s="115">
        <v>6.0</v>
      </c>
      <c r="O27" s="114" t="s">
        <v>352</v>
      </c>
      <c r="P27" s="114" t="s">
        <v>353</v>
      </c>
      <c r="Q27" s="115">
        <v>8555.09</v>
      </c>
      <c r="R27" s="115">
        <v>6742.22</v>
      </c>
      <c r="S27" s="115">
        <v>48.0</v>
      </c>
      <c r="T27" s="115">
        <v>49.0</v>
      </c>
      <c r="U27" s="115">
        <v>128.0</v>
      </c>
      <c r="V27" s="115">
        <v>93.0</v>
      </c>
      <c r="W27" s="115">
        <v>-0.046812981</v>
      </c>
      <c r="X27" s="115">
        <v>-0.038461538461538436</v>
      </c>
      <c r="Y27" s="115">
        <v>0.028705908</v>
      </c>
      <c r="Z27" s="115">
        <v>-0.00195191</v>
      </c>
      <c r="AA27" s="115">
        <v>0.048742348</v>
      </c>
      <c r="AB27" s="115">
        <v>1918.540528456886</v>
      </c>
      <c r="AC27" s="115"/>
      <c r="AD27" s="115"/>
      <c r="AE27" s="115"/>
      <c r="AF27" s="115"/>
      <c r="AG27" s="115">
        <v>1918.540528456886</v>
      </c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>
        <v>0.0</v>
      </c>
      <c r="AS27" s="115">
        <v>0.0</v>
      </c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>
        <v>25966.910409370696</v>
      </c>
      <c r="BI27" s="115">
        <v>-19307.488167367923</v>
      </c>
      <c r="BJ27" s="115">
        <v>23430.786916518882</v>
      </c>
      <c r="BK27" s="115">
        <v>-19943.185172297926</v>
      </c>
      <c r="BL27" s="115">
        <v>10568.354572363292</v>
      </c>
      <c r="BM27" s="115">
        <v>-16485.89962569498</v>
      </c>
      <c r="BN27" s="115">
        <v>3248.3922100245645</v>
      </c>
      <c r="BO27" s="115">
        <v>-16139.249414771957</v>
      </c>
      <c r="BP27" s="115">
        <v>15658.819674272198</v>
      </c>
      <c r="BQ27" s="115">
        <v>-8685.507522856493</v>
      </c>
      <c r="BR27" s="115"/>
      <c r="BS27" s="115"/>
      <c r="BT27" s="115"/>
      <c r="BU27" s="115"/>
      <c r="BV27" s="115"/>
      <c r="BW27" s="115"/>
      <c r="BX27" s="115"/>
      <c r="BY27" s="115"/>
      <c r="BZ27" s="115">
        <v>0.0</v>
      </c>
      <c r="CA27" s="115">
        <v>0.0</v>
      </c>
      <c r="CB27" s="115"/>
      <c r="CC27" s="115"/>
      <c r="CD27" s="115">
        <v>0.0</v>
      </c>
      <c r="CE27" s="115">
        <v>0.0</v>
      </c>
      <c r="CF27" s="115">
        <v>0.0</v>
      </c>
      <c r="CG27" s="115">
        <v>0.0</v>
      </c>
      <c r="CH27" s="115"/>
      <c r="CI27" s="115"/>
      <c r="CJ27" s="115"/>
      <c r="CK27" s="115"/>
      <c r="CL27" s="116">
        <v>45812.0</v>
      </c>
      <c r="CM27" s="114" t="s">
        <v>384</v>
      </c>
      <c r="CN27" s="114" t="s">
        <v>385</v>
      </c>
      <c r="CO27" s="114" t="s">
        <v>386</v>
      </c>
      <c r="CP27" s="115">
        <v>8555.09</v>
      </c>
      <c r="CQ27" s="115">
        <v>25.0</v>
      </c>
      <c r="CR27" s="115">
        <v>23.0</v>
      </c>
      <c r="CS27" s="114" t="s">
        <v>247</v>
      </c>
      <c r="CT27" s="114"/>
      <c r="CU27" s="114"/>
      <c r="CV27" s="114" t="s">
        <v>357</v>
      </c>
      <c r="CW27" s="116">
        <v>46178.0</v>
      </c>
      <c r="CX27" s="114" t="s">
        <v>358</v>
      </c>
    </row>
    <row r="28">
      <c r="A28" s="117" t="s">
        <v>433</v>
      </c>
      <c r="B28" s="117" t="s">
        <v>441</v>
      </c>
      <c r="C28" s="117" t="s">
        <v>27</v>
      </c>
      <c r="D28" s="117" t="s">
        <v>426</v>
      </c>
      <c r="E28" s="117" t="s">
        <v>349</v>
      </c>
      <c r="F28" s="117"/>
      <c r="G28" s="117"/>
      <c r="H28" s="117"/>
      <c r="I28" s="118">
        <v>21662.0</v>
      </c>
      <c r="J28" s="117" t="s">
        <v>87</v>
      </c>
      <c r="K28" s="117" t="s">
        <v>427</v>
      </c>
      <c r="L28" s="119">
        <v>45812.0</v>
      </c>
      <c r="M28" s="117" t="s">
        <v>351</v>
      </c>
      <c r="N28" s="118">
        <v>6.0</v>
      </c>
      <c r="O28" s="117" t="s">
        <v>352</v>
      </c>
      <c r="P28" s="117" t="s">
        <v>353</v>
      </c>
      <c r="Q28" s="118">
        <v>12494.1</v>
      </c>
      <c r="R28" s="118">
        <v>15704.41</v>
      </c>
      <c r="S28" s="118">
        <v>79.0</v>
      </c>
      <c r="T28" s="118">
        <v>92.0</v>
      </c>
      <c r="U28" s="118">
        <v>225.0</v>
      </c>
      <c r="V28" s="118">
        <v>280.0</v>
      </c>
      <c r="W28" s="118">
        <v>-0.10114421900000001</v>
      </c>
      <c r="X28" s="118">
        <v>-0.08821813939924178</v>
      </c>
      <c r="Y28" s="118">
        <v>0.0141456855</v>
      </c>
      <c r="Z28" s="118">
        <v>0.035566201</v>
      </c>
      <c r="AA28" s="118">
        <v>-0.0040127465</v>
      </c>
      <c r="AB28" s="118">
        <v>-1954.3766919704258</v>
      </c>
      <c r="AC28" s="118"/>
      <c r="AD28" s="118"/>
      <c r="AE28" s="118"/>
      <c r="AF28" s="118"/>
      <c r="AG28" s="118">
        <v>-1954.3766919704258</v>
      </c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>
        <v>0.0</v>
      </c>
      <c r="AS28" s="118">
        <v>0.0</v>
      </c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>
        <v>45665.546145450906</v>
      </c>
      <c r="BI28" s="118">
        <v>-59364.955379125946</v>
      </c>
      <c r="BJ28" s="118">
        <v>38550.93298979636</v>
      </c>
      <c r="BK28" s="118">
        <v>-48062.909994749134</v>
      </c>
      <c r="BL28" s="118">
        <v>15596.660526147018</v>
      </c>
      <c r="BM28" s="118">
        <v>-20978.449598456325</v>
      </c>
      <c r="BN28" s="118">
        <v>18000.51113707639</v>
      </c>
      <c r="BO28" s="118">
        <v>-35294.29635721854</v>
      </c>
      <c r="BP28" s="118">
        <v>37145.77219371978</v>
      </c>
      <c r="BQ28" s="118">
        <v>-25233.776045886938</v>
      </c>
      <c r="BR28" s="118"/>
      <c r="BS28" s="118"/>
      <c r="BT28" s="118"/>
      <c r="BU28" s="118"/>
      <c r="BV28" s="118"/>
      <c r="BW28" s="118"/>
      <c r="BX28" s="118"/>
      <c r="BY28" s="118"/>
      <c r="BZ28" s="118">
        <v>0.0</v>
      </c>
      <c r="CA28" s="118">
        <v>0.0</v>
      </c>
      <c r="CB28" s="118"/>
      <c r="CC28" s="118"/>
      <c r="CD28" s="118">
        <v>0.0</v>
      </c>
      <c r="CE28" s="118">
        <v>0.0</v>
      </c>
      <c r="CF28" s="118">
        <v>0.0</v>
      </c>
      <c r="CG28" s="118">
        <v>0.0</v>
      </c>
      <c r="CH28" s="118"/>
      <c r="CI28" s="118"/>
      <c r="CJ28" s="118"/>
      <c r="CK28" s="118"/>
      <c r="CL28" s="119">
        <v>45812.0</v>
      </c>
      <c r="CM28" s="117" t="s">
        <v>369</v>
      </c>
      <c r="CN28" s="117" t="s">
        <v>429</v>
      </c>
      <c r="CO28" s="117" t="s">
        <v>430</v>
      </c>
      <c r="CP28" s="118">
        <v>12344.2</v>
      </c>
      <c r="CQ28" s="118">
        <v>25.0</v>
      </c>
      <c r="CR28" s="118">
        <v>23.0</v>
      </c>
      <c r="CS28" s="117" t="s">
        <v>247</v>
      </c>
      <c r="CT28" s="117"/>
      <c r="CU28" s="117"/>
      <c r="CV28" s="117" t="s">
        <v>372</v>
      </c>
      <c r="CW28" s="119">
        <v>46178.0</v>
      </c>
      <c r="CX28" s="117" t="s">
        <v>358</v>
      </c>
    </row>
    <row r="29">
      <c r="A29" s="114" t="s">
        <v>442</v>
      </c>
      <c r="B29" s="114" t="s">
        <v>443</v>
      </c>
      <c r="C29" s="114" t="s">
        <v>25</v>
      </c>
      <c r="D29" s="114" t="s">
        <v>444</v>
      </c>
      <c r="E29" s="114" t="s">
        <v>349</v>
      </c>
      <c r="F29" s="114"/>
      <c r="G29" s="114"/>
      <c r="H29" s="114"/>
      <c r="I29" s="115">
        <v>20296.0</v>
      </c>
      <c r="J29" s="114" t="s">
        <v>96</v>
      </c>
      <c r="K29" s="114" t="s">
        <v>445</v>
      </c>
      <c r="L29" s="116">
        <v>45812.0</v>
      </c>
      <c r="M29" s="114" t="s">
        <v>351</v>
      </c>
      <c r="N29" s="115">
        <v>6.0</v>
      </c>
      <c r="O29" s="114" t="s">
        <v>352</v>
      </c>
      <c r="P29" s="114" t="s">
        <v>353</v>
      </c>
      <c r="Q29" s="115">
        <v>5475.13</v>
      </c>
      <c r="R29" s="115">
        <v>5803.17</v>
      </c>
      <c r="S29" s="115">
        <v>35.0</v>
      </c>
      <c r="T29" s="115">
        <v>40.0</v>
      </c>
      <c r="U29" s="115">
        <v>68.0</v>
      </c>
      <c r="V29" s="115">
        <v>88.0</v>
      </c>
      <c r="W29" s="115">
        <v>0.04034084</v>
      </c>
      <c r="X29" s="115">
        <v>0.04475993804852868</v>
      </c>
      <c r="Y29" s="115">
        <v>-0.013683563</v>
      </c>
      <c r="Z29" s="115">
        <v>0.046733395</v>
      </c>
      <c r="AA29" s="115">
        <v>-0.06415088799999999</v>
      </c>
      <c r="AB29" s="115">
        <v>-595.3991182660636</v>
      </c>
      <c r="AC29" s="115"/>
      <c r="AD29" s="115"/>
      <c r="AE29" s="115"/>
      <c r="AF29" s="115"/>
      <c r="AG29" s="115">
        <v>-595.3991182660636</v>
      </c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>
        <v>0.0</v>
      </c>
      <c r="AS29" s="115">
        <v>0.0</v>
      </c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>
        <v>9042.656767071201</v>
      </c>
      <c r="BI29" s="115">
        <v>-14624.782956248802</v>
      </c>
      <c r="BJ29" s="115">
        <v>6574.140305029479</v>
      </c>
      <c r="BK29" s="115">
        <v>-12722.472117528498</v>
      </c>
      <c r="BL29" s="115">
        <v>7193.335260140271</v>
      </c>
      <c r="BM29" s="115">
        <v>-4274.494645819442</v>
      </c>
      <c r="BN29" s="115">
        <v>5785.784483451586</v>
      </c>
      <c r="BO29" s="115">
        <v>-6150.014104686039</v>
      </c>
      <c r="BP29" s="115">
        <v>6844.823439854254</v>
      </c>
      <c r="BQ29" s="115">
        <v>-3561.7532042989715</v>
      </c>
      <c r="BR29" s="115"/>
      <c r="BS29" s="115"/>
      <c r="BT29" s="115"/>
      <c r="BU29" s="115"/>
      <c r="BV29" s="115"/>
      <c r="BW29" s="115"/>
      <c r="BX29" s="115"/>
      <c r="BY29" s="115"/>
      <c r="BZ29" s="115">
        <v>0.0</v>
      </c>
      <c r="CA29" s="115">
        <v>0.0</v>
      </c>
      <c r="CB29" s="115"/>
      <c r="CC29" s="115"/>
      <c r="CD29" s="115">
        <v>0.0</v>
      </c>
      <c r="CE29" s="115">
        <v>0.0</v>
      </c>
      <c r="CF29" s="115">
        <v>0.0</v>
      </c>
      <c r="CG29" s="115">
        <v>0.0</v>
      </c>
      <c r="CH29" s="115"/>
      <c r="CI29" s="115"/>
      <c r="CJ29" s="115"/>
      <c r="CK29" s="115"/>
      <c r="CL29" s="116">
        <v>45812.0</v>
      </c>
      <c r="CM29" s="114" t="s">
        <v>384</v>
      </c>
      <c r="CN29" s="114" t="s">
        <v>391</v>
      </c>
      <c r="CO29" s="114" t="s">
        <v>446</v>
      </c>
      <c r="CP29" s="115">
        <v>5475.13</v>
      </c>
      <c r="CQ29" s="115">
        <v>25.0</v>
      </c>
      <c r="CR29" s="115">
        <v>23.0</v>
      </c>
      <c r="CS29" s="114" t="s">
        <v>247</v>
      </c>
      <c r="CT29" s="114"/>
      <c r="CU29" s="114"/>
      <c r="CV29" s="114" t="s">
        <v>372</v>
      </c>
      <c r="CW29" s="116">
        <v>46178.0</v>
      </c>
      <c r="CX29" s="114" t="s">
        <v>358</v>
      </c>
    </row>
    <row r="30">
      <c r="A30" s="117" t="s">
        <v>447</v>
      </c>
      <c r="B30" s="117" t="s">
        <v>448</v>
      </c>
      <c r="C30" s="117" t="s">
        <v>25</v>
      </c>
      <c r="D30" s="117" t="s">
        <v>389</v>
      </c>
      <c r="E30" s="117" t="s">
        <v>349</v>
      </c>
      <c r="F30" s="117"/>
      <c r="G30" s="117"/>
      <c r="H30" s="117"/>
      <c r="I30" s="118">
        <v>18141.0</v>
      </c>
      <c r="J30" s="117" t="s">
        <v>79</v>
      </c>
      <c r="K30" s="117" t="s">
        <v>390</v>
      </c>
      <c r="L30" s="119">
        <v>45812.0</v>
      </c>
      <c r="M30" s="117" t="s">
        <v>351</v>
      </c>
      <c r="N30" s="118">
        <v>6.0</v>
      </c>
      <c r="O30" s="117" t="s">
        <v>352</v>
      </c>
      <c r="P30" s="117" t="s">
        <v>353</v>
      </c>
      <c r="Q30" s="118">
        <v>5659.86</v>
      </c>
      <c r="R30" s="118">
        <v>8230.99</v>
      </c>
      <c r="S30" s="118">
        <v>38.0</v>
      </c>
      <c r="T30" s="118">
        <v>49.0</v>
      </c>
      <c r="U30" s="118">
        <v>81.0</v>
      </c>
      <c r="V30" s="118">
        <v>138.0</v>
      </c>
      <c r="W30" s="118">
        <v>-0.054825179</v>
      </c>
      <c r="X30" s="118">
        <v>-0.032258064516129004</v>
      </c>
      <c r="Y30" s="118">
        <v>0.02488836</v>
      </c>
      <c r="Z30" s="118">
        <v>0.004423513</v>
      </c>
      <c r="AA30" s="118">
        <v>0.010875379</v>
      </c>
      <c r="AB30" s="118">
        <v>-2285.177943291118</v>
      </c>
      <c r="AC30" s="118"/>
      <c r="AD30" s="118"/>
      <c r="AE30" s="118"/>
      <c r="AF30" s="118"/>
      <c r="AG30" s="118">
        <v>-2285.177943291118</v>
      </c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>
        <v>0.0</v>
      </c>
      <c r="AS30" s="118">
        <v>0.0</v>
      </c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>
        <v>9844.129610043932</v>
      </c>
      <c r="BI30" s="118">
        <v>-9425.6405393914</v>
      </c>
      <c r="BJ30" s="118">
        <v>5061.4460225670955</v>
      </c>
      <c r="BK30" s="118">
        <v>-10020.452523714228</v>
      </c>
      <c r="BL30" s="118">
        <v>8413.052881476435</v>
      </c>
      <c r="BM30" s="118">
        <v>-8181.282124534361</v>
      </c>
      <c r="BN30" s="118">
        <v>6068.478079148779</v>
      </c>
      <c r="BO30" s="118">
        <v>-5567.564024379657</v>
      </c>
      <c r="BP30" s="118">
        <v>8508.315175032501</v>
      </c>
      <c r="BQ30" s="118">
        <v>-8777.45847285955</v>
      </c>
      <c r="BR30" s="118"/>
      <c r="BS30" s="118"/>
      <c r="BT30" s="118"/>
      <c r="BU30" s="118"/>
      <c r="BV30" s="118"/>
      <c r="BW30" s="118"/>
      <c r="BX30" s="118"/>
      <c r="BY30" s="118"/>
      <c r="BZ30" s="118">
        <v>0.0</v>
      </c>
      <c r="CA30" s="118">
        <v>0.0</v>
      </c>
      <c r="CB30" s="118"/>
      <c r="CC30" s="118"/>
      <c r="CD30" s="118">
        <v>0.0</v>
      </c>
      <c r="CE30" s="118">
        <v>0.0</v>
      </c>
      <c r="CF30" s="118">
        <v>0.0</v>
      </c>
      <c r="CG30" s="118">
        <v>0.0</v>
      </c>
      <c r="CH30" s="118"/>
      <c r="CI30" s="118"/>
      <c r="CJ30" s="118"/>
      <c r="CK30" s="118"/>
      <c r="CL30" s="119">
        <v>45812.0</v>
      </c>
      <c r="CM30" s="117" t="s">
        <v>384</v>
      </c>
      <c r="CN30" s="117" t="s">
        <v>391</v>
      </c>
      <c r="CO30" s="117" t="s">
        <v>392</v>
      </c>
      <c r="CP30" s="118">
        <v>5659.86</v>
      </c>
      <c r="CQ30" s="118">
        <v>25.0</v>
      </c>
      <c r="CR30" s="118">
        <v>23.0</v>
      </c>
      <c r="CS30" s="117" t="s">
        <v>247</v>
      </c>
      <c r="CT30" s="117"/>
      <c r="CU30" s="117"/>
      <c r="CV30" s="117" t="s">
        <v>372</v>
      </c>
      <c r="CW30" s="119">
        <v>46178.0</v>
      </c>
      <c r="CX30" s="117" t="s">
        <v>358</v>
      </c>
    </row>
    <row r="31">
      <c r="A31" s="114" t="s">
        <v>347</v>
      </c>
      <c r="B31" s="114" t="s">
        <v>118</v>
      </c>
      <c r="C31" s="114" t="s">
        <v>24</v>
      </c>
      <c r="D31" s="114" t="s">
        <v>360</v>
      </c>
      <c r="E31" s="114" t="s">
        <v>349</v>
      </c>
      <c r="F31" s="114"/>
      <c r="G31" s="114"/>
      <c r="H31" s="114"/>
      <c r="I31" s="115">
        <v>20191.0</v>
      </c>
      <c r="J31" s="114" t="s">
        <v>97</v>
      </c>
      <c r="K31" s="114" t="s">
        <v>361</v>
      </c>
      <c r="L31" s="116">
        <v>45812.0</v>
      </c>
      <c r="M31" s="114" t="s">
        <v>351</v>
      </c>
      <c r="N31" s="115">
        <v>6.0</v>
      </c>
      <c r="O31" s="114" t="s">
        <v>352</v>
      </c>
      <c r="P31" s="114" t="s">
        <v>353</v>
      </c>
      <c r="Q31" s="115">
        <v>4438.29</v>
      </c>
      <c r="R31" s="115">
        <v>4912.57</v>
      </c>
      <c r="S31" s="115">
        <v>32.0</v>
      </c>
      <c r="T31" s="115">
        <v>32.0</v>
      </c>
      <c r="U31" s="115">
        <v>74.0</v>
      </c>
      <c r="V31" s="115">
        <v>69.0</v>
      </c>
      <c r="W31" s="115">
        <v>-0.051923965</v>
      </c>
      <c r="X31" s="115">
        <v>-0.11016949152542377</v>
      </c>
      <c r="Y31" s="115">
        <v>0.017272961</v>
      </c>
      <c r="Z31" s="115">
        <v>0.049994038</v>
      </c>
      <c r="AA31" s="115">
        <v>-0.004946123</v>
      </c>
      <c r="AB31" s="115">
        <v>-70.17047747739713</v>
      </c>
      <c r="AC31" s="115"/>
      <c r="AD31" s="115"/>
      <c r="AE31" s="115"/>
      <c r="AF31" s="115"/>
      <c r="AG31" s="115">
        <v>-70.17047747739713</v>
      </c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>
        <v>0.0</v>
      </c>
      <c r="AS31" s="115">
        <v>0.0</v>
      </c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>
        <v>36723.19343576279</v>
      </c>
      <c r="BI31" s="115">
        <v>-31012.0357528237</v>
      </c>
      <c r="BJ31" s="115">
        <v>38166.80286539551</v>
      </c>
      <c r="BK31" s="115">
        <v>-24201.011179707435</v>
      </c>
      <c r="BL31" s="115">
        <v>19647.58418016359</v>
      </c>
      <c r="BM31" s="115">
        <v>-17067.03282122392</v>
      </c>
      <c r="BN31" s="115">
        <v>21073.293134851534</v>
      </c>
      <c r="BO31" s="115">
        <v>-21510.388084052516</v>
      </c>
      <c r="BP31" s="115">
        <v>16750.550170999653</v>
      </c>
      <c r="BQ31" s="115">
        <v>-13732.903862858993</v>
      </c>
      <c r="BR31" s="115"/>
      <c r="BS31" s="115"/>
      <c r="BT31" s="115"/>
      <c r="BU31" s="115"/>
      <c r="BV31" s="115"/>
      <c r="BW31" s="115"/>
      <c r="BX31" s="115"/>
      <c r="BY31" s="115"/>
      <c r="BZ31" s="115">
        <v>0.0</v>
      </c>
      <c r="CA31" s="115">
        <v>0.0</v>
      </c>
      <c r="CB31" s="115"/>
      <c r="CC31" s="115"/>
      <c r="CD31" s="115">
        <v>0.0</v>
      </c>
      <c r="CE31" s="115">
        <v>0.0</v>
      </c>
      <c r="CF31" s="115">
        <v>0.0</v>
      </c>
      <c r="CG31" s="115">
        <v>0.0</v>
      </c>
      <c r="CH31" s="115"/>
      <c r="CI31" s="115"/>
      <c r="CJ31" s="115"/>
      <c r="CK31" s="115"/>
      <c r="CL31" s="116">
        <v>45812.0</v>
      </c>
      <c r="CM31" s="114" t="s">
        <v>362</v>
      </c>
      <c r="CN31" s="114" t="s">
        <v>363</v>
      </c>
      <c r="CO31" s="114" t="s">
        <v>364</v>
      </c>
      <c r="CP31" s="115">
        <v>4438.29</v>
      </c>
      <c r="CQ31" s="115">
        <v>25.0</v>
      </c>
      <c r="CR31" s="115">
        <v>23.0</v>
      </c>
      <c r="CS31" s="114" t="s">
        <v>24</v>
      </c>
      <c r="CT31" s="114"/>
      <c r="CU31" s="114"/>
      <c r="CV31" s="114" t="s">
        <v>372</v>
      </c>
      <c r="CW31" s="116">
        <v>46178.0</v>
      </c>
      <c r="CX31" s="114" t="s">
        <v>358</v>
      </c>
    </row>
    <row r="32">
      <c r="A32" s="117" t="s">
        <v>449</v>
      </c>
      <c r="B32" s="117" t="s">
        <v>450</v>
      </c>
      <c r="C32" s="117" t="s">
        <v>25</v>
      </c>
      <c r="D32" s="117" t="s">
        <v>389</v>
      </c>
      <c r="E32" s="117" t="s">
        <v>349</v>
      </c>
      <c r="F32" s="117"/>
      <c r="G32" s="117"/>
      <c r="H32" s="117"/>
      <c r="I32" s="118">
        <v>18144.0</v>
      </c>
      <c r="J32" s="117" t="s">
        <v>87</v>
      </c>
      <c r="K32" s="117" t="s">
        <v>390</v>
      </c>
      <c r="L32" s="119">
        <v>45812.0</v>
      </c>
      <c r="M32" s="117" t="s">
        <v>351</v>
      </c>
      <c r="N32" s="118">
        <v>6.0</v>
      </c>
      <c r="O32" s="117" t="s">
        <v>352</v>
      </c>
      <c r="P32" s="117" t="s">
        <v>353</v>
      </c>
      <c r="Q32" s="118">
        <v>14060.12</v>
      </c>
      <c r="R32" s="118">
        <v>13276.29</v>
      </c>
      <c r="S32" s="118">
        <v>85.0</v>
      </c>
      <c r="T32" s="118">
        <v>89.0</v>
      </c>
      <c r="U32" s="118">
        <v>214.0</v>
      </c>
      <c r="V32" s="118">
        <v>177.0</v>
      </c>
      <c r="W32" s="118">
        <v>-0.10114421900000001</v>
      </c>
      <c r="X32" s="118">
        <v>-0.08821813939924178</v>
      </c>
      <c r="Y32" s="118">
        <v>0.0141456855</v>
      </c>
      <c r="Z32" s="118">
        <v>0.035566201</v>
      </c>
      <c r="AA32" s="118">
        <v>-0.0040127465</v>
      </c>
      <c r="AB32" s="118">
        <v>1838.2302083196146</v>
      </c>
      <c r="AC32" s="118"/>
      <c r="AD32" s="118"/>
      <c r="AE32" s="118"/>
      <c r="AF32" s="118"/>
      <c r="AG32" s="118">
        <v>1838.2302083196146</v>
      </c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>
        <v>0.0</v>
      </c>
      <c r="AS32" s="118">
        <v>0.0</v>
      </c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>
        <v>45665.546145450906</v>
      </c>
      <c r="BI32" s="118">
        <v>-59364.955379125946</v>
      </c>
      <c r="BJ32" s="118">
        <v>38550.93298979636</v>
      </c>
      <c r="BK32" s="118">
        <v>-48062.909994749134</v>
      </c>
      <c r="BL32" s="118">
        <v>15596.660526147018</v>
      </c>
      <c r="BM32" s="118">
        <v>-20978.449598456325</v>
      </c>
      <c r="BN32" s="118">
        <v>18000.51113707639</v>
      </c>
      <c r="BO32" s="118">
        <v>-35294.29635721854</v>
      </c>
      <c r="BP32" s="118">
        <v>37145.77219371978</v>
      </c>
      <c r="BQ32" s="118">
        <v>-25233.776045886938</v>
      </c>
      <c r="BR32" s="118"/>
      <c r="BS32" s="118"/>
      <c r="BT32" s="118"/>
      <c r="BU32" s="118"/>
      <c r="BV32" s="118"/>
      <c r="BW32" s="118"/>
      <c r="BX32" s="118"/>
      <c r="BY32" s="118"/>
      <c r="BZ32" s="118">
        <v>0.0</v>
      </c>
      <c r="CA32" s="118">
        <v>0.0</v>
      </c>
      <c r="CB32" s="118"/>
      <c r="CC32" s="118"/>
      <c r="CD32" s="118">
        <v>0.0</v>
      </c>
      <c r="CE32" s="118">
        <v>0.0</v>
      </c>
      <c r="CF32" s="118">
        <v>0.0</v>
      </c>
      <c r="CG32" s="118">
        <v>0.0</v>
      </c>
      <c r="CH32" s="118"/>
      <c r="CI32" s="118"/>
      <c r="CJ32" s="118"/>
      <c r="CK32" s="118"/>
      <c r="CL32" s="119">
        <v>45812.0</v>
      </c>
      <c r="CM32" s="117" t="s">
        <v>384</v>
      </c>
      <c r="CN32" s="117" t="s">
        <v>391</v>
      </c>
      <c r="CO32" s="117" t="s">
        <v>392</v>
      </c>
      <c r="CP32" s="118">
        <v>14060.12</v>
      </c>
      <c r="CQ32" s="118">
        <v>25.0</v>
      </c>
      <c r="CR32" s="118">
        <v>23.0</v>
      </c>
      <c r="CS32" s="117" t="s">
        <v>247</v>
      </c>
      <c r="CT32" s="117"/>
      <c r="CU32" s="117"/>
      <c r="CV32" s="117" t="s">
        <v>357</v>
      </c>
      <c r="CW32" s="119">
        <v>46178.0</v>
      </c>
      <c r="CX32" s="117" t="s">
        <v>358</v>
      </c>
    </row>
    <row r="33">
      <c r="A33" s="114" t="s">
        <v>449</v>
      </c>
      <c r="B33" s="114" t="s">
        <v>451</v>
      </c>
      <c r="C33" s="114" t="s">
        <v>25</v>
      </c>
      <c r="D33" s="114" t="s">
        <v>400</v>
      </c>
      <c r="E33" s="114" t="s">
        <v>349</v>
      </c>
      <c r="F33" s="114"/>
      <c r="G33" s="114"/>
      <c r="H33" s="114"/>
      <c r="I33" s="115">
        <v>19663.0</v>
      </c>
      <c r="J33" s="114" t="s">
        <v>83</v>
      </c>
      <c r="K33" s="114" t="s">
        <v>401</v>
      </c>
      <c r="L33" s="116">
        <v>45812.0</v>
      </c>
      <c r="M33" s="114" t="s">
        <v>351</v>
      </c>
      <c r="N33" s="115">
        <v>6.0</v>
      </c>
      <c r="O33" s="114" t="s">
        <v>352</v>
      </c>
      <c r="P33" s="114" t="s">
        <v>353</v>
      </c>
      <c r="Q33" s="115">
        <v>3675.28</v>
      </c>
      <c r="R33" s="115">
        <v>5104.02</v>
      </c>
      <c r="S33" s="115">
        <v>29.0</v>
      </c>
      <c r="T33" s="115">
        <v>34.0</v>
      </c>
      <c r="U33" s="115">
        <v>74.0</v>
      </c>
      <c r="V33" s="115">
        <v>80.0</v>
      </c>
      <c r="W33" s="115">
        <v>0.0979338435</v>
      </c>
      <c r="X33" s="115">
        <v>0.08723262032085566</v>
      </c>
      <c r="Y33" s="115">
        <v>0.057600565</v>
      </c>
      <c r="Z33" s="115">
        <v>0.051702021</v>
      </c>
      <c r="AA33" s="115">
        <v>0.0482037535</v>
      </c>
      <c r="AB33" s="115">
        <v>-1938.4586580659627</v>
      </c>
      <c r="AC33" s="115"/>
      <c r="AD33" s="115"/>
      <c r="AE33" s="115"/>
      <c r="AF33" s="115"/>
      <c r="AG33" s="115">
        <v>-1938.4586580659627</v>
      </c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>
        <v>0.0</v>
      </c>
      <c r="AS33" s="115">
        <v>0.0</v>
      </c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>
        <v>17679.045320501893</v>
      </c>
      <c r="BI33" s="115">
        <v>-11809.210611533774</v>
      </c>
      <c r="BJ33" s="115">
        <v>11291.702947072128</v>
      </c>
      <c r="BK33" s="115">
        <v>-9519.079057960147</v>
      </c>
      <c r="BL33" s="115">
        <v>8628.471461623165</v>
      </c>
      <c r="BM33" s="115">
        <v>-7347.650035836741</v>
      </c>
      <c r="BN33" s="115">
        <v>6192.068008931032</v>
      </c>
      <c r="BO33" s="115">
        <v>-9071.824523625435</v>
      </c>
      <c r="BP33" s="115">
        <v>9098.977877643514</v>
      </c>
      <c r="BQ33" s="115">
        <v>-4938.399937162685</v>
      </c>
      <c r="BR33" s="115"/>
      <c r="BS33" s="115"/>
      <c r="BT33" s="115"/>
      <c r="BU33" s="115"/>
      <c r="BV33" s="115"/>
      <c r="BW33" s="115"/>
      <c r="BX33" s="115"/>
      <c r="BY33" s="115"/>
      <c r="BZ33" s="115">
        <v>0.0</v>
      </c>
      <c r="CA33" s="115">
        <v>0.0</v>
      </c>
      <c r="CB33" s="115"/>
      <c r="CC33" s="115"/>
      <c r="CD33" s="115">
        <v>0.0</v>
      </c>
      <c r="CE33" s="115">
        <v>0.0</v>
      </c>
      <c r="CF33" s="115">
        <v>0.0</v>
      </c>
      <c r="CG33" s="115">
        <v>0.0</v>
      </c>
      <c r="CH33" s="115"/>
      <c r="CI33" s="115"/>
      <c r="CJ33" s="115"/>
      <c r="CK33" s="115"/>
      <c r="CL33" s="116">
        <v>45812.0</v>
      </c>
      <c r="CM33" s="114" t="s">
        <v>384</v>
      </c>
      <c r="CN33" s="114" t="s">
        <v>391</v>
      </c>
      <c r="CO33" s="114" t="s">
        <v>392</v>
      </c>
      <c r="CP33" s="115">
        <v>3675.28</v>
      </c>
      <c r="CQ33" s="115">
        <v>25.0</v>
      </c>
      <c r="CR33" s="115">
        <v>23.0</v>
      </c>
      <c r="CS33" s="114" t="s">
        <v>247</v>
      </c>
      <c r="CT33" s="114"/>
      <c r="CU33" s="114"/>
      <c r="CV33" s="114" t="s">
        <v>372</v>
      </c>
      <c r="CW33" s="116">
        <v>46178.0</v>
      </c>
      <c r="CX33" s="114" t="s">
        <v>358</v>
      </c>
    </row>
    <row r="34">
      <c r="A34" s="117" t="s">
        <v>449</v>
      </c>
      <c r="B34" s="117" t="s">
        <v>452</v>
      </c>
      <c r="C34" s="117" t="s">
        <v>25</v>
      </c>
      <c r="D34" s="117" t="s">
        <v>389</v>
      </c>
      <c r="E34" s="117" t="s">
        <v>349</v>
      </c>
      <c r="F34" s="117"/>
      <c r="G34" s="117"/>
      <c r="H34" s="117"/>
      <c r="I34" s="118">
        <v>18140.0</v>
      </c>
      <c r="J34" s="117" t="s">
        <v>87</v>
      </c>
      <c r="K34" s="117" t="s">
        <v>390</v>
      </c>
      <c r="L34" s="119">
        <v>45812.0</v>
      </c>
      <c r="M34" s="117" t="s">
        <v>351</v>
      </c>
      <c r="N34" s="118">
        <v>6.0</v>
      </c>
      <c r="O34" s="117" t="s">
        <v>352</v>
      </c>
      <c r="P34" s="117" t="s">
        <v>353</v>
      </c>
      <c r="Q34" s="118">
        <v>10218.55</v>
      </c>
      <c r="R34" s="118">
        <v>20837.97</v>
      </c>
      <c r="S34" s="118">
        <v>59.0</v>
      </c>
      <c r="T34" s="118">
        <v>149.0</v>
      </c>
      <c r="U34" s="118">
        <v>155.0</v>
      </c>
      <c r="V34" s="118">
        <v>306.0</v>
      </c>
      <c r="W34" s="118">
        <v>-0.10114421900000001</v>
      </c>
      <c r="X34" s="118">
        <v>-0.08821813939924178</v>
      </c>
      <c r="Y34" s="118">
        <v>0.0141456855</v>
      </c>
      <c r="Z34" s="118">
        <v>0.035566201</v>
      </c>
      <c r="AA34" s="118">
        <v>-0.0040127465</v>
      </c>
      <c r="AB34" s="118">
        <v>-11460.493138009566</v>
      </c>
      <c r="AC34" s="118"/>
      <c r="AD34" s="118"/>
      <c r="AE34" s="118"/>
      <c r="AF34" s="118"/>
      <c r="AG34" s="118">
        <v>-11460.493138009566</v>
      </c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>
        <v>0.0</v>
      </c>
      <c r="AS34" s="118">
        <v>0.0</v>
      </c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18"/>
      <c r="BE34" s="118"/>
      <c r="BF34" s="118"/>
      <c r="BG34" s="118"/>
      <c r="BH34" s="118">
        <v>45665.546145450906</v>
      </c>
      <c r="BI34" s="118">
        <v>-59364.955379125946</v>
      </c>
      <c r="BJ34" s="118">
        <v>38550.93298979636</v>
      </c>
      <c r="BK34" s="118">
        <v>-48062.909994749134</v>
      </c>
      <c r="BL34" s="118">
        <v>15596.660526147018</v>
      </c>
      <c r="BM34" s="118">
        <v>-20978.449598456325</v>
      </c>
      <c r="BN34" s="118">
        <v>18000.51113707639</v>
      </c>
      <c r="BO34" s="118">
        <v>-35294.29635721854</v>
      </c>
      <c r="BP34" s="118">
        <v>37145.77219371978</v>
      </c>
      <c r="BQ34" s="118">
        <v>-25233.776045886938</v>
      </c>
      <c r="BR34" s="118"/>
      <c r="BS34" s="118"/>
      <c r="BT34" s="118"/>
      <c r="BU34" s="118"/>
      <c r="BV34" s="118"/>
      <c r="BW34" s="118"/>
      <c r="BX34" s="118"/>
      <c r="BY34" s="118"/>
      <c r="BZ34" s="118">
        <v>0.0</v>
      </c>
      <c r="CA34" s="118">
        <v>0.0</v>
      </c>
      <c r="CB34" s="118"/>
      <c r="CC34" s="118"/>
      <c r="CD34" s="118">
        <v>0.0</v>
      </c>
      <c r="CE34" s="118">
        <v>0.0</v>
      </c>
      <c r="CF34" s="118">
        <v>0.0</v>
      </c>
      <c r="CG34" s="118">
        <v>0.0</v>
      </c>
      <c r="CH34" s="118"/>
      <c r="CI34" s="118"/>
      <c r="CJ34" s="118"/>
      <c r="CK34" s="118"/>
      <c r="CL34" s="119">
        <v>45812.0</v>
      </c>
      <c r="CM34" s="117" t="s">
        <v>384</v>
      </c>
      <c r="CN34" s="117" t="s">
        <v>391</v>
      </c>
      <c r="CO34" s="117" t="s">
        <v>392</v>
      </c>
      <c r="CP34" s="118">
        <v>10218.55</v>
      </c>
      <c r="CQ34" s="118">
        <v>25.0</v>
      </c>
      <c r="CR34" s="118">
        <v>23.0</v>
      </c>
      <c r="CS34" s="117" t="s">
        <v>247</v>
      </c>
      <c r="CT34" s="117"/>
      <c r="CU34" s="117"/>
      <c r="CV34" s="117" t="s">
        <v>372</v>
      </c>
      <c r="CW34" s="119">
        <v>46178.0</v>
      </c>
      <c r="CX34" s="117" t="s">
        <v>358</v>
      </c>
    </row>
    <row r="35">
      <c r="A35" s="114" t="s">
        <v>449</v>
      </c>
      <c r="B35" s="114" t="s">
        <v>453</v>
      </c>
      <c r="C35" s="114" t="s">
        <v>25</v>
      </c>
      <c r="D35" s="114" t="s">
        <v>389</v>
      </c>
      <c r="E35" s="114" t="s">
        <v>349</v>
      </c>
      <c r="F35" s="114"/>
      <c r="G35" s="114"/>
      <c r="H35" s="114"/>
      <c r="I35" s="115">
        <v>16499.0</v>
      </c>
      <c r="J35" s="114" t="s">
        <v>92</v>
      </c>
      <c r="K35" s="114" t="s">
        <v>390</v>
      </c>
      <c r="L35" s="116">
        <v>45812.0</v>
      </c>
      <c r="M35" s="114" t="s">
        <v>351</v>
      </c>
      <c r="N35" s="115">
        <v>6.0</v>
      </c>
      <c r="O35" s="114" t="s">
        <v>352</v>
      </c>
      <c r="P35" s="114" t="s">
        <v>353</v>
      </c>
      <c r="Q35" s="115">
        <v>23547.7</v>
      </c>
      <c r="R35" s="115">
        <v>22732.31</v>
      </c>
      <c r="S35" s="115">
        <v>130.0</v>
      </c>
      <c r="T35" s="115">
        <v>137.0</v>
      </c>
      <c r="U35" s="115">
        <v>332.0</v>
      </c>
      <c r="V35" s="115">
        <v>327.0</v>
      </c>
      <c r="W35" s="115">
        <v>-0.071499</v>
      </c>
      <c r="X35" s="115">
        <v>-0.08333333333333337</v>
      </c>
      <c r="Y35" s="115">
        <v>0.089236992</v>
      </c>
      <c r="Z35" s="115">
        <v>-0.005437146</v>
      </c>
      <c r="AA35" s="115">
        <v>0.065431824</v>
      </c>
      <c r="AB35" s="115">
        <v>851.9991403207171</v>
      </c>
      <c r="AC35" s="115"/>
      <c r="AD35" s="115"/>
      <c r="AE35" s="115"/>
      <c r="AF35" s="115"/>
      <c r="AG35" s="115">
        <v>851.9991403207171</v>
      </c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>
        <v>0.0</v>
      </c>
      <c r="AS35" s="115">
        <v>0.0</v>
      </c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>
        <v>3758.1048315599983</v>
      </c>
      <c r="BI35" s="115">
        <v>-18718.69933956</v>
      </c>
      <c r="BJ35" s="115">
        <v>800.0180128198342</v>
      </c>
      <c r="BK35" s="115">
        <v>-23821.220726244414</v>
      </c>
      <c r="BL35" s="115">
        <v>4072.568896132332</v>
      </c>
      <c r="BM35" s="115">
        <v>-6491.574209569763</v>
      </c>
      <c r="BN35" s="115">
        <v>4329.172091980681</v>
      </c>
      <c r="BO35" s="115">
        <v>-9475.713880735328</v>
      </c>
      <c r="BP35" s="115">
        <v>4878.905898548219</v>
      </c>
      <c r="BQ35" s="115">
        <v>-2151.3694232310045</v>
      </c>
      <c r="BR35" s="115"/>
      <c r="BS35" s="115"/>
      <c r="BT35" s="115"/>
      <c r="BU35" s="115"/>
      <c r="BV35" s="115"/>
      <c r="BW35" s="115"/>
      <c r="BX35" s="115"/>
      <c r="BY35" s="115"/>
      <c r="BZ35" s="115">
        <v>0.0</v>
      </c>
      <c r="CA35" s="115">
        <v>0.0</v>
      </c>
      <c r="CB35" s="115"/>
      <c r="CC35" s="115"/>
      <c r="CD35" s="115">
        <v>0.0</v>
      </c>
      <c r="CE35" s="115">
        <v>0.0</v>
      </c>
      <c r="CF35" s="115">
        <v>0.0</v>
      </c>
      <c r="CG35" s="115">
        <v>0.0</v>
      </c>
      <c r="CH35" s="115"/>
      <c r="CI35" s="115"/>
      <c r="CJ35" s="115"/>
      <c r="CK35" s="115"/>
      <c r="CL35" s="116">
        <v>45812.0</v>
      </c>
      <c r="CM35" s="114" t="s">
        <v>384</v>
      </c>
      <c r="CN35" s="114" t="s">
        <v>391</v>
      </c>
      <c r="CO35" s="114" t="s">
        <v>392</v>
      </c>
      <c r="CP35" s="115">
        <v>23397.8</v>
      </c>
      <c r="CQ35" s="115">
        <v>25.0</v>
      </c>
      <c r="CR35" s="115">
        <v>23.0</v>
      </c>
      <c r="CS35" s="114" t="s">
        <v>247</v>
      </c>
      <c r="CT35" s="114"/>
      <c r="CU35" s="114"/>
      <c r="CV35" s="114" t="s">
        <v>357</v>
      </c>
      <c r="CW35" s="116">
        <v>46178.0</v>
      </c>
      <c r="CX35" s="114" t="s">
        <v>358</v>
      </c>
    </row>
    <row r="36">
      <c r="A36" s="117" t="s">
        <v>424</v>
      </c>
      <c r="B36" s="117" t="s">
        <v>454</v>
      </c>
      <c r="C36" s="117" t="s">
        <v>27</v>
      </c>
      <c r="D36" s="117" t="s">
        <v>426</v>
      </c>
      <c r="E36" s="117" t="s">
        <v>349</v>
      </c>
      <c r="F36" s="117"/>
      <c r="G36" s="117"/>
      <c r="H36" s="117"/>
      <c r="I36" s="118">
        <v>21672.0</v>
      </c>
      <c r="J36" s="117" t="s">
        <v>98</v>
      </c>
      <c r="K36" s="117" t="s">
        <v>427</v>
      </c>
      <c r="L36" s="119">
        <v>45812.0</v>
      </c>
      <c r="M36" s="117" t="s">
        <v>351</v>
      </c>
      <c r="N36" s="118">
        <v>6.0</v>
      </c>
      <c r="O36" s="117" t="s">
        <v>352</v>
      </c>
      <c r="P36" s="117" t="s">
        <v>353</v>
      </c>
      <c r="Q36" s="118">
        <v>2703.51</v>
      </c>
      <c r="R36" s="118">
        <v>5500.4</v>
      </c>
      <c r="S36" s="118">
        <v>23.0</v>
      </c>
      <c r="T36" s="118">
        <v>30.0</v>
      </c>
      <c r="U36" s="118">
        <v>42.0</v>
      </c>
      <c r="V36" s="118">
        <v>68.0</v>
      </c>
      <c r="W36" s="118">
        <v>-0.0610895495</v>
      </c>
      <c r="X36" s="118">
        <v>-0.060893210283454235</v>
      </c>
      <c r="Y36" s="118">
        <v>-0.028034027</v>
      </c>
      <c r="Z36" s="118">
        <v>0.0686938845</v>
      </c>
      <c r="AA36" s="118">
        <v>-0.043318421999999995</v>
      </c>
      <c r="AB36" s="118">
        <v>-2003.3231939338143</v>
      </c>
      <c r="AC36" s="118"/>
      <c r="AD36" s="118"/>
      <c r="AE36" s="118"/>
      <c r="AF36" s="118"/>
      <c r="AG36" s="118">
        <v>-2003.3231939338143</v>
      </c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>
        <v>0.0</v>
      </c>
      <c r="AS36" s="118">
        <v>0.0</v>
      </c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>
        <v>18825.565689956038</v>
      </c>
      <c r="BI36" s="118">
        <v>-26343.147340292868</v>
      </c>
      <c r="BJ36" s="118">
        <v>16162.929543998956</v>
      </c>
      <c r="BK36" s="118">
        <v>-15297.611607632114</v>
      </c>
      <c r="BL36" s="118">
        <v>9184.1458188079</v>
      </c>
      <c r="BM36" s="118">
        <v>-11029.988512860526</v>
      </c>
      <c r="BN36" s="118">
        <v>3685.8149041199104</v>
      </c>
      <c r="BO36" s="118">
        <v>-14003.88323321319</v>
      </c>
      <c r="BP36" s="118">
        <v>13600.358333264281</v>
      </c>
      <c r="BQ36" s="118">
        <v>-5128.132698223628</v>
      </c>
      <c r="BR36" s="118"/>
      <c r="BS36" s="118"/>
      <c r="BT36" s="118"/>
      <c r="BU36" s="118"/>
      <c r="BV36" s="118"/>
      <c r="BW36" s="118"/>
      <c r="BX36" s="118"/>
      <c r="BY36" s="118"/>
      <c r="BZ36" s="118">
        <v>0.0</v>
      </c>
      <c r="CA36" s="118">
        <v>0.0</v>
      </c>
      <c r="CB36" s="118"/>
      <c r="CC36" s="118"/>
      <c r="CD36" s="118">
        <v>0.0</v>
      </c>
      <c r="CE36" s="118">
        <v>0.0</v>
      </c>
      <c r="CF36" s="118">
        <v>0.0</v>
      </c>
      <c r="CG36" s="118">
        <v>0.0</v>
      </c>
      <c r="CH36" s="118"/>
      <c r="CI36" s="118"/>
      <c r="CJ36" s="118"/>
      <c r="CK36" s="118"/>
      <c r="CL36" s="119">
        <v>45812.0</v>
      </c>
      <c r="CM36" s="117" t="s">
        <v>369</v>
      </c>
      <c r="CN36" s="117" t="s">
        <v>429</v>
      </c>
      <c r="CO36" s="117" t="s">
        <v>430</v>
      </c>
      <c r="CP36" s="118">
        <v>2703.51</v>
      </c>
      <c r="CQ36" s="118">
        <v>25.0</v>
      </c>
      <c r="CR36" s="118">
        <v>23.0</v>
      </c>
      <c r="CS36" s="117" t="s">
        <v>247</v>
      </c>
      <c r="CT36" s="117"/>
      <c r="CU36" s="117"/>
      <c r="CV36" s="117" t="s">
        <v>372</v>
      </c>
      <c r="CW36" s="119">
        <v>46178.0</v>
      </c>
      <c r="CX36" s="117" t="s">
        <v>358</v>
      </c>
    </row>
    <row r="37">
      <c r="A37" s="114" t="s">
        <v>442</v>
      </c>
      <c r="B37" s="114" t="s">
        <v>455</v>
      </c>
      <c r="C37" s="114" t="s">
        <v>25</v>
      </c>
      <c r="D37" s="114" t="s">
        <v>444</v>
      </c>
      <c r="E37" s="114" t="s">
        <v>349</v>
      </c>
      <c r="F37" s="114"/>
      <c r="G37" s="114"/>
      <c r="H37" s="114"/>
      <c r="I37" s="115">
        <v>20299.0</v>
      </c>
      <c r="J37" s="114" t="s">
        <v>79</v>
      </c>
      <c r="K37" s="114" t="s">
        <v>445</v>
      </c>
      <c r="L37" s="116">
        <v>45812.0</v>
      </c>
      <c r="M37" s="114" t="s">
        <v>351</v>
      </c>
      <c r="N37" s="115">
        <v>6.0</v>
      </c>
      <c r="O37" s="114" t="s">
        <v>352</v>
      </c>
      <c r="P37" s="114" t="s">
        <v>353</v>
      </c>
      <c r="Q37" s="115">
        <v>5271.14</v>
      </c>
      <c r="R37" s="115">
        <v>3670.44</v>
      </c>
      <c r="S37" s="115">
        <v>36.0</v>
      </c>
      <c r="T37" s="115">
        <v>24.0</v>
      </c>
      <c r="U37" s="115">
        <v>75.0</v>
      </c>
      <c r="V37" s="115">
        <v>57.0</v>
      </c>
      <c r="W37" s="115">
        <v>-0.054825179</v>
      </c>
      <c r="X37" s="115">
        <v>-0.032258064516129004</v>
      </c>
      <c r="Y37" s="115">
        <v>0.02488836</v>
      </c>
      <c r="Z37" s="115">
        <v>0.004423513</v>
      </c>
      <c r="AA37" s="115">
        <v>0.010875379</v>
      </c>
      <c r="AB37" s="115">
        <v>1498.8576680331098</v>
      </c>
      <c r="AC37" s="115"/>
      <c r="AD37" s="115"/>
      <c r="AE37" s="115"/>
      <c r="AF37" s="115"/>
      <c r="AG37" s="115">
        <v>1498.8576680331098</v>
      </c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>
        <v>0.0</v>
      </c>
      <c r="AS37" s="115">
        <v>0.0</v>
      </c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>
        <v>9844.129610043932</v>
      </c>
      <c r="BI37" s="115">
        <v>-9425.6405393914</v>
      </c>
      <c r="BJ37" s="115">
        <v>5061.4460225670955</v>
      </c>
      <c r="BK37" s="115">
        <v>-10020.452523714228</v>
      </c>
      <c r="BL37" s="115">
        <v>8413.052881476435</v>
      </c>
      <c r="BM37" s="115">
        <v>-8181.282124534361</v>
      </c>
      <c r="BN37" s="115">
        <v>6068.478079148779</v>
      </c>
      <c r="BO37" s="115">
        <v>-5567.564024379657</v>
      </c>
      <c r="BP37" s="115">
        <v>8508.315175032501</v>
      </c>
      <c r="BQ37" s="115">
        <v>-8777.45847285955</v>
      </c>
      <c r="BR37" s="115"/>
      <c r="BS37" s="115"/>
      <c r="BT37" s="115"/>
      <c r="BU37" s="115"/>
      <c r="BV37" s="115"/>
      <c r="BW37" s="115"/>
      <c r="BX37" s="115"/>
      <c r="BY37" s="115"/>
      <c r="BZ37" s="115">
        <v>0.0</v>
      </c>
      <c r="CA37" s="115">
        <v>0.0</v>
      </c>
      <c r="CB37" s="115"/>
      <c r="CC37" s="115"/>
      <c r="CD37" s="115">
        <v>0.0</v>
      </c>
      <c r="CE37" s="115">
        <v>0.0</v>
      </c>
      <c r="CF37" s="115">
        <v>0.0</v>
      </c>
      <c r="CG37" s="115">
        <v>0.0</v>
      </c>
      <c r="CH37" s="115"/>
      <c r="CI37" s="115"/>
      <c r="CJ37" s="115"/>
      <c r="CK37" s="115"/>
      <c r="CL37" s="116">
        <v>45812.0</v>
      </c>
      <c r="CM37" s="114" t="s">
        <v>384</v>
      </c>
      <c r="CN37" s="114" t="s">
        <v>391</v>
      </c>
      <c r="CO37" s="114" t="s">
        <v>446</v>
      </c>
      <c r="CP37" s="115">
        <v>5271.14</v>
      </c>
      <c r="CQ37" s="115">
        <v>25.0</v>
      </c>
      <c r="CR37" s="115">
        <v>23.0</v>
      </c>
      <c r="CS37" s="114" t="s">
        <v>247</v>
      </c>
      <c r="CT37" s="114"/>
      <c r="CU37" s="114"/>
      <c r="CV37" s="114" t="s">
        <v>357</v>
      </c>
      <c r="CW37" s="116">
        <v>46178.0</v>
      </c>
      <c r="CX37" s="114" t="s">
        <v>358</v>
      </c>
    </row>
    <row r="38">
      <c r="A38" s="117" t="s">
        <v>433</v>
      </c>
      <c r="B38" s="117" t="s">
        <v>456</v>
      </c>
      <c r="C38" s="117" t="s">
        <v>27</v>
      </c>
      <c r="D38" s="117" t="s">
        <v>426</v>
      </c>
      <c r="E38" s="117" t="s">
        <v>349</v>
      </c>
      <c r="F38" s="117"/>
      <c r="G38" s="117"/>
      <c r="H38" s="117"/>
      <c r="I38" s="118">
        <v>21648.0</v>
      </c>
      <c r="J38" s="117" t="s">
        <v>86</v>
      </c>
      <c r="K38" s="117" t="s">
        <v>427</v>
      </c>
      <c r="L38" s="119">
        <v>45812.0</v>
      </c>
      <c r="M38" s="117" t="s">
        <v>351</v>
      </c>
      <c r="N38" s="118">
        <v>6.0</v>
      </c>
      <c r="O38" s="117" t="s">
        <v>352</v>
      </c>
      <c r="P38" s="117" t="s">
        <v>353</v>
      </c>
      <c r="Q38" s="118">
        <v>5016.7</v>
      </c>
      <c r="R38" s="118">
        <v>9543.79</v>
      </c>
      <c r="S38" s="118">
        <v>36.0</v>
      </c>
      <c r="T38" s="118">
        <v>69.0</v>
      </c>
      <c r="U38" s="118">
        <v>97.0</v>
      </c>
      <c r="V38" s="118">
        <v>193.0</v>
      </c>
      <c r="W38" s="118">
        <v>-0.082491842</v>
      </c>
      <c r="X38" s="118">
        <v>-0.04054054054054057</v>
      </c>
      <c r="Y38" s="118">
        <v>-0.002432829</v>
      </c>
      <c r="Z38" s="118">
        <v>0.064605929</v>
      </c>
      <c r="AA38" s="118">
        <v>-0.117253521</v>
      </c>
      <c r="AB38" s="118">
        <v>-4159.385261088293</v>
      </c>
      <c r="AC38" s="118"/>
      <c r="AD38" s="118"/>
      <c r="AE38" s="118"/>
      <c r="AF38" s="118"/>
      <c r="AG38" s="118">
        <v>-4159.385261088293</v>
      </c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>
        <v>0.0</v>
      </c>
      <c r="AS38" s="118">
        <v>0.0</v>
      </c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>
        <v>18942.256601210724</v>
      </c>
      <c r="BI38" s="118">
        <v>-22493.812897781016</v>
      </c>
      <c r="BJ38" s="118">
        <v>10854.753869818704</v>
      </c>
      <c r="BK38" s="118">
        <v>-25193.598336845087</v>
      </c>
      <c r="BL38" s="118">
        <v>12226.332837277254</v>
      </c>
      <c r="BM38" s="118">
        <v>-8082.171623414555</v>
      </c>
      <c r="BN38" s="118">
        <v>13944.239662689306</v>
      </c>
      <c r="BO38" s="118">
        <v>-12148.991186639172</v>
      </c>
      <c r="BP38" s="118">
        <v>13323.364577980185</v>
      </c>
      <c r="BQ38" s="118">
        <v>-10974.45184016762</v>
      </c>
      <c r="BR38" s="118"/>
      <c r="BS38" s="118"/>
      <c r="BT38" s="118"/>
      <c r="BU38" s="118"/>
      <c r="BV38" s="118"/>
      <c r="BW38" s="118"/>
      <c r="BX38" s="118"/>
      <c r="BY38" s="118"/>
      <c r="BZ38" s="118">
        <v>0.0</v>
      </c>
      <c r="CA38" s="118">
        <v>0.0</v>
      </c>
      <c r="CB38" s="118"/>
      <c r="CC38" s="118"/>
      <c r="CD38" s="118">
        <v>0.0</v>
      </c>
      <c r="CE38" s="118">
        <v>0.0</v>
      </c>
      <c r="CF38" s="118">
        <v>0.0</v>
      </c>
      <c r="CG38" s="118">
        <v>0.0</v>
      </c>
      <c r="CH38" s="118"/>
      <c r="CI38" s="118"/>
      <c r="CJ38" s="118"/>
      <c r="CK38" s="118"/>
      <c r="CL38" s="119">
        <v>45812.0</v>
      </c>
      <c r="CM38" s="117" t="s">
        <v>369</v>
      </c>
      <c r="CN38" s="117" t="s">
        <v>429</v>
      </c>
      <c r="CO38" s="117" t="s">
        <v>430</v>
      </c>
      <c r="CP38" s="118">
        <v>5016.7</v>
      </c>
      <c r="CQ38" s="118">
        <v>25.0</v>
      </c>
      <c r="CR38" s="118">
        <v>23.0</v>
      </c>
      <c r="CS38" s="117" t="s">
        <v>247</v>
      </c>
      <c r="CT38" s="117"/>
      <c r="CU38" s="117"/>
      <c r="CV38" s="117" t="s">
        <v>372</v>
      </c>
      <c r="CW38" s="119">
        <v>46178.0</v>
      </c>
      <c r="CX38" s="117" t="s">
        <v>358</v>
      </c>
    </row>
    <row r="39">
      <c r="A39" s="114" t="s">
        <v>457</v>
      </c>
      <c r="B39" s="114" t="s">
        <v>458</v>
      </c>
      <c r="C39" s="114" t="s">
        <v>25</v>
      </c>
      <c r="D39" s="114" t="s">
        <v>459</v>
      </c>
      <c r="E39" s="114" t="s">
        <v>349</v>
      </c>
      <c r="F39" s="114"/>
      <c r="G39" s="114"/>
      <c r="H39" s="114"/>
      <c r="I39" s="115">
        <v>21710.0</v>
      </c>
      <c r="J39" s="114" t="s">
        <v>83</v>
      </c>
      <c r="K39" s="114" t="s">
        <v>460</v>
      </c>
      <c r="L39" s="116">
        <v>45812.0</v>
      </c>
      <c r="M39" s="114" t="s">
        <v>351</v>
      </c>
      <c r="N39" s="115">
        <v>6.0</v>
      </c>
      <c r="O39" s="114" t="s">
        <v>352</v>
      </c>
      <c r="P39" s="114" t="s">
        <v>353</v>
      </c>
      <c r="Q39" s="115">
        <v>4498.94</v>
      </c>
      <c r="R39" s="115">
        <v>2408.88</v>
      </c>
      <c r="S39" s="115">
        <v>34.0</v>
      </c>
      <c r="T39" s="115">
        <v>25.0</v>
      </c>
      <c r="U39" s="115">
        <v>86.0</v>
      </c>
      <c r="V39" s="115">
        <v>58.0</v>
      </c>
      <c r="W39" s="115">
        <v>0.0979338435</v>
      </c>
      <c r="X39" s="115">
        <v>0.08723262032085566</v>
      </c>
      <c r="Y39" s="115">
        <v>0.057600565</v>
      </c>
      <c r="Z39" s="115">
        <v>0.051702021</v>
      </c>
      <c r="AA39" s="115">
        <v>0.0482037535</v>
      </c>
      <c r="AB39" s="115">
        <v>1936.485851175006</v>
      </c>
      <c r="AC39" s="115"/>
      <c r="AD39" s="115"/>
      <c r="AE39" s="115"/>
      <c r="AF39" s="115"/>
      <c r="AG39" s="115">
        <v>1936.485851175006</v>
      </c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>
        <v>0.0</v>
      </c>
      <c r="AS39" s="115">
        <v>0.0</v>
      </c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>
        <v>17679.045320501893</v>
      </c>
      <c r="BI39" s="115">
        <v>-11809.210611533774</v>
      </c>
      <c r="BJ39" s="115">
        <v>11291.702947072128</v>
      </c>
      <c r="BK39" s="115">
        <v>-9519.079057960147</v>
      </c>
      <c r="BL39" s="115">
        <v>8628.471461623165</v>
      </c>
      <c r="BM39" s="115">
        <v>-7347.650035836741</v>
      </c>
      <c r="BN39" s="115">
        <v>6192.068008931032</v>
      </c>
      <c r="BO39" s="115">
        <v>-9071.824523625435</v>
      </c>
      <c r="BP39" s="115">
        <v>9098.977877643514</v>
      </c>
      <c r="BQ39" s="115">
        <v>-4938.399937162685</v>
      </c>
      <c r="BR39" s="115"/>
      <c r="BS39" s="115"/>
      <c r="BT39" s="115"/>
      <c r="BU39" s="115"/>
      <c r="BV39" s="115"/>
      <c r="BW39" s="115"/>
      <c r="BX39" s="115"/>
      <c r="BY39" s="115"/>
      <c r="BZ39" s="115">
        <v>0.0</v>
      </c>
      <c r="CA39" s="115">
        <v>0.0</v>
      </c>
      <c r="CB39" s="115"/>
      <c r="CC39" s="115"/>
      <c r="CD39" s="115">
        <v>0.0</v>
      </c>
      <c r="CE39" s="115">
        <v>0.0</v>
      </c>
      <c r="CF39" s="115">
        <v>0.0</v>
      </c>
      <c r="CG39" s="115">
        <v>0.0</v>
      </c>
      <c r="CH39" s="115"/>
      <c r="CI39" s="115"/>
      <c r="CJ39" s="115"/>
      <c r="CK39" s="115"/>
      <c r="CL39" s="116">
        <v>45812.0</v>
      </c>
      <c r="CM39" s="114" t="s">
        <v>384</v>
      </c>
      <c r="CN39" s="114" t="s">
        <v>461</v>
      </c>
      <c r="CO39" s="114" t="s">
        <v>462</v>
      </c>
      <c r="CP39" s="115">
        <v>4498.94</v>
      </c>
      <c r="CQ39" s="115">
        <v>25.0</v>
      </c>
      <c r="CR39" s="115">
        <v>23.0</v>
      </c>
      <c r="CS39" s="114" t="s">
        <v>247</v>
      </c>
      <c r="CT39" s="114"/>
      <c r="CU39" s="114"/>
      <c r="CV39" s="114" t="s">
        <v>357</v>
      </c>
      <c r="CW39" s="116">
        <v>46178.0</v>
      </c>
      <c r="CX39" s="114" t="s">
        <v>358</v>
      </c>
    </row>
    <row r="40">
      <c r="A40" s="117" t="s">
        <v>463</v>
      </c>
      <c r="B40" s="117" t="s">
        <v>464</v>
      </c>
      <c r="C40" s="117" t="s">
        <v>27</v>
      </c>
      <c r="D40" s="117" t="s">
        <v>411</v>
      </c>
      <c r="E40" s="117" t="s">
        <v>349</v>
      </c>
      <c r="F40" s="117"/>
      <c r="G40" s="117"/>
      <c r="H40" s="117"/>
      <c r="I40" s="118">
        <v>13994.0</v>
      </c>
      <c r="J40" s="117" t="s">
        <v>81</v>
      </c>
      <c r="K40" s="117" t="s">
        <v>412</v>
      </c>
      <c r="L40" s="119">
        <v>45812.0</v>
      </c>
      <c r="M40" s="117" t="s">
        <v>351</v>
      </c>
      <c r="N40" s="118">
        <v>6.0</v>
      </c>
      <c r="O40" s="117" t="s">
        <v>352</v>
      </c>
      <c r="P40" s="117" t="s">
        <v>353</v>
      </c>
      <c r="Q40" s="118">
        <v>2459.43</v>
      </c>
      <c r="R40" s="118">
        <v>4695.31</v>
      </c>
      <c r="S40" s="118">
        <v>20.0</v>
      </c>
      <c r="T40" s="118">
        <v>25.0</v>
      </c>
      <c r="U40" s="118">
        <v>43.0</v>
      </c>
      <c r="V40" s="118">
        <v>78.0</v>
      </c>
      <c r="W40" s="118">
        <v>-0.145184554</v>
      </c>
      <c r="X40" s="118">
        <v>-0.09859154929577463</v>
      </c>
      <c r="Y40" s="118">
        <v>-0.036059178</v>
      </c>
      <c r="Z40" s="118">
        <v>0.072772736</v>
      </c>
      <c r="AA40" s="118">
        <v>-0.085912315</v>
      </c>
      <c r="AB40" s="118">
        <v>-1473.1295171502222</v>
      </c>
      <c r="AC40" s="118"/>
      <c r="AD40" s="118"/>
      <c r="AE40" s="118"/>
      <c r="AF40" s="118"/>
      <c r="AG40" s="118">
        <v>-1473.1295171502222</v>
      </c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>
        <v>0.0</v>
      </c>
      <c r="AS40" s="118">
        <v>0.0</v>
      </c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>
        <v>10638.080108000639</v>
      </c>
      <c r="BI40" s="118">
        <v>-3671.9351979806797</v>
      </c>
      <c r="BJ40" s="118">
        <v>7295.04279370083</v>
      </c>
      <c r="BK40" s="118">
        <v>-4475.064495223902</v>
      </c>
      <c r="BL40" s="118">
        <v>7143.963028537397</v>
      </c>
      <c r="BM40" s="118">
        <v>-2573.7165092948662</v>
      </c>
      <c r="BN40" s="118">
        <v>2885.9668731242787</v>
      </c>
      <c r="BO40" s="118">
        <v>-3602.0146681572683</v>
      </c>
      <c r="BP40" s="118">
        <v>6139.2094456858595</v>
      </c>
      <c r="BQ40" s="118">
        <v>-852.9151314103378</v>
      </c>
      <c r="BR40" s="118"/>
      <c r="BS40" s="118"/>
      <c r="BT40" s="118"/>
      <c r="BU40" s="118"/>
      <c r="BV40" s="118"/>
      <c r="BW40" s="118"/>
      <c r="BX40" s="118"/>
      <c r="BY40" s="118"/>
      <c r="BZ40" s="118">
        <v>0.0</v>
      </c>
      <c r="CA40" s="118">
        <v>0.0</v>
      </c>
      <c r="CB40" s="118"/>
      <c r="CC40" s="118"/>
      <c r="CD40" s="118">
        <v>0.0</v>
      </c>
      <c r="CE40" s="118">
        <v>0.0</v>
      </c>
      <c r="CF40" s="118">
        <v>0.0</v>
      </c>
      <c r="CG40" s="118">
        <v>0.0</v>
      </c>
      <c r="CH40" s="118"/>
      <c r="CI40" s="118"/>
      <c r="CJ40" s="118"/>
      <c r="CK40" s="118"/>
      <c r="CL40" s="119">
        <v>45812.0</v>
      </c>
      <c r="CM40" s="117" t="s">
        <v>369</v>
      </c>
      <c r="CN40" s="117" t="s">
        <v>370</v>
      </c>
      <c r="CO40" s="117" t="s">
        <v>371</v>
      </c>
      <c r="CP40" s="118">
        <v>2459.43</v>
      </c>
      <c r="CQ40" s="118">
        <v>25.0</v>
      </c>
      <c r="CR40" s="118">
        <v>23.0</v>
      </c>
      <c r="CS40" s="117" t="s">
        <v>247</v>
      </c>
      <c r="CT40" s="117"/>
      <c r="CU40" s="117"/>
      <c r="CV40" s="117" t="s">
        <v>372</v>
      </c>
      <c r="CW40" s="119">
        <v>46178.0</v>
      </c>
      <c r="CX40" s="117" t="s">
        <v>358</v>
      </c>
    </row>
    <row r="41">
      <c r="A41" s="114" t="s">
        <v>435</v>
      </c>
      <c r="B41" s="114" t="s">
        <v>465</v>
      </c>
      <c r="C41" s="114" t="s">
        <v>25</v>
      </c>
      <c r="D41" s="114" t="s">
        <v>437</v>
      </c>
      <c r="E41" s="114" t="s">
        <v>349</v>
      </c>
      <c r="F41" s="114"/>
      <c r="G41" s="114"/>
      <c r="H41" s="114"/>
      <c r="I41" s="115">
        <v>21784.0</v>
      </c>
      <c r="J41" s="114" t="s">
        <v>94</v>
      </c>
      <c r="K41" s="114" t="s">
        <v>438</v>
      </c>
      <c r="L41" s="116">
        <v>45812.0</v>
      </c>
      <c r="M41" s="114" t="s">
        <v>351</v>
      </c>
      <c r="N41" s="115">
        <v>6.0</v>
      </c>
      <c r="O41" s="114" t="s">
        <v>352</v>
      </c>
      <c r="P41" s="114" t="s">
        <v>353</v>
      </c>
      <c r="Q41" s="115">
        <v>111.8</v>
      </c>
      <c r="R41" s="115">
        <v>385.6</v>
      </c>
      <c r="S41" s="115">
        <v>1.0</v>
      </c>
      <c r="T41" s="115">
        <v>2.0</v>
      </c>
      <c r="U41" s="115">
        <v>2.0</v>
      </c>
      <c r="V41" s="115">
        <v>4.0</v>
      </c>
      <c r="W41" s="115">
        <v>-0.061407619</v>
      </c>
      <c r="X41" s="115">
        <v>-0.01789473684210524</v>
      </c>
      <c r="Y41" s="115">
        <v>0.1519918505</v>
      </c>
      <c r="Z41" s="115">
        <v>0.020850626</v>
      </c>
      <c r="AA41" s="115">
        <v>0.026016475</v>
      </c>
      <c r="AB41" s="115">
        <v>-218.1027656185053</v>
      </c>
      <c r="AC41" s="115"/>
      <c r="AD41" s="115"/>
      <c r="AE41" s="115"/>
      <c r="AF41" s="115"/>
      <c r="AG41" s="115">
        <v>-218.1027656185053</v>
      </c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>
        <v>0.0</v>
      </c>
      <c r="AS41" s="115">
        <v>0.0</v>
      </c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>
        <v>0.0</v>
      </c>
      <c r="BI41" s="115">
        <v>-5961.105148109879</v>
      </c>
      <c r="BJ41" s="115">
        <v>0.0</v>
      </c>
      <c r="BK41" s="115">
        <v>-3791.8928353095425</v>
      </c>
      <c r="BL41" s="115">
        <v>80.20036922294457</v>
      </c>
      <c r="BM41" s="115">
        <v>-2008.6452305546263</v>
      </c>
      <c r="BN41" s="115">
        <v>657.1492819058888</v>
      </c>
      <c r="BO41" s="115">
        <v>-1420.7631680996687</v>
      </c>
      <c r="BP41" s="115">
        <v>155.18800391240507</v>
      </c>
      <c r="BQ41" s="115">
        <v>-1320.0189790503068</v>
      </c>
      <c r="BR41" s="115"/>
      <c r="BS41" s="115"/>
      <c r="BT41" s="115"/>
      <c r="BU41" s="115"/>
      <c r="BV41" s="115"/>
      <c r="BW41" s="115"/>
      <c r="BX41" s="115"/>
      <c r="BY41" s="115"/>
      <c r="BZ41" s="115">
        <v>0.0</v>
      </c>
      <c r="CA41" s="115">
        <v>0.0</v>
      </c>
      <c r="CB41" s="115"/>
      <c r="CC41" s="115"/>
      <c r="CD41" s="115">
        <v>0.0</v>
      </c>
      <c r="CE41" s="115">
        <v>0.0</v>
      </c>
      <c r="CF41" s="115">
        <v>0.0</v>
      </c>
      <c r="CG41" s="115">
        <v>0.0</v>
      </c>
      <c r="CH41" s="115"/>
      <c r="CI41" s="115"/>
      <c r="CJ41" s="115"/>
      <c r="CK41" s="115"/>
      <c r="CL41" s="116">
        <v>45812.0</v>
      </c>
      <c r="CM41" s="114" t="s">
        <v>354</v>
      </c>
      <c r="CN41" s="114" t="s">
        <v>466</v>
      </c>
      <c r="CO41" s="114" t="s">
        <v>467</v>
      </c>
      <c r="CP41" s="115">
        <v>111.8</v>
      </c>
      <c r="CQ41" s="115">
        <v>25.0</v>
      </c>
      <c r="CR41" s="115">
        <v>23.0</v>
      </c>
      <c r="CS41" s="114" t="s">
        <v>247</v>
      </c>
      <c r="CT41" s="114"/>
      <c r="CU41" s="114"/>
      <c r="CV41" s="114" t="s">
        <v>372</v>
      </c>
      <c r="CW41" s="116">
        <v>46178.0</v>
      </c>
      <c r="CX41" s="114" t="s">
        <v>358</v>
      </c>
    </row>
    <row r="42">
      <c r="A42" s="117" t="s">
        <v>468</v>
      </c>
      <c r="B42" s="117" t="s">
        <v>132</v>
      </c>
      <c r="C42" s="117" t="s">
        <v>24</v>
      </c>
      <c r="D42" s="117" t="s">
        <v>469</v>
      </c>
      <c r="E42" s="117" t="s">
        <v>349</v>
      </c>
      <c r="F42" s="117"/>
      <c r="G42" s="117"/>
      <c r="H42" s="117"/>
      <c r="I42" s="118">
        <v>19921.0</v>
      </c>
      <c r="J42" s="117" t="s">
        <v>78</v>
      </c>
      <c r="K42" s="117" t="s">
        <v>470</v>
      </c>
      <c r="L42" s="119">
        <v>45812.0</v>
      </c>
      <c r="M42" s="117" t="s">
        <v>351</v>
      </c>
      <c r="N42" s="118">
        <v>6.0</v>
      </c>
      <c r="O42" s="117" t="s">
        <v>352</v>
      </c>
      <c r="P42" s="117" t="s">
        <v>353</v>
      </c>
      <c r="Q42" s="118">
        <v>2644.79</v>
      </c>
      <c r="R42" s="118">
        <v>1312.86</v>
      </c>
      <c r="S42" s="118">
        <v>11.0</v>
      </c>
      <c r="T42" s="118">
        <v>8.0</v>
      </c>
      <c r="U42" s="118">
        <v>28.0</v>
      </c>
      <c r="V42" s="118">
        <v>17.0</v>
      </c>
      <c r="W42" s="118">
        <v>-0.067958535</v>
      </c>
      <c r="X42" s="118">
        <v>-0.11965811965811968</v>
      </c>
      <c r="Y42" s="118">
        <v>0.038277632</v>
      </c>
      <c r="Z42" s="118">
        <v>0.073607972</v>
      </c>
      <c r="AA42" s="118">
        <v>-0.060044893</v>
      </c>
      <c r="AB42" s="118">
        <v>1721.97618732216</v>
      </c>
      <c r="AC42" s="118"/>
      <c r="AD42" s="118"/>
      <c r="AE42" s="118"/>
      <c r="AF42" s="118"/>
      <c r="AG42" s="118">
        <v>1721.97618732216</v>
      </c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>
        <v>0.0</v>
      </c>
      <c r="AS42" s="118">
        <v>0.0</v>
      </c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>
        <v>20984.351344564446</v>
      </c>
      <c r="BI42" s="118">
        <v>-42006.90046536044</v>
      </c>
      <c r="BJ42" s="118">
        <v>18221.68111498422</v>
      </c>
      <c r="BK42" s="118">
        <v>-16705.629652277985</v>
      </c>
      <c r="BL42" s="118">
        <v>12116.096321689847</v>
      </c>
      <c r="BM42" s="118">
        <v>-15059.834627137316</v>
      </c>
      <c r="BN42" s="118">
        <v>6244.844903847719</v>
      </c>
      <c r="BO42" s="118">
        <v>-7821.811989821972</v>
      </c>
      <c r="BP42" s="118">
        <v>9665.485299779895</v>
      </c>
      <c r="BQ42" s="118">
        <v>-11032.256519253115</v>
      </c>
      <c r="BR42" s="118"/>
      <c r="BS42" s="118"/>
      <c r="BT42" s="118"/>
      <c r="BU42" s="118"/>
      <c r="BV42" s="118"/>
      <c r="BW42" s="118"/>
      <c r="BX42" s="118"/>
      <c r="BY42" s="118"/>
      <c r="BZ42" s="118">
        <v>0.0</v>
      </c>
      <c r="CA42" s="118">
        <v>0.0</v>
      </c>
      <c r="CB42" s="118"/>
      <c r="CC42" s="118"/>
      <c r="CD42" s="118">
        <v>0.0</v>
      </c>
      <c r="CE42" s="118">
        <v>0.0</v>
      </c>
      <c r="CF42" s="118">
        <v>0.0</v>
      </c>
      <c r="CG42" s="118">
        <v>0.0</v>
      </c>
      <c r="CH42" s="118"/>
      <c r="CI42" s="118"/>
      <c r="CJ42" s="118"/>
      <c r="CK42" s="118"/>
      <c r="CL42" s="119">
        <v>45812.0</v>
      </c>
      <c r="CM42" s="117" t="s">
        <v>354</v>
      </c>
      <c r="CN42" s="117" t="s">
        <v>471</v>
      </c>
      <c r="CO42" s="117" t="s">
        <v>472</v>
      </c>
      <c r="CP42" s="118">
        <v>2644.79</v>
      </c>
      <c r="CQ42" s="118">
        <v>25.0</v>
      </c>
      <c r="CR42" s="118">
        <v>23.0</v>
      </c>
      <c r="CS42" s="117" t="s">
        <v>24</v>
      </c>
      <c r="CT42" s="117"/>
      <c r="CU42" s="117"/>
      <c r="CV42" s="117" t="s">
        <v>357</v>
      </c>
      <c r="CW42" s="119">
        <v>46178.0</v>
      </c>
      <c r="CX42" s="117" t="s">
        <v>358</v>
      </c>
    </row>
    <row r="43">
      <c r="A43" s="114" t="s">
        <v>424</v>
      </c>
      <c r="B43" s="114" t="s">
        <v>473</v>
      </c>
      <c r="C43" s="114" t="s">
        <v>27</v>
      </c>
      <c r="D43" s="114" t="s">
        <v>426</v>
      </c>
      <c r="E43" s="114" t="s">
        <v>349</v>
      </c>
      <c r="F43" s="114"/>
      <c r="G43" s="114"/>
      <c r="H43" s="114"/>
      <c r="I43" s="115">
        <v>21671.0</v>
      </c>
      <c r="J43" s="114" t="s">
        <v>87</v>
      </c>
      <c r="K43" s="114" t="s">
        <v>427</v>
      </c>
      <c r="L43" s="116">
        <v>45812.0</v>
      </c>
      <c r="M43" s="114" t="s">
        <v>351</v>
      </c>
      <c r="N43" s="115">
        <v>6.0</v>
      </c>
      <c r="O43" s="114" t="s">
        <v>352</v>
      </c>
      <c r="P43" s="114" t="s">
        <v>353</v>
      </c>
      <c r="Q43" s="115">
        <v>14359.02</v>
      </c>
      <c r="R43" s="115">
        <v>18416.1</v>
      </c>
      <c r="S43" s="115">
        <v>91.0</v>
      </c>
      <c r="T43" s="115">
        <v>109.0</v>
      </c>
      <c r="U43" s="115">
        <v>206.0</v>
      </c>
      <c r="V43" s="115">
        <v>339.0</v>
      </c>
      <c r="W43" s="115">
        <v>-0.10114421900000001</v>
      </c>
      <c r="X43" s="115">
        <v>-0.08821813939924178</v>
      </c>
      <c r="Y43" s="115">
        <v>0.0141456855</v>
      </c>
      <c r="Z43" s="115">
        <v>0.035566201</v>
      </c>
      <c r="AA43" s="115">
        <v>-0.0040127465</v>
      </c>
      <c r="AB43" s="115">
        <v>-2556.3362980971115</v>
      </c>
      <c r="AC43" s="115"/>
      <c r="AD43" s="115"/>
      <c r="AE43" s="115"/>
      <c r="AF43" s="115"/>
      <c r="AG43" s="115">
        <v>-2556.3362980971115</v>
      </c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>
        <v>0.0</v>
      </c>
      <c r="AS43" s="115">
        <v>0.0</v>
      </c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>
        <v>45665.546145450906</v>
      </c>
      <c r="BI43" s="115">
        <v>-59364.955379125946</v>
      </c>
      <c r="BJ43" s="115">
        <v>38550.93298979636</v>
      </c>
      <c r="BK43" s="115">
        <v>-48062.909994749134</v>
      </c>
      <c r="BL43" s="115">
        <v>15596.660526147018</v>
      </c>
      <c r="BM43" s="115">
        <v>-20978.449598456325</v>
      </c>
      <c r="BN43" s="115">
        <v>18000.51113707639</v>
      </c>
      <c r="BO43" s="115">
        <v>-35294.29635721854</v>
      </c>
      <c r="BP43" s="115">
        <v>37145.77219371978</v>
      </c>
      <c r="BQ43" s="115">
        <v>-25233.776045886938</v>
      </c>
      <c r="BR43" s="115"/>
      <c r="BS43" s="115"/>
      <c r="BT43" s="115"/>
      <c r="BU43" s="115"/>
      <c r="BV43" s="115"/>
      <c r="BW43" s="115"/>
      <c r="BX43" s="115"/>
      <c r="BY43" s="115"/>
      <c r="BZ43" s="115">
        <v>0.0</v>
      </c>
      <c r="CA43" s="115">
        <v>0.0</v>
      </c>
      <c r="CB43" s="115"/>
      <c r="CC43" s="115"/>
      <c r="CD43" s="115">
        <v>0.0</v>
      </c>
      <c r="CE43" s="115">
        <v>0.0</v>
      </c>
      <c r="CF43" s="115">
        <v>0.0</v>
      </c>
      <c r="CG43" s="115">
        <v>0.0</v>
      </c>
      <c r="CH43" s="115"/>
      <c r="CI43" s="115"/>
      <c r="CJ43" s="115"/>
      <c r="CK43" s="115"/>
      <c r="CL43" s="116">
        <v>45812.0</v>
      </c>
      <c r="CM43" s="114" t="s">
        <v>369</v>
      </c>
      <c r="CN43" s="114" t="s">
        <v>429</v>
      </c>
      <c r="CO43" s="114" t="s">
        <v>430</v>
      </c>
      <c r="CP43" s="115">
        <v>14359.02</v>
      </c>
      <c r="CQ43" s="115">
        <v>25.0</v>
      </c>
      <c r="CR43" s="115">
        <v>23.0</v>
      </c>
      <c r="CS43" s="114" t="s">
        <v>247</v>
      </c>
      <c r="CT43" s="114"/>
      <c r="CU43" s="114"/>
      <c r="CV43" s="114" t="s">
        <v>372</v>
      </c>
      <c r="CW43" s="116">
        <v>46178.0</v>
      </c>
      <c r="CX43" s="114" t="s">
        <v>358</v>
      </c>
    </row>
    <row r="44">
      <c r="A44" s="117" t="s">
        <v>474</v>
      </c>
      <c r="B44" s="117" t="s">
        <v>475</v>
      </c>
      <c r="C44" s="117" t="s">
        <v>25</v>
      </c>
      <c r="D44" s="117" t="s">
        <v>382</v>
      </c>
      <c r="E44" s="117" t="s">
        <v>349</v>
      </c>
      <c r="F44" s="117"/>
      <c r="G44" s="117"/>
      <c r="H44" s="117"/>
      <c r="I44" s="118">
        <v>13102.0</v>
      </c>
      <c r="J44" s="117" t="s">
        <v>85</v>
      </c>
      <c r="K44" s="117" t="s">
        <v>383</v>
      </c>
      <c r="L44" s="119">
        <v>45812.0</v>
      </c>
      <c r="M44" s="117" t="s">
        <v>351</v>
      </c>
      <c r="N44" s="118">
        <v>6.0</v>
      </c>
      <c r="O44" s="117" t="s">
        <v>352</v>
      </c>
      <c r="P44" s="117" t="s">
        <v>353</v>
      </c>
      <c r="Q44" s="118">
        <v>2868.94</v>
      </c>
      <c r="R44" s="118">
        <v>5516.18</v>
      </c>
      <c r="S44" s="118">
        <v>34.0</v>
      </c>
      <c r="T44" s="118">
        <v>41.0</v>
      </c>
      <c r="U44" s="118">
        <v>72.0</v>
      </c>
      <c r="V44" s="118">
        <v>100.0</v>
      </c>
      <c r="W44" s="118">
        <v>-0.118206869</v>
      </c>
      <c r="X44" s="118">
        <v>-0.15172413793103445</v>
      </c>
      <c r="Y44" s="118">
        <v>0.050770418</v>
      </c>
      <c r="Z44" s="118">
        <v>0.099635145</v>
      </c>
      <c r="AA44" s="118">
        <v>-0.099465029</v>
      </c>
      <c r="AB44" s="118">
        <v>-2003.4556894389868</v>
      </c>
      <c r="AC44" s="118"/>
      <c r="AD44" s="118"/>
      <c r="AE44" s="118"/>
      <c r="AF44" s="118"/>
      <c r="AG44" s="118">
        <v>-2003.4556894389868</v>
      </c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>
        <v>0.0</v>
      </c>
      <c r="AS44" s="118">
        <v>0.0</v>
      </c>
      <c r="AT44" s="118"/>
      <c r="AU44" s="118"/>
      <c r="AV44" s="118"/>
      <c r="AW44" s="118"/>
      <c r="AX44" s="118"/>
      <c r="AY44" s="118"/>
      <c r="AZ44" s="118"/>
      <c r="BA44" s="118"/>
      <c r="BB44" s="118"/>
      <c r="BC44" s="118"/>
      <c r="BD44" s="118"/>
      <c r="BE44" s="118"/>
      <c r="BF44" s="118"/>
      <c r="BG44" s="118"/>
      <c r="BH44" s="118">
        <v>10516.62548537691</v>
      </c>
      <c r="BI44" s="118">
        <v>-5867.536050962099</v>
      </c>
      <c r="BJ44" s="118">
        <v>6706.246424858784</v>
      </c>
      <c r="BK44" s="118">
        <v>-2416.9629131298084</v>
      </c>
      <c r="BL44" s="118">
        <v>5529.871884984191</v>
      </c>
      <c r="BM44" s="118">
        <v>-4305.874117874965</v>
      </c>
      <c r="BN44" s="118">
        <v>4680.41668723685</v>
      </c>
      <c r="BO44" s="118">
        <v>-3541.0514695843817</v>
      </c>
      <c r="BP44" s="118">
        <v>4288.117159547488</v>
      </c>
      <c r="BQ44" s="118">
        <v>-4203.484610090729</v>
      </c>
      <c r="BR44" s="118"/>
      <c r="BS44" s="118"/>
      <c r="BT44" s="118"/>
      <c r="BU44" s="118"/>
      <c r="BV44" s="118"/>
      <c r="BW44" s="118"/>
      <c r="BX44" s="118"/>
      <c r="BY44" s="118"/>
      <c r="BZ44" s="118">
        <v>0.0</v>
      </c>
      <c r="CA44" s="118">
        <v>0.0</v>
      </c>
      <c r="CB44" s="118"/>
      <c r="CC44" s="118"/>
      <c r="CD44" s="118">
        <v>0.0</v>
      </c>
      <c r="CE44" s="118">
        <v>0.0</v>
      </c>
      <c r="CF44" s="118">
        <v>0.0</v>
      </c>
      <c r="CG44" s="118">
        <v>0.0</v>
      </c>
      <c r="CH44" s="118"/>
      <c r="CI44" s="118"/>
      <c r="CJ44" s="118"/>
      <c r="CK44" s="118"/>
      <c r="CL44" s="119">
        <v>45812.0</v>
      </c>
      <c r="CM44" s="117" t="s">
        <v>384</v>
      </c>
      <c r="CN44" s="117" t="s">
        <v>385</v>
      </c>
      <c r="CO44" s="117" t="s">
        <v>386</v>
      </c>
      <c r="CP44" s="118">
        <v>2868.94</v>
      </c>
      <c r="CQ44" s="118">
        <v>25.0</v>
      </c>
      <c r="CR44" s="118">
        <v>23.0</v>
      </c>
      <c r="CS44" s="117" t="s">
        <v>247</v>
      </c>
      <c r="CT44" s="117"/>
      <c r="CU44" s="117"/>
      <c r="CV44" s="117" t="s">
        <v>372</v>
      </c>
      <c r="CW44" s="119">
        <v>46178.0</v>
      </c>
      <c r="CX44" s="117" t="s">
        <v>358</v>
      </c>
    </row>
    <row r="45">
      <c r="A45" s="114" t="s">
        <v>476</v>
      </c>
      <c r="B45" s="114" t="s">
        <v>126</v>
      </c>
      <c r="C45" s="114" t="s">
        <v>24</v>
      </c>
      <c r="D45" s="114" t="s">
        <v>469</v>
      </c>
      <c r="E45" s="114" t="s">
        <v>349</v>
      </c>
      <c r="F45" s="114"/>
      <c r="G45" s="114"/>
      <c r="H45" s="114"/>
      <c r="I45" s="115">
        <v>19903.0</v>
      </c>
      <c r="J45" s="114" t="s">
        <v>89</v>
      </c>
      <c r="K45" s="114" t="s">
        <v>470</v>
      </c>
      <c r="L45" s="116">
        <v>45812.0</v>
      </c>
      <c r="M45" s="114" t="s">
        <v>351</v>
      </c>
      <c r="N45" s="115">
        <v>6.0</v>
      </c>
      <c r="O45" s="114" t="s">
        <v>352</v>
      </c>
      <c r="P45" s="114" t="s">
        <v>353</v>
      </c>
      <c r="Q45" s="115">
        <v>18340.49</v>
      </c>
      <c r="R45" s="115">
        <v>19099.42</v>
      </c>
      <c r="S45" s="115">
        <v>95.0</v>
      </c>
      <c r="T45" s="115">
        <v>107.0</v>
      </c>
      <c r="U45" s="115">
        <v>243.0</v>
      </c>
      <c r="V45" s="115">
        <v>232.0</v>
      </c>
      <c r="W45" s="115">
        <v>-0.103566996</v>
      </c>
      <c r="X45" s="115">
        <v>-0.13840073824426258</v>
      </c>
      <c r="Y45" s="115">
        <v>0.033546243</v>
      </c>
      <c r="Z45" s="115">
        <v>0.0848909995</v>
      </c>
      <c r="AA45" s="115">
        <v>-0.0833678425</v>
      </c>
      <c r="AB45" s="115">
        <v>1356.4789642844837</v>
      </c>
      <c r="AC45" s="115"/>
      <c r="AD45" s="115"/>
      <c r="AE45" s="115"/>
      <c r="AF45" s="115"/>
      <c r="AG45" s="115">
        <v>1356.4789642844837</v>
      </c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>
        <v>0.0</v>
      </c>
      <c r="AS45" s="115">
        <v>0.0</v>
      </c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>
        <v>5887.586280854044</v>
      </c>
      <c r="BI45" s="115">
        <v>-32496.84696964131</v>
      </c>
      <c r="BJ45" s="115">
        <v>4882.018175863513</v>
      </c>
      <c r="BK45" s="115">
        <v>-18854.84559322473</v>
      </c>
      <c r="BL45" s="115">
        <v>6660.038345699048</v>
      </c>
      <c r="BM45" s="115">
        <v>-17167.795005843087</v>
      </c>
      <c r="BN45" s="115">
        <v>12052.590625882549</v>
      </c>
      <c r="BO45" s="115">
        <v>-10608.61102562746</v>
      </c>
      <c r="BP45" s="115">
        <v>10648.515006196001</v>
      </c>
      <c r="BQ45" s="115">
        <v>-22600.25126659513</v>
      </c>
      <c r="BR45" s="115"/>
      <c r="BS45" s="115"/>
      <c r="BT45" s="115"/>
      <c r="BU45" s="115"/>
      <c r="BV45" s="115"/>
      <c r="BW45" s="115"/>
      <c r="BX45" s="115"/>
      <c r="BY45" s="115"/>
      <c r="BZ45" s="115">
        <v>0.0</v>
      </c>
      <c r="CA45" s="115">
        <v>0.0</v>
      </c>
      <c r="CB45" s="115"/>
      <c r="CC45" s="115"/>
      <c r="CD45" s="115">
        <v>0.0</v>
      </c>
      <c r="CE45" s="115">
        <v>0.0</v>
      </c>
      <c r="CF45" s="115">
        <v>0.0</v>
      </c>
      <c r="CG45" s="115">
        <v>0.0</v>
      </c>
      <c r="CH45" s="115"/>
      <c r="CI45" s="115"/>
      <c r="CJ45" s="115"/>
      <c r="CK45" s="115"/>
      <c r="CL45" s="116">
        <v>45812.0</v>
      </c>
      <c r="CM45" s="114" t="s">
        <v>354</v>
      </c>
      <c r="CN45" s="114" t="s">
        <v>471</v>
      </c>
      <c r="CO45" s="114" t="s">
        <v>477</v>
      </c>
      <c r="CP45" s="115">
        <v>18530.33</v>
      </c>
      <c r="CQ45" s="115">
        <v>25.0</v>
      </c>
      <c r="CR45" s="115">
        <v>23.0</v>
      </c>
      <c r="CS45" s="114" t="s">
        <v>24</v>
      </c>
      <c r="CT45" s="114"/>
      <c r="CU45" s="114"/>
      <c r="CV45" s="114" t="s">
        <v>357</v>
      </c>
      <c r="CW45" s="116">
        <v>46178.0</v>
      </c>
      <c r="CX45" s="114" t="s">
        <v>358</v>
      </c>
    </row>
    <row r="46">
      <c r="A46" s="117" t="s">
        <v>478</v>
      </c>
      <c r="B46" s="117" t="s">
        <v>479</v>
      </c>
      <c r="C46" s="117" t="s">
        <v>25</v>
      </c>
      <c r="D46" s="117" t="s">
        <v>437</v>
      </c>
      <c r="E46" s="117" t="s">
        <v>349</v>
      </c>
      <c r="F46" s="117"/>
      <c r="G46" s="117"/>
      <c r="H46" s="117"/>
      <c r="I46" s="118">
        <v>20985.0</v>
      </c>
      <c r="J46" s="117" t="s">
        <v>90</v>
      </c>
      <c r="K46" s="117" t="s">
        <v>438</v>
      </c>
      <c r="L46" s="119">
        <v>45812.0</v>
      </c>
      <c r="M46" s="117" t="s">
        <v>351</v>
      </c>
      <c r="N46" s="118">
        <v>6.0</v>
      </c>
      <c r="O46" s="117" t="s">
        <v>352</v>
      </c>
      <c r="P46" s="117" t="s">
        <v>353</v>
      </c>
      <c r="Q46" s="118">
        <v>5126.85</v>
      </c>
      <c r="R46" s="118">
        <v>5813.46</v>
      </c>
      <c r="S46" s="118">
        <v>40.0</v>
      </c>
      <c r="T46" s="118">
        <v>36.0</v>
      </c>
      <c r="U46" s="118">
        <v>78.0</v>
      </c>
      <c r="V46" s="118">
        <v>96.0</v>
      </c>
      <c r="W46" s="118">
        <v>-0.0192751205</v>
      </c>
      <c r="X46" s="118">
        <v>-0.10607610474631751</v>
      </c>
      <c r="Y46" s="118">
        <v>0.025536409</v>
      </c>
      <c r="Z46" s="118">
        <v>0.0802198395</v>
      </c>
      <c r="AA46" s="118">
        <v>-0.015659599</v>
      </c>
      <c r="AB46" s="118">
        <v>-495.36223043780944</v>
      </c>
      <c r="AC46" s="118"/>
      <c r="AD46" s="118"/>
      <c r="AE46" s="118"/>
      <c r="AF46" s="118"/>
      <c r="AG46" s="118">
        <v>-495.36223043780944</v>
      </c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>
        <v>0.0</v>
      </c>
      <c r="AS46" s="118">
        <v>0.0</v>
      </c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>
        <v>35860.08468789623</v>
      </c>
      <c r="BI46" s="118">
        <v>-32223.222052184225</v>
      </c>
      <c r="BJ46" s="118">
        <v>38711.29793377301</v>
      </c>
      <c r="BK46" s="118">
        <v>-22292.76362879735</v>
      </c>
      <c r="BL46" s="118">
        <v>16066.338981910685</v>
      </c>
      <c r="BM46" s="118">
        <v>-10957.421611413132</v>
      </c>
      <c r="BN46" s="118">
        <v>6086.057923784585</v>
      </c>
      <c r="BO46" s="118">
        <v>-20496.08517131655</v>
      </c>
      <c r="BP46" s="118">
        <v>23628.110314015066</v>
      </c>
      <c r="BQ46" s="118">
        <v>-4109.165695985545</v>
      </c>
      <c r="BR46" s="118"/>
      <c r="BS46" s="118"/>
      <c r="BT46" s="118"/>
      <c r="BU46" s="118"/>
      <c r="BV46" s="118"/>
      <c r="BW46" s="118"/>
      <c r="BX46" s="118"/>
      <c r="BY46" s="118"/>
      <c r="BZ46" s="118">
        <v>0.0</v>
      </c>
      <c r="CA46" s="118">
        <v>0.0</v>
      </c>
      <c r="CB46" s="118"/>
      <c r="CC46" s="118"/>
      <c r="CD46" s="118">
        <v>0.0</v>
      </c>
      <c r="CE46" s="118">
        <v>0.0</v>
      </c>
      <c r="CF46" s="118">
        <v>0.0</v>
      </c>
      <c r="CG46" s="118">
        <v>0.0</v>
      </c>
      <c r="CH46" s="118"/>
      <c r="CI46" s="118"/>
      <c r="CJ46" s="118"/>
      <c r="CK46" s="118"/>
      <c r="CL46" s="119">
        <v>45812.0</v>
      </c>
      <c r="CM46" s="117" t="s">
        <v>354</v>
      </c>
      <c r="CN46" s="117" t="s">
        <v>466</v>
      </c>
      <c r="CO46" s="117" t="s">
        <v>467</v>
      </c>
      <c r="CP46" s="118">
        <v>5126.85</v>
      </c>
      <c r="CQ46" s="118">
        <v>25.0</v>
      </c>
      <c r="CR46" s="118">
        <v>23.0</v>
      </c>
      <c r="CS46" s="117" t="s">
        <v>247</v>
      </c>
      <c r="CT46" s="117"/>
      <c r="CU46" s="117"/>
      <c r="CV46" s="117" t="s">
        <v>372</v>
      </c>
      <c r="CW46" s="119">
        <v>46178.0</v>
      </c>
      <c r="CX46" s="117" t="s">
        <v>358</v>
      </c>
    </row>
    <row r="47">
      <c r="A47" s="114" t="s">
        <v>480</v>
      </c>
      <c r="B47" s="114" t="s">
        <v>481</v>
      </c>
      <c r="C47" s="114" t="s">
        <v>26</v>
      </c>
      <c r="D47" s="114" t="s">
        <v>406</v>
      </c>
      <c r="E47" s="114" t="s">
        <v>349</v>
      </c>
      <c r="F47" s="114"/>
      <c r="G47" s="114"/>
      <c r="H47" s="114"/>
      <c r="I47" s="115">
        <v>18918.0</v>
      </c>
      <c r="J47" s="114" t="s">
        <v>79</v>
      </c>
      <c r="K47" s="114" t="s">
        <v>407</v>
      </c>
      <c r="L47" s="116">
        <v>45812.0</v>
      </c>
      <c r="M47" s="114" t="s">
        <v>351</v>
      </c>
      <c r="N47" s="115">
        <v>6.0</v>
      </c>
      <c r="O47" s="114" t="s">
        <v>352</v>
      </c>
      <c r="P47" s="114" t="s">
        <v>353</v>
      </c>
      <c r="Q47" s="115">
        <v>4494.29</v>
      </c>
      <c r="R47" s="115">
        <v>4357.48</v>
      </c>
      <c r="S47" s="115">
        <v>26.0</v>
      </c>
      <c r="T47" s="115">
        <v>26.0</v>
      </c>
      <c r="U47" s="115">
        <v>65.0</v>
      </c>
      <c r="V47" s="115">
        <v>71.0</v>
      </c>
      <c r="W47" s="115">
        <v>-0.054825179</v>
      </c>
      <c r="X47" s="115">
        <v>-0.032258064516129004</v>
      </c>
      <c r="Y47" s="115">
        <v>0.02488836</v>
      </c>
      <c r="Z47" s="115">
        <v>0.004423513</v>
      </c>
      <c r="AA47" s="115">
        <v>0.010875379</v>
      </c>
      <c r="AB47" s="115">
        <v>173.3365658433844</v>
      </c>
      <c r="AC47" s="115"/>
      <c r="AD47" s="115"/>
      <c r="AE47" s="115"/>
      <c r="AF47" s="115"/>
      <c r="AG47" s="115">
        <v>173.3365658433844</v>
      </c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>
        <v>0.0</v>
      </c>
      <c r="AS47" s="115">
        <v>0.0</v>
      </c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>
        <v>9844.129610043932</v>
      </c>
      <c r="BI47" s="115">
        <v>-9425.6405393914</v>
      </c>
      <c r="BJ47" s="115">
        <v>5061.4460225670955</v>
      </c>
      <c r="BK47" s="115">
        <v>-10020.452523714228</v>
      </c>
      <c r="BL47" s="115">
        <v>8413.052881476435</v>
      </c>
      <c r="BM47" s="115">
        <v>-8181.282124534361</v>
      </c>
      <c r="BN47" s="115">
        <v>6068.478079148779</v>
      </c>
      <c r="BO47" s="115">
        <v>-5567.564024379657</v>
      </c>
      <c r="BP47" s="115">
        <v>8508.315175032501</v>
      </c>
      <c r="BQ47" s="115">
        <v>-8777.45847285955</v>
      </c>
      <c r="BR47" s="115"/>
      <c r="BS47" s="115"/>
      <c r="BT47" s="115"/>
      <c r="BU47" s="115"/>
      <c r="BV47" s="115"/>
      <c r="BW47" s="115"/>
      <c r="BX47" s="115"/>
      <c r="BY47" s="115"/>
      <c r="BZ47" s="115">
        <v>0.0</v>
      </c>
      <c r="CA47" s="115">
        <v>0.0</v>
      </c>
      <c r="CB47" s="115"/>
      <c r="CC47" s="115"/>
      <c r="CD47" s="115">
        <v>0.0</v>
      </c>
      <c r="CE47" s="115">
        <v>0.0</v>
      </c>
      <c r="CF47" s="115">
        <v>0.0</v>
      </c>
      <c r="CG47" s="115">
        <v>0.0</v>
      </c>
      <c r="CH47" s="115"/>
      <c r="CI47" s="115"/>
      <c r="CJ47" s="115"/>
      <c r="CK47" s="115"/>
      <c r="CL47" s="116">
        <v>45812.0</v>
      </c>
      <c r="CM47" s="114" t="s">
        <v>384</v>
      </c>
      <c r="CN47" s="114" t="s">
        <v>396</v>
      </c>
      <c r="CO47" s="114" t="s">
        <v>408</v>
      </c>
      <c r="CP47" s="115">
        <v>4494.29</v>
      </c>
      <c r="CQ47" s="115">
        <v>25.0</v>
      </c>
      <c r="CR47" s="115">
        <v>23.0</v>
      </c>
      <c r="CS47" s="114" t="s">
        <v>247</v>
      </c>
      <c r="CT47" s="114"/>
      <c r="CU47" s="114"/>
      <c r="CV47" s="114" t="s">
        <v>357</v>
      </c>
      <c r="CW47" s="116">
        <v>46178.0</v>
      </c>
      <c r="CX47" s="114" t="s">
        <v>358</v>
      </c>
    </row>
    <row r="48">
      <c r="A48" s="117" t="s">
        <v>478</v>
      </c>
      <c r="B48" s="117" t="s">
        <v>482</v>
      </c>
      <c r="C48" s="117" t="s">
        <v>25</v>
      </c>
      <c r="D48" s="117" t="s">
        <v>437</v>
      </c>
      <c r="E48" s="117" t="s">
        <v>349</v>
      </c>
      <c r="F48" s="117"/>
      <c r="G48" s="117"/>
      <c r="H48" s="117"/>
      <c r="I48" s="118">
        <v>21796.0</v>
      </c>
      <c r="J48" s="117" t="s">
        <v>91</v>
      </c>
      <c r="K48" s="117" t="s">
        <v>438</v>
      </c>
      <c r="L48" s="119">
        <v>45812.0</v>
      </c>
      <c r="M48" s="117" t="s">
        <v>351</v>
      </c>
      <c r="N48" s="118">
        <v>6.0</v>
      </c>
      <c r="O48" s="117" t="s">
        <v>352</v>
      </c>
      <c r="P48" s="117" t="s">
        <v>353</v>
      </c>
      <c r="Q48" s="118">
        <v>15866.02</v>
      </c>
      <c r="R48" s="118">
        <v>12548.7</v>
      </c>
      <c r="S48" s="118">
        <v>94.0</v>
      </c>
      <c r="T48" s="118">
        <v>78.0</v>
      </c>
      <c r="U48" s="118">
        <v>216.0</v>
      </c>
      <c r="V48" s="118">
        <v>174.0</v>
      </c>
      <c r="W48" s="118">
        <v>-0.126790611</v>
      </c>
      <c r="X48" s="118">
        <v>-0.13422818791946312</v>
      </c>
      <c r="Y48" s="118">
        <v>0.005650353</v>
      </c>
      <c r="Z48" s="118">
        <v>0.040681487</v>
      </c>
      <c r="AA48" s="118">
        <v>-0.053243574</v>
      </c>
      <c r="AB48" s="118">
        <v>5125.548310432267</v>
      </c>
      <c r="AC48" s="118"/>
      <c r="AD48" s="118"/>
      <c r="AE48" s="118"/>
      <c r="AF48" s="118"/>
      <c r="AG48" s="118">
        <v>5125.548310432267</v>
      </c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>
        <v>0.0</v>
      </c>
      <c r="AS48" s="118">
        <v>0.0</v>
      </c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>
        <v>21829.763445806973</v>
      </c>
      <c r="BI48" s="118">
        <v>-23232.607832078007</v>
      </c>
      <c r="BJ48" s="118">
        <v>14461.217678905754</v>
      </c>
      <c r="BK48" s="118">
        <v>-15723.93336723758</v>
      </c>
      <c r="BL48" s="118">
        <v>15034.277698176309</v>
      </c>
      <c r="BM48" s="118">
        <v>-14029.203514637135</v>
      </c>
      <c r="BN48" s="118">
        <v>5351.690837590037</v>
      </c>
      <c r="BO48" s="118">
        <v>-9876.566785555335</v>
      </c>
      <c r="BP48" s="118">
        <v>15726.327725337875</v>
      </c>
      <c r="BQ48" s="118">
        <v>-10196.377593833404</v>
      </c>
      <c r="BR48" s="118"/>
      <c r="BS48" s="118"/>
      <c r="BT48" s="118"/>
      <c r="BU48" s="118"/>
      <c r="BV48" s="118"/>
      <c r="BW48" s="118"/>
      <c r="BX48" s="118"/>
      <c r="BY48" s="118"/>
      <c r="BZ48" s="118">
        <v>0.0</v>
      </c>
      <c r="CA48" s="118">
        <v>0.0</v>
      </c>
      <c r="CB48" s="118"/>
      <c r="CC48" s="118"/>
      <c r="CD48" s="118">
        <v>0.0</v>
      </c>
      <c r="CE48" s="118">
        <v>0.0</v>
      </c>
      <c r="CF48" s="118">
        <v>0.0</v>
      </c>
      <c r="CG48" s="118">
        <v>0.0</v>
      </c>
      <c r="CH48" s="118"/>
      <c r="CI48" s="118"/>
      <c r="CJ48" s="118"/>
      <c r="CK48" s="118"/>
      <c r="CL48" s="119">
        <v>45812.0</v>
      </c>
      <c r="CM48" s="117" t="s">
        <v>354</v>
      </c>
      <c r="CN48" s="117" t="s">
        <v>466</v>
      </c>
      <c r="CO48" s="117" t="s">
        <v>467</v>
      </c>
      <c r="CP48" s="118">
        <v>15866.02</v>
      </c>
      <c r="CQ48" s="118">
        <v>25.0</v>
      </c>
      <c r="CR48" s="118">
        <v>23.0</v>
      </c>
      <c r="CS48" s="117" t="s">
        <v>247</v>
      </c>
      <c r="CT48" s="117"/>
      <c r="CU48" s="117"/>
      <c r="CV48" s="117" t="s">
        <v>357</v>
      </c>
      <c r="CW48" s="119">
        <v>46178.0</v>
      </c>
      <c r="CX48" s="117" t="s">
        <v>358</v>
      </c>
    </row>
    <row r="49">
      <c r="A49" s="114" t="s">
        <v>474</v>
      </c>
      <c r="B49" s="114" t="s">
        <v>483</v>
      </c>
      <c r="C49" s="114" t="s">
        <v>25</v>
      </c>
      <c r="D49" s="114" t="s">
        <v>382</v>
      </c>
      <c r="E49" s="114" t="s">
        <v>349</v>
      </c>
      <c r="F49" s="114"/>
      <c r="G49" s="114"/>
      <c r="H49" s="114"/>
      <c r="I49" s="115">
        <v>13091.0</v>
      </c>
      <c r="J49" s="114" t="s">
        <v>81</v>
      </c>
      <c r="K49" s="114" t="s">
        <v>383</v>
      </c>
      <c r="L49" s="116">
        <v>45812.0</v>
      </c>
      <c r="M49" s="114" t="s">
        <v>351</v>
      </c>
      <c r="N49" s="115">
        <v>6.0</v>
      </c>
      <c r="O49" s="114" t="s">
        <v>352</v>
      </c>
      <c r="P49" s="114" t="s">
        <v>353</v>
      </c>
      <c r="Q49" s="115">
        <v>3851.95</v>
      </c>
      <c r="R49" s="115">
        <v>3821.23</v>
      </c>
      <c r="S49" s="115">
        <v>33.0</v>
      </c>
      <c r="T49" s="115">
        <v>33.0</v>
      </c>
      <c r="U49" s="115">
        <v>67.0</v>
      </c>
      <c r="V49" s="115">
        <v>68.0</v>
      </c>
      <c r="W49" s="115">
        <v>-0.145184554</v>
      </c>
      <c r="X49" s="115">
        <v>-0.09859154929577463</v>
      </c>
      <c r="Y49" s="115">
        <v>-0.036059178</v>
      </c>
      <c r="Z49" s="115">
        <v>0.072772736</v>
      </c>
      <c r="AA49" s="115">
        <v>-0.085912315</v>
      </c>
      <c r="AB49" s="115">
        <v>548.2801310627683</v>
      </c>
      <c r="AC49" s="115"/>
      <c r="AD49" s="115"/>
      <c r="AE49" s="115"/>
      <c r="AF49" s="115"/>
      <c r="AG49" s="115">
        <v>548.2801310627683</v>
      </c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>
        <v>0.0</v>
      </c>
      <c r="AS49" s="115">
        <v>0.0</v>
      </c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>
        <v>10638.080108000639</v>
      </c>
      <c r="BI49" s="115">
        <v>-3671.9351979806797</v>
      </c>
      <c r="BJ49" s="115">
        <v>7295.04279370083</v>
      </c>
      <c r="BK49" s="115">
        <v>-4475.064495223902</v>
      </c>
      <c r="BL49" s="115">
        <v>7143.963028537397</v>
      </c>
      <c r="BM49" s="115">
        <v>-2573.7165092948662</v>
      </c>
      <c r="BN49" s="115">
        <v>2885.9668731242787</v>
      </c>
      <c r="BO49" s="115">
        <v>-3602.0146681572683</v>
      </c>
      <c r="BP49" s="115">
        <v>6139.2094456858595</v>
      </c>
      <c r="BQ49" s="115">
        <v>-852.9151314103378</v>
      </c>
      <c r="BR49" s="115"/>
      <c r="BS49" s="115"/>
      <c r="BT49" s="115"/>
      <c r="BU49" s="115"/>
      <c r="BV49" s="115"/>
      <c r="BW49" s="115"/>
      <c r="BX49" s="115"/>
      <c r="BY49" s="115"/>
      <c r="BZ49" s="115">
        <v>0.0</v>
      </c>
      <c r="CA49" s="115">
        <v>0.0</v>
      </c>
      <c r="CB49" s="115"/>
      <c r="CC49" s="115"/>
      <c r="CD49" s="115">
        <v>0.0</v>
      </c>
      <c r="CE49" s="115">
        <v>0.0</v>
      </c>
      <c r="CF49" s="115">
        <v>0.0</v>
      </c>
      <c r="CG49" s="115">
        <v>0.0</v>
      </c>
      <c r="CH49" s="115"/>
      <c r="CI49" s="115"/>
      <c r="CJ49" s="115"/>
      <c r="CK49" s="115"/>
      <c r="CL49" s="116">
        <v>45812.0</v>
      </c>
      <c r="CM49" s="114" t="s">
        <v>384</v>
      </c>
      <c r="CN49" s="114" t="s">
        <v>385</v>
      </c>
      <c r="CO49" s="114" t="s">
        <v>386</v>
      </c>
      <c r="CP49" s="115">
        <v>3851.95</v>
      </c>
      <c r="CQ49" s="115">
        <v>25.0</v>
      </c>
      <c r="CR49" s="115">
        <v>23.0</v>
      </c>
      <c r="CS49" s="114" t="s">
        <v>247</v>
      </c>
      <c r="CT49" s="114"/>
      <c r="CU49" s="114"/>
      <c r="CV49" s="114" t="s">
        <v>357</v>
      </c>
      <c r="CW49" s="116">
        <v>46178.0</v>
      </c>
      <c r="CX49" s="114" t="s">
        <v>358</v>
      </c>
    </row>
    <row r="50">
      <c r="A50" s="117" t="s">
        <v>484</v>
      </c>
      <c r="B50" s="117" t="s">
        <v>163</v>
      </c>
      <c r="C50" s="117" t="s">
        <v>24</v>
      </c>
      <c r="D50" s="117" t="s">
        <v>469</v>
      </c>
      <c r="E50" s="117" t="s">
        <v>349</v>
      </c>
      <c r="F50" s="117"/>
      <c r="G50" s="117"/>
      <c r="H50" s="117"/>
      <c r="I50" s="118">
        <v>19900.0</v>
      </c>
      <c r="J50" s="117" t="s">
        <v>90</v>
      </c>
      <c r="K50" s="117" t="s">
        <v>470</v>
      </c>
      <c r="L50" s="119">
        <v>45812.0</v>
      </c>
      <c r="M50" s="117" t="s">
        <v>351</v>
      </c>
      <c r="N50" s="118">
        <v>6.0</v>
      </c>
      <c r="O50" s="117" t="s">
        <v>352</v>
      </c>
      <c r="P50" s="117" t="s">
        <v>353</v>
      </c>
      <c r="Q50" s="118">
        <v>8867.79</v>
      </c>
      <c r="R50" s="118">
        <v>11766.75</v>
      </c>
      <c r="S50" s="118">
        <v>58.0</v>
      </c>
      <c r="T50" s="118">
        <v>62.0</v>
      </c>
      <c r="U50" s="118">
        <v>134.0</v>
      </c>
      <c r="V50" s="118">
        <v>147.0</v>
      </c>
      <c r="W50" s="118">
        <v>-0.0192751205</v>
      </c>
      <c r="X50" s="118">
        <v>-0.10607610474631751</v>
      </c>
      <c r="Y50" s="118">
        <v>0.025536409</v>
      </c>
      <c r="Z50" s="118">
        <v>0.0802198395</v>
      </c>
      <c r="AA50" s="118">
        <v>-0.015659599</v>
      </c>
      <c r="AB50" s="118">
        <v>-2026.947494995577</v>
      </c>
      <c r="AC50" s="118"/>
      <c r="AD50" s="118"/>
      <c r="AE50" s="118"/>
      <c r="AF50" s="118"/>
      <c r="AG50" s="118">
        <v>-2026.947494995577</v>
      </c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>
        <v>0.0</v>
      </c>
      <c r="AS50" s="118">
        <v>0.0</v>
      </c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>
        <v>35860.08468789623</v>
      </c>
      <c r="BI50" s="118">
        <v>-32223.222052184225</v>
      </c>
      <c r="BJ50" s="118">
        <v>38711.29793377301</v>
      </c>
      <c r="BK50" s="118">
        <v>-22292.76362879735</v>
      </c>
      <c r="BL50" s="118">
        <v>16066.338981910685</v>
      </c>
      <c r="BM50" s="118">
        <v>-10957.421611413132</v>
      </c>
      <c r="BN50" s="118">
        <v>6086.057923784585</v>
      </c>
      <c r="BO50" s="118">
        <v>-20496.08517131655</v>
      </c>
      <c r="BP50" s="118">
        <v>23628.110314015066</v>
      </c>
      <c r="BQ50" s="118">
        <v>-4109.165695985545</v>
      </c>
      <c r="BR50" s="118"/>
      <c r="BS50" s="118"/>
      <c r="BT50" s="118"/>
      <c r="BU50" s="118"/>
      <c r="BV50" s="118"/>
      <c r="BW50" s="118"/>
      <c r="BX50" s="118"/>
      <c r="BY50" s="118"/>
      <c r="BZ50" s="118">
        <v>0.0</v>
      </c>
      <c r="CA50" s="118">
        <v>0.0</v>
      </c>
      <c r="CB50" s="118"/>
      <c r="CC50" s="118"/>
      <c r="CD50" s="118">
        <v>0.0</v>
      </c>
      <c r="CE50" s="118">
        <v>0.0</v>
      </c>
      <c r="CF50" s="118">
        <v>0.0</v>
      </c>
      <c r="CG50" s="118">
        <v>0.0</v>
      </c>
      <c r="CH50" s="118"/>
      <c r="CI50" s="118"/>
      <c r="CJ50" s="118"/>
      <c r="CK50" s="118"/>
      <c r="CL50" s="119">
        <v>45812.0</v>
      </c>
      <c r="CM50" s="117" t="s">
        <v>354</v>
      </c>
      <c r="CN50" s="117" t="s">
        <v>471</v>
      </c>
      <c r="CO50" s="117" t="s">
        <v>472</v>
      </c>
      <c r="CP50" s="118">
        <v>8867.79</v>
      </c>
      <c r="CQ50" s="118">
        <v>25.0</v>
      </c>
      <c r="CR50" s="118">
        <v>23.0</v>
      </c>
      <c r="CS50" s="117" t="s">
        <v>24</v>
      </c>
      <c r="CT50" s="117"/>
      <c r="CU50" s="117"/>
      <c r="CV50" s="117" t="s">
        <v>372</v>
      </c>
      <c r="CW50" s="119">
        <v>46178.0</v>
      </c>
      <c r="CX50" s="117" t="s">
        <v>358</v>
      </c>
    </row>
    <row r="51">
      <c r="A51" s="114" t="s">
        <v>485</v>
      </c>
      <c r="B51" s="114" t="s">
        <v>486</v>
      </c>
      <c r="C51" s="114" t="s">
        <v>25</v>
      </c>
      <c r="D51" s="114" t="s">
        <v>400</v>
      </c>
      <c r="E51" s="114" t="s">
        <v>349</v>
      </c>
      <c r="F51" s="114"/>
      <c r="G51" s="114"/>
      <c r="H51" s="114"/>
      <c r="I51" s="115">
        <v>16515.0</v>
      </c>
      <c r="J51" s="114" t="s">
        <v>84</v>
      </c>
      <c r="K51" s="114" t="s">
        <v>401</v>
      </c>
      <c r="L51" s="116">
        <v>45812.0</v>
      </c>
      <c r="M51" s="114" t="s">
        <v>351</v>
      </c>
      <c r="N51" s="115">
        <v>6.0</v>
      </c>
      <c r="O51" s="114" t="s">
        <v>352</v>
      </c>
      <c r="P51" s="114" t="s">
        <v>353</v>
      </c>
      <c r="Q51" s="115">
        <v>9047.95</v>
      </c>
      <c r="R51" s="115">
        <v>11585.49</v>
      </c>
      <c r="S51" s="115">
        <v>62.0</v>
      </c>
      <c r="T51" s="115">
        <v>76.0</v>
      </c>
      <c r="U51" s="115">
        <v>153.0</v>
      </c>
      <c r="V51" s="115">
        <v>177.0</v>
      </c>
      <c r="W51" s="115">
        <v>-0.169168539</v>
      </c>
      <c r="X51" s="115">
        <v>-0.2213114754098361</v>
      </c>
      <c r="Y51" s="115">
        <v>0.047179224</v>
      </c>
      <c r="Z51" s="115">
        <v>0.131109793</v>
      </c>
      <c r="AA51" s="115">
        <v>-0.063195049</v>
      </c>
      <c r="AB51" s="115">
        <v>-437.78882724884437</v>
      </c>
      <c r="AC51" s="115"/>
      <c r="AD51" s="115"/>
      <c r="AE51" s="115"/>
      <c r="AF51" s="115"/>
      <c r="AG51" s="115">
        <v>-437.78882724884437</v>
      </c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>
        <v>0.0</v>
      </c>
      <c r="AS51" s="115">
        <v>0.0</v>
      </c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>
        <v>14405.22491642162</v>
      </c>
      <c r="BI51" s="115">
        <v>-11550.343971205297</v>
      </c>
      <c r="BJ51" s="115">
        <v>15596.689155763763</v>
      </c>
      <c r="BK51" s="115">
        <v>-7308.003259158032</v>
      </c>
      <c r="BL51" s="115">
        <v>1863.7934625287392</v>
      </c>
      <c r="BM51" s="115">
        <v>-5530.81631292309</v>
      </c>
      <c r="BN51" s="115">
        <v>5494.788595282794</v>
      </c>
      <c r="BO51" s="115">
        <v>-6008.263386034497</v>
      </c>
      <c r="BP51" s="115">
        <v>4577.922715508649</v>
      </c>
      <c r="BQ51" s="115">
        <v>-7731.470775151296</v>
      </c>
      <c r="BR51" s="115"/>
      <c r="BS51" s="115"/>
      <c r="BT51" s="115"/>
      <c r="BU51" s="115"/>
      <c r="BV51" s="115"/>
      <c r="BW51" s="115"/>
      <c r="BX51" s="115"/>
      <c r="BY51" s="115"/>
      <c r="BZ51" s="115">
        <v>0.0</v>
      </c>
      <c r="CA51" s="115">
        <v>0.0</v>
      </c>
      <c r="CB51" s="115"/>
      <c r="CC51" s="115"/>
      <c r="CD51" s="115">
        <v>0.0</v>
      </c>
      <c r="CE51" s="115">
        <v>0.0</v>
      </c>
      <c r="CF51" s="115">
        <v>0.0</v>
      </c>
      <c r="CG51" s="115">
        <v>0.0</v>
      </c>
      <c r="CH51" s="115"/>
      <c r="CI51" s="115"/>
      <c r="CJ51" s="115"/>
      <c r="CK51" s="115"/>
      <c r="CL51" s="116">
        <v>45812.0</v>
      </c>
      <c r="CM51" s="114" t="s">
        <v>384</v>
      </c>
      <c r="CN51" s="114" t="s">
        <v>391</v>
      </c>
      <c r="CO51" s="114" t="s">
        <v>392</v>
      </c>
      <c r="CP51" s="115">
        <v>9047.95</v>
      </c>
      <c r="CQ51" s="115">
        <v>25.0</v>
      </c>
      <c r="CR51" s="115">
        <v>23.0</v>
      </c>
      <c r="CS51" s="114" t="s">
        <v>247</v>
      </c>
      <c r="CT51" s="114"/>
      <c r="CU51" s="114"/>
      <c r="CV51" s="114" t="s">
        <v>372</v>
      </c>
      <c r="CW51" s="116">
        <v>46178.0</v>
      </c>
      <c r="CX51" s="114" t="s">
        <v>358</v>
      </c>
    </row>
    <row r="52">
      <c r="A52" s="117" t="s">
        <v>476</v>
      </c>
      <c r="B52" s="117" t="s">
        <v>161</v>
      </c>
      <c r="C52" s="117" t="s">
        <v>24</v>
      </c>
      <c r="D52" s="117" t="s">
        <v>469</v>
      </c>
      <c r="E52" s="117" t="s">
        <v>349</v>
      </c>
      <c r="F52" s="117"/>
      <c r="G52" s="117"/>
      <c r="H52" s="117"/>
      <c r="I52" s="118">
        <v>19933.0</v>
      </c>
      <c r="J52" s="117" t="s">
        <v>88</v>
      </c>
      <c r="K52" s="117" t="s">
        <v>470</v>
      </c>
      <c r="L52" s="119">
        <v>45812.0</v>
      </c>
      <c r="M52" s="117" t="s">
        <v>351</v>
      </c>
      <c r="N52" s="118">
        <v>6.0</v>
      </c>
      <c r="O52" s="117" t="s">
        <v>352</v>
      </c>
      <c r="P52" s="117" t="s">
        <v>353</v>
      </c>
      <c r="Q52" s="118">
        <v>4198.28</v>
      </c>
      <c r="R52" s="118">
        <v>9500.4</v>
      </c>
      <c r="S52" s="118">
        <v>31.0</v>
      </c>
      <c r="T52" s="118">
        <v>56.0</v>
      </c>
      <c r="U52" s="118">
        <v>64.0</v>
      </c>
      <c r="V52" s="118">
        <v>125.0</v>
      </c>
      <c r="W52" s="118">
        <v>-0.0948579075</v>
      </c>
      <c r="X52" s="118">
        <v>-0.11922621397552313</v>
      </c>
      <c r="Y52" s="118">
        <v>0.0274483015</v>
      </c>
      <c r="Z52" s="118">
        <v>0.048275056999999996</v>
      </c>
      <c r="AA52" s="118">
        <v>-0.0368766515</v>
      </c>
      <c r="AB52" s="118">
        <v>-3686.7240361820586</v>
      </c>
      <c r="AC52" s="118"/>
      <c r="AD52" s="118"/>
      <c r="AE52" s="118"/>
      <c r="AF52" s="118"/>
      <c r="AG52" s="118">
        <v>-3686.7240361820586</v>
      </c>
      <c r="AH52" s="118"/>
      <c r="AI52" s="118"/>
      <c r="AJ52" s="118"/>
      <c r="AK52" s="118"/>
      <c r="AL52" s="118"/>
      <c r="AM52" s="118"/>
      <c r="AN52" s="118"/>
      <c r="AO52" s="118"/>
      <c r="AP52" s="118"/>
      <c r="AQ52" s="118"/>
      <c r="AR52" s="118">
        <v>0.0</v>
      </c>
      <c r="AS52" s="118">
        <v>0.0</v>
      </c>
      <c r="AT52" s="118"/>
      <c r="AU52" s="118"/>
      <c r="AV52" s="118"/>
      <c r="AW52" s="118"/>
      <c r="AX52" s="118"/>
      <c r="AY52" s="118"/>
      <c r="AZ52" s="118"/>
      <c r="BA52" s="118"/>
      <c r="BB52" s="118"/>
      <c r="BC52" s="118"/>
      <c r="BD52" s="118"/>
      <c r="BE52" s="118"/>
      <c r="BF52" s="118"/>
      <c r="BG52" s="118"/>
      <c r="BH52" s="118">
        <v>20591.606353731608</v>
      </c>
      <c r="BI52" s="118">
        <v>-44674.21149489211</v>
      </c>
      <c r="BJ52" s="118">
        <v>18437.195532014397</v>
      </c>
      <c r="BK52" s="118">
        <v>-35770.14965777543</v>
      </c>
      <c r="BL52" s="118">
        <v>13320.803400497074</v>
      </c>
      <c r="BM52" s="118">
        <v>-18741.25245248257</v>
      </c>
      <c r="BN52" s="118">
        <v>13558.049775394922</v>
      </c>
      <c r="BO52" s="118">
        <v>-27726.068371369525</v>
      </c>
      <c r="BP52" s="118">
        <v>23839.378525954704</v>
      </c>
      <c r="BQ52" s="118">
        <v>-15091.808981965594</v>
      </c>
      <c r="BR52" s="118"/>
      <c r="BS52" s="118"/>
      <c r="BT52" s="118"/>
      <c r="BU52" s="118"/>
      <c r="BV52" s="118"/>
      <c r="BW52" s="118"/>
      <c r="BX52" s="118"/>
      <c r="BY52" s="118"/>
      <c r="BZ52" s="118">
        <v>0.0</v>
      </c>
      <c r="CA52" s="118">
        <v>0.0</v>
      </c>
      <c r="CB52" s="118"/>
      <c r="CC52" s="118"/>
      <c r="CD52" s="118">
        <v>0.0</v>
      </c>
      <c r="CE52" s="118">
        <v>0.0</v>
      </c>
      <c r="CF52" s="118">
        <v>0.0</v>
      </c>
      <c r="CG52" s="118">
        <v>0.0</v>
      </c>
      <c r="CH52" s="118"/>
      <c r="CI52" s="118"/>
      <c r="CJ52" s="118"/>
      <c r="CK52" s="118"/>
      <c r="CL52" s="119">
        <v>45812.0</v>
      </c>
      <c r="CM52" s="117" t="s">
        <v>354</v>
      </c>
      <c r="CN52" s="117" t="s">
        <v>471</v>
      </c>
      <c r="CO52" s="117" t="s">
        <v>472</v>
      </c>
      <c r="CP52" s="118">
        <v>4198.28</v>
      </c>
      <c r="CQ52" s="118">
        <v>25.0</v>
      </c>
      <c r="CR52" s="118">
        <v>23.0</v>
      </c>
      <c r="CS52" s="117" t="s">
        <v>24</v>
      </c>
      <c r="CT52" s="117"/>
      <c r="CU52" s="117"/>
      <c r="CV52" s="117" t="s">
        <v>372</v>
      </c>
      <c r="CW52" s="119">
        <v>46178.0</v>
      </c>
      <c r="CX52" s="117" t="s">
        <v>358</v>
      </c>
    </row>
    <row r="53">
      <c r="A53" s="114" t="s">
        <v>478</v>
      </c>
      <c r="B53" s="114" t="s">
        <v>487</v>
      </c>
      <c r="C53" s="114" t="s">
        <v>25</v>
      </c>
      <c r="D53" s="114" t="s">
        <v>437</v>
      </c>
      <c r="E53" s="114" t="s">
        <v>349</v>
      </c>
      <c r="F53" s="114"/>
      <c r="G53" s="114"/>
      <c r="H53" s="114"/>
      <c r="I53" s="115">
        <v>21782.0</v>
      </c>
      <c r="J53" s="114" t="s">
        <v>88</v>
      </c>
      <c r="K53" s="114" t="s">
        <v>438</v>
      </c>
      <c r="L53" s="116">
        <v>45812.0</v>
      </c>
      <c r="M53" s="114" t="s">
        <v>351</v>
      </c>
      <c r="N53" s="115">
        <v>6.0</v>
      </c>
      <c r="O53" s="114" t="s">
        <v>352</v>
      </c>
      <c r="P53" s="114" t="s">
        <v>353</v>
      </c>
      <c r="Q53" s="115">
        <v>16042.11</v>
      </c>
      <c r="R53" s="115">
        <v>16016.4</v>
      </c>
      <c r="S53" s="115">
        <v>86.0</v>
      </c>
      <c r="T53" s="115">
        <v>96.0</v>
      </c>
      <c r="U53" s="115">
        <v>243.0</v>
      </c>
      <c r="V53" s="115">
        <v>242.0</v>
      </c>
      <c r="W53" s="115">
        <v>-0.0948579075</v>
      </c>
      <c r="X53" s="115">
        <v>-0.11922621397552313</v>
      </c>
      <c r="Y53" s="115">
        <v>0.0274483015</v>
      </c>
      <c r="Z53" s="115">
        <v>0.048275056999999996</v>
      </c>
      <c r="AA53" s="115">
        <v>-0.0368766515</v>
      </c>
      <c r="AB53" s="115">
        <v>1569.9345000593719</v>
      </c>
      <c r="AC53" s="115"/>
      <c r="AD53" s="115"/>
      <c r="AE53" s="115"/>
      <c r="AF53" s="115"/>
      <c r="AG53" s="115">
        <v>1569.9345000593719</v>
      </c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>
        <v>0.0</v>
      </c>
      <c r="AS53" s="115">
        <v>0.0</v>
      </c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>
        <v>20591.606353731608</v>
      </c>
      <c r="BI53" s="115">
        <v>-44674.21149489211</v>
      </c>
      <c r="BJ53" s="115">
        <v>18437.195532014397</v>
      </c>
      <c r="BK53" s="115">
        <v>-35770.14965777543</v>
      </c>
      <c r="BL53" s="115">
        <v>13320.803400497074</v>
      </c>
      <c r="BM53" s="115">
        <v>-18741.25245248257</v>
      </c>
      <c r="BN53" s="115">
        <v>13558.049775394922</v>
      </c>
      <c r="BO53" s="115">
        <v>-27726.068371369525</v>
      </c>
      <c r="BP53" s="115">
        <v>23839.378525954704</v>
      </c>
      <c r="BQ53" s="115">
        <v>-15091.808981965594</v>
      </c>
      <c r="BR53" s="115"/>
      <c r="BS53" s="115"/>
      <c r="BT53" s="115"/>
      <c r="BU53" s="115"/>
      <c r="BV53" s="115"/>
      <c r="BW53" s="115"/>
      <c r="BX53" s="115"/>
      <c r="BY53" s="115"/>
      <c r="BZ53" s="115">
        <v>0.0</v>
      </c>
      <c r="CA53" s="115">
        <v>0.0</v>
      </c>
      <c r="CB53" s="115"/>
      <c r="CC53" s="115"/>
      <c r="CD53" s="115">
        <v>0.0</v>
      </c>
      <c r="CE53" s="115">
        <v>0.0</v>
      </c>
      <c r="CF53" s="115">
        <v>0.0</v>
      </c>
      <c r="CG53" s="115">
        <v>0.0</v>
      </c>
      <c r="CH53" s="115"/>
      <c r="CI53" s="115"/>
      <c r="CJ53" s="115"/>
      <c r="CK53" s="115"/>
      <c r="CL53" s="116">
        <v>45812.0</v>
      </c>
      <c r="CM53" s="114" t="s">
        <v>354</v>
      </c>
      <c r="CN53" s="114" t="s">
        <v>466</v>
      </c>
      <c r="CO53" s="114" t="s">
        <v>467</v>
      </c>
      <c r="CP53" s="115">
        <v>16042.11</v>
      </c>
      <c r="CQ53" s="115">
        <v>25.0</v>
      </c>
      <c r="CR53" s="115">
        <v>23.0</v>
      </c>
      <c r="CS53" s="114" t="s">
        <v>247</v>
      </c>
      <c r="CT53" s="114"/>
      <c r="CU53" s="114"/>
      <c r="CV53" s="114" t="s">
        <v>357</v>
      </c>
      <c r="CW53" s="116">
        <v>46178.0</v>
      </c>
      <c r="CX53" s="114" t="s">
        <v>358</v>
      </c>
    </row>
    <row r="54">
      <c r="A54" s="117" t="s">
        <v>488</v>
      </c>
      <c r="B54" s="117" t="s">
        <v>489</v>
      </c>
      <c r="C54" s="117" t="s">
        <v>27</v>
      </c>
      <c r="D54" s="117" t="s">
        <v>490</v>
      </c>
      <c r="E54" s="117" t="s">
        <v>349</v>
      </c>
      <c r="F54" s="117"/>
      <c r="G54" s="117"/>
      <c r="H54" s="117"/>
      <c r="I54" s="118">
        <v>21308.0</v>
      </c>
      <c r="J54" s="117" t="s">
        <v>91</v>
      </c>
      <c r="K54" s="117" t="s">
        <v>491</v>
      </c>
      <c r="L54" s="119">
        <v>45812.0</v>
      </c>
      <c r="M54" s="117" t="s">
        <v>351</v>
      </c>
      <c r="N54" s="118">
        <v>6.0</v>
      </c>
      <c r="O54" s="117" t="s">
        <v>352</v>
      </c>
      <c r="P54" s="117" t="s">
        <v>353</v>
      </c>
      <c r="Q54" s="118">
        <v>10771.97</v>
      </c>
      <c r="R54" s="118">
        <v>10888.69</v>
      </c>
      <c r="S54" s="118">
        <v>55.0</v>
      </c>
      <c r="T54" s="118">
        <v>63.0</v>
      </c>
      <c r="U54" s="118">
        <v>126.0</v>
      </c>
      <c r="V54" s="118">
        <v>159.0</v>
      </c>
      <c r="W54" s="118">
        <v>-0.126790611</v>
      </c>
      <c r="X54" s="118">
        <v>-0.13422818791946312</v>
      </c>
      <c r="Y54" s="118">
        <v>0.005650353</v>
      </c>
      <c r="Z54" s="118">
        <v>0.040681487</v>
      </c>
      <c r="AA54" s="118">
        <v>-0.053243574</v>
      </c>
      <c r="AB54" s="118">
        <v>1301.6415760935645</v>
      </c>
      <c r="AC54" s="118"/>
      <c r="AD54" s="118"/>
      <c r="AE54" s="118"/>
      <c r="AF54" s="118"/>
      <c r="AG54" s="118">
        <v>1301.6415760935645</v>
      </c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  <c r="AR54" s="118">
        <v>0.0</v>
      </c>
      <c r="AS54" s="118">
        <v>0.0</v>
      </c>
      <c r="AT54" s="118"/>
      <c r="AU54" s="118"/>
      <c r="AV54" s="118"/>
      <c r="AW54" s="118"/>
      <c r="AX54" s="118"/>
      <c r="AY54" s="118"/>
      <c r="AZ54" s="118"/>
      <c r="BA54" s="118"/>
      <c r="BB54" s="118"/>
      <c r="BC54" s="118"/>
      <c r="BD54" s="118"/>
      <c r="BE54" s="118"/>
      <c r="BF54" s="118"/>
      <c r="BG54" s="118"/>
      <c r="BH54" s="118">
        <v>21829.763445806973</v>
      </c>
      <c r="BI54" s="118">
        <v>-23232.607832078007</v>
      </c>
      <c r="BJ54" s="118">
        <v>14461.217678905754</v>
      </c>
      <c r="BK54" s="118">
        <v>-15723.93336723758</v>
      </c>
      <c r="BL54" s="118">
        <v>15034.277698176309</v>
      </c>
      <c r="BM54" s="118">
        <v>-14029.203514637135</v>
      </c>
      <c r="BN54" s="118">
        <v>5351.690837590037</v>
      </c>
      <c r="BO54" s="118">
        <v>-9876.566785555335</v>
      </c>
      <c r="BP54" s="118">
        <v>15726.327725337875</v>
      </c>
      <c r="BQ54" s="118">
        <v>-10196.377593833404</v>
      </c>
      <c r="BR54" s="118"/>
      <c r="BS54" s="118"/>
      <c r="BT54" s="118"/>
      <c r="BU54" s="118"/>
      <c r="BV54" s="118"/>
      <c r="BW54" s="118"/>
      <c r="BX54" s="118"/>
      <c r="BY54" s="118"/>
      <c r="BZ54" s="118">
        <v>0.0</v>
      </c>
      <c r="CA54" s="118">
        <v>0.0</v>
      </c>
      <c r="CB54" s="118"/>
      <c r="CC54" s="118"/>
      <c r="CD54" s="118">
        <v>0.0</v>
      </c>
      <c r="CE54" s="118">
        <v>0.0</v>
      </c>
      <c r="CF54" s="118">
        <v>0.0</v>
      </c>
      <c r="CG54" s="118">
        <v>0.0</v>
      </c>
      <c r="CH54" s="118"/>
      <c r="CI54" s="118"/>
      <c r="CJ54" s="118"/>
      <c r="CK54" s="118"/>
      <c r="CL54" s="119">
        <v>45812.0</v>
      </c>
      <c r="CM54" s="117" t="s">
        <v>369</v>
      </c>
      <c r="CN54" s="117" t="s">
        <v>370</v>
      </c>
      <c r="CO54" s="117" t="s">
        <v>492</v>
      </c>
      <c r="CP54" s="118">
        <v>10771.97</v>
      </c>
      <c r="CQ54" s="118">
        <v>25.0</v>
      </c>
      <c r="CR54" s="118">
        <v>23.0</v>
      </c>
      <c r="CS54" s="117" t="s">
        <v>247</v>
      </c>
      <c r="CT54" s="117"/>
      <c r="CU54" s="117"/>
      <c r="CV54" s="117" t="s">
        <v>357</v>
      </c>
      <c r="CW54" s="119">
        <v>46178.0</v>
      </c>
      <c r="CX54" s="117" t="s">
        <v>358</v>
      </c>
    </row>
    <row r="55">
      <c r="A55" s="114" t="s">
        <v>493</v>
      </c>
      <c r="B55" s="114" t="s">
        <v>494</v>
      </c>
      <c r="C55" s="114" t="s">
        <v>25</v>
      </c>
      <c r="D55" s="114" t="s">
        <v>437</v>
      </c>
      <c r="E55" s="114" t="s">
        <v>349</v>
      </c>
      <c r="F55" s="114"/>
      <c r="G55" s="114"/>
      <c r="H55" s="114"/>
      <c r="I55" s="115">
        <v>21778.0</v>
      </c>
      <c r="J55" s="114" t="s">
        <v>88</v>
      </c>
      <c r="K55" s="114" t="s">
        <v>438</v>
      </c>
      <c r="L55" s="116">
        <v>45812.0</v>
      </c>
      <c r="M55" s="114" t="s">
        <v>351</v>
      </c>
      <c r="N55" s="115">
        <v>6.0</v>
      </c>
      <c r="O55" s="114" t="s">
        <v>352</v>
      </c>
      <c r="P55" s="114" t="s">
        <v>353</v>
      </c>
      <c r="Q55" s="115">
        <v>5111.97</v>
      </c>
      <c r="R55" s="115">
        <v>2917.92</v>
      </c>
      <c r="S55" s="115">
        <v>33.0</v>
      </c>
      <c r="T55" s="115">
        <v>18.0</v>
      </c>
      <c r="U55" s="115">
        <v>92.0</v>
      </c>
      <c r="V55" s="115">
        <v>51.0</v>
      </c>
      <c r="W55" s="115">
        <v>-0.0948579075</v>
      </c>
      <c r="X55" s="115">
        <v>-0.11922621397552313</v>
      </c>
      <c r="Y55" s="115">
        <v>0.0274483015</v>
      </c>
      <c r="Z55" s="115">
        <v>0.048275056999999996</v>
      </c>
      <c r="AA55" s="115">
        <v>-0.0368766515</v>
      </c>
      <c r="AB55" s="115">
        <v>2271.681577988276</v>
      </c>
      <c r="AC55" s="115"/>
      <c r="AD55" s="115"/>
      <c r="AE55" s="115"/>
      <c r="AF55" s="115"/>
      <c r="AG55" s="115">
        <v>2271.681577988276</v>
      </c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>
        <v>0.0</v>
      </c>
      <c r="AS55" s="115">
        <v>0.0</v>
      </c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>
        <v>20591.606353731608</v>
      </c>
      <c r="BI55" s="115">
        <v>-44674.21149489211</v>
      </c>
      <c r="BJ55" s="115">
        <v>18437.195532014397</v>
      </c>
      <c r="BK55" s="115">
        <v>-35770.14965777543</v>
      </c>
      <c r="BL55" s="115">
        <v>13320.803400497074</v>
      </c>
      <c r="BM55" s="115">
        <v>-18741.25245248257</v>
      </c>
      <c r="BN55" s="115">
        <v>13558.049775394922</v>
      </c>
      <c r="BO55" s="115">
        <v>-27726.068371369525</v>
      </c>
      <c r="BP55" s="115">
        <v>23839.378525954704</v>
      </c>
      <c r="BQ55" s="115">
        <v>-15091.808981965594</v>
      </c>
      <c r="BR55" s="115"/>
      <c r="BS55" s="115"/>
      <c r="BT55" s="115"/>
      <c r="BU55" s="115"/>
      <c r="BV55" s="115"/>
      <c r="BW55" s="115"/>
      <c r="BX55" s="115"/>
      <c r="BY55" s="115"/>
      <c r="BZ55" s="115">
        <v>0.0</v>
      </c>
      <c r="CA55" s="115">
        <v>0.0</v>
      </c>
      <c r="CB55" s="115"/>
      <c r="CC55" s="115"/>
      <c r="CD55" s="115">
        <v>0.0</v>
      </c>
      <c r="CE55" s="115">
        <v>0.0</v>
      </c>
      <c r="CF55" s="115">
        <v>0.0</v>
      </c>
      <c r="CG55" s="115">
        <v>0.0</v>
      </c>
      <c r="CH55" s="115"/>
      <c r="CI55" s="115"/>
      <c r="CJ55" s="115"/>
      <c r="CK55" s="115"/>
      <c r="CL55" s="116">
        <v>45812.0</v>
      </c>
      <c r="CM55" s="114" t="s">
        <v>354</v>
      </c>
      <c r="CN55" s="114" t="s">
        <v>466</v>
      </c>
      <c r="CO55" s="114" t="s">
        <v>467</v>
      </c>
      <c r="CP55" s="115">
        <v>5111.97</v>
      </c>
      <c r="CQ55" s="115">
        <v>25.0</v>
      </c>
      <c r="CR55" s="115">
        <v>23.0</v>
      </c>
      <c r="CS55" s="114" t="s">
        <v>247</v>
      </c>
      <c r="CT55" s="114"/>
      <c r="CU55" s="114"/>
      <c r="CV55" s="114" t="s">
        <v>357</v>
      </c>
      <c r="CW55" s="116">
        <v>46178.0</v>
      </c>
      <c r="CX55" s="114" t="s">
        <v>358</v>
      </c>
    </row>
    <row r="56">
      <c r="A56" s="117" t="s">
        <v>476</v>
      </c>
      <c r="B56" s="117" t="s">
        <v>167</v>
      </c>
      <c r="C56" s="117" t="s">
        <v>24</v>
      </c>
      <c r="D56" s="117" t="s">
        <v>469</v>
      </c>
      <c r="E56" s="117" t="s">
        <v>349</v>
      </c>
      <c r="F56" s="117"/>
      <c r="G56" s="117"/>
      <c r="H56" s="117"/>
      <c r="I56" s="118">
        <v>19908.0</v>
      </c>
      <c r="J56" s="117" t="s">
        <v>88</v>
      </c>
      <c r="K56" s="117" t="s">
        <v>470</v>
      </c>
      <c r="L56" s="119">
        <v>45812.0</v>
      </c>
      <c r="M56" s="117" t="s">
        <v>351</v>
      </c>
      <c r="N56" s="118">
        <v>6.0</v>
      </c>
      <c r="O56" s="117" t="s">
        <v>352</v>
      </c>
      <c r="P56" s="117" t="s">
        <v>353</v>
      </c>
      <c r="Q56" s="118">
        <v>8296.71</v>
      </c>
      <c r="R56" s="118">
        <v>7850.23</v>
      </c>
      <c r="S56" s="118">
        <v>60.0</v>
      </c>
      <c r="T56" s="118">
        <v>61.0</v>
      </c>
      <c r="U56" s="118">
        <v>134.0</v>
      </c>
      <c r="V56" s="118">
        <v>153.0</v>
      </c>
      <c r="W56" s="118">
        <v>-0.0948579075</v>
      </c>
      <c r="X56" s="118">
        <v>-0.11922621397552313</v>
      </c>
      <c r="Y56" s="118">
        <v>0.0274483015</v>
      </c>
      <c r="Z56" s="118">
        <v>0.048275056999999996</v>
      </c>
      <c r="AA56" s="118">
        <v>-0.0368766515</v>
      </c>
      <c r="AB56" s="118">
        <v>1230.6224438938154</v>
      </c>
      <c r="AC56" s="118"/>
      <c r="AD56" s="118"/>
      <c r="AE56" s="118"/>
      <c r="AF56" s="118"/>
      <c r="AG56" s="118">
        <v>1230.6224438938154</v>
      </c>
      <c r="AH56" s="118"/>
      <c r="AI56" s="118"/>
      <c r="AJ56" s="118"/>
      <c r="AK56" s="118"/>
      <c r="AL56" s="118"/>
      <c r="AM56" s="118"/>
      <c r="AN56" s="118"/>
      <c r="AO56" s="118"/>
      <c r="AP56" s="118"/>
      <c r="AQ56" s="118"/>
      <c r="AR56" s="118">
        <v>0.0</v>
      </c>
      <c r="AS56" s="118">
        <v>0.0</v>
      </c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>
        <v>20591.606353731608</v>
      </c>
      <c r="BI56" s="118">
        <v>-44674.21149489211</v>
      </c>
      <c r="BJ56" s="118">
        <v>18437.195532014397</v>
      </c>
      <c r="BK56" s="118">
        <v>-35770.14965777543</v>
      </c>
      <c r="BL56" s="118">
        <v>13320.803400497074</v>
      </c>
      <c r="BM56" s="118">
        <v>-18741.25245248257</v>
      </c>
      <c r="BN56" s="118">
        <v>13558.049775394922</v>
      </c>
      <c r="BO56" s="118">
        <v>-27726.068371369525</v>
      </c>
      <c r="BP56" s="118">
        <v>23839.378525954704</v>
      </c>
      <c r="BQ56" s="118">
        <v>-15091.808981965594</v>
      </c>
      <c r="BR56" s="118"/>
      <c r="BS56" s="118"/>
      <c r="BT56" s="118"/>
      <c r="BU56" s="118"/>
      <c r="BV56" s="118"/>
      <c r="BW56" s="118"/>
      <c r="BX56" s="118"/>
      <c r="BY56" s="118"/>
      <c r="BZ56" s="118">
        <v>0.0</v>
      </c>
      <c r="CA56" s="118">
        <v>0.0</v>
      </c>
      <c r="CB56" s="118"/>
      <c r="CC56" s="118"/>
      <c r="CD56" s="118">
        <v>0.0</v>
      </c>
      <c r="CE56" s="118">
        <v>0.0</v>
      </c>
      <c r="CF56" s="118">
        <v>0.0</v>
      </c>
      <c r="CG56" s="118">
        <v>0.0</v>
      </c>
      <c r="CH56" s="118"/>
      <c r="CI56" s="118"/>
      <c r="CJ56" s="118"/>
      <c r="CK56" s="118"/>
      <c r="CL56" s="119">
        <v>45812.0</v>
      </c>
      <c r="CM56" s="117" t="s">
        <v>354</v>
      </c>
      <c r="CN56" s="117" t="s">
        <v>471</v>
      </c>
      <c r="CO56" s="117" t="s">
        <v>472</v>
      </c>
      <c r="CP56" s="118">
        <v>8296.71</v>
      </c>
      <c r="CQ56" s="118">
        <v>25.0</v>
      </c>
      <c r="CR56" s="118">
        <v>23.0</v>
      </c>
      <c r="CS56" s="117" t="s">
        <v>24</v>
      </c>
      <c r="CT56" s="117"/>
      <c r="CU56" s="117"/>
      <c r="CV56" s="117" t="s">
        <v>357</v>
      </c>
      <c r="CW56" s="119">
        <v>46178.0</v>
      </c>
      <c r="CX56" s="117" t="s">
        <v>358</v>
      </c>
    </row>
    <row r="57">
      <c r="A57" s="114" t="s">
        <v>373</v>
      </c>
      <c r="B57" s="114" t="s">
        <v>495</v>
      </c>
      <c r="C57" s="114" t="s">
        <v>27</v>
      </c>
      <c r="D57" s="114" t="s">
        <v>367</v>
      </c>
      <c r="E57" s="114" t="s">
        <v>349</v>
      </c>
      <c r="F57" s="114"/>
      <c r="G57" s="114"/>
      <c r="H57" s="114"/>
      <c r="I57" s="115">
        <v>13181.0</v>
      </c>
      <c r="J57" s="114" t="s">
        <v>85</v>
      </c>
      <c r="K57" s="114" t="s">
        <v>368</v>
      </c>
      <c r="L57" s="116">
        <v>45812.0</v>
      </c>
      <c r="M57" s="114" t="s">
        <v>351</v>
      </c>
      <c r="N57" s="115">
        <v>6.0</v>
      </c>
      <c r="O57" s="114" t="s">
        <v>352</v>
      </c>
      <c r="P57" s="114" t="s">
        <v>353</v>
      </c>
      <c r="Q57" s="115">
        <v>6020.89</v>
      </c>
      <c r="R57" s="115">
        <v>8833.31</v>
      </c>
      <c r="S57" s="115">
        <v>42.0</v>
      </c>
      <c r="T57" s="115">
        <v>60.0</v>
      </c>
      <c r="U57" s="115">
        <v>92.0</v>
      </c>
      <c r="V57" s="115">
        <v>157.0</v>
      </c>
      <c r="W57" s="115">
        <v>-0.118206869</v>
      </c>
      <c r="X57" s="115">
        <v>-0.15172413793103445</v>
      </c>
      <c r="Y57" s="115">
        <v>0.050770418</v>
      </c>
      <c r="Z57" s="115">
        <v>0.099635145</v>
      </c>
      <c r="AA57" s="115">
        <v>-0.099465029</v>
      </c>
      <c r="AB57" s="115">
        <v>-1751.717524646624</v>
      </c>
      <c r="AC57" s="115"/>
      <c r="AD57" s="115"/>
      <c r="AE57" s="115"/>
      <c r="AF57" s="115"/>
      <c r="AG57" s="115">
        <v>-1751.717524646624</v>
      </c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>
        <v>0.0</v>
      </c>
      <c r="AS57" s="115">
        <v>0.0</v>
      </c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>
        <v>10516.62548537691</v>
      </c>
      <c r="BI57" s="115">
        <v>-5867.536050962099</v>
      </c>
      <c r="BJ57" s="115">
        <v>6706.246424858784</v>
      </c>
      <c r="BK57" s="115">
        <v>-2416.9629131298084</v>
      </c>
      <c r="BL57" s="115">
        <v>5529.871884984191</v>
      </c>
      <c r="BM57" s="115">
        <v>-4305.874117874965</v>
      </c>
      <c r="BN57" s="115">
        <v>4680.41668723685</v>
      </c>
      <c r="BO57" s="115">
        <v>-3541.0514695843817</v>
      </c>
      <c r="BP57" s="115">
        <v>4288.117159547488</v>
      </c>
      <c r="BQ57" s="115">
        <v>-4203.484610090729</v>
      </c>
      <c r="BR57" s="115"/>
      <c r="BS57" s="115"/>
      <c r="BT57" s="115"/>
      <c r="BU57" s="115"/>
      <c r="BV57" s="115"/>
      <c r="BW57" s="115"/>
      <c r="BX57" s="115"/>
      <c r="BY57" s="115"/>
      <c r="BZ57" s="115">
        <v>0.0</v>
      </c>
      <c r="CA57" s="115">
        <v>0.0</v>
      </c>
      <c r="CB57" s="115"/>
      <c r="CC57" s="115"/>
      <c r="CD57" s="115">
        <v>0.0</v>
      </c>
      <c r="CE57" s="115">
        <v>0.0</v>
      </c>
      <c r="CF57" s="115">
        <v>0.0</v>
      </c>
      <c r="CG57" s="115">
        <v>0.0</v>
      </c>
      <c r="CH57" s="115"/>
      <c r="CI57" s="115"/>
      <c r="CJ57" s="115"/>
      <c r="CK57" s="115"/>
      <c r="CL57" s="116">
        <v>45812.0</v>
      </c>
      <c r="CM57" s="114" t="s">
        <v>369</v>
      </c>
      <c r="CN57" s="114" t="s">
        <v>370</v>
      </c>
      <c r="CO57" s="114" t="s">
        <v>371</v>
      </c>
      <c r="CP57" s="115">
        <v>6020.89</v>
      </c>
      <c r="CQ57" s="115">
        <v>25.0</v>
      </c>
      <c r="CR57" s="115">
        <v>23.0</v>
      </c>
      <c r="CS57" s="114" t="s">
        <v>247</v>
      </c>
      <c r="CT57" s="114"/>
      <c r="CU57" s="114"/>
      <c r="CV57" s="114" t="s">
        <v>372</v>
      </c>
      <c r="CW57" s="116">
        <v>46178.0</v>
      </c>
      <c r="CX57" s="114" t="s">
        <v>358</v>
      </c>
    </row>
    <row r="58">
      <c r="A58" s="117" t="s">
        <v>496</v>
      </c>
      <c r="B58" s="117" t="s">
        <v>497</v>
      </c>
      <c r="C58" s="117" t="s">
        <v>27</v>
      </c>
      <c r="D58" s="117" t="s">
        <v>490</v>
      </c>
      <c r="E58" s="117" t="s">
        <v>349</v>
      </c>
      <c r="F58" s="117"/>
      <c r="G58" s="117"/>
      <c r="H58" s="117"/>
      <c r="I58" s="118">
        <v>21373.0</v>
      </c>
      <c r="J58" s="117" t="s">
        <v>86</v>
      </c>
      <c r="K58" s="117" t="s">
        <v>491</v>
      </c>
      <c r="L58" s="119">
        <v>45812.0</v>
      </c>
      <c r="M58" s="117" t="s">
        <v>351</v>
      </c>
      <c r="N58" s="118">
        <v>6.0</v>
      </c>
      <c r="O58" s="117" t="s">
        <v>352</v>
      </c>
      <c r="P58" s="117" t="s">
        <v>353</v>
      </c>
      <c r="Q58" s="118">
        <v>3867.56</v>
      </c>
      <c r="R58" s="118">
        <v>7065.3</v>
      </c>
      <c r="S58" s="118">
        <v>27.0</v>
      </c>
      <c r="T58" s="118">
        <v>49.0</v>
      </c>
      <c r="U58" s="118">
        <v>65.0</v>
      </c>
      <c r="V58" s="118">
        <v>120.0</v>
      </c>
      <c r="W58" s="118">
        <v>-0.082491842</v>
      </c>
      <c r="X58" s="118">
        <v>-0.04054054054054057</v>
      </c>
      <c r="Y58" s="118">
        <v>-0.002432829</v>
      </c>
      <c r="Z58" s="118">
        <v>0.064605929</v>
      </c>
      <c r="AA58" s="118">
        <v>-0.117253521</v>
      </c>
      <c r="AB58" s="118">
        <v>-2882.8881586013536</v>
      </c>
      <c r="AC58" s="118"/>
      <c r="AD58" s="118"/>
      <c r="AE58" s="118"/>
      <c r="AF58" s="118"/>
      <c r="AG58" s="118">
        <v>-2882.8881586013536</v>
      </c>
      <c r="AH58" s="118"/>
      <c r="AI58" s="118"/>
      <c r="AJ58" s="118"/>
      <c r="AK58" s="118"/>
      <c r="AL58" s="118"/>
      <c r="AM58" s="118"/>
      <c r="AN58" s="118"/>
      <c r="AO58" s="118"/>
      <c r="AP58" s="118"/>
      <c r="AQ58" s="118"/>
      <c r="AR58" s="118">
        <v>0.0</v>
      </c>
      <c r="AS58" s="118">
        <v>0.0</v>
      </c>
      <c r="AT58" s="118"/>
      <c r="AU58" s="118"/>
      <c r="AV58" s="118"/>
      <c r="AW58" s="118"/>
      <c r="AX58" s="118"/>
      <c r="AY58" s="118"/>
      <c r="AZ58" s="118"/>
      <c r="BA58" s="118"/>
      <c r="BB58" s="118"/>
      <c r="BC58" s="118"/>
      <c r="BD58" s="118"/>
      <c r="BE58" s="118"/>
      <c r="BF58" s="118"/>
      <c r="BG58" s="118"/>
      <c r="BH58" s="118">
        <v>18942.256601210724</v>
      </c>
      <c r="BI58" s="118">
        <v>-22493.812897781016</v>
      </c>
      <c r="BJ58" s="118">
        <v>10854.753869818704</v>
      </c>
      <c r="BK58" s="118">
        <v>-25193.598336845087</v>
      </c>
      <c r="BL58" s="118">
        <v>12226.332837277254</v>
      </c>
      <c r="BM58" s="118">
        <v>-8082.171623414555</v>
      </c>
      <c r="BN58" s="118">
        <v>13944.239662689306</v>
      </c>
      <c r="BO58" s="118">
        <v>-12148.991186639172</v>
      </c>
      <c r="BP58" s="118">
        <v>13323.364577980185</v>
      </c>
      <c r="BQ58" s="118">
        <v>-10974.45184016762</v>
      </c>
      <c r="BR58" s="118"/>
      <c r="BS58" s="118"/>
      <c r="BT58" s="118"/>
      <c r="BU58" s="118"/>
      <c r="BV58" s="118"/>
      <c r="BW58" s="118"/>
      <c r="BX58" s="118"/>
      <c r="BY58" s="118"/>
      <c r="BZ58" s="118">
        <v>0.0</v>
      </c>
      <c r="CA58" s="118">
        <v>0.0</v>
      </c>
      <c r="CB58" s="118"/>
      <c r="CC58" s="118"/>
      <c r="CD58" s="118">
        <v>0.0</v>
      </c>
      <c r="CE58" s="118">
        <v>0.0</v>
      </c>
      <c r="CF58" s="118">
        <v>0.0</v>
      </c>
      <c r="CG58" s="118">
        <v>0.0</v>
      </c>
      <c r="CH58" s="118"/>
      <c r="CI58" s="118"/>
      <c r="CJ58" s="118"/>
      <c r="CK58" s="118"/>
      <c r="CL58" s="119">
        <v>45812.0</v>
      </c>
      <c r="CM58" s="117" t="s">
        <v>498</v>
      </c>
      <c r="CN58" s="117" t="s">
        <v>370</v>
      </c>
      <c r="CO58" s="117" t="s">
        <v>492</v>
      </c>
      <c r="CP58" s="118">
        <v>3867.56</v>
      </c>
      <c r="CQ58" s="118">
        <v>25.0</v>
      </c>
      <c r="CR58" s="118">
        <v>23.0</v>
      </c>
      <c r="CS58" s="117" t="s">
        <v>247</v>
      </c>
      <c r="CT58" s="117"/>
      <c r="CU58" s="117"/>
      <c r="CV58" s="117" t="s">
        <v>372</v>
      </c>
      <c r="CW58" s="119">
        <v>46178.0</v>
      </c>
      <c r="CX58" s="117" t="s">
        <v>358</v>
      </c>
    </row>
    <row r="59">
      <c r="A59" s="114" t="s">
        <v>499</v>
      </c>
      <c r="B59" s="114" t="s">
        <v>500</v>
      </c>
      <c r="C59" s="114" t="s">
        <v>25</v>
      </c>
      <c r="D59" s="114" t="s">
        <v>459</v>
      </c>
      <c r="E59" s="114" t="s">
        <v>349</v>
      </c>
      <c r="F59" s="114"/>
      <c r="G59" s="114"/>
      <c r="H59" s="114"/>
      <c r="I59" s="115">
        <v>21595.0</v>
      </c>
      <c r="J59" s="114" t="s">
        <v>79</v>
      </c>
      <c r="K59" s="114" t="s">
        <v>460</v>
      </c>
      <c r="L59" s="116">
        <v>45812.0</v>
      </c>
      <c r="M59" s="114" t="s">
        <v>351</v>
      </c>
      <c r="N59" s="115">
        <v>6.0</v>
      </c>
      <c r="O59" s="114" t="s">
        <v>352</v>
      </c>
      <c r="P59" s="114" t="s">
        <v>353</v>
      </c>
      <c r="Q59" s="115">
        <v>2840.63</v>
      </c>
      <c r="R59" s="115">
        <v>2482.4</v>
      </c>
      <c r="S59" s="115">
        <v>20.0</v>
      </c>
      <c r="T59" s="115">
        <v>14.0</v>
      </c>
      <c r="U59" s="115">
        <v>35.0</v>
      </c>
      <c r="V59" s="115">
        <v>40.0</v>
      </c>
      <c r="W59" s="115">
        <v>-0.054825179</v>
      </c>
      <c r="X59" s="115">
        <v>-0.032258064516129004</v>
      </c>
      <c r="Y59" s="115">
        <v>0.02488836</v>
      </c>
      <c r="Z59" s="115">
        <v>0.004423513</v>
      </c>
      <c r="AA59" s="115">
        <v>0.010875379</v>
      </c>
      <c r="AB59" s="115">
        <v>122.41530826465805</v>
      </c>
      <c r="AC59" s="115"/>
      <c r="AD59" s="115"/>
      <c r="AE59" s="115"/>
      <c r="AF59" s="115"/>
      <c r="AG59" s="115">
        <v>122.41530826465805</v>
      </c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>
        <v>0.0</v>
      </c>
      <c r="AS59" s="115">
        <v>0.0</v>
      </c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>
        <v>9844.129610043932</v>
      </c>
      <c r="BI59" s="115">
        <v>-9425.6405393914</v>
      </c>
      <c r="BJ59" s="115">
        <v>5061.4460225670955</v>
      </c>
      <c r="BK59" s="115">
        <v>-10020.452523714228</v>
      </c>
      <c r="BL59" s="115">
        <v>8413.052881476435</v>
      </c>
      <c r="BM59" s="115">
        <v>-8181.282124534361</v>
      </c>
      <c r="BN59" s="115">
        <v>6068.478079148779</v>
      </c>
      <c r="BO59" s="115">
        <v>-5567.564024379657</v>
      </c>
      <c r="BP59" s="115">
        <v>8508.315175032501</v>
      </c>
      <c r="BQ59" s="115">
        <v>-8777.45847285955</v>
      </c>
      <c r="BR59" s="115"/>
      <c r="BS59" s="115"/>
      <c r="BT59" s="115"/>
      <c r="BU59" s="115"/>
      <c r="BV59" s="115"/>
      <c r="BW59" s="115"/>
      <c r="BX59" s="115"/>
      <c r="BY59" s="115"/>
      <c r="BZ59" s="115">
        <v>0.0</v>
      </c>
      <c r="CA59" s="115">
        <v>0.0</v>
      </c>
      <c r="CB59" s="115"/>
      <c r="CC59" s="115"/>
      <c r="CD59" s="115">
        <v>0.0</v>
      </c>
      <c r="CE59" s="115">
        <v>0.0</v>
      </c>
      <c r="CF59" s="115">
        <v>0.0</v>
      </c>
      <c r="CG59" s="115">
        <v>0.0</v>
      </c>
      <c r="CH59" s="115"/>
      <c r="CI59" s="115"/>
      <c r="CJ59" s="115"/>
      <c r="CK59" s="115"/>
      <c r="CL59" s="116">
        <v>45812.0</v>
      </c>
      <c r="CM59" s="114" t="s">
        <v>384</v>
      </c>
      <c r="CN59" s="114" t="s">
        <v>461</v>
      </c>
      <c r="CO59" s="114" t="s">
        <v>501</v>
      </c>
      <c r="CP59" s="115">
        <v>2840.63</v>
      </c>
      <c r="CQ59" s="115">
        <v>25.0</v>
      </c>
      <c r="CR59" s="115">
        <v>23.0</v>
      </c>
      <c r="CS59" s="114" t="s">
        <v>247</v>
      </c>
      <c r="CT59" s="114"/>
      <c r="CU59" s="114"/>
      <c r="CV59" s="114" t="s">
        <v>357</v>
      </c>
      <c r="CW59" s="116">
        <v>46178.0</v>
      </c>
      <c r="CX59" s="114" t="s">
        <v>358</v>
      </c>
    </row>
    <row r="60">
      <c r="A60" s="117" t="s">
        <v>488</v>
      </c>
      <c r="B60" s="117" t="s">
        <v>502</v>
      </c>
      <c r="C60" s="117" t="s">
        <v>27</v>
      </c>
      <c r="D60" s="117" t="s">
        <v>490</v>
      </c>
      <c r="E60" s="117" t="s">
        <v>349</v>
      </c>
      <c r="F60" s="117"/>
      <c r="G60" s="117"/>
      <c r="H60" s="117"/>
      <c r="I60" s="118">
        <v>21307.0</v>
      </c>
      <c r="J60" s="117" t="s">
        <v>96</v>
      </c>
      <c r="K60" s="117" t="s">
        <v>491</v>
      </c>
      <c r="L60" s="119">
        <v>45812.0</v>
      </c>
      <c r="M60" s="117" t="s">
        <v>351</v>
      </c>
      <c r="N60" s="118">
        <v>6.0</v>
      </c>
      <c r="O60" s="117" t="s">
        <v>352</v>
      </c>
      <c r="P60" s="117" t="s">
        <v>353</v>
      </c>
      <c r="Q60" s="118">
        <v>3457.54</v>
      </c>
      <c r="R60" s="118">
        <v>4045.01</v>
      </c>
      <c r="S60" s="118">
        <v>27.0</v>
      </c>
      <c r="T60" s="118">
        <v>32.0</v>
      </c>
      <c r="U60" s="118">
        <v>58.0</v>
      </c>
      <c r="V60" s="118">
        <v>85.0</v>
      </c>
      <c r="W60" s="118">
        <v>0.04034084</v>
      </c>
      <c r="X60" s="118">
        <v>0.04475993804852868</v>
      </c>
      <c r="Y60" s="118">
        <v>-0.013683563</v>
      </c>
      <c r="Z60" s="118">
        <v>0.046733395</v>
      </c>
      <c r="AA60" s="118">
        <v>-0.06415088799999999</v>
      </c>
      <c r="AB60" s="118">
        <v>-732.4390857458175</v>
      </c>
      <c r="AC60" s="118"/>
      <c r="AD60" s="118"/>
      <c r="AE60" s="118"/>
      <c r="AF60" s="118"/>
      <c r="AG60" s="118">
        <v>-732.4390857458175</v>
      </c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18">
        <v>0.0</v>
      </c>
      <c r="AS60" s="118">
        <v>0.0</v>
      </c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>
        <v>9042.656767071201</v>
      </c>
      <c r="BI60" s="118">
        <v>-14624.782956248802</v>
      </c>
      <c r="BJ60" s="118">
        <v>6574.140305029479</v>
      </c>
      <c r="BK60" s="118">
        <v>-12722.472117528498</v>
      </c>
      <c r="BL60" s="118">
        <v>7193.335260140271</v>
      </c>
      <c r="BM60" s="118">
        <v>-4274.494645819442</v>
      </c>
      <c r="BN60" s="118">
        <v>5785.784483451586</v>
      </c>
      <c r="BO60" s="118">
        <v>-6150.014104686039</v>
      </c>
      <c r="BP60" s="118">
        <v>6844.823439854254</v>
      </c>
      <c r="BQ60" s="118">
        <v>-3561.7532042989715</v>
      </c>
      <c r="BR60" s="118"/>
      <c r="BS60" s="118"/>
      <c r="BT60" s="118"/>
      <c r="BU60" s="118"/>
      <c r="BV60" s="118"/>
      <c r="BW60" s="118"/>
      <c r="BX60" s="118"/>
      <c r="BY60" s="118"/>
      <c r="BZ60" s="118">
        <v>0.0</v>
      </c>
      <c r="CA60" s="118">
        <v>0.0</v>
      </c>
      <c r="CB60" s="118"/>
      <c r="CC60" s="118"/>
      <c r="CD60" s="118">
        <v>0.0</v>
      </c>
      <c r="CE60" s="118">
        <v>0.0</v>
      </c>
      <c r="CF60" s="118">
        <v>0.0</v>
      </c>
      <c r="CG60" s="118">
        <v>0.0</v>
      </c>
      <c r="CH60" s="118"/>
      <c r="CI60" s="118"/>
      <c r="CJ60" s="118"/>
      <c r="CK60" s="118"/>
      <c r="CL60" s="119">
        <v>45812.0</v>
      </c>
      <c r="CM60" s="117" t="s">
        <v>369</v>
      </c>
      <c r="CN60" s="117" t="s">
        <v>370</v>
      </c>
      <c r="CO60" s="117" t="s">
        <v>492</v>
      </c>
      <c r="CP60" s="118">
        <v>3457.54</v>
      </c>
      <c r="CQ60" s="118">
        <v>25.0</v>
      </c>
      <c r="CR60" s="118">
        <v>23.0</v>
      </c>
      <c r="CS60" s="117" t="s">
        <v>247</v>
      </c>
      <c r="CT60" s="117"/>
      <c r="CU60" s="117"/>
      <c r="CV60" s="117" t="s">
        <v>372</v>
      </c>
      <c r="CW60" s="119">
        <v>46178.0</v>
      </c>
      <c r="CX60" s="117" t="s">
        <v>358</v>
      </c>
    </row>
    <row r="61">
      <c r="A61" s="114" t="s">
        <v>476</v>
      </c>
      <c r="B61" s="114" t="s">
        <v>115</v>
      </c>
      <c r="C61" s="114" t="s">
        <v>24</v>
      </c>
      <c r="D61" s="114" t="s">
        <v>469</v>
      </c>
      <c r="E61" s="114" t="s">
        <v>349</v>
      </c>
      <c r="F61" s="114"/>
      <c r="G61" s="114"/>
      <c r="H61" s="114"/>
      <c r="I61" s="115">
        <v>19893.0</v>
      </c>
      <c r="J61" s="114" t="s">
        <v>92</v>
      </c>
      <c r="K61" s="114" t="s">
        <v>470</v>
      </c>
      <c r="L61" s="116">
        <v>45812.0</v>
      </c>
      <c r="M61" s="114" t="s">
        <v>351</v>
      </c>
      <c r="N61" s="115">
        <v>6.0</v>
      </c>
      <c r="O61" s="114" t="s">
        <v>352</v>
      </c>
      <c r="P61" s="114" t="s">
        <v>353</v>
      </c>
      <c r="Q61" s="115">
        <v>25361.96</v>
      </c>
      <c r="R61" s="115">
        <v>25896.13</v>
      </c>
      <c r="S61" s="115">
        <v>124.0</v>
      </c>
      <c r="T61" s="115">
        <v>160.0</v>
      </c>
      <c r="U61" s="115">
        <v>309.0</v>
      </c>
      <c r="V61" s="115">
        <v>368.0</v>
      </c>
      <c r="W61" s="115">
        <v>-0.071499</v>
      </c>
      <c r="X61" s="115">
        <v>-0.08333333333333337</v>
      </c>
      <c r="Y61" s="115">
        <v>0.089236992</v>
      </c>
      <c r="Z61" s="115">
        <v>-0.005437146</v>
      </c>
      <c r="AA61" s="115">
        <v>0.065431824</v>
      </c>
      <c r="AB61" s="115">
        <v>-1134.5398321597395</v>
      </c>
      <c r="AC61" s="115"/>
      <c r="AD61" s="115"/>
      <c r="AE61" s="115"/>
      <c r="AF61" s="115"/>
      <c r="AG61" s="115">
        <v>-1134.5398321597395</v>
      </c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>
        <v>0.0</v>
      </c>
      <c r="AS61" s="115">
        <v>0.0</v>
      </c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>
        <v>3758.1048315599983</v>
      </c>
      <c r="BI61" s="115">
        <v>-18718.69933956</v>
      </c>
      <c r="BJ61" s="115">
        <v>800.0180128198342</v>
      </c>
      <c r="BK61" s="115">
        <v>-23821.220726244414</v>
      </c>
      <c r="BL61" s="115">
        <v>4072.568896132332</v>
      </c>
      <c r="BM61" s="115">
        <v>-6491.574209569763</v>
      </c>
      <c r="BN61" s="115">
        <v>4329.172091980681</v>
      </c>
      <c r="BO61" s="115">
        <v>-9475.713880735328</v>
      </c>
      <c r="BP61" s="115">
        <v>4878.905898548219</v>
      </c>
      <c r="BQ61" s="115">
        <v>-2151.3694232310045</v>
      </c>
      <c r="BR61" s="115"/>
      <c r="BS61" s="115"/>
      <c r="BT61" s="115"/>
      <c r="BU61" s="115"/>
      <c r="BV61" s="115"/>
      <c r="BW61" s="115"/>
      <c r="BX61" s="115"/>
      <c r="BY61" s="115"/>
      <c r="BZ61" s="115">
        <v>0.0</v>
      </c>
      <c r="CA61" s="115">
        <v>0.0</v>
      </c>
      <c r="CB61" s="115"/>
      <c r="CC61" s="115"/>
      <c r="CD61" s="115">
        <v>0.0</v>
      </c>
      <c r="CE61" s="115">
        <v>0.0</v>
      </c>
      <c r="CF61" s="115">
        <v>0.0</v>
      </c>
      <c r="CG61" s="115">
        <v>0.0</v>
      </c>
      <c r="CH61" s="115"/>
      <c r="CI61" s="115"/>
      <c r="CJ61" s="115"/>
      <c r="CK61" s="115"/>
      <c r="CL61" s="116">
        <v>45812.0</v>
      </c>
      <c r="CM61" s="114" t="s">
        <v>354</v>
      </c>
      <c r="CN61" s="114" t="s">
        <v>471</v>
      </c>
      <c r="CO61" s="114" t="s">
        <v>472</v>
      </c>
      <c r="CP61" s="115">
        <v>25361.96</v>
      </c>
      <c r="CQ61" s="115">
        <v>25.0</v>
      </c>
      <c r="CR61" s="115">
        <v>23.0</v>
      </c>
      <c r="CS61" s="114" t="s">
        <v>24</v>
      </c>
      <c r="CT61" s="114"/>
      <c r="CU61" s="114"/>
      <c r="CV61" s="114" t="s">
        <v>372</v>
      </c>
      <c r="CW61" s="116">
        <v>46178.0</v>
      </c>
      <c r="CX61" s="114" t="s">
        <v>358</v>
      </c>
    </row>
    <row r="62">
      <c r="A62" s="117" t="s">
        <v>478</v>
      </c>
      <c r="B62" s="117" t="s">
        <v>503</v>
      </c>
      <c r="C62" s="117" t="s">
        <v>25</v>
      </c>
      <c r="D62" s="117" t="s">
        <v>437</v>
      </c>
      <c r="E62" s="117" t="s">
        <v>349</v>
      </c>
      <c r="F62" s="117"/>
      <c r="G62" s="117"/>
      <c r="H62" s="117"/>
      <c r="I62" s="118">
        <v>21797.0</v>
      </c>
      <c r="J62" s="117" t="s">
        <v>89</v>
      </c>
      <c r="K62" s="117" t="s">
        <v>438</v>
      </c>
      <c r="L62" s="119">
        <v>45812.0</v>
      </c>
      <c r="M62" s="117" t="s">
        <v>351</v>
      </c>
      <c r="N62" s="118">
        <v>6.0</v>
      </c>
      <c r="O62" s="117" t="s">
        <v>352</v>
      </c>
      <c r="P62" s="117" t="s">
        <v>353</v>
      </c>
      <c r="Q62" s="118">
        <v>27761.42</v>
      </c>
      <c r="R62" s="118">
        <v>35437.81</v>
      </c>
      <c r="S62" s="118">
        <v>176.0</v>
      </c>
      <c r="T62" s="118">
        <v>206.0</v>
      </c>
      <c r="U62" s="118">
        <v>417.0</v>
      </c>
      <c r="V62" s="118">
        <v>534.0</v>
      </c>
      <c r="W62" s="118">
        <v>-0.103566996</v>
      </c>
      <c r="X62" s="118">
        <v>-0.13840073824426258</v>
      </c>
      <c r="Y62" s="118">
        <v>0.033546243</v>
      </c>
      <c r="Z62" s="118">
        <v>0.0848909995</v>
      </c>
      <c r="AA62" s="118">
        <v>-0.0833678425</v>
      </c>
      <c r="AB62" s="118">
        <v>-3766.1608468517256</v>
      </c>
      <c r="AC62" s="118"/>
      <c r="AD62" s="118"/>
      <c r="AE62" s="118"/>
      <c r="AF62" s="118"/>
      <c r="AG62" s="118">
        <v>-3766.1608468517256</v>
      </c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18">
        <v>0.0</v>
      </c>
      <c r="AS62" s="118">
        <v>0.0</v>
      </c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>
        <v>5887.586280854044</v>
      </c>
      <c r="BI62" s="118">
        <v>-32496.84696964131</v>
      </c>
      <c r="BJ62" s="118">
        <v>4882.018175863513</v>
      </c>
      <c r="BK62" s="118">
        <v>-18854.84559322473</v>
      </c>
      <c r="BL62" s="118">
        <v>6660.038345699048</v>
      </c>
      <c r="BM62" s="118">
        <v>-17167.795005843087</v>
      </c>
      <c r="BN62" s="118">
        <v>12052.590625882549</v>
      </c>
      <c r="BO62" s="118">
        <v>-10608.61102562746</v>
      </c>
      <c r="BP62" s="118">
        <v>10648.515006196001</v>
      </c>
      <c r="BQ62" s="118">
        <v>-22600.25126659513</v>
      </c>
      <c r="BR62" s="118"/>
      <c r="BS62" s="118"/>
      <c r="BT62" s="118"/>
      <c r="BU62" s="118"/>
      <c r="BV62" s="118"/>
      <c r="BW62" s="118"/>
      <c r="BX62" s="118"/>
      <c r="BY62" s="118"/>
      <c r="BZ62" s="118">
        <v>0.0</v>
      </c>
      <c r="CA62" s="118">
        <v>0.0</v>
      </c>
      <c r="CB62" s="118"/>
      <c r="CC62" s="118"/>
      <c r="CD62" s="118">
        <v>0.0</v>
      </c>
      <c r="CE62" s="118">
        <v>0.0</v>
      </c>
      <c r="CF62" s="118">
        <v>0.0</v>
      </c>
      <c r="CG62" s="118">
        <v>0.0</v>
      </c>
      <c r="CH62" s="118"/>
      <c r="CI62" s="118"/>
      <c r="CJ62" s="118"/>
      <c r="CK62" s="118"/>
      <c r="CL62" s="119">
        <v>45812.0</v>
      </c>
      <c r="CM62" s="117" t="s">
        <v>354</v>
      </c>
      <c r="CN62" s="117" t="s">
        <v>466</v>
      </c>
      <c r="CO62" s="117" t="s">
        <v>467</v>
      </c>
      <c r="CP62" s="118">
        <v>27761.42</v>
      </c>
      <c r="CQ62" s="118">
        <v>25.0</v>
      </c>
      <c r="CR62" s="118">
        <v>23.0</v>
      </c>
      <c r="CS62" s="117" t="s">
        <v>247</v>
      </c>
      <c r="CT62" s="117"/>
      <c r="CU62" s="117"/>
      <c r="CV62" s="117" t="s">
        <v>372</v>
      </c>
      <c r="CW62" s="119">
        <v>46178.0</v>
      </c>
      <c r="CX62" s="117" t="s">
        <v>358</v>
      </c>
    </row>
    <row r="63">
      <c r="A63" s="114" t="s">
        <v>493</v>
      </c>
      <c r="B63" s="114" t="s">
        <v>504</v>
      </c>
      <c r="C63" s="114" t="s">
        <v>25</v>
      </c>
      <c r="D63" s="114" t="s">
        <v>437</v>
      </c>
      <c r="E63" s="114" t="s">
        <v>349</v>
      </c>
      <c r="F63" s="114"/>
      <c r="G63" s="114"/>
      <c r="H63" s="114"/>
      <c r="I63" s="115">
        <v>21798.0</v>
      </c>
      <c r="J63" s="114" t="s">
        <v>90</v>
      </c>
      <c r="K63" s="114" t="s">
        <v>438</v>
      </c>
      <c r="L63" s="116">
        <v>45812.0</v>
      </c>
      <c r="M63" s="114" t="s">
        <v>351</v>
      </c>
      <c r="N63" s="115">
        <v>6.0</v>
      </c>
      <c r="O63" s="114" t="s">
        <v>352</v>
      </c>
      <c r="P63" s="114" t="s">
        <v>353</v>
      </c>
      <c r="Q63" s="115">
        <v>18015.6</v>
      </c>
      <c r="R63" s="115">
        <v>17431.71</v>
      </c>
      <c r="S63" s="115">
        <v>98.0</v>
      </c>
      <c r="T63" s="115">
        <v>102.0</v>
      </c>
      <c r="U63" s="115">
        <v>272.0</v>
      </c>
      <c r="V63" s="115">
        <v>257.0</v>
      </c>
      <c r="W63" s="115">
        <v>-0.0192751205</v>
      </c>
      <c r="X63" s="115">
        <v>-0.10607610474631751</v>
      </c>
      <c r="Y63" s="115">
        <v>0.025536409</v>
      </c>
      <c r="Z63" s="115">
        <v>0.0802198395</v>
      </c>
      <c r="AA63" s="115">
        <v>-0.015659599</v>
      </c>
      <c r="AB63" s="115">
        <v>2093.4948609756475</v>
      </c>
      <c r="AC63" s="115"/>
      <c r="AD63" s="115"/>
      <c r="AE63" s="115"/>
      <c r="AF63" s="115"/>
      <c r="AG63" s="115">
        <v>2093.4948609756475</v>
      </c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>
        <v>0.0</v>
      </c>
      <c r="AS63" s="115">
        <v>0.0</v>
      </c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>
        <v>35860.08468789623</v>
      </c>
      <c r="BI63" s="115">
        <v>-32223.222052184225</v>
      </c>
      <c r="BJ63" s="115">
        <v>38711.29793377301</v>
      </c>
      <c r="BK63" s="115">
        <v>-22292.76362879735</v>
      </c>
      <c r="BL63" s="115">
        <v>16066.338981910685</v>
      </c>
      <c r="BM63" s="115">
        <v>-10957.421611413132</v>
      </c>
      <c r="BN63" s="115">
        <v>6086.057923784585</v>
      </c>
      <c r="BO63" s="115">
        <v>-20496.08517131655</v>
      </c>
      <c r="BP63" s="115">
        <v>23628.110314015066</v>
      </c>
      <c r="BQ63" s="115">
        <v>-4109.165695985545</v>
      </c>
      <c r="BR63" s="115"/>
      <c r="BS63" s="115"/>
      <c r="BT63" s="115"/>
      <c r="BU63" s="115"/>
      <c r="BV63" s="115"/>
      <c r="BW63" s="115"/>
      <c r="BX63" s="115"/>
      <c r="BY63" s="115"/>
      <c r="BZ63" s="115">
        <v>0.0</v>
      </c>
      <c r="CA63" s="115">
        <v>0.0</v>
      </c>
      <c r="CB63" s="115"/>
      <c r="CC63" s="115"/>
      <c r="CD63" s="115">
        <v>0.0</v>
      </c>
      <c r="CE63" s="115">
        <v>0.0</v>
      </c>
      <c r="CF63" s="115">
        <v>0.0</v>
      </c>
      <c r="CG63" s="115">
        <v>0.0</v>
      </c>
      <c r="CH63" s="115"/>
      <c r="CI63" s="115"/>
      <c r="CJ63" s="115"/>
      <c r="CK63" s="115"/>
      <c r="CL63" s="116">
        <v>45812.0</v>
      </c>
      <c r="CM63" s="114" t="s">
        <v>354</v>
      </c>
      <c r="CN63" s="114" t="s">
        <v>466</v>
      </c>
      <c r="CO63" s="114" t="s">
        <v>467</v>
      </c>
      <c r="CP63" s="115">
        <v>18015.6</v>
      </c>
      <c r="CQ63" s="115">
        <v>25.0</v>
      </c>
      <c r="CR63" s="115">
        <v>23.0</v>
      </c>
      <c r="CS63" s="114" t="s">
        <v>247</v>
      </c>
      <c r="CT63" s="114"/>
      <c r="CU63" s="114"/>
      <c r="CV63" s="114" t="s">
        <v>357</v>
      </c>
      <c r="CW63" s="116">
        <v>46178.0</v>
      </c>
      <c r="CX63" s="114" t="s">
        <v>358</v>
      </c>
    </row>
    <row r="64">
      <c r="A64" s="117" t="s">
        <v>505</v>
      </c>
      <c r="B64" s="117" t="s">
        <v>183</v>
      </c>
      <c r="C64" s="117" t="s">
        <v>24</v>
      </c>
      <c r="D64" s="117" t="s">
        <v>506</v>
      </c>
      <c r="E64" s="117" t="s">
        <v>349</v>
      </c>
      <c r="F64" s="117"/>
      <c r="G64" s="117"/>
      <c r="H64" s="117"/>
      <c r="I64" s="118">
        <v>21587.0</v>
      </c>
      <c r="J64" s="117" t="s">
        <v>80</v>
      </c>
      <c r="K64" s="117" t="s">
        <v>507</v>
      </c>
      <c r="L64" s="119">
        <v>45812.0</v>
      </c>
      <c r="M64" s="117" t="s">
        <v>351</v>
      </c>
      <c r="N64" s="118">
        <v>6.0</v>
      </c>
      <c r="O64" s="117" t="s">
        <v>352</v>
      </c>
      <c r="P64" s="117" t="s">
        <v>353</v>
      </c>
      <c r="Q64" s="118">
        <v>9418.69</v>
      </c>
      <c r="R64" s="118">
        <v>12034.78</v>
      </c>
      <c r="S64" s="118">
        <v>46.0</v>
      </c>
      <c r="T64" s="118">
        <v>64.0</v>
      </c>
      <c r="U64" s="118">
        <v>119.0</v>
      </c>
      <c r="V64" s="118">
        <v>152.0</v>
      </c>
      <c r="W64" s="118">
        <v>-0.20420095300000002</v>
      </c>
      <c r="X64" s="118">
        <v>-0.199252506049084</v>
      </c>
      <c r="Y64" s="118">
        <v>-0.0044159505</v>
      </c>
      <c r="Z64" s="118">
        <v>0.080162051</v>
      </c>
      <c r="AA64" s="118">
        <v>-0.044701282</v>
      </c>
      <c r="AB64" s="118">
        <v>-267.6269980381219</v>
      </c>
      <c r="AC64" s="118"/>
      <c r="AD64" s="118"/>
      <c r="AE64" s="118"/>
      <c r="AF64" s="118"/>
      <c r="AG64" s="118">
        <v>-267.6269980381219</v>
      </c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18">
        <v>0.0</v>
      </c>
      <c r="AS64" s="118">
        <v>0.0</v>
      </c>
      <c r="AT64" s="118"/>
      <c r="AU64" s="118"/>
      <c r="AV64" s="118"/>
      <c r="AW64" s="118"/>
      <c r="AX64" s="118"/>
      <c r="AY64" s="118"/>
      <c r="AZ64" s="118"/>
      <c r="BA64" s="118"/>
      <c r="BB64" s="118"/>
      <c r="BC64" s="118"/>
      <c r="BD64" s="118"/>
      <c r="BE64" s="118"/>
      <c r="BF64" s="118"/>
      <c r="BG64" s="118"/>
      <c r="BH64" s="118">
        <v>11171.932900408972</v>
      </c>
      <c r="BI64" s="118">
        <v>-7863.7677090444995</v>
      </c>
      <c r="BJ64" s="118">
        <v>12390.96287669647</v>
      </c>
      <c r="BK64" s="118">
        <v>-9979.593755657963</v>
      </c>
      <c r="BL64" s="118">
        <v>4668.125302998433</v>
      </c>
      <c r="BM64" s="118">
        <v>-8026.562661985933</v>
      </c>
      <c r="BN64" s="118">
        <v>2025.6892989724831</v>
      </c>
      <c r="BO64" s="118">
        <v>-5038.4523199529785</v>
      </c>
      <c r="BP64" s="118">
        <v>5938.050355145717</v>
      </c>
      <c r="BQ64" s="118">
        <v>-6283.724693152721</v>
      </c>
      <c r="BR64" s="118"/>
      <c r="BS64" s="118"/>
      <c r="BT64" s="118"/>
      <c r="BU64" s="118"/>
      <c r="BV64" s="118"/>
      <c r="BW64" s="118"/>
      <c r="BX64" s="118"/>
      <c r="BY64" s="118"/>
      <c r="BZ64" s="118">
        <v>0.0</v>
      </c>
      <c r="CA64" s="118">
        <v>0.0</v>
      </c>
      <c r="CB64" s="118"/>
      <c r="CC64" s="118"/>
      <c r="CD64" s="118">
        <v>0.0</v>
      </c>
      <c r="CE64" s="118">
        <v>0.0</v>
      </c>
      <c r="CF64" s="118">
        <v>0.0</v>
      </c>
      <c r="CG64" s="118">
        <v>0.0</v>
      </c>
      <c r="CH64" s="118"/>
      <c r="CI64" s="118"/>
      <c r="CJ64" s="118"/>
      <c r="CK64" s="118"/>
      <c r="CL64" s="119">
        <v>45812.0</v>
      </c>
      <c r="CM64" s="117" t="s">
        <v>354</v>
      </c>
      <c r="CN64" s="117" t="s">
        <v>508</v>
      </c>
      <c r="CO64" s="117" t="s">
        <v>509</v>
      </c>
      <c r="CP64" s="118">
        <v>9418.69</v>
      </c>
      <c r="CQ64" s="118">
        <v>25.0</v>
      </c>
      <c r="CR64" s="118">
        <v>23.0</v>
      </c>
      <c r="CS64" s="117" t="s">
        <v>24</v>
      </c>
      <c r="CT64" s="117"/>
      <c r="CU64" s="117"/>
      <c r="CV64" s="117" t="s">
        <v>372</v>
      </c>
      <c r="CW64" s="119">
        <v>46178.0</v>
      </c>
      <c r="CX64" s="117" t="s">
        <v>358</v>
      </c>
    </row>
    <row r="65">
      <c r="A65" s="114" t="s">
        <v>510</v>
      </c>
      <c r="B65" s="114" t="s">
        <v>511</v>
      </c>
      <c r="C65" s="114" t="s">
        <v>25</v>
      </c>
      <c r="D65" s="114" t="s">
        <v>437</v>
      </c>
      <c r="E65" s="114" t="s">
        <v>349</v>
      </c>
      <c r="F65" s="114"/>
      <c r="G65" s="114"/>
      <c r="H65" s="114"/>
      <c r="I65" s="115">
        <v>21806.0</v>
      </c>
      <c r="J65" s="114" t="s">
        <v>88</v>
      </c>
      <c r="K65" s="114" t="s">
        <v>438</v>
      </c>
      <c r="L65" s="116">
        <v>45812.0</v>
      </c>
      <c r="M65" s="114" t="s">
        <v>351</v>
      </c>
      <c r="N65" s="115">
        <v>6.0</v>
      </c>
      <c r="O65" s="114" t="s">
        <v>352</v>
      </c>
      <c r="P65" s="114" t="s">
        <v>353</v>
      </c>
      <c r="Q65" s="115">
        <v>15566.46</v>
      </c>
      <c r="R65" s="115">
        <v>15109.38</v>
      </c>
      <c r="S65" s="115">
        <v>100.0</v>
      </c>
      <c r="T65" s="115">
        <v>99.0</v>
      </c>
      <c r="U65" s="115">
        <v>288.0</v>
      </c>
      <c r="V65" s="115">
        <v>232.0</v>
      </c>
      <c r="W65" s="115">
        <v>-0.0948579075</v>
      </c>
      <c r="X65" s="115">
        <v>-0.11922621397552313</v>
      </c>
      <c r="Y65" s="115">
        <v>0.0274483015</v>
      </c>
      <c r="Z65" s="115">
        <v>0.048275056999999996</v>
      </c>
      <c r="AA65" s="115">
        <v>-0.0368766515</v>
      </c>
      <c r="AB65" s="115">
        <v>1878.5794124004065</v>
      </c>
      <c r="AC65" s="115"/>
      <c r="AD65" s="115"/>
      <c r="AE65" s="115"/>
      <c r="AF65" s="115"/>
      <c r="AG65" s="115">
        <v>1878.5794124004065</v>
      </c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>
        <v>0.0</v>
      </c>
      <c r="AS65" s="115">
        <v>0.0</v>
      </c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>
        <v>20591.606353731608</v>
      </c>
      <c r="BI65" s="115">
        <v>-44674.21149489211</v>
      </c>
      <c r="BJ65" s="115">
        <v>18437.195532014397</v>
      </c>
      <c r="BK65" s="115">
        <v>-35770.14965777543</v>
      </c>
      <c r="BL65" s="115">
        <v>13320.803400497074</v>
      </c>
      <c r="BM65" s="115">
        <v>-18741.25245248257</v>
      </c>
      <c r="BN65" s="115">
        <v>13558.049775394922</v>
      </c>
      <c r="BO65" s="115">
        <v>-27726.068371369525</v>
      </c>
      <c r="BP65" s="115">
        <v>23839.378525954704</v>
      </c>
      <c r="BQ65" s="115">
        <v>-15091.808981965594</v>
      </c>
      <c r="BR65" s="115"/>
      <c r="BS65" s="115"/>
      <c r="BT65" s="115"/>
      <c r="BU65" s="115"/>
      <c r="BV65" s="115"/>
      <c r="BW65" s="115"/>
      <c r="BX65" s="115"/>
      <c r="BY65" s="115"/>
      <c r="BZ65" s="115">
        <v>0.0</v>
      </c>
      <c r="CA65" s="115">
        <v>0.0</v>
      </c>
      <c r="CB65" s="115"/>
      <c r="CC65" s="115"/>
      <c r="CD65" s="115">
        <v>0.0</v>
      </c>
      <c r="CE65" s="115">
        <v>0.0</v>
      </c>
      <c r="CF65" s="115">
        <v>0.0</v>
      </c>
      <c r="CG65" s="115">
        <v>0.0</v>
      </c>
      <c r="CH65" s="115"/>
      <c r="CI65" s="115"/>
      <c r="CJ65" s="115"/>
      <c r="CK65" s="115"/>
      <c r="CL65" s="116">
        <v>45812.0</v>
      </c>
      <c r="CM65" s="114" t="s">
        <v>354</v>
      </c>
      <c r="CN65" s="114" t="s">
        <v>466</v>
      </c>
      <c r="CO65" s="114" t="s">
        <v>467</v>
      </c>
      <c r="CP65" s="115">
        <v>15566.46</v>
      </c>
      <c r="CQ65" s="115">
        <v>25.0</v>
      </c>
      <c r="CR65" s="115">
        <v>23.0</v>
      </c>
      <c r="CS65" s="114" t="s">
        <v>247</v>
      </c>
      <c r="CT65" s="114"/>
      <c r="CU65" s="114"/>
      <c r="CV65" s="114" t="s">
        <v>357</v>
      </c>
      <c r="CW65" s="116">
        <v>46178.0</v>
      </c>
      <c r="CX65" s="114" t="s">
        <v>358</v>
      </c>
    </row>
    <row r="66">
      <c r="A66" s="117" t="s">
        <v>496</v>
      </c>
      <c r="B66" s="117" t="s">
        <v>512</v>
      </c>
      <c r="C66" s="117" t="s">
        <v>27</v>
      </c>
      <c r="D66" s="117" t="s">
        <v>490</v>
      </c>
      <c r="E66" s="117" t="s">
        <v>349</v>
      </c>
      <c r="F66" s="117"/>
      <c r="G66" s="117"/>
      <c r="H66" s="117"/>
      <c r="I66" s="118">
        <v>21295.0</v>
      </c>
      <c r="J66" s="117" t="s">
        <v>87</v>
      </c>
      <c r="K66" s="117" t="s">
        <v>491</v>
      </c>
      <c r="L66" s="119">
        <v>45812.0</v>
      </c>
      <c r="M66" s="117" t="s">
        <v>351</v>
      </c>
      <c r="N66" s="118">
        <v>6.0</v>
      </c>
      <c r="O66" s="117" t="s">
        <v>352</v>
      </c>
      <c r="P66" s="117" t="s">
        <v>353</v>
      </c>
      <c r="Q66" s="118">
        <v>7628.64</v>
      </c>
      <c r="R66" s="118">
        <v>9150.71</v>
      </c>
      <c r="S66" s="118">
        <v>48.0</v>
      </c>
      <c r="T66" s="118">
        <v>61.0</v>
      </c>
      <c r="U66" s="118">
        <v>102.0</v>
      </c>
      <c r="V66" s="118">
        <v>130.0</v>
      </c>
      <c r="W66" s="118">
        <v>-0.10114421900000001</v>
      </c>
      <c r="X66" s="118">
        <v>-0.08821813939924178</v>
      </c>
      <c r="Y66" s="118">
        <v>0.0141456855</v>
      </c>
      <c r="Z66" s="118">
        <v>0.035566201</v>
      </c>
      <c r="AA66" s="118">
        <v>-0.0040127465</v>
      </c>
      <c r="AB66" s="118">
        <v>-884.6144845659717</v>
      </c>
      <c r="AC66" s="118"/>
      <c r="AD66" s="118"/>
      <c r="AE66" s="118"/>
      <c r="AF66" s="118"/>
      <c r="AG66" s="118">
        <v>-884.6144845659717</v>
      </c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>
        <v>0.0</v>
      </c>
      <c r="AS66" s="118">
        <v>0.0</v>
      </c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>
        <v>45665.546145450906</v>
      </c>
      <c r="BI66" s="118">
        <v>-59364.955379125946</v>
      </c>
      <c r="BJ66" s="118">
        <v>38550.93298979636</v>
      </c>
      <c r="BK66" s="118">
        <v>-48062.909994749134</v>
      </c>
      <c r="BL66" s="118">
        <v>15596.660526147018</v>
      </c>
      <c r="BM66" s="118">
        <v>-20978.449598456325</v>
      </c>
      <c r="BN66" s="118">
        <v>18000.51113707639</v>
      </c>
      <c r="BO66" s="118">
        <v>-35294.29635721854</v>
      </c>
      <c r="BP66" s="118">
        <v>37145.77219371978</v>
      </c>
      <c r="BQ66" s="118">
        <v>-25233.776045886938</v>
      </c>
      <c r="BR66" s="118"/>
      <c r="BS66" s="118"/>
      <c r="BT66" s="118"/>
      <c r="BU66" s="118"/>
      <c r="BV66" s="118"/>
      <c r="BW66" s="118"/>
      <c r="BX66" s="118"/>
      <c r="BY66" s="118"/>
      <c r="BZ66" s="118">
        <v>0.0</v>
      </c>
      <c r="CA66" s="118">
        <v>0.0</v>
      </c>
      <c r="CB66" s="118"/>
      <c r="CC66" s="118"/>
      <c r="CD66" s="118">
        <v>0.0</v>
      </c>
      <c r="CE66" s="118">
        <v>0.0</v>
      </c>
      <c r="CF66" s="118">
        <v>0.0</v>
      </c>
      <c r="CG66" s="118">
        <v>0.0</v>
      </c>
      <c r="CH66" s="118"/>
      <c r="CI66" s="118"/>
      <c r="CJ66" s="118"/>
      <c r="CK66" s="118"/>
      <c r="CL66" s="119">
        <v>45812.0</v>
      </c>
      <c r="CM66" s="117" t="s">
        <v>369</v>
      </c>
      <c r="CN66" s="117" t="s">
        <v>370</v>
      </c>
      <c r="CO66" s="117" t="s">
        <v>492</v>
      </c>
      <c r="CP66" s="118">
        <v>7628.64</v>
      </c>
      <c r="CQ66" s="118">
        <v>25.0</v>
      </c>
      <c r="CR66" s="118">
        <v>23.0</v>
      </c>
      <c r="CS66" s="117" t="s">
        <v>247</v>
      </c>
      <c r="CT66" s="117"/>
      <c r="CU66" s="117"/>
      <c r="CV66" s="117" t="s">
        <v>372</v>
      </c>
      <c r="CW66" s="119">
        <v>46178.0</v>
      </c>
      <c r="CX66" s="117" t="s">
        <v>358</v>
      </c>
    </row>
    <row r="67">
      <c r="A67" s="114" t="s">
        <v>513</v>
      </c>
      <c r="B67" s="114" t="s">
        <v>514</v>
      </c>
      <c r="C67" s="114" t="s">
        <v>25</v>
      </c>
      <c r="D67" s="114" t="s">
        <v>515</v>
      </c>
      <c r="E67" s="114" t="s">
        <v>349</v>
      </c>
      <c r="F67" s="114"/>
      <c r="G67" s="114"/>
      <c r="H67" s="114"/>
      <c r="I67" s="115">
        <v>18858.0</v>
      </c>
      <c r="J67" s="114" t="s">
        <v>79</v>
      </c>
      <c r="K67" s="114" t="s">
        <v>516</v>
      </c>
      <c r="L67" s="116">
        <v>45812.0</v>
      </c>
      <c r="M67" s="114" t="s">
        <v>351</v>
      </c>
      <c r="N67" s="115">
        <v>6.0</v>
      </c>
      <c r="O67" s="114" t="s">
        <v>352</v>
      </c>
      <c r="P67" s="114" t="s">
        <v>353</v>
      </c>
      <c r="Q67" s="115">
        <v>9037.26</v>
      </c>
      <c r="R67" s="115">
        <v>9525.15</v>
      </c>
      <c r="S67" s="115">
        <v>46.0</v>
      </c>
      <c r="T67" s="115">
        <v>57.0</v>
      </c>
      <c r="U67" s="115">
        <v>142.0</v>
      </c>
      <c r="V67" s="115">
        <v>119.0</v>
      </c>
      <c r="W67" s="115">
        <v>-0.054825179</v>
      </c>
      <c r="X67" s="115">
        <v>-0.032258064516129004</v>
      </c>
      <c r="Y67" s="115">
        <v>0.02488836</v>
      </c>
      <c r="Z67" s="115">
        <v>0.004423513</v>
      </c>
      <c r="AA67" s="115">
        <v>0.010875379</v>
      </c>
      <c r="AB67" s="115">
        <v>-640.8660769069261</v>
      </c>
      <c r="AC67" s="115"/>
      <c r="AD67" s="115"/>
      <c r="AE67" s="115"/>
      <c r="AF67" s="115"/>
      <c r="AG67" s="115">
        <v>-640.8660769069261</v>
      </c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>
        <v>0.0</v>
      </c>
      <c r="AS67" s="115">
        <v>0.0</v>
      </c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>
        <v>9844.129610043932</v>
      </c>
      <c r="BI67" s="115">
        <v>-9425.6405393914</v>
      </c>
      <c r="BJ67" s="115">
        <v>5061.4460225670955</v>
      </c>
      <c r="BK67" s="115">
        <v>-10020.452523714228</v>
      </c>
      <c r="BL67" s="115">
        <v>8413.052881476435</v>
      </c>
      <c r="BM67" s="115">
        <v>-8181.282124534361</v>
      </c>
      <c r="BN67" s="115">
        <v>6068.478079148779</v>
      </c>
      <c r="BO67" s="115">
        <v>-5567.564024379657</v>
      </c>
      <c r="BP67" s="115">
        <v>8508.315175032501</v>
      </c>
      <c r="BQ67" s="115">
        <v>-8777.45847285955</v>
      </c>
      <c r="BR67" s="115"/>
      <c r="BS67" s="115"/>
      <c r="BT67" s="115"/>
      <c r="BU67" s="115"/>
      <c r="BV67" s="115"/>
      <c r="BW67" s="115"/>
      <c r="BX67" s="115"/>
      <c r="BY67" s="115"/>
      <c r="BZ67" s="115">
        <v>0.0</v>
      </c>
      <c r="CA67" s="115">
        <v>0.0</v>
      </c>
      <c r="CB67" s="115"/>
      <c r="CC67" s="115"/>
      <c r="CD67" s="115">
        <v>0.0</v>
      </c>
      <c r="CE67" s="115">
        <v>0.0</v>
      </c>
      <c r="CF67" s="115">
        <v>0.0</v>
      </c>
      <c r="CG67" s="115">
        <v>0.0</v>
      </c>
      <c r="CH67" s="115"/>
      <c r="CI67" s="115"/>
      <c r="CJ67" s="115"/>
      <c r="CK67" s="115"/>
      <c r="CL67" s="116">
        <v>45812.0</v>
      </c>
      <c r="CM67" s="114" t="s">
        <v>384</v>
      </c>
      <c r="CN67" s="114" t="s">
        <v>385</v>
      </c>
      <c r="CO67" s="114" t="s">
        <v>517</v>
      </c>
      <c r="CP67" s="115">
        <v>9037.26</v>
      </c>
      <c r="CQ67" s="115">
        <v>25.0</v>
      </c>
      <c r="CR67" s="115">
        <v>23.0</v>
      </c>
      <c r="CS67" s="114" t="s">
        <v>247</v>
      </c>
      <c r="CT67" s="114"/>
      <c r="CU67" s="114"/>
      <c r="CV67" s="114" t="s">
        <v>372</v>
      </c>
      <c r="CW67" s="116">
        <v>46178.0</v>
      </c>
      <c r="CX67" s="114" t="s">
        <v>358</v>
      </c>
    </row>
    <row r="68">
      <c r="A68" s="117" t="s">
        <v>442</v>
      </c>
      <c r="B68" s="117" t="s">
        <v>518</v>
      </c>
      <c r="C68" s="117" t="s">
        <v>25</v>
      </c>
      <c r="D68" s="117" t="s">
        <v>400</v>
      </c>
      <c r="E68" s="117" t="s">
        <v>349</v>
      </c>
      <c r="F68" s="117"/>
      <c r="G68" s="117"/>
      <c r="H68" s="117"/>
      <c r="I68" s="118">
        <v>16489.0</v>
      </c>
      <c r="J68" s="117" t="s">
        <v>82</v>
      </c>
      <c r="K68" s="117" t="s">
        <v>401</v>
      </c>
      <c r="L68" s="119">
        <v>45812.0</v>
      </c>
      <c r="M68" s="117" t="s">
        <v>351</v>
      </c>
      <c r="N68" s="118">
        <v>6.0</v>
      </c>
      <c r="O68" s="117" t="s">
        <v>352</v>
      </c>
      <c r="P68" s="117" t="s">
        <v>353</v>
      </c>
      <c r="Q68" s="118">
        <v>8314.55</v>
      </c>
      <c r="R68" s="118">
        <v>6566.93</v>
      </c>
      <c r="S68" s="118">
        <v>49.0</v>
      </c>
      <c r="T68" s="118">
        <v>39.0</v>
      </c>
      <c r="U68" s="118">
        <v>135.0</v>
      </c>
      <c r="V68" s="118">
        <v>85.0</v>
      </c>
      <c r="W68" s="118">
        <v>-0.046812981</v>
      </c>
      <c r="X68" s="118">
        <v>-0.038461538461538436</v>
      </c>
      <c r="Y68" s="118">
        <v>0.028705908</v>
      </c>
      <c r="Z68" s="118">
        <v>-0.00195191</v>
      </c>
      <c r="AA68" s="118">
        <v>0.048742348</v>
      </c>
      <c r="AB68" s="118">
        <v>1778.320268515091</v>
      </c>
      <c r="AC68" s="118"/>
      <c r="AD68" s="118"/>
      <c r="AE68" s="118"/>
      <c r="AF68" s="118"/>
      <c r="AG68" s="118">
        <v>1778.320268515091</v>
      </c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118">
        <v>0.0</v>
      </c>
      <c r="AS68" s="118">
        <v>0.0</v>
      </c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>
        <v>25966.910409370696</v>
      </c>
      <c r="BI68" s="118">
        <v>-19307.488167367923</v>
      </c>
      <c r="BJ68" s="118">
        <v>23430.786916518882</v>
      </c>
      <c r="BK68" s="118">
        <v>-19943.185172297926</v>
      </c>
      <c r="BL68" s="118">
        <v>10568.354572363292</v>
      </c>
      <c r="BM68" s="118">
        <v>-16485.89962569498</v>
      </c>
      <c r="BN68" s="118">
        <v>3248.3922100245645</v>
      </c>
      <c r="BO68" s="118">
        <v>-16139.249414771957</v>
      </c>
      <c r="BP68" s="118">
        <v>15658.819674272198</v>
      </c>
      <c r="BQ68" s="118">
        <v>-8685.507522856493</v>
      </c>
      <c r="BR68" s="118"/>
      <c r="BS68" s="118"/>
      <c r="BT68" s="118"/>
      <c r="BU68" s="118"/>
      <c r="BV68" s="118"/>
      <c r="BW68" s="118"/>
      <c r="BX68" s="118"/>
      <c r="BY68" s="118"/>
      <c r="BZ68" s="118">
        <v>0.0</v>
      </c>
      <c r="CA68" s="118">
        <v>0.0</v>
      </c>
      <c r="CB68" s="118"/>
      <c r="CC68" s="118"/>
      <c r="CD68" s="118">
        <v>0.0</v>
      </c>
      <c r="CE68" s="118">
        <v>0.0</v>
      </c>
      <c r="CF68" s="118">
        <v>0.0</v>
      </c>
      <c r="CG68" s="118">
        <v>0.0</v>
      </c>
      <c r="CH68" s="118"/>
      <c r="CI68" s="118"/>
      <c r="CJ68" s="118"/>
      <c r="CK68" s="118"/>
      <c r="CL68" s="119">
        <v>45812.0</v>
      </c>
      <c r="CM68" s="117" t="s">
        <v>384</v>
      </c>
      <c r="CN68" s="117" t="s">
        <v>391</v>
      </c>
      <c r="CO68" s="117" t="s">
        <v>392</v>
      </c>
      <c r="CP68" s="118">
        <v>8314.55</v>
      </c>
      <c r="CQ68" s="118">
        <v>25.0</v>
      </c>
      <c r="CR68" s="118">
        <v>23.0</v>
      </c>
      <c r="CS68" s="117" t="s">
        <v>247</v>
      </c>
      <c r="CT68" s="117"/>
      <c r="CU68" s="117"/>
      <c r="CV68" s="117" t="s">
        <v>357</v>
      </c>
      <c r="CW68" s="119">
        <v>46178.0</v>
      </c>
      <c r="CX68" s="117" t="s">
        <v>358</v>
      </c>
    </row>
    <row r="69">
      <c r="A69" s="114" t="s">
        <v>519</v>
      </c>
      <c r="B69" s="114" t="s">
        <v>520</v>
      </c>
      <c r="C69" s="114" t="s">
        <v>26</v>
      </c>
      <c r="D69" s="114" t="s">
        <v>406</v>
      </c>
      <c r="E69" s="114" t="s">
        <v>349</v>
      </c>
      <c r="F69" s="114"/>
      <c r="G69" s="114"/>
      <c r="H69" s="114"/>
      <c r="I69" s="115">
        <v>19117.0</v>
      </c>
      <c r="J69" s="114" t="s">
        <v>98</v>
      </c>
      <c r="K69" s="114" t="s">
        <v>521</v>
      </c>
      <c r="L69" s="116">
        <v>45812.0</v>
      </c>
      <c r="M69" s="114" t="s">
        <v>351</v>
      </c>
      <c r="N69" s="115">
        <v>6.0</v>
      </c>
      <c r="O69" s="114" t="s">
        <v>352</v>
      </c>
      <c r="P69" s="114" t="s">
        <v>353</v>
      </c>
      <c r="Q69" s="115">
        <v>3784.96</v>
      </c>
      <c r="R69" s="115">
        <v>5813.32</v>
      </c>
      <c r="S69" s="115">
        <v>35.0</v>
      </c>
      <c r="T69" s="115">
        <v>38.0</v>
      </c>
      <c r="U69" s="115">
        <v>82.0</v>
      </c>
      <c r="V69" s="115">
        <v>111.0</v>
      </c>
      <c r="W69" s="115">
        <v>-0.0610895495</v>
      </c>
      <c r="X69" s="115">
        <v>-0.060893210283454235</v>
      </c>
      <c r="Y69" s="115">
        <v>-0.028034027</v>
      </c>
      <c r="Z69" s="115">
        <v>0.0686938845</v>
      </c>
      <c r="AA69" s="115">
        <v>-0.043318421999999995</v>
      </c>
      <c r="AB69" s="115">
        <v>-1493.5005169815436</v>
      </c>
      <c r="AC69" s="115"/>
      <c r="AD69" s="115"/>
      <c r="AE69" s="115"/>
      <c r="AF69" s="115"/>
      <c r="AG69" s="115">
        <v>-1493.5005169815436</v>
      </c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>
        <v>0.0</v>
      </c>
      <c r="AS69" s="115">
        <v>0.0</v>
      </c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>
        <v>18825.565689956038</v>
      </c>
      <c r="BI69" s="115">
        <v>-26343.147340292868</v>
      </c>
      <c r="BJ69" s="115">
        <v>16162.929543998956</v>
      </c>
      <c r="BK69" s="115">
        <v>-15297.611607632114</v>
      </c>
      <c r="BL69" s="115">
        <v>9184.1458188079</v>
      </c>
      <c r="BM69" s="115">
        <v>-11029.988512860526</v>
      </c>
      <c r="BN69" s="115">
        <v>3685.8149041199104</v>
      </c>
      <c r="BO69" s="115">
        <v>-14003.88323321319</v>
      </c>
      <c r="BP69" s="115">
        <v>13600.358333264281</v>
      </c>
      <c r="BQ69" s="115">
        <v>-5128.132698223628</v>
      </c>
      <c r="BR69" s="115"/>
      <c r="BS69" s="115"/>
      <c r="BT69" s="115"/>
      <c r="BU69" s="115"/>
      <c r="BV69" s="115"/>
      <c r="BW69" s="115"/>
      <c r="BX69" s="115"/>
      <c r="BY69" s="115"/>
      <c r="BZ69" s="115">
        <v>0.0</v>
      </c>
      <c r="CA69" s="115">
        <v>0.0</v>
      </c>
      <c r="CB69" s="115"/>
      <c r="CC69" s="115"/>
      <c r="CD69" s="115">
        <v>0.0</v>
      </c>
      <c r="CE69" s="115">
        <v>0.0</v>
      </c>
      <c r="CF69" s="115">
        <v>0.0</v>
      </c>
      <c r="CG69" s="115">
        <v>0.0</v>
      </c>
      <c r="CH69" s="115"/>
      <c r="CI69" s="115"/>
      <c r="CJ69" s="115"/>
      <c r="CK69" s="115"/>
      <c r="CL69" s="116">
        <v>45812.0</v>
      </c>
      <c r="CM69" s="114" t="s">
        <v>384</v>
      </c>
      <c r="CN69" s="114" t="s">
        <v>396</v>
      </c>
      <c r="CO69" s="114" t="s">
        <v>522</v>
      </c>
      <c r="CP69" s="115">
        <v>3635.06</v>
      </c>
      <c r="CQ69" s="115">
        <v>25.0</v>
      </c>
      <c r="CR69" s="115">
        <v>23.0</v>
      </c>
      <c r="CS69" s="114" t="s">
        <v>247</v>
      </c>
      <c r="CT69" s="114"/>
      <c r="CU69" s="114"/>
      <c r="CV69" s="114" t="s">
        <v>372</v>
      </c>
      <c r="CW69" s="116">
        <v>46178.0</v>
      </c>
      <c r="CX69" s="114" t="s">
        <v>358</v>
      </c>
    </row>
    <row r="70">
      <c r="A70" s="117" t="s">
        <v>523</v>
      </c>
      <c r="B70" s="117" t="s">
        <v>524</v>
      </c>
      <c r="C70" s="117" t="s">
        <v>27</v>
      </c>
      <c r="D70" s="117" t="s">
        <v>490</v>
      </c>
      <c r="E70" s="117" t="s">
        <v>349</v>
      </c>
      <c r="F70" s="117"/>
      <c r="G70" s="117"/>
      <c r="H70" s="117"/>
      <c r="I70" s="118">
        <v>21394.0</v>
      </c>
      <c r="J70" s="117" t="s">
        <v>82</v>
      </c>
      <c r="K70" s="117" t="s">
        <v>491</v>
      </c>
      <c r="L70" s="119">
        <v>45812.0</v>
      </c>
      <c r="M70" s="117" t="s">
        <v>351</v>
      </c>
      <c r="N70" s="118">
        <v>6.0</v>
      </c>
      <c r="O70" s="117" t="s">
        <v>352</v>
      </c>
      <c r="P70" s="117" t="s">
        <v>353</v>
      </c>
      <c r="Q70" s="118">
        <v>13106.26</v>
      </c>
      <c r="R70" s="118">
        <v>11780.27</v>
      </c>
      <c r="S70" s="118">
        <v>85.0</v>
      </c>
      <c r="T70" s="118">
        <v>75.0</v>
      </c>
      <c r="U70" s="118">
        <v>203.0</v>
      </c>
      <c r="V70" s="118">
        <v>161.0</v>
      </c>
      <c r="W70" s="118">
        <v>-0.046812981</v>
      </c>
      <c r="X70" s="118">
        <v>-0.038461538461538436</v>
      </c>
      <c r="Y70" s="118">
        <v>0.028705908</v>
      </c>
      <c r="Z70" s="118">
        <v>-0.00195191</v>
      </c>
      <c r="AA70" s="118">
        <v>0.048742348</v>
      </c>
      <c r="AB70" s="118">
        <v>1358.7310606208775</v>
      </c>
      <c r="AC70" s="118"/>
      <c r="AD70" s="118"/>
      <c r="AE70" s="118"/>
      <c r="AF70" s="118"/>
      <c r="AG70" s="118">
        <v>1358.7310606208775</v>
      </c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118">
        <v>0.0</v>
      </c>
      <c r="AS70" s="118">
        <v>0.0</v>
      </c>
      <c r="AT70" s="118"/>
      <c r="AU70" s="118"/>
      <c r="AV70" s="118"/>
      <c r="AW70" s="118"/>
      <c r="AX70" s="118"/>
      <c r="AY70" s="118"/>
      <c r="AZ70" s="118"/>
      <c r="BA70" s="118"/>
      <c r="BB70" s="118"/>
      <c r="BC70" s="118"/>
      <c r="BD70" s="118"/>
      <c r="BE70" s="118"/>
      <c r="BF70" s="118"/>
      <c r="BG70" s="118"/>
      <c r="BH70" s="118">
        <v>25966.910409370696</v>
      </c>
      <c r="BI70" s="118">
        <v>-19307.488167367923</v>
      </c>
      <c r="BJ70" s="118">
        <v>23430.786916518882</v>
      </c>
      <c r="BK70" s="118">
        <v>-19943.185172297926</v>
      </c>
      <c r="BL70" s="118">
        <v>10568.354572363292</v>
      </c>
      <c r="BM70" s="118">
        <v>-16485.89962569498</v>
      </c>
      <c r="BN70" s="118">
        <v>3248.3922100245645</v>
      </c>
      <c r="BO70" s="118">
        <v>-16139.249414771957</v>
      </c>
      <c r="BP70" s="118">
        <v>15658.819674272198</v>
      </c>
      <c r="BQ70" s="118">
        <v>-8685.507522856493</v>
      </c>
      <c r="BR70" s="118"/>
      <c r="BS70" s="118"/>
      <c r="BT70" s="118"/>
      <c r="BU70" s="118"/>
      <c r="BV70" s="118"/>
      <c r="BW70" s="118"/>
      <c r="BX70" s="118"/>
      <c r="BY70" s="118"/>
      <c r="BZ70" s="118">
        <v>0.0</v>
      </c>
      <c r="CA70" s="118">
        <v>0.0</v>
      </c>
      <c r="CB70" s="118"/>
      <c r="CC70" s="118"/>
      <c r="CD70" s="118">
        <v>0.0</v>
      </c>
      <c r="CE70" s="118">
        <v>0.0</v>
      </c>
      <c r="CF70" s="118">
        <v>0.0</v>
      </c>
      <c r="CG70" s="118">
        <v>0.0</v>
      </c>
      <c r="CH70" s="118"/>
      <c r="CI70" s="118"/>
      <c r="CJ70" s="118"/>
      <c r="CK70" s="118"/>
      <c r="CL70" s="119">
        <v>45812.0</v>
      </c>
      <c r="CM70" s="117" t="s">
        <v>369</v>
      </c>
      <c r="CN70" s="117" t="s">
        <v>370</v>
      </c>
      <c r="CO70" s="117" t="s">
        <v>525</v>
      </c>
      <c r="CP70" s="118">
        <v>13106.26</v>
      </c>
      <c r="CQ70" s="118">
        <v>25.0</v>
      </c>
      <c r="CR70" s="118">
        <v>23.0</v>
      </c>
      <c r="CS70" s="117" t="s">
        <v>247</v>
      </c>
      <c r="CT70" s="117"/>
      <c r="CU70" s="117"/>
      <c r="CV70" s="117" t="s">
        <v>357</v>
      </c>
      <c r="CW70" s="119">
        <v>46178.0</v>
      </c>
      <c r="CX70" s="117" t="s">
        <v>358</v>
      </c>
    </row>
    <row r="71">
      <c r="A71" s="114" t="s">
        <v>526</v>
      </c>
      <c r="B71" s="114" t="s">
        <v>527</v>
      </c>
      <c r="C71" s="114" t="s">
        <v>25</v>
      </c>
      <c r="D71" s="114" t="s">
        <v>389</v>
      </c>
      <c r="E71" s="114" t="s">
        <v>349</v>
      </c>
      <c r="F71" s="114"/>
      <c r="G71" s="114"/>
      <c r="H71" s="114"/>
      <c r="I71" s="115">
        <v>18143.0</v>
      </c>
      <c r="J71" s="114" t="s">
        <v>87</v>
      </c>
      <c r="K71" s="114" t="s">
        <v>390</v>
      </c>
      <c r="L71" s="116">
        <v>45812.0</v>
      </c>
      <c r="M71" s="114" t="s">
        <v>351</v>
      </c>
      <c r="N71" s="115">
        <v>6.0</v>
      </c>
      <c r="O71" s="114" t="s">
        <v>352</v>
      </c>
      <c r="P71" s="114" t="s">
        <v>353</v>
      </c>
      <c r="Q71" s="115">
        <v>27605.19</v>
      </c>
      <c r="R71" s="115">
        <v>15695.35</v>
      </c>
      <c r="S71" s="115">
        <v>160.0</v>
      </c>
      <c r="T71" s="115">
        <v>80.0</v>
      </c>
      <c r="U71" s="115">
        <v>425.0</v>
      </c>
      <c r="V71" s="115">
        <v>219.0</v>
      </c>
      <c r="W71" s="115">
        <v>-0.10114421900000001</v>
      </c>
      <c r="X71" s="115">
        <v>-0.08821813939924178</v>
      </c>
      <c r="Y71" s="115">
        <v>0.0141456855</v>
      </c>
      <c r="Z71" s="115">
        <v>0.035566201</v>
      </c>
      <c r="AA71" s="115">
        <v>-0.0040127465</v>
      </c>
      <c r="AB71" s="115">
        <v>10790.681279956423</v>
      </c>
      <c r="AC71" s="115"/>
      <c r="AD71" s="115"/>
      <c r="AE71" s="115"/>
      <c r="AF71" s="115"/>
      <c r="AG71" s="115">
        <v>10790.681279956423</v>
      </c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>
        <v>0.0</v>
      </c>
      <c r="AS71" s="115">
        <v>0.0</v>
      </c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>
        <v>45665.546145450906</v>
      </c>
      <c r="BI71" s="115">
        <v>-59364.955379125946</v>
      </c>
      <c r="BJ71" s="115">
        <v>38550.93298979636</v>
      </c>
      <c r="BK71" s="115">
        <v>-48062.909994749134</v>
      </c>
      <c r="BL71" s="115">
        <v>15596.660526147018</v>
      </c>
      <c r="BM71" s="115">
        <v>-20978.449598456325</v>
      </c>
      <c r="BN71" s="115">
        <v>18000.51113707639</v>
      </c>
      <c r="BO71" s="115">
        <v>-35294.29635721854</v>
      </c>
      <c r="BP71" s="115">
        <v>37145.77219371978</v>
      </c>
      <c r="BQ71" s="115">
        <v>-25233.776045886938</v>
      </c>
      <c r="BR71" s="115"/>
      <c r="BS71" s="115"/>
      <c r="BT71" s="115"/>
      <c r="BU71" s="115"/>
      <c r="BV71" s="115"/>
      <c r="BW71" s="115"/>
      <c r="BX71" s="115"/>
      <c r="BY71" s="115"/>
      <c r="BZ71" s="115">
        <v>0.0</v>
      </c>
      <c r="CA71" s="115">
        <v>0.0</v>
      </c>
      <c r="CB71" s="115"/>
      <c r="CC71" s="115"/>
      <c r="CD71" s="115">
        <v>0.0</v>
      </c>
      <c r="CE71" s="115">
        <v>0.0</v>
      </c>
      <c r="CF71" s="115">
        <v>0.0</v>
      </c>
      <c r="CG71" s="115">
        <v>0.0</v>
      </c>
      <c r="CH71" s="115"/>
      <c r="CI71" s="115"/>
      <c r="CJ71" s="115"/>
      <c r="CK71" s="115"/>
      <c r="CL71" s="116">
        <v>45812.0</v>
      </c>
      <c r="CM71" s="114" t="s">
        <v>384</v>
      </c>
      <c r="CN71" s="114" t="s">
        <v>391</v>
      </c>
      <c r="CO71" s="114" t="s">
        <v>392</v>
      </c>
      <c r="CP71" s="115">
        <v>27605.19</v>
      </c>
      <c r="CQ71" s="115">
        <v>25.0</v>
      </c>
      <c r="CR71" s="115">
        <v>23.0</v>
      </c>
      <c r="CS71" s="114" t="s">
        <v>247</v>
      </c>
      <c r="CT71" s="114"/>
      <c r="CU71" s="114"/>
      <c r="CV71" s="114" t="s">
        <v>357</v>
      </c>
      <c r="CW71" s="116">
        <v>46178.0</v>
      </c>
      <c r="CX71" s="114" t="s">
        <v>358</v>
      </c>
    </row>
    <row r="72">
      <c r="A72" s="117" t="s">
        <v>528</v>
      </c>
      <c r="B72" s="117" t="s">
        <v>529</v>
      </c>
      <c r="C72" s="117" t="s">
        <v>26</v>
      </c>
      <c r="D72" s="117" t="s">
        <v>406</v>
      </c>
      <c r="E72" s="117" t="s">
        <v>349</v>
      </c>
      <c r="F72" s="117"/>
      <c r="G72" s="117"/>
      <c r="H72" s="117"/>
      <c r="I72" s="118">
        <v>19114.0</v>
      </c>
      <c r="J72" s="117" t="s">
        <v>98</v>
      </c>
      <c r="K72" s="117" t="s">
        <v>407</v>
      </c>
      <c r="L72" s="119">
        <v>45812.0</v>
      </c>
      <c r="M72" s="117" t="s">
        <v>351</v>
      </c>
      <c r="N72" s="118">
        <v>6.0</v>
      </c>
      <c r="O72" s="117" t="s">
        <v>352</v>
      </c>
      <c r="P72" s="117" t="s">
        <v>353</v>
      </c>
      <c r="Q72" s="118">
        <v>6881.32</v>
      </c>
      <c r="R72" s="118">
        <v>6653.06</v>
      </c>
      <c r="S72" s="118">
        <v>37.0</v>
      </c>
      <c r="T72" s="118">
        <v>40.0</v>
      </c>
      <c r="U72" s="118">
        <v>85.0</v>
      </c>
      <c r="V72" s="118">
        <v>94.0</v>
      </c>
      <c r="W72" s="118">
        <v>-0.0610895495</v>
      </c>
      <c r="X72" s="118">
        <v>-0.060893210283454235</v>
      </c>
      <c r="Y72" s="118">
        <v>-0.028034027</v>
      </c>
      <c r="Z72" s="118">
        <v>0.0686938845</v>
      </c>
      <c r="AA72" s="118">
        <v>-0.043318421999999995</v>
      </c>
      <c r="AB72" s="118">
        <v>794.819013816624</v>
      </c>
      <c r="AC72" s="118"/>
      <c r="AD72" s="118"/>
      <c r="AE72" s="118"/>
      <c r="AF72" s="118"/>
      <c r="AG72" s="118">
        <v>794.819013816624</v>
      </c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118">
        <v>0.0</v>
      </c>
      <c r="AS72" s="118">
        <v>0.0</v>
      </c>
      <c r="AT72" s="118"/>
      <c r="AU72" s="118"/>
      <c r="AV72" s="118"/>
      <c r="AW72" s="118"/>
      <c r="AX72" s="118"/>
      <c r="AY72" s="118"/>
      <c r="AZ72" s="118"/>
      <c r="BA72" s="118"/>
      <c r="BB72" s="118"/>
      <c r="BC72" s="118"/>
      <c r="BD72" s="118"/>
      <c r="BE72" s="118"/>
      <c r="BF72" s="118"/>
      <c r="BG72" s="118"/>
      <c r="BH72" s="118">
        <v>18825.565689956038</v>
      </c>
      <c r="BI72" s="118">
        <v>-26343.147340292868</v>
      </c>
      <c r="BJ72" s="118">
        <v>16162.929543998956</v>
      </c>
      <c r="BK72" s="118">
        <v>-15297.611607632114</v>
      </c>
      <c r="BL72" s="118">
        <v>9184.1458188079</v>
      </c>
      <c r="BM72" s="118">
        <v>-11029.988512860526</v>
      </c>
      <c r="BN72" s="118">
        <v>3685.8149041199104</v>
      </c>
      <c r="BO72" s="118">
        <v>-14003.88323321319</v>
      </c>
      <c r="BP72" s="118">
        <v>13600.358333264281</v>
      </c>
      <c r="BQ72" s="118">
        <v>-5128.132698223628</v>
      </c>
      <c r="BR72" s="118"/>
      <c r="BS72" s="118"/>
      <c r="BT72" s="118"/>
      <c r="BU72" s="118"/>
      <c r="BV72" s="118"/>
      <c r="BW72" s="118"/>
      <c r="BX72" s="118"/>
      <c r="BY72" s="118"/>
      <c r="BZ72" s="118">
        <v>0.0</v>
      </c>
      <c r="CA72" s="118">
        <v>0.0</v>
      </c>
      <c r="CB72" s="118"/>
      <c r="CC72" s="118"/>
      <c r="CD72" s="118">
        <v>0.0</v>
      </c>
      <c r="CE72" s="118">
        <v>0.0</v>
      </c>
      <c r="CF72" s="118">
        <v>0.0</v>
      </c>
      <c r="CG72" s="118">
        <v>0.0</v>
      </c>
      <c r="CH72" s="118"/>
      <c r="CI72" s="118"/>
      <c r="CJ72" s="118"/>
      <c r="CK72" s="118"/>
      <c r="CL72" s="119">
        <v>45812.0</v>
      </c>
      <c r="CM72" s="117" t="s">
        <v>384</v>
      </c>
      <c r="CN72" s="117" t="s">
        <v>396</v>
      </c>
      <c r="CO72" s="117" t="s">
        <v>408</v>
      </c>
      <c r="CP72" s="118">
        <v>6881.32</v>
      </c>
      <c r="CQ72" s="118">
        <v>25.0</v>
      </c>
      <c r="CR72" s="118">
        <v>23.0</v>
      </c>
      <c r="CS72" s="117" t="s">
        <v>247</v>
      </c>
      <c r="CT72" s="117"/>
      <c r="CU72" s="117"/>
      <c r="CV72" s="117" t="s">
        <v>357</v>
      </c>
      <c r="CW72" s="119">
        <v>46178.0</v>
      </c>
      <c r="CX72" s="117" t="s">
        <v>358</v>
      </c>
    </row>
    <row r="73">
      <c r="A73" s="114" t="s">
        <v>457</v>
      </c>
      <c r="B73" s="114" t="s">
        <v>530</v>
      </c>
      <c r="C73" s="114" t="s">
        <v>25</v>
      </c>
      <c r="D73" s="114" t="s">
        <v>459</v>
      </c>
      <c r="E73" s="114" t="s">
        <v>349</v>
      </c>
      <c r="F73" s="114"/>
      <c r="G73" s="114"/>
      <c r="H73" s="114"/>
      <c r="I73" s="115">
        <v>21601.0</v>
      </c>
      <c r="J73" s="114" t="s">
        <v>97</v>
      </c>
      <c r="K73" s="114" t="s">
        <v>460</v>
      </c>
      <c r="L73" s="116">
        <v>45812.0</v>
      </c>
      <c r="M73" s="114" t="s">
        <v>428</v>
      </c>
      <c r="N73" s="115">
        <v>6.0</v>
      </c>
      <c r="O73" s="114" t="s">
        <v>352</v>
      </c>
      <c r="P73" s="114" t="s">
        <v>353</v>
      </c>
      <c r="Q73" s="115"/>
      <c r="R73" s="115">
        <v>6212.67</v>
      </c>
      <c r="S73" s="115"/>
      <c r="T73" s="115">
        <v>35.0</v>
      </c>
      <c r="U73" s="115"/>
      <c r="V73" s="115">
        <v>96.0</v>
      </c>
      <c r="W73" s="115">
        <v>-0.051923965</v>
      </c>
      <c r="X73" s="115">
        <v>-0.11016949152542377</v>
      </c>
      <c r="Y73" s="115">
        <v>0.017272961</v>
      </c>
      <c r="Z73" s="115">
        <v>0.049994038</v>
      </c>
      <c r="AA73" s="115">
        <v>-0.004946123</v>
      </c>
      <c r="AB73" s="115">
        <v>0.0</v>
      </c>
      <c r="AC73" s="115"/>
      <c r="AD73" s="115"/>
      <c r="AE73" s="115"/>
      <c r="AF73" s="115"/>
      <c r="AG73" s="115">
        <v>0.0</v>
      </c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>
        <v>0.0</v>
      </c>
      <c r="AS73" s="115">
        <v>0.0</v>
      </c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>
        <v>36723.19343576279</v>
      </c>
      <c r="BI73" s="115">
        <v>-31012.0357528237</v>
      </c>
      <c r="BJ73" s="115">
        <v>38166.80286539551</v>
      </c>
      <c r="BK73" s="115">
        <v>-24201.011179707435</v>
      </c>
      <c r="BL73" s="115">
        <v>19647.58418016359</v>
      </c>
      <c r="BM73" s="115">
        <v>-17067.03282122392</v>
      </c>
      <c r="BN73" s="115">
        <v>21073.293134851534</v>
      </c>
      <c r="BO73" s="115">
        <v>-21510.388084052516</v>
      </c>
      <c r="BP73" s="115">
        <v>16750.550170999653</v>
      </c>
      <c r="BQ73" s="115">
        <v>-13732.903862858993</v>
      </c>
      <c r="BR73" s="115"/>
      <c r="BS73" s="115"/>
      <c r="BT73" s="115"/>
      <c r="BU73" s="115"/>
      <c r="BV73" s="115"/>
      <c r="BW73" s="115"/>
      <c r="BX73" s="115"/>
      <c r="BY73" s="115"/>
      <c r="BZ73" s="115">
        <v>0.0</v>
      </c>
      <c r="CA73" s="115">
        <v>0.0</v>
      </c>
      <c r="CB73" s="115"/>
      <c r="CC73" s="115"/>
      <c r="CD73" s="115">
        <v>0.0</v>
      </c>
      <c r="CE73" s="115">
        <v>0.0</v>
      </c>
      <c r="CF73" s="115">
        <v>0.0</v>
      </c>
      <c r="CG73" s="115">
        <v>0.0</v>
      </c>
      <c r="CH73" s="115"/>
      <c r="CI73" s="115"/>
      <c r="CJ73" s="115"/>
      <c r="CK73" s="115"/>
      <c r="CL73" s="116"/>
      <c r="CM73" s="114"/>
      <c r="CN73" s="114"/>
      <c r="CO73" s="114"/>
      <c r="CP73" s="115"/>
      <c r="CQ73" s="115">
        <v>25.0</v>
      </c>
      <c r="CR73" s="115">
        <v>23.0</v>
      </c>
      <c r="CS73" s="114" t="s">
        <v>247</v>
      </c>
      <c r="CT73" s="114"/>
      <c r="CU73" s="114"/>
      <c r="CV73" s="114"/>
      <c r="CW73" s="116">
        <v>366.0</v>
      </c>
      <c r="CX73" s="114" t="s">
        <v>358</v>
      </c>
    </row>
    <row r="74">
      <c r="A74" s="117" t="s">
        <v>531</v>
      </c>
      <c r="B74" s="117" t="s">
        <v>532</v>
      </c>
      <c r="C74" s="117" t="s">
        <v>25</v>
      </c>
      <c r="D74" s="117" t="s">
        <v>389</v>
      </c>
      <c r="E74" s="117" t="s">
        <v>349</v>
      </c>
      <c r="F74" s="117"/>
      <c r="G74" s="117"/>
      <c r="H74" s="117"/>
      <c r="I74" s="118">
        <v>18137.0</v>
      </c>
      <c r="J74" s="117" t="s">
        <v>87</v>
      </c>
      <c r="K74" s="117" t="s">
        <v>390</v>
      </c>
      <c r="L74" s="119">
        <v>45812.0</v>
      </c>
      <c r="M74" s="117" t="s">
        <v>351</v>
      </c>
      <c r="N74" s="118">
        <v>6.0</v>
      </c>
      <c r="O74" s="117" t="s">
        <v>352</v>
      </c>
      <c r="P74" s="117" t="s">
        <v>353</v>
      </c>
      <c r="Q74" s="118">
        <v>14017.72</v>
      </c>
      <c r="R74" s="118">
        <v>16541.12</v>
      </c>
      <c r="S74" s="118">
        <v>83.0</v>
      </c>
      <c r="T74" s="118">
        <v>106.0</v>
      </c>
      <c r="U74" s="118">
        <v>221.0</v>
      </c>
      <c r="V74" s="118">
        <v>226.0</v>
      </c>
      <c r="W74" s="118">
        <v>-0.10114421900000001</v>
      </c>
      <c r="X74" s="118">
        <v>-0.08821813939924178</v>
      </c>
      <c r="Y74" s="118">
        <v>0.0141456855</v>
      </c>
      <c r="Z74" s="118">
        <v>0.035566201</v>
      </c>
      <c r="AA74" s="118">
        <v>-0.0040127465</v>
      </c>
      <c r="AB74" s="118">
        <v>-1422.638310996755</v>
      </c>
      <c r="AC74" s="118"/>
      <c r="AD74" s="118"/>
      <c r="AE74" s="118"/>
      <c r="AF74" s="118"/>
      <c r="AG74" s="118">
        <v>-1422.638310996755</v>
      </c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118">
        <v>0.0</v>
      </c>
      <c r="AS74" s="118">
        <v>0.0</v>
      </c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>
        <v>45665.546145450906</v>
      </c>
      <c r="BI74" s="118">
        <v>-59364.955379125946</v>
      </c>
      <c r="BJ74" s="118">
        <v>38550.93298979636</v>
      </c>
      <c r="BK74" s="118">
        <v>-48062.909994749134</v>
      </c>
      <c r="BL74" s="118">
        <v>15596.660526147018</v>
      </c>
      <c r="BM74" s="118">
        <v>-20978.449598456325</v>
      </c>
      <c r="BN74" s="118">
        <v>18000.51113707639</v>
      </c>
      <c r="BO74" s="118">
        <v>-35294.29635721854</v>
      </c>
      <c r="BP74" s="118">
        <v>37145.77219371978</v>
      </c>
      <c r="BQ74" s="118">
        <v>-25233.776045886938</v>
      </c>
      <c r="BR74" s="118"/>
      <c r="BS74" s="118"/>
      <c r="BT74" s="118"/>
      <c r="BU74" s="118"/>
      <c r="BV74" s="118"/>
      <c r="BW74" s="118"/>
      <c r="BX74" s="118"/>
      <c r="BY74" s="118"/>
      <c r="BZ74" s="118">
        <v>0.0</v>
      </c>
      <c r="CA74" s="118">
        <v>0.0</v>
      </c>
      <c r="CB74" s="118"/>
      <c r="CC74" s="118"/>
      <c r="CD74" s="118">
        <v>0.0</v>
      </c>
      <c r="CE74" s="118">
        <v>0.0</v>
      </c>
      <c r="CF74" s="118">
        <v>0.0</v>
      </c>
      <c r="CG74" s="118">
        <v>0.0</v>
      </c>
      <c r="CH74" s="118"/>
      <c r="CI74" s="118"/>
      <c r="CJ74" s="118"/>
      <c r="CK74" s="118"/>
      <c r="CL74" s="119">
        <v>45812.0</v>
      </c>
      <c r="CM74" s="117" t="s">
        <v>384</v>
      </c>
      <c r="CN74" s="117" t="s">
        <v>391</v>
      </c>
      <c r="CO74" s="117" t="s">
        <v>392</v>
      </c>
      <c r="CP74" s="118">
        <v>14017.72</v>
      </c>
      <c r="CQ74" s="118">
        <v>25.0</v>
      </c>
      <c r="CR74" s="118">
        <v>23.0</v>
      </c>
      <c r="CS74" s="117" t="s">
        <v>247</v>
      </c>
      <c r="CT74" s="117"/>
      <c r="CU74" s="117"/>
      <c r="CV74" s="117" t="s">
        <v>372</v>
      </c>
      <c r="CW74" s="119">
        <v>46178.0</v>
      </c>
      <c r="CX74" s="117" t="s">
        <v>358</v>
      </c>
    </row>
    <row r="75">
      <c r="A75" s="114" t="s">
        <v>533</v>
      </c>
      <c r="B75" s="114" t="s">
        <v>534</v>
      </c>
      <c r="C75" s="114" t="s">
        <v>27</v>
      </c>
      <c r="D75" s="114" t="s">
        <v>426</v>
      </c>
      <c r="E75" s="114" t="s">
        <v>349</v>
      </c>
      <c r="F75" s="114"/>
      <c r="G75" s="114"/>
      <c r="H75" s="114"/>
      <c r="I75" s="115">
        <v>21668.0</v>
      </c>
      <c r="J75" s="114" t="s">
        <v>90</v>
      </c>
      <c r="K75" s="114" t="s">
        <v>427</v>
      </c>
      <c r="L75" s="116">
        <v>45812.0</v>
      </c>
      <c r="M75" s="114" t="s">
        <v>351</v>
      </c>
      <c r="N75" s="115">
        <v>6.0</v>
      </c>
      <c r="O75" s="114" t="s">
        <v>352</v>
      </c>
      <c r="P75" s="114" t="s">
        <v>353</v>
      </c>
      <c r="Q75" s="115">
        <v>3419.39</v>
      </c>
      <c r="R75" s="115">
        <v>5629.79</v>
      </c>
      <c r="S75" s="115">
        <v>21.0</v>
      </c>
      <c r="T75" s="115">
        <v>30.0</v>
      </c>
      <c r="U75" s="115">
        <v>65.0</v>
      </c>
      <c r="V75" s="115">
        <v>95.0</v>
      </c>
      <c r="W75" s="115">
        <v>-0.0192751205</v>
      </c>
      <c r="X75" s="115">
        <v>-0.10607610474631751</v>
      </c>
      <c r="Y75" s="115">
        <v>0.025536409</v>
      </c>
      <c r="Z75" s="115">
        <v>0.0802198395</v>
      </c>
      <c r="AA75" s="115">
        <v>-0.015659599</v>
      </c>
      <c r="AB75" s="115">
        <v>-1569.3859885847726</v>
      </c>
      <c r="AC75" s="115"/>
      <c r="AD75" s="115"/>
      <c r="AE75" s="115"/>
      <c r="AF75" s="115"/>
      <c r="AG75" s="115">
        <v>-1569.3859885847726</v>
      </c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>
        <v>0.0</v>
      </c>
      <c r="AS75" s="115">
        <v>0.0</v>
      </c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>
        <v>35860.08468789623</v>
      </c>
      <c r="BI75" s="115">
        <v>-32223.222052184225</v>
      </c>
      <c r="BJ75" s="115">
        <v>38711.29793377301</v>
      </c>
      <c r="BK75" s="115">
        <v>-22292.76362879735</v>
      </c>
      <c r="BL75" s="115">
        <v>16066.338981910685</v>
      </c>
      <c r="BM75" s="115">
        <v>-10957.421611413132</v>
      </c>
      <c r="BN75" s="115">
        <v>6086.057923784585</v>
      </c>
      <c r="BO75" s="115">
        <v>-20496.08517131655</v>
      </c>
      <c r="BP75" s="115">
        <v>23628.110314015066</v>
      </c>
      <c r="BQ75" s="115">
        <v>-4109.165695985545</v>
      </c>
      <c r="BR75" s="115"/>
      <c r="BS75" s="115"/>
      <c r="BT75" s="115"/>
      <c r="BU75" s="115"/>
      <c r="BV75" s="115"/>
      <c r="BW75" s="115"/>
      <c r="BX75" s="115"/>
      <c r="BY75" s="115"/>
      <c r="BZ75" s="115">
        <v>0.0</v>
      </c>
      <c r="CA75" s="115">
        <v>0.0</v>
      </c>
      <c r="CB75" s="115"/>
      <c r="CC75" s="115"/>
      <c r="CD75" s="115">
        <v>0.0</v>
      </c>
      <c r="CE75" s="115">
        <v>0.0</v>
      </c>
      <c r="CF75" s="115">
        <v>0.0</v>
      </c>
      <c r="CG75" s="115">
        <v>0.0</v>
      </c>
      <c r="CH75" s="115"/>
      <c r="CI75" s="115"/>
      <c r="CJ75" s="115"/>
      <c r="CK75" s="115"/>
      <c r="CL75" s="116">
        <v>45812.0</v>
      </c>
      <c r="CM75" s="114" t="s">
        <v>369</v>
      </c>
      <c r="CN75" s="114" t="s">
        <v>429</v>
      </c>
      <c r="CO75" s="114" t="s">
        <v>430</v>
      </c>
      <c r="CP75" s="115">
        <v>3419.39</v>
      </c>
      <c r="CQ75" s="115">
        <v>25.0</v>
      </c>
      <c r="CR75" s="115">
        <v>23.0</v>
      </c>
      <c r="CS75" s="114" t="s">
        <v>247</v>
      </c>
      <c r="CT75" s="114"/>
      <c r="CU75" s="114"/>
      <c r="CV75" s="114" t="s">
        <v>372</v>
      </c>
      <c r="CW75" s="116">
        <v>46178.0</v>
      </c>
      <c r="CX75" s="114" t="s">
        <v>358</v>
      </c>
    </row>
    <row r="76">
      <c r="A76" s="117" t="s">
        <v>513</v>
      </c>
      <c r="B76" s="117" t="s">
        <v>535</v>
      </c>
      <c r="C76" s="117" t="s">
        <v>25</v>
      </c>
      <c r="D76" s="117" t="s">
        <v>515</v>
      </c>
      <c r="E76" s="117" t="s">
        <v>349</v>
      </c>
      <c r="F76" s="117"/>
      <c r="G76" s="117"/>
      <c r="H76" s="117"/>
      <c r="I76" s="118">
        <v>18963.0</v>
      </c>
      <c r="J76" s="117" t="s">
        <v>98</v>
      </c>
      <c r="K76" s="117" t="s">
        <v>516</v>
      </c>
      <c r="L76" s="119">
        <v>45812.0</v>
      </c>
      <c r="M76" s="117" t="s">
        <v>351</v>
      </c>
      <c r="N76" s="118">
        <v>6.0</v>
      </c>
      <c r="O76" s="117" t="s">
        <v>352</v>
      </c>
      <c r="P76" s="117" t="s">
        <v>353</v>
      </c>
      <c r="Q76" s="118">
        <v>3619.86</v>
      </c>
      <c r="R76" s="118">
        <v>3283.44</v>
      </c>
      <c r="S76" s="118">
        <v>28.0</v>
      </c>
      <c r="T76" s="118">
        <v>27.0</v>
      </c>
      <c r="U76" s="118">
        <v>78.0</v>
      </c>
      <c r="V76" s="118">
        <v>59.0</v>
      </c>
      <c r="W76" s="118">
        <v>-0.0610895495</v>
      </c>
      <c r="X76" s="118">
        <v>-0.060893210283454235</v>
      </c>
      <c r="Y76" s="118">
        <v>-0.028034027</v>
      </c>
      <c r="Z76" s="118">
        <v>0.0686938845</v>
      </c>
      <c r="AA76" s="118">
        <v>-0.043318421999999995</v>
      </c>
      <c r="AB76" s="118">
        <v>652.1016363460578</v>
      </c>
      <c r="AC76" s="118"/>
      <c r="AD76" s="118"/>
      <c r="AE76" s="118"/>
      <c r="AF76" s="118"/>
      <c r="AG76" s="118">
        <v>652.1016363460578</v>
      </c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118">
        <v>0.0</v>
      </c>
      <c r="AS76" s="118">
        <v>0.0</v>
      </c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>
        <v>18825.565689956038</v>
      </c>
      <c r="BI76" s="118">
        <v>-26343.147340292868</v>
      </c>
      <c r="BJ76" s="118">
        <v>16162.929543998956</v>
      </c>
      <c r="BK76" s="118">
        <v>-15297.611607632114</v>
      </c>
      <c r="BL76" s="118">
        <v>9184.1458188079</v>
      </c>
      <c r="BM76" s="118">
        <v>-11029.988512860526</v>
      </c>
      <c r="BN76" s="118">
        <v>3685.8149041199104</v>
      </c>
      <c r="BO76" s="118">
        <v>-14003.88323321319</v>
      </c>
      <c r="BP76" s="118">
        <v>13600.358333264281</v>
      </c>
      <c r="BQ76" s="118">
        <v>-5128.132698223628</v>
      </c>
      <c r="BR76" s="118"/>
      <c r="BS76" s="118"/>
      <c r="BT76" s="118"/>
      <c r="BU76" s="118"/>
      <c r="BV76" s="118"/>
      <c r="BW76" s="118"/>
      <c r="BX76" s="118"/>
      <c r="BY76" s="118"/>
      <c r="BZ76" s="118">
        <v>0.0</v>
      </c>
      <c r="CA76" s="118">
        <v>0.0</v>
      </c>
      <c r="CB76" s="118"/>
      <c r="CC76" s="118"/>
      <c r="CD76" s="118">
        <v>0.0</v>
      </c>
      <c r="CE76" s="118">
        <v>0.0</v>
      </c>
      <c r="CF76" s="118">
        <v>0.0</v>
      </c>
      <c r="CG76" s="118">
        <v>0.0</v>
      </c>
      <c r="CH76" s="118"/>
      <c r="CI76" s="118"/>
      <c r="CJ76" s="118"/>
      <c r="CK76" s="118"/>
      <c r="CL76" s="119">
        <v>45812.0</v>
      </c>
      <c r="CM76" s="117" t="s">
        <v>384</v>
      </c>
      <c r="CN76" s="117" t="s">
        <v>385</v>
      </c>
      <c r="CO76" s="117" t="s">
        <v>536</v>
      </c>
      <c r="CP76" s="118">
        <v>3619.86</v>
      </c>
      <c r="CQ76" s="118">
        <v>25.0</v>
      </c>
      <c r="CR76" s="118">
        <v>23.0</v>
      </c>
      <c r="CS76" s="117" t="s">
        <v>247</v>
      </c>
      <c r="CT76" s="117"/>
      <c r="CU76" s="117"/>
      <c r="CV76" s="117" t="s">
        <v>357</v>
      </c>
      <c r="CW76" s="119">
        <v>46178.0</v>
      </c>
      <c r="CX76" s="117" t="s">
        <v>358</v>
      </c>
    </row>
    <row r="77">
      <c r="A77" s="114" t="s">
        <v>526</v>
      </c>
      <c r="B77" s="114" t="s">
        <v>537</v>
      </c>
      <c r="C77" s="114" t="s">
        <v>25</v>
      </c>
      <c r="D77" s="114" t="s">
        <v>444</v>
      </c>
      <c r="E77" s="114" t="s">
        <v>349</v>
      </c>
      <c r="F77" s="114"/>
      <c r="G77" s="114"/>
      <c r="H77" s="114"/>
      <c r="I77" s="115">
        <v>19761.0</v>
      </c>
      <c r="J77" s="114" t="s">
        <v>79</v>
      </c>
      <c r="K77" s="114" t="s">
        <v>445</v>
      </c>
      <c r="L77" s="116">
        <v>45812.0</v>
      </c>
      <c r="M77" s="114" t="s">
        <v>351</v>
      </c>
      <c r="N77" s="115">
        <v>6.0</v>
      </c>
      <c r="O77" s="114" t="s">
        <v>352</v>
      </c>
      <c r="P77" s="114" t="s">
        <v>353</v>
      </c>
      <c r="Q77" s="115">
        <v>6548.88</v>
      </c>
      <c r="R77" s="115">
        <v>5402.66</v>
      </c>
      <c r="S77" s="115">
        <v>37.0</v>
      </c>
      <c r="T77" s="115">
        <v>38.0</v>
      </c>
      <c r="U77" s="115">
        <v>95.0</v>
      </c>
      <c r="V77" s="115">
        <v>86.0</v>
      </c>
      <c r="W77" s="115">
        <v>-0.054825179</v>
      </c>
      <c r="X77" s="115">
        <v>-0.032258064516129004</v>
      </c>
      <c r="Y77" s="115">
        <v>0.02488836</v>
      </c>
      <c r="Z77" s="115">
        <v>0.004423513</v>
      </c>
      <c r="AA77" s="115">
        <v>0.010875379</v>
      </c>
      <c r="AB77" s="115">
        <v>1197.4374348481617</v>
      </c>
      <c r="AC77" s="115"/>
      <c r="AD77" s="115"/>
      <c r="AE77" s="115"/>
      <c r="AF77" s="115"/>
      <c r="AG77" s="115">
        <v>1197.4374348481617</v>
      </c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>
        <v>0.0</v>
      </c>
      <c r="AS77" s="115">
        <v>0.0</v>
      </c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>
        <v>9844.129610043932</v>
      </c>
      <c r="BI77" s="115">
        <v>-9425.6405393914</v>
      </c>
      <c r="BJ77" s="115">
        <v>5061.4460225670955</v>
      </c>
      <c r="BK77" s="115">
        <v>-10020.452523714228</v>
      </c>
      <c r="BL77" s="115">
        <v>8413.052881476435</v>
      </c>
      <c r="BM77" s="115">
        <v>-8181.282124534361</v>
      </c>
      <c r="BN77" s="115">
        <v>6068.478079148779</v>
      </c>
      <c r="BO77" s="115">
        <v>-5567.564024379657</v>
      </c>
      <c r="BP77" s="115">
        <v>8508.315175032501</v>
      </c>
      <c r="BQ77" s="115">
        <v>-8777.45847285955</v>
      </c>
      <c r="BR77" s="115"/>
      <c r="BS77" s="115"/>
      <c r="BT77" s="115"/>
      <c r="BU77" s="115"/>
      <c r="BV77" s="115"/>
      <c r="BW77" s="115"/>
      <c r="BX77" s="115"/>
      <c r="BY77" s="115"/>
      <c r="BZ77" s="115">
        <v>0.0</v>
      </c>
      <c r="CA77" s="115">
        <v>0.0</v>
      </c>
      <c r="CB77" s="115"/>
      <c r="CC77" s="115"/>
      <c r="CD77" s="115">
        <v>0.0</v>
      </c>
      <c r="CE77" s="115">
        <v>0.0</v>
      </c>
      <c r="CF77" s="115">
        <v>0.0</v>
      </c>
      <c r="CG77" s="115">
        <v>0.0</v>
      </c>
      <c r="CH77" s="115"/>
      <c r="CI77" s="115"/>
      <c r="CJ77" s="115"/>
      <c r="CK77" s="115"/>
      <c r="CL77" s="116">
        <v>45812.0</v>
      </c>
      <c r="CM77" s="114" t="s">
        <v>384</v>
      </c>
      <c r="CN77" s="114" t="s">
        <v>391</v>
      </c>
      <c r="CO77" s="114" t="s">
        <v>538</v>
      </c>
      <c r="CP77" s="115">
        <v>6548.88</v>
      </c>
      <c r="CQ77" s="115">
        <v>25.0</v>
      </c>
      <c r="CR77" s="115">
        <v>23.0</v>
      </c>
      <c r="CS77" s="114" t="s">
        <v>247</v>
      </c>
      <c r="CT77" s="114"/>
      <c r="CU77" s="114"/>
      <c r="CV77" s="114" t="s">
        <v>357</v>
      </c>
      <c r="CW77" s="116">
        <v>46178.0</v>
      </c>
      <c r="CX77" s="114" t="s">
        <v>358</v>
      </c>
    </row>
    <row r="78">
      <c r="A78" s="117" t="s">
        <v>519</v>
      </c>
      <c r="B78" s="117" t="s">
        <v>539</v>
      </c>
      <c r="C78" s="117" t="s">
        <v>26</v>
      </c>
      <c r="D78" s="117" t="s">
        <v>406</v>
      </c>
      <c r="E78" s="117" t="s">
        <v>349</v>
      </c>
      <c r="F78" s="117"/>
      <c r="G78" s="117"/>
      <c r="H78" s="117"/>
      <c r="I78" s="118">
        <v>19112.0</v>
      </c>
      <c r="J78" s="117" t="s">
        <v>98</v>
      </c>
      <c r="K78" s="117" t="s">
        <v>521</v>
      </c>
      <c r="L78" s="119">
        <v>45812.0</v>
      </c>
      <c r="M78" s="117" t="s">
        <v>351</v>
      </c>
      <c r="N78" s="118">
        <v>6.0</v>
      </c>
      <c r="O78" s="117" t="s">
        <v>352</v>
      </c>
      <c r="P78" s="117" t="s">
        <v>353</v>
      </c>
      <c r="Q78" s="118">
        <v>7168.18</v>
      </c>
      <c r="R78" s="118">
        <v>3048.6</v>
      </c>
      <c r="S78" s="118">
        <v>44.0</v>
      </c>
      <c r="T78" s="118">
        <v>24.0</v>
      </c>
      <c r="U78" s="118">
        <v>123.0</v>
      </c>
      <c r="V78" s="118">
        <v>53.0</v>
      </c>
      <c r="W78" s="118">
        <v>-0.0610895495</v>
      </c>
      <c r="X78" s="118">
        <v>-0.060893210283454235</v>
      </c>
      <c r="Y78" s="118">
        <v>-0.028034027</v>
      </c>
      <c r="Z78" s="118">
        <v>0.0686938845</v>
      </c>
      <c r="AA78" s="118">
        <v>-0.043318421999999995</v>
      </c>
      <c r="AB78" s="118">
        <v>5232.115975979063</v>
      </c>
      <c r="AC78" s="118"/>
      <c r="AD78" s="118"/>
      <c r="AE78" s="118"/>
      <c r="AF78" s="118"/>
      <c r="AG78" s="118">
        <v>5232.115975979063</v>
      </c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118">
        <v>0.0</v>
      </c>
      <c r="AS78" s="118">
        <v>0.0</v>
      </c>
      <c r="AT78" s="118"/>
      <c r="AU78" s="118"/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>
        <v>18825.565689956038</v>
      </c>
      <c r="BI78" s="118">
        <v>-26343.147340292868</v>
      </c>
      <c r="BJ78" s="118">
        <v>16162.929543998956</v>
      </c>
      <c r="BK78" s="118">
        <v>-15297.611607632114</v>
      </c>
      <c r="BL78" s="118">
        <v>9184.1458188079</v>
      </c>
      <c r="BM78" s="118">
        <v>-11029.988512860526</v>
      </c>
      <c r="BN78" s="118">
        <v>3685.8149041199104</v>
      </c>
      <c r="BO78" s="118">
        <v>-14003.88323321319</v>
      </c>
      <c r="BP78" s="118">
        <v>13600.358333264281</v>
      </c>
      <c r="BQ78" s="118">
        <v>-5128.132698223628</v>
      </c>
      <c r="BR78" s="118"/>
      <c r="BS78" s="118"/>
      <c r="BT78" s="118"/>
      <c r="BU78" s="118"/>
      <c r="BV78" s="118"/>
      <c r="BW78" s="118"/>
      <c r="BX78" s="118"/>
      <c r="BY78" s="118"/>
      <c r="BZ78" s="118">
        <v>0.0</v>
      </c>
      <c r="CA78" s="118">
        <v>0.0</v>
      </c>
      <c r="CB78" s="118"/>
      <c r="CC78" s="118"/>
      <c r="CD78" s="118">
        <v>0.0</v>
      </c>
      <c r="CE78" s="118">
        <v>0.0</v>
      </c>
      <c r="CF78" s="118">
        <v>0.0</v>
      </c>
      <c r="CG78" s="118">
        <v>0.0</v>
      </c>
      <c r="CH78" s="118"/>
      <c r="CI78" s="118"/>
      <c r="CJ78" s="118"/>
      <c r="CK78" s="118"/>
      <c r="CL78" s="119">
        <v>45812.0</v>
      </c>
      <c r="CM78" s="117" t="s">
        <v>384</v>
      </c>
      <c r="CN78" s="117" t="s">
        <v>396</v>
      </c>
      <c r="CO78" s="117" t="s">
        <v>522</v>
      </c>
      <c r="CP78" s="118">
        <v>7168.18</v>
      </c>
      <c r="CQ78" s="118">
        <v>25.0</v>
      </c>
      <c r="CR78" s="118">
        <v>23.0</v>
      </c>
      <c r="CS78" s="117" t="s">
        <v>247</v>
      </c>
      <c r="CT78" s="117"/>
      <c r="CU78" s="117"/>
      <c r="CV78" s="117" t="s">
        <v>357</v>
      </c>
      <c r="CW78" s="119">
        <v>46178.0</v>
      </c>
      <c r="CX78" s="117" t="s">
        <v>358</v>
      </c>
    </row>
    <row r="79">
      <c r="A79" s="114" t="s">
        <v>526</v>
      </c>
      <c r="B79" s="114" t="s">
        <v>540</v>
      </c>
      <c r="C79" s="114" t="s">
        <v>25</v>
      </c>
      <c r="D79" s="114" t="s">
        <v>400</v>
      </c>
      <c r="E79" s="114" t="s">
        <v>349</v>
      </c>
      <c r="F79" s="114"/>
      <c r="G79" s="114"/>
      <c r="H79" s="114"/>
      <c r="I79" s="115">
        <v>19656.0</v>
      </c>
      <c r="J79" s="114" t="s">
        <v>86</v>
      </c>
      <c r="K79" s="114" t="s">
        <v>401</v>
      </c>
      <c r="L79" s="116">
        <v>45812.0</v>
      </c>
      <c r="M79" s="114" t="s">
        <v>351</v>
      </c>
      <c r="N79" s="115">
        <v>6.0</v>
      </c>
      <c r="O79" s="114" t="s">
        <v>352</v>
      </c>
      <c r="P79" s="114" t="s">
        <v>353</v>
      </c>
      <c r="Q79" s="115">
        <v>11708.16</v>
      </c>
      <c r="R79" s="115">
        <v>7299.46</v>
      </c>
      <c r="S79" s="115">
        <v>78.0</v>
      </c>
      <c r="T79" s="115">
        <v>60.0</v>
      </c>
      <c r="U79" s="115">
        <v>176.0</v>
      </c>
      <c r="V79" s="115">
        <v>139.0</v>
      </c>
      <c r="W79" s="115">
        <v>-0.082491842</v>
      </c>
      <c r="X79" s="115">
        <v>-0.04054054054054057</v>
      </c>
      <c r="Y79" s="115">
        <v>-0.002432829</v>
      </c>
      <c r="Z79" s="115">
        <v>0.064605929</v>
      </c>
      <c r="AA79" s="115">
        <v>-0.117253521</v>
      </c>
      <c r="AB79" s="115">
        <v>5308.950251018375</v>
      </c>
      <c r="AC79" s="115"/>
      <c r="AD79" s="115"/>
      <c r="AE79" s="115"/>
      <c r="AF79" s="115"/>
      <c r="AG79" s="115">
        <v>5308.950251018375</v>
      </c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>
        <v>0.0</v>
      </c>
      <c r="AS79" s="115">
        <v>0.0</v>
      </c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>
        <v>18942.256601210724</v>
      </c>
      <c r="BI79" s="115">
        <v>-22493.812897781016</v>
      </c>
      <c r="BJ79" s="115">
        <v>10854.753869818704</v>
      </c>
      <c r="BK79" s="115">
        <v>-25193.598336845087</v>
      </c>
      <c r="BL79" s="115">
        <v>12226.332837277254</v>
      </c>
      <c r="BM79" s="115">
        <v>-8082.171623414555</v>
      </c>
      <c r="BN79" s="115">
        <v>13944.239662689306</v>
      </c>
      <c r="BO79" s="115">
        <v>-12148.991186639172</v>
      </c>
      <c r="BP79" s="115">
        <v>13323.364577980185</v>
      </c>
      <c r="BQ79" s="115">
        <v>-10974.45184016762</v>
      </c>
      <c r="BR79" s="115"/>
      <c r="BS79" s="115"/>
      <c r="BT79" s="115"/>
      <c r="BU79" s="115"/>
      <c r="BV79" s="115"/>
      <c r="BW79" s="115"/>
      <c r="BX79" s="115"/>
      <c r="BY79" s="115"/>
      <c r="BZ79" s="115">
        <v>0.0</v>
      </c>
      <c r="CA79" s="115">
        <v>0.0</v>
      </c>
      <c r="CB79" s="115"/>
      <c r="CC79" s="115"/>
      <c r="CD79" s="115">
        <v>0.0</v>
      </c>
      <c r="CE79" s="115">
        <v>0.0</v>
      </c>
      <c r="CF79" s="115">
        <v>0.0</v>
      </c>
      <c r="CG79" s="115">
        <v>0.0</v>
      </c>
      <c r="CH79" s="115"/>
      <c r="CI79" s="115"/>
      <c r="CJ79" s="115"/>
      <c r="CK79" s="115"/>
      <c r="CL79" s="116">
        <v>45812.0</v>
      </c>
      <c r="CM79" s="114" t="s">
        <v>384</v>
      </c>
      <c r="CN79" s="114" t="s">
        <v>391</v>
      </c>
      <c r="CO79" s="114" t="s">
        <v>392</v>
      </c>
      <c r="CP79" s="115">
        <v>11708.16</v>
      </c>
      <c r="CQ79" s="115">
        <v>25.0</v>
      </c>
      <c r="CR79" s="115">
        <v>23.0</v>
      </c>
      <c r="CS79" s="114" t="s">
        <v>247</v>
      </c>
      <c r="CT79" s="114"/>
      <c r="CU79" s="114"/>
      <c r="CV79" s="114" t="s">
        <v>357</v>
      </c>
      <c r="CW79" s="116">
        <v>46178.0</v>
      </c>
      <c r="CX79" s="114" t="s">
        <v>358</v>
      </c>
    </row>
    <row r="80">
      <c r="A80" s="117" t="s">
        <v>528</v>
      </c>
      <c r="B80" s="117" t="s">
        <v>541</v>
      </c>
      <c r="C80" s="117" t="s">
        <v>26</v>
      </c>
      <c r="D80" s="117" t="s">
        <v>406</v>
      </c>
      <c r="E80" s="117" t="s">
        <v>349</v>
      </c>
      <c r="F80" s="117"/>
      <c r="G80" s="117"/>
      <c r="H80" s="117"/>
      <c r="I80" s="118">
        <v>18925.0</v>
      </c>
      <c r="J80" s="117" t="s">
        <v>83</v>
      </c>
      <c r="K80" s="117" t="s">
        <v>407</v>
      </c>
      <c r="L80" s="119">
        <v>45812.0</v>
      </c>
      <c r="M80" s="117" t="s">
        <v>351</v>
      </c>
      <c r="N80" s="118">
        <v>6.0</v>
      </c>
      <c r="O80" s="117" t="s">
        <v>352</v>
      </c>
      <c r="P80" s="117" t="s">
        <v>353</v>
      </c>
      <c r="Q80" s="118">
        <v>4837.03</v>
      </c>
      <c r="R80" s="118">
        <v>3825.44</v>
      </c>
      <c r="S80" s="118">
        <v>35.0</v>
      </c>
      <c r="T80" s="118">
        <v>30.0</v>
      </c>
      <c r="U80" s="118">
        <v>90.0</v>
      </c>
      <c r="V80" s="118">
        <v>62.0</v>
      </c>
      <c r="W80" s="118">
        <v>0.0979338435</v>
      </c>
      <c r="X80" s="118">
        <v>0.08723262032085566</v>
      </c>
      <c r="Y80" s="118">
        <v>0.057600565</v>
      </c>
      <c r="Z80" s="118">
        <v>0.051702021</v>
      </c>
      <c r="AA80" s="118">
        <v>0.0482037535</v>
      </c>
      <c r="AB80" s="118">
        <v>446.28017579663106</v>
      </c>
      <c r="AC80" s="118"/>
      <c r="AD80" s="118"/>
      <c r="AE80" s="118"/>
      <c r="AF80" s="118"/>
      <c r="AG80" s="118">
        <v>446.28017579663106</v>
      </c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118">
        <v>0.0</v>
      </c>
      <c r="AS80" s="118">
        <v>0.0</v>
      </c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>
        <v>17679.045320501893</v>
      </c>
      <c r="BI80" s="118">
        <v>-11809.210611533774</v>
      </c>
      <c r="BJ80" s="118">
        <v>11291.702947072128</v>
      </c>
      <c r="BK80" s="118">
        <v>-9519.079057960147</v>
      </c>
      <c r="BL80" s="118">
        <v>8628.471461623165</v>
      </c>
      <c r="BM80" s="118">
        <v>-7347.650035836741</v>
      </c>
      <c r="BN80" s="118">
        <v>6192.068008931032</v>
      </c>
      <c r="BO80" s="118">
        <v>-9071.824523625435</v>
      </c>
      <c r="BP80" s="118">
        <v>9098.977877643514</v>
      </c>
      <c r="BQ80" s="118">
        <v>-4938.399937162685</v>
      </c>
      <c r="BR80" s="118"/>
      <c r="BS80" s="118"/>
      <c r="BT80" s="118"/>
      <c r="BU80" s="118"/>
      <c r="BV80" s="118"/>
      <c r="BW80" s="118"/>
      <c r="BX80" s="118"/>
      <c r="BY80" s="118"/>
      <c r="BZ80" s="118">
        <v>0.0</v>
      </c>
      <c r="CA80" s="118">
        <v>0.0</v>
      </c>
      <c r="CB80" s="118"/>
      <c r="CC80" s="118"/>
      <c r="CD80" s="118">
        <v>0.0</v>
      </c>
      <c r="CE80" s="118">
        <v>0.0</v>
      </c>
      <c r="CF80" s="118">
        <v>0.0</v>
      </c>
      <c r="CG80" s="118">
        <v>0.0</v>
      </c>
      <c r="CH80" s="118"/>
      <c r="CI80" s="118"/>
      <c r="CJ80" s="118"/>
      <c r="CK80" s="118"/>
      <c r="CL80" s="119">
        <v>45812.0</v>
      </c>
      <c r="CM80" s="117" t="s">
        <v>384</v>
      </c>
      <c r="CN80" s="117" t="s">
        <v>396</v>
      </c>
      <c r="CO80" s="117" t="s">
        <v>408</v>
      </c>
      <c r="CP80" s="118">
        <v>4837.03</v>
      </c>
      <c r="CQ80" s="118">
        <v>25.0</v>
      </c>
      <c r="CR80" s="118">
        <v>23.0</v>
      </c>
      <c r="CS80" s="117" t="s">
        <v>247</v>
      </c>
      <c r="CT80" s="117"/>
      <c r="CU80" s="117"/>
      <c r="CV80" s="117" t="s">
        <v>357</v>
      </c>
      <c r="CW80" s="119">
        <v>46178.0</v>
      </c>
      <c r="CX80" s="117" t="s">
        <v>358</v>
      </c>
    </row>
    <row r="81">
      <c r="A81" s="114" t="s">
        <v>542</v>
      </c>
      <c r="B81" s="114" t="s">
        <v>543</v>
      </c>
      <c r="C81" s="114" t="s">
        <v>25</v>
      </c>
      <c r="D81" s="114" t="s">
        <v>382</v>
      </c>
      <c r="E81" s="114" t="s">
        <v>349</v>
      </c>
      <c r="F81" s="114"/>
      <c r="G81" s="114"/>
      <c r="H81" s="114"/>
      <c r="I81" s="115">
        <v>13058.0</v>
      </c>
      <c r="J81" s="114" t="s">
        <v>82</v>
      </c>
      <c r="K81" s="114" t="s">
        <v>383</v>
      </c>
      <c r="L81" s="116">
        <v>45812.0</v>
      </c>
      <c r="M81" s="114" t="s">
        <v>351</v>
      </c>
      <c r="N81" s="115">
        <v>6.0</v>
      </c>
      <c r="O81" s="114" t="s">
        <v>352</v>
      </c>
      <c r="P81" s="114" t="s">
        <v>353</v>
      </c>
      <c r="Q81" s="115">
        <v>7935.86</v>
      </c>
      <c r="R81" s="115">
        <v>6392.91</v>
      </c>
      <c r="S81" s="115">
        <v>39.0</v>
      </c>
      <c r="T81" s="115">
        <v>45.0</v>
      </c>
      <c r="U81" s="115">
        <v>113.0</v>
      </c>
      <c r="V81" s="115">
        <v>99.0</v>
      </c>
      <c r="W81" s="115">
        <v>-0.046812981</v>
      </c>
      <c r="X81" s="115">
        <v>-0.038461538461538436</v>
      </c>
      <c r="Y81" s="115">
        <v>0.028705908</v>
      </c>
      <c r="Z81" s="115">
        <v>-0.00195191</v>
      </c>
      <c r="AA81" s="115">
        <v>0.048742348</v>
      </c>
      <c r="AB81" s="115">
        <v>1367.573882830034</v>
      </c>
      <c r="AC81" s="115"/>
      <c r="AD81" s="115"/>
      <c r="AE81" s="115"/>
      <c r="AF81" s="115"/>
      <c r="AG81" s="115">
        <v>1367.573882830034</v>
      </c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>
        <v>0.0</v>
      </c>
      <c r="AS81" s="115">
        <v>0.0</v>
      </c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>
        <v>25966.910409370696</v>
      </c>
      <c r="BI81" s="115">
        <v>-19307.488167367923</v>
      </c>
      <c r="BJ81" s="115">
        <v>23430.786916518882</v>
      </c>
      <c r="BK81" s="115">
        <v>-19943.185172297926</v>
      </c>
      <c r="BL81" s="115">
        <v>10568.354572363292</v>
      </c>
      <c r="BM81" s="115">
        <v>-16485.89962569498</v>
      </c>
      <c r="BN81" s="115">
        <v>3248.3922100245645</v>
      </c>
      <c r="BO81" s="115">
        <v>-16139.249414771957</v>
      </c>
      <c r="BP81" s="115">
        <v>15658.819674272198</v>
      </c>
      <c r="BQ81" s="115">
        <v>-8685.507522856493</v>
      </c>
      <c r="BR81" s="115"/>
      <c r="BS81" s="115"/>
      <c r="BT81" s="115"/>
      <c r="BU81" s="115"/>
      <c r="BV81" s="115"/>
      <c r="BW81" s="115"/>
      <c r="BX81" s="115"/>
      <c r="BY81" s="115"/>
      <c r="BZ81" s="115">
        <v>0.0</v>
      </c>
      <c r="CA81" s="115">
        <v>0.0</v>
      </c>
      <c r="CB81" s="115"/>
      <c r="CC81" s="115"/>
      <c r="CD81" s="115">
        <v>0.0</v>
      </c>
      <c r="CE81" s="115">
        <v>0.0</v>
      </c>
      <c r="CF81" s="115">
        <v>0.0</v>
      </c>
      <c r="CG81" s="115">
        <v>0.0</v>
      </c>
      <c r="CH81" s="115"/>
      <c r="CI81" s="115"/>
      <c r="CJ81" s="115"/>
      <c r="CK81" s="115"/>
      <c r="CL81" s="116">
        <v>45812.0</v>
      </c>
      <c r="CM81" s="114" t="s">
        <v>384</v>
      </c>
      <c r="CN81" s="114" t="s">
        <v>385</v>
      </c>
      <c r="CO81" s="114" t="s">
        <v>386</v>
      </c>
      <c r="CP81" s="115">
        <v>7935.86</v>
      </c>
      <c r="CQ81" s="115">
        <v>25.0</v>
      </c>
      <c r="CR81" s="115">
        <v>23.0</v>
      </c>
      <c r="CS81" s="114" t="s">
        <v>247</v>
      </c>
      <c r="CT81" s="114"/>
      <c r="CU81" s="114"/>
      <c r="CV81" s="114" t="s">
        <v>357</v>
      </c>
      <c r="CW81" s="116">
        <v>46178.0</v>
      </c>
      <c r="CX81" s="114" t="s">
        <v>358</v>
      </c>
    </row>
    <row r="82">
      <c r="A82" s="117" t="s">
        <v>528</v>
      </c>
      <c r="B82" s="117" t="s">
        <v>544</v>
      </c>
      <c r="C82" s="117" t="s">
        <v>26</v>
      </c>
      <c r="D82" s="117" t="s">
        <v>406</v>
      </c>
      <c r="E82" s="117" t="s">
        <v>349</v>
      </c>
      <c r="F82" s="117"/>
      <c r="G82" s="117"/>
      <c r="H82" s="117"/>
      <c r="I82" s="118">
        <v>18917.0</v>
      </c>
      <c r="J82" s="117" t="s">
        <v>98</v>
      </c>
      <c r="K82" s="117" t="s">
        <v>407</v>
      </c>
      <c r="L82" s="119">
        <v>45812.0</v>
      </c>
      <c r="M82" s="117" t="s">
        <v>351</v>
      </c>
      <c r="N82" s="118">
        <v>6.0</v>
      </c>
      <c r="O82" s="117" t="s">
        <v>352</v>
      </c>
      <c r="P82" s="117" t="s">
        <v>353</v>
      </c>
      <c r="Q82" s="118">
        <v>4207.57</v>
      </c>
      <c r="R82" s="118">
        <v>4363.84</v>
      </c>
      <c r="S82" s="118">
        <v>30.0</v>
      </c>
      <c r="T82" s="118">
        <v>30.0</v>
      </c>
      <c r="U82" s="118">
        <v>84.0</v>
      </c>
      <c r="V82" s="118">
        <v>90.0</v>
      </c>
      <c r="W82" s="118">
        <v>-0.0610895495</v>
      </c>
      <c r="X82" s="118">
        <v>-0.060893210283454235</v>
      </c>
      <c r="Y82" s="118">
        <v>-0.028034027</v>
      </c>
      <c r="Z82" s="118">
        <v>0.0686938845</v>
      </c>
      <c r="AA82" s="118">
        <v>-0.043318421999999995</v>
      </c>
      <c r="AB82" s="118">
        <v>222.27845317514414</v>
      </c>
      <c r="AC82" s="118"/>
      <c r="AD82" s="118"/>
      <c r="AE82" s="118"/>
      <c r="AF82" s="118"/>
      <c r="AG82" s="118">
        <v>222.27845317514414</v>
      </c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>
        <v>0.0</v>
      </c>
      <c r="AS82" s="118">
        <v>0.0</v>
      </c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>
        <v>18825.565689956038</v>
      </c>
      <c r="BI82" s="118">
        <v>-26343.147340292868</v>
      </c>
      <c r="BJ82" s="118">
        <v>16162.929543998956</v>
      </c>
      <c r="BK82" s="118">
        <v>-15297.611607632114</v>
      </c>
      <c r="BL82" s="118">
        <v>9184.1458188079</v>
      </c>
      <c r="BM82" s="118">
        <v>-11029.988512860526</v>
      </c>
      <c r="BN82" s="118">
        <v>3685.8149041199104</v>
      </c>
      <c r="BO82" s="118">
        <v>-14003.88323321319</v>
      </c>
      <c r="BP82" s="118">
        <v>13600.358333264281</v>
      </c>
      <c r="BQ82" s="118">
        <v>-5128.132698223628</v>
      </c>
      <c r="BR82" s="118"/>
      <c r="BS82" s="118"/>
      <c r="BT82" s="118"/>
      <c r="BU82" s="118"/>
      <c r="BV82" s="118"/>
      <c r="BW82" s="118"/>
      <c r="BX82" s="118"/>
      <c r="BY82" s="118"/>
      <c r="BZ82" s="118">
        <v>0.0</v>
      </c>
      <c r="CA82" s="118">
        <v>0.0</v>
      </c>
      <c r="CB82" s="118"/>
      <c r="CC82" s="118"/>
      <c r="CD82" s="118">
        <v>0.0</v>
      </c>
      <c r="CE82" s="118">
        <v>0.0</v>
      </c>
      <c r="CF82" s="118">
        <v>0.0</v>
      </c>
      <c r="CG82" s="118">
        <v>0.0</v>
      </c>
      <c r="CH82" s="118"/>
      <c r="CI82" s="118"/>
      <c r="CJ82" s="118"/>
      <c r="CK82" s="118"/>
      <c r="CL82" s="119">
        <v>45812.0</v>
      </c>
      <c r="CM82" s="117" t="s">
        <v>384</v>
      </c>
      <c r="CN82" s="117" t="s">
        <v>396</v>
      </c>
      <c r="CO82" s="117" t="s">
        <v>408</v>
      </c>
      <c r="CP82" s="118">
        <v>4207.57</v>
      </c>
      <c r="CQ82" s="118">
        <v>25.0</v>
      </c>
      <c r="CR82" s="118">
        <v>23.0</v>
      </c>
      <c r="CS82" s="117" t="s">
        <v>247</v>
      </c>
      <c r="CT82" s="117"/>
      <c r="CU82" s="117"/>
      <c r="CV82" s="117" t="s">
        <v>357</v>
      </c>
      <c r="CW82" s="119">
        <v>46178.0</v>
      </c>
      <c r="CX82" s="117" t="s">
        <v>358</v>
      </c>
    </row>
    <row r="83">
      <c r="A83" s="114" t="s">
        <v>545</v>
      </c>
      <c r="B83" s="114" t="s">
        <v>546</v>
      </c>
      <c r="C83" s="114" t="s">
        <v>25</v>
      </c>
      <c r="D83" s="114" t="s">
        <v>437</v>
      </c>
      <c r="E83" s="114" t="s">
        <v>349</v>
      </c>
      <c r="F83" s="114"/>
      <c r="G83" s="114"/>
      <c r="H83" s="114"/>
      <c r="I83" s="115">
        <v>21790.0</v>
      </c>
      <c r="J83" s="114" t="s">
        <v>78</v>
      </c>
      <c r="K83" s="114" t="s">
        <v>438</v>
      </c>
      <c r="L83" s="116">
        <v>45812.0</v>
      </c>
      <c r="M83" s="114" t="s">
        <v>351</v>
      </c>
      <c r="N83" s="115">
        <v>6.0</v>
      </c>
      <c r="O83" s="114" t="s">
        <v>352</v>
      </c>
      <c r="P83" s="114" t="s">
        <v>353</v>
      </c>
      <c r="Q83" s="115">
        <v>6949.51</v>
      </c>
      <c r="R83" s="115">
        <v>6894.4</v>
      </c>
      <c r="S83" s="115">
        <v>41.0</v>
      </c>
      <c r="T83" s="115">
        <v>38.0</v>
      </c>
      <c r="U83" s="115">
        <v>116.0</v>
      </c>
      <c r="V83" s="115">
        <v>119.0</v>
      </c>
      <c r="W83" s="115">
        <v>-0.067958535</v>
      </c>
      <c r="X83" s="115">
        <v>-0.11965811965811968</v>
      </c>
      <c r="Y83" s="115">
        <v>0.038277632</v>
      </c>
      <c r="Z83" s="115">
        <v>0.073607972</v>
      </c>
      <c r="AA83" s="115">
        <v>-0.060044893</v>
      </c>
      <c r="AB83" s="115">
        <v>505.29943290682627</v>
      </c>
      <c r="AC83" s="115"/>
      <c r="AD83" s="115"/>
      <c r="AE83" s="115"/>
      <c r="AF83" s="115"/>
      <c r="AG83" s="115">
        <v>505.29943290682627</v>
      </c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>
        <v>0.0</v>
      </c>
      <c r="AS83" s="115">
        <v>0.0</v>
      </c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>
        <v>20984.351344564446</v>
      </c>
      <c r="BI83" s="115">
        <v>-42006.90046536044</v>
      </c>
      <c r="BJ83" s="115">
        <v>18221.68111498422</v>
      </c>
      <c r="BK83" s="115">
        <v>-16705.629652277985</v>
      </c>
      <c r="BL83" s="115">
        <v>12116.096321689847</v>
      </c>
      <c r="BM83" s="115">
        <v>-15059.834627137316</v>
      </c>
      <c r="BN83" s="115">
        <v>6244.844903847719</v>
      </c>
      <c r="BO83" s="115">
        <v>-7821.811989821972</v>
      </c>
      <c r="BP83" s="115">
        <v>9665.485299779895</v>
      </c>
      <c r="BQ83" s="115">
        <v>-11032.256519253115</v>
      </c>
      <c r="BR83" s="115"/>
      <c r="BS83" s="115"/>
      <c r="BT83" s="115"/>
      <c r="BU83" s="115"/>
      <c r="BV83" s="115"/>
      <c r="BW83" s="115"/>
      <c r="BX83" s="115"/>
      <c r="BY83" s="115"/>
      <c r="BZ83" s="115">
        <v>0.0</v>
      </c>
      <c r="CA83" s="115">
        <v>0.0</v>
      </c>
      <c r="CB83" s="115"/>
      <c r="CC83" s="115"/>
      <c r="CD83" s="115">
        <v>0.0</v>
      </c>
      <c r="CE83" s="115">
        <v>0.0</v>
      </c>
      <c r="CF83" s="115">
        <v>0.0</v>
      </c>
      <c r="CG83" s="115">
        <v>0.0</v>
      </c>
      <c r="CH83" s="115"/>
      <c r="CI83" s="115"/>
      <c r="CJ83" s="115"/>
      <c r="CK83" s="115"/>
      <c r="CL83" s="116">
        <v>45812.0</v>
      </c>
      <c r="CM83" s="114" t="s">
        <v>354</v>
      </c>
      <c r="CN83" s="114" t="s">
        <v>466</v>
      </c>
      <c r="CO83" s="114" t="s">
        <v>467</v>
      </c>
      <c r="CP83" s="115">
        <v>6949.51</v>
      </c>
      <c r="CQ83" s="115">
        <v>25.0</v>
      </c>
      <c r="CR83" s="115">
        <v>23.0</v>
      </c>
      <c r="CS83" s="114" t="s">
        <v>247</v>
      </c>
      <c r="CT83" s="114"/>
      <c r="CU83" s="114"/>
      <c r="CV83" s="114" t="s">
        <v>357</v>
      </c>
      <c r="CW83" s="116">
        <v>46178.0</v>
      </c>
      <c r="CX83" s="114" t="s">
        <v>358</v>
      </c>
    </row>
    <row r="84">
      <c r="A84" s="117" t="s">
        <v>519</v>
      </c>
      <c r="B84" s="117" t="s">
        <v>547</v>
      </c>
      <c r="C84" s="117" t="s">
        <v>26</v>
      </c>
      <c r="D84" s="117" t="s">
        <v>406</v>
      </c>
      <c r="E84" s="117" t="s">
        <v>349</v>
      </c>
      <c r="F84" s="117"/>
      <c r="G84" s="117"/>
      <c r="H84" s="117"/>
      <c r="I84" s="118">
        <v>19120.0</v>
      </c>
      <c r="J84" s="117" t="s">
        <v>98</v>
      </c>
      <c r="K84" s="117" t="s">
        <v>521</v>
      </c>
      <c r="L84" s="119">
        <v>45812.0</v>
      </c>
      <c r="M84" s="117" t="s">
        <v>351</v>
      </c>
      <c r="N84" s="118">
        <v>6.0</v>
      </c>
      <c r="O84" s="117" t="s">
        <v>352</v>
      </c>
      <c r="P84" s="117" t="s">
        <v>353</v>
      </c>
      <c r="Q84" s="118">
        <v>5020.66</v>
      </c>
      <c r="R84" s="118">
        <v>4788.94</v>
      </c>
      <c r="S84" s="118">
        <v>28.0</v>
      </c>
      <c r="T84" s="118">
        <v>29.0</v>
      </c>
      <c r="U84" s="118">
        <v>92.0</v>
      </c>
      <c r="V84" s="118">
        <v>89.0</v>
      </c>
      <c r="W84" s="118">
        <v>-0.0610895495</v>
      </c>
      <c r="X84" s="118">
        <v>-0.060893210283454235</v>
      </c>
      <c r="Y84" s="118">
        <v>-0.028034027</v>
      </c>
      <c r="Z84" s="118">
        <v>0.0686938845</v>
      </c>
      <c r="AA84" s="118">
        <v>-0.043318421999999995</v>
      </c>
      <c r="AB84" s="118">
        <v>663.8132495734958</v>
      </c>
      <c r="AC84" s="118"/>
      <c r="AD84" s="118"/>
      <c r="AE84" s="118"/>
      <c r="AF84" s="118"/>
      <c r="AG84" s="118">
        <v>663.8132495734958</v>
      </c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>
        <v>0.0</v>
      </c>
      <c r="AS84" s="118">
        <v>0.0</v>
      </c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>
        <v>18825.565689956038</v>
      </c>
      <c r="BI84" s="118">
        <v>-26343.147340292868</v>
      </c>
      <c r="BJ84" s="118">
        <v>16162.929543998956</v>
      </c>
      <c r="BK84" s="118">
        <v>-15297.611607632114</v>
      </c>
      <c r="BL84" s="118">
        <v>9184.1458188079</v>
      </c>
      <c r="BM84" s="118">
        <v>-11029.988512860526</v>
      </c>
      <c r="BN84" s="118">
        <v>3685.8149041199104</v>
      </c>
      <c r="BO84" s="118">
        <v>-14003.88323321319</v>
      </c>
      <c r="BP84" s="118">
        <v>13600.358333264281</v>
      </c>
      <c r="BQ84" s="118">
        <v>-5128.132698223628</v>
      </c>
      <c r="BR84" s="118"/>
      <c r="BS84" s="118"/>
      <c r="BT84" s="118"/>
      <c r="BU84" s="118"/>
      <c r="BV84" s="118"/>
      <c r="BW84" s="118"/>
      <c r="BX84" s="118"/>
      <c r="BY84" s="118"/>
      <c r="BZ84" s="118">
        <v>0.0</v>
      </c>
      <c r="CA84" s="118">
        <v>0.0</v>
      </c>
      <c r="CB84" s="118"/>
      <c r="CC84" s="118"/>
      <c r="CD84" s="118">
        <v>0.0</v>
      </c>
      <c r="CE84" s="118">
        <v>0.0</v>
      </c>
      <c r="CF84" s="118">
        <v>0.0</v>
      </c>
      <c r="CG84" s="118">
        <v>0.0</v>
      </c>
      <c r="CH84" s="118"/>
      <c r="CI84" s="118"/>
      <c r="CJ84" s="118"/>
      <c r="CK84" s="118"/>
      <c r="CL84" s="119">
        <v>45812.0</v>
      </c>
      <c r="CM84" s="117" t="s">
        <v>384</v>
      </c>
      <c r="CN84" s="117" t="s">
        <v>396</v>
      </c>
      <c r="CO84" s="117" t="s">
        <v>522</v>
      </c>
      <c r="CP84" s="118">
        <v>5020.66</v>
      </c>
      <c r="CQ84" s="118">
        <v>25.0</v>
      </c>
      <c r="CR84" s="118">
        <v>23.0</v>
      </c>
      <c r="CS84" s="117" t="s">
        <v>247</v>
      </c>
      <c r="CT84" s="117"/>
      <c r="CU84" s="117"/>
      <c r="CV84" s="117" t="s">
        <v>357</v>
      </c>
      <c r="CW84" s="119">
        <v>46178.0</v>
      </c>
      <c r="CX84" s="117" t="s">
        <v>358</v>
      </c>
    </row>
    <row r="85">
      <c r="A85" s="114" t="s">
        <v>548</v>
      </c>
      <c r="B85" s="114" t="s">
        <v>549</v>
      </c>
      <c r="C85" s="114" t="s">
        <v>26</v>
      </c>
      <c r="D85" s="114" t="s">
        <v>395</v>
      </c>
      <c r="E85" s="114" t="s">
        <v>349</v>
      </c>
      <c r="F85" s="114"/>
      <c r="G85" s="114"/>
      <c r="H85" s="114"/>
      <c r="I85" s="115">
        <v>19130.0</v>
      </c>
      <c r="J85" s="114" t="s">
        <v>97</v>
      </c>
      <c r="K85" s="114" t="s">
        <v>396</v>
      </c>
      <c r="L85" s="116">
        <v>45812.0</v>
      </c>
      <c r="M85" s="114" t="s">
        <v>351</v>
      </c>
      <c r="N85" s="115">
        <v>6.0</v>
      </c>
      <c r="O85" s="114" t="s">
        <v>352</v>
      </c>
      <c r="P85" s="114" t="s">
        <v>353</v>
      </c>
      <c r="Q85" s="115">
        <v>2655.22</v>
      </c>
      <c r="R85" s="115">
        <v>5163.45</v>
      </c>
      <c r="S85" s="115">
        <v>16.0</v>
      </c>
      <c r="T85" s="115">
        <v>43.0</v>
      </c>
      <c r="U85" s="115">
        <v>33.0</v>
      </c>
      <c r="V85" s="115">
        <v>91.0</v>
      </c>
      <c r="W85" s="115">
        <v>-0.051923965</v>
      </c>
      <c r="X85" s="115">
        <v>-0.11016949152542377</v>
      </c>
      <c r="Y85" s="115">
        <v>0.017272961</v>
      </c>
      <c r="Z85" s="115">
        <v>0.049994038</v>
      </c>
      <c r="AA85" s="115">
        <v>-0.004946123</v>
      </c>
      <c r="AB85" s="115">
        <v>-2993.7748419976588</v>
      </c>
      <c r="AC85" s="115"/>
      <c r="AD85" s="115"/>
      <c r="AE85" s="115"/>
      <c r="AF85" s="115"/>
      <c r="AG85" s="115">
        <v>-2993.7748419976588</v>
      </c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>
        <v>0.0</v>
      </c>
      <c r="AS85" s="115">
        <v>0.0</v>
      </c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>
        <v>36723.19343576279</v>
      </c>
      <c r="BI85" s="115">
        <v>-31012.0357528237</v>
      </c>
      <c r="BJ85" s="115">
        <v>38166.80286539551</v>
      </c>
      <c r="BK85" s="115">
        <v>-24201.011179707435</v>
      </c>
      <c r="BL85" s="115">
        <v>19647.58418016359</v>
      </c>
      <c r="BM85" s="115">
        <v>-17067.03282122392</v>
      </c>
      <c r="BN85" s="115">
        <v>21073.293134851534</v>
      </c>
      <c r="BO85" s="115">
        <v>-21510.388084052516</v>
      </c>
      <c r="BP85" s="115">
        <v>16750.550170999653</v>
      </c>
      <c r="BQ85" s="115">
        <v>-13732.903862858993</v>
      </c>
      <c r="BR85" s="115"/>
      <c r="BS85" s="115"/>
      <c r="BT85" s="115"/>
      <c r="BU85" s="115"/>
      <c r="BV85" s="115"/>
      <c r="BW85" s="115"/>
      <c r="BX85" s="115"/>
      <c r="BY85" s="115"/>
      <c r="BZ85" s="115">
        <v>0.0</v>
      </c>
      <c r="CA85" s="115">
        <v>0.0</v>
      </c>
      <c r="CB85" s="115"/>
      <c r="CC85" s="115"/>
      <c r="CD85" s="115">
        <v>0.0</v>
      </c>
      <c r="CE85" s="115">
        <v>0.0</v>
      </c>
      <c r="CF85" s="115">
        <v>0.0</v>
      </c>
      <c r="CG85" s="115">
        <v>0.0</v>
      </c>
      <c r="CH85" s="115"/>
      <c r="CI85" s="115"/>
      <c r="CJ85" s="115"/>
      <c r="CK85" s="115"/>
      <c r="CL85" s="116">
        <v>45812.0</v>
      </c>
      <c r="CM85" s="114" t="s">
        <v>384</v>
      </c>
      <c r="CN85" s="114" t="s">
        <v>396</v>
      </c>
      <c r="CO85" s="114" t="s">
        <v>397</v>
      </c>
      <c r="CP85" s="115">
        <v>2655.22</v>
      </c>
      <c r="CQ85" s="115">
        <v>25.0</v>
      </c>
      <c r="CR85" s="115">
        <v>23.0</v>
      </c>
      <c r="CS85" s="114" t="s">
        <v>247</v>
      </c>
      <c r="CT85" s="114"/>
      <c r="CU85" s="114"/>
      <c r="CV85" s="114" t="s">
        <v>372</v>
      </c>
      <c r="CW85" s="116">
        <v>46178.0</v>
      </c>
      <c r="CX85" s="114" t="s">
        <v>358</v>
      </c>
    </row>
    <row r="86">
      <c r="A86" s="117" t="s">
        <v>533</v>
      </c>
      <c r="B86" s="117" t="s">
        <v>550</v>
      </c>
      <c r="C86" s="117" t="s">
        <v>27</v>
      </c>
      <c r="D86" s="117" t="s">
        <v>426</v>
      </c>
      <c r="E86" s="117" t="s">
        <v>349</v>
      </c>
      <c r="F86" s="117"/>
      <c r="G86" s="117"/>
      <c r="H86" s="117"/>
      <c r="I86" s="118">
        <v>21676.0</v>
      </c>
      <c r="J86" s="117" t="s">
        <v>97</v>
      </c>
      <c r="K86" s="117" t="s">
        <v>427</v>
      </c>
      <c r="L86" s="119">
        <v>45812.0</v>
      </c>
      <c r="M86" s="117" t="s">
        <v>351</v>
      </c>
      <c r="N86" s="118">
        <v>6.0</v>
      </c>
      <c r="O86" s="117" t="s">
        <v>352</v>
      </c>
      <c r="P86" s="117" t="s">
        <v>353</v>
      </c>
      <c r="Q86" s="118">
        <v>1831.83</v>
      </c>
      <c r="R86" s="118">
        <v>3093.4</v>
      </c>
      <c r="S86" s="118">
        <v>11.0</v>
      </c>
      <c r="T86" s="118">
        <v>19.0</v>
      </c>
      <c r="U86" s="118">
        <v>25.0</v>
      </c>
      <c r="V86" s="118">
        <v>53.0</v>
      </c>
      <c r="W86" s="118">
        <v>-0.051923965</v>
      </c>
      <c r="X86" s="118">
        <v>-0.11016949152542377</v>
      </c>
      <c r="Y86" s="118">
        <v>0.017272961</v>
      </c>
      <c r="Z86" s="118">
        <v>0.049994038</v>
      </c>
      <c r="AA86" s="118">
        <v>-0.004946123</v>
      </c>
      <c r="AB86" s="118">
        <v>-973.6762250110553</v>
      </c>
      <c r="AC86" s="118"/>
      <c r="AD86" s="118"/>
      <c r="AE86" s="118"/>
      <c r="AF86" s="118"/>
      <c r="AG86" s="118">
        <v>-973.6762250110553</v>
      </c>
      <c r="AH86" s="118"/>
      <c r="AI86" s="118"/>
      <c r="AJ86" s="118"/>
      <c r="AK86" s="118"/>
      <c r="AL86" s="118"/>
      <c r="AM86" s="118"/>
      <c r="AN86" s="118"/>
      <c r="AO86" s="118"/>
      <c r="AP86" s="118"/>
      <c r="AQ86" s="118"/>
      <c r="AR86" s="118">
        <v>0.0</v>
      </c>
      <c r="AS86" s="118">
        <v>0.0</v>
      </c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>
        <v>36723.19343576279</v>
      </c>
      <c r="BI86" s="118">
        <v>-31012.0357528237</v>
      </c>
      <c r="BJ86" s="118">
        <v>38166.80286539551</v>
      </c>
      <c r="BK86" s="118">
        <v>-24201.011179707435</v>
      </c>
      <c r="BL86" s="118">
        <v>19647.58418016359</v>
      </c>
      <c r="BM86" s="118">
        <v>-17067.03282122392</v>
      </c>
      <c r="BN86" s="118">
        <v>21073.293134851534</v>
      </c>
      <c r="BO86" s="118">
        <v>-21510.388084052516</v>
      </c>
      <c r="BP86" s="118">
        <v>16750.550170999653</v>
      </c>
      <c r="BQ86" s="118">
        <v>-13732.903862858993</v>
      </c>
      <c r="BR86" s="118"/>
      <c r="BS86" s="118"/>
      <c r="BT86" s="118"/>
      <c r="BU86" s="118"/>
      <c r="BV86" s="118"/>
      <c r="BW86" s="118"/>
      <c r="BX86" s="118"/>
      <c r="BY86" s="118"/>
      <c r="BZ86" s="118">
        <v>0.0</v>
      </c>
      <c r="CA86" s="118">
        <v>0.0</v>
      </c>
      <c r="CB86" s="118"/>
      <c r="CC86" s="118"/>
      <c r="CD86" s="118">
        <v>0.0</v>
      </c>
      <c r="CE86" s="118">
        <v>0.0</v>
      </c>
      <c r="CF86" s="118">
        <v>0.0</v>
      </c>
      <c r="CG86" s="118">
        <v>0.0</v>
      </c>
      <c r="CH86" s="118"/>
      <c r="CI86" s="118"/>
      <c r="CJ86" s="118"/>
      <c r="CK86" s="118"/>
      <c r="CL86" s="119">
        <v>45812.0</v>
      </c>
      <c r="CM86" s="117" t="s">
        <v>369</v>
      </c>
      <c r="CN86" s="117" t="s">
        <v>429</v>
      </c>
      <c r="CO86" s="117" t="s">
        <v>430</v>
      </c>
      <c r="CP86" s="118">
        <v>1831.83</v>
      </c>
      <c r="CQ86" s="118">
        <v>25.0</v>
      </c>
      <c r="CR86" s="118">
        <v>23.0</v>
      </c>
      <c r="CS86" s="117" t="s">
        <v>247</v>
      </c>
      <c r="CT86" s="117"/>
      <c r="CU86" s="117"/>
      <c r="CV86" s="117" t="s">
        <v>372</v>
      </c>
      <c r="CW86" s="119">
        <v>46178.0</v>
      </c>
      <c r="CX86" s="117" t="s">
        <v>358</v>
      </c>
    </row>
    <row r="87">
      <c r="A87" s="114" t="s">
        <v>526</v>
      </c>
      <c r="B87" s="114" t="s">
        <v>551</v>
      </c>
      <c r="C87" s="114" t="s">
        <v>25</v>
      </c>
      <c r="D87" s="114" t="s">
        <v>389</v>
      </c>
      <c r="E87" s="114" t="s">
        <v>349</v>
      </c>
      <c r="F87" s="114"/>
      <c r="G87" s="114"/>
      <c r="H87" s="114"/>
      <c r="I87" s="115">
        <v>18138.0</v>
      </c>
      <c r="J87" s="114" t="s">
        <v>87</v>
      </c>
      <c r="K87" s="114" t="s">
        <v>390</v>
      </c>
      <c r="L87" s="116">
        <v>45812.0</v>
      </c>
      <c r="M87" s="114" t="s">
        <v>351</v>
      </c>
      <c r="N87" s="115">
        <v>6.0</v>
      </c>
      <c r="O87" s="114" t="s">
        <v>352</v>
      </c>
      <c r="P87" s="114" t="s">
        <v>353</v>
      </c>
      <c r="Q87" s="115">
        <v>17675.95</v>
      </c>
      <c r="R87" s="115">
        <v>16689.37</v>
      </c>
      <c r="S87" s="115">
        <v>93.0</v>
      </c>
      <c r="T87" s="115">
        <v>109.0</v>
      </c>
      <c r="U87" s="115">
        <v>259.0</v>
      </c>
      <c r="V87" s="115">
        <v>223.0</v>
      </c>
      <c r="W87" s="115">
        <v>-0.10114421900000001</v>
      </c>
      <c r="X87" s="115">
        <v>-0.08821813939924178</v>
      </c>
      <c r="Y87" s="115">
        <v>0.0141456855</v>
      </c>
      <c r="Z87" s="115">
        <v>0.035566201</v>
      </c>
      <c r="AA87" s="115">
        <v>-0.0040127465</v>
      </c>
      <c r="AB87" s="115">
        <v>2021.5567381399262</v>
      </c>
      <c r="AC87" s="115"/>
      <c r="AD87" s="115"/>
      <c r="AE87" s="115"/>
      <c r="AF87" s="115"/>
      <c r="AG87" s="115">
        <v>2021.5567381399262</v>
      </c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>
        <v>0.0</v>
      </c>
      <c r="AS87" s="115">
        <v>0.0</v>
      </c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>
        <v>45665.546145450906</v>
      </c>
      <c r="BI87" s="115">
        <v>-59364.955379125946</v>
      </c>
      <c r="BJ87" s="115">
        <v>38550.93298979636</v>
      </c>
      <c r="BK87" s="115">
        <v>-48062.909994749134</v>
      </c>
      <c r="BL87" s="115">
        <v>15596.660526147018</v>
      </c>
      <c r="BM87" s="115">
        <v>-20978.449598456325</v>
      </c>
      <c r="BN87" s="115">
        <v>18000.51113707639</v>
      </c>
      <c r="BO87" s="115">
        <v>-35294.29635721854</v>
      </c>
      <c r="BP87" s="115">
        <v>37145.77219371978</v>
      </c>
      <c r="BQ87" s="115">
        <v>-25233.776045886938</v>
      </c>
      <c r="BR87" s="115"/>
      <c r="BS87" s="115"/>
      <c r="BT87" s="115"/>
      <c r="BU87" s="115"/>
      <c r="BV87" s="115"/>
      <c r="BW87" s="115"/>
      <c r="BX87" s="115"/>
      <c r="BY87" s="115"/>
      <c r="BZ87" s="115">
        <v>0.0</v>
      </c>
      <c r="CA87" s="115">
        <v>0.0</v>
      </c>
      <c r="CB87" s="115"/>
      <c r="CC87" s="115"/>
      <c r="CD87" s="115">
        <v>0.0</v>
      </c>
      <c r="CE87" s="115">
        <v>0.0</v>
      </c>
      <c r="CF87" s="115">
        <v>0.0</v>
      </c>
      <c r="CG87" s="115">
        <v>0.0</v>
      </c>
      <c r="CH87" s="115"/>
      <c r="CI87" s="115"/>
      <c r="CJ87" s="115"/>
      <c r="CK87" s="115"/>
      <c r="CL87" s="116">
        <v>45812.0</v>
      </c>
      <c r="CM87" s="114" t="s">
        <v>384</v>
      </c>
      <c r="CN87" s="114" t="s">
        <v>391</v>
      </c>
      <c r="CO87" s="114" t="s">
        <v>392</v>
      </c>
      <c r="CP87" s="115">
        <v>17675.95</v>
      </c>
      <c r="CQ87" s="115">
        <v>25.0</v>
      </c>
      <c r="CR87" s="115">
        <v>23.0</v>
      </c>
      <c r="CS87" s="114" t="s">
        <v>247</v>
      </c>
      <c r="CT87" s="114"/>
      <c r="CU87" s="114"/>
      <c r="CV87" s="114" t="s">
        <v>357</v>
      </c>
      <c r="CW87" s="116">
        <v>46178.0</v>
      </c>
      <c r="CX87" s="114" t="s">
        <v>358</v>
      </c>
    </row>
    <row r="88">
      <c r="A88" s="117" t="s">
        <v>499</v>
      </c>
      <c r="B88" s="117" t="s">
        <v>552</v>
      </c>
      <c r="C88" s="117" t="s">
        <v>26</v>
      </c>
      <c r="D88" s="117" t="s">
        <v>395</v>
      </c>
      <c r="E88" s="117" t="s">
        <v>349</v>
      </c>
      <c r="F88" s="117"/>
      <c r="G88" s="117"/>
      <c r="H88" s="117"/>
      <c r="I88" s="118">
        <v>20124.0</v>
      </c>
      <c r="J88" s="117" t="s">
        <v>96</v>
      </c>
      <c r="K88" s="117" t="s">
        <v>553</v>
      </c>
      <c r="L88" s="119">
        <v>45812.0</v>
      </c>
      <c r="M88" s="117" t="s">
        <v>351</v>
      </c>
      <c r="N88" s="118">
        <v>6.0</v>
      </c>
      <c r="O88" s="117" t="s">
        <v>352</v>
      </c>
      <c r="P88" s="117" t="s">
        <v>353</v>
      </c>
      <c r="Q88" s="118">
        <v>5295.81</v>
      </c>
      <c r="R88" s="118">
        <v>3379.91</v>
      </c>
      <c r="S88" s="118">
        <v>29.0</v>
      </c>
      <c r="T88" s="118">
        <v>18.0</v>
      </c>
      <c r="U88" s="118">
        <v>87.0</v>
      </c>
      <c r="V88" s="118">
        <v>53.0</v>
      </c>
      <c r="W88" s="118">
        <v>0.04034084</v>
      </c>
      <c r="X88" s="118">
        <v>0.04475993804852868</v>
      </c>
      <c r="Y88" s="118">
        <v>-0.013683563</v>
      </c>
      <c r="Z88" s="118">
        <v>0.046733395</v>
      </c>
      <c r="AA88" s="118">
        <v>-0.06415088799999999</v>
      </c>
      <c r="AB88" s="118">
        <v>1786.539225065511</v>
      </c>
      <c r="AC88" s="118"/>
      <c r="AD88" s="118"/>
      <c r="AE88" s="118"/>
      <c r="AF88" s="118"/>
      <c r="AG88" s="118">
        <v>1786.539225065511</v>
      </c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118">
        <v>0.0</v>
      </c>
      <c r="AS88" s="118">
        <v>0.0</v>
      </c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>
        <v>9042.656767071201</v>
      </c>
      <c r="BI88" s="118">
        <v>-14624.782956248802</v>
      </c>
      <c r="BJ88" s="118">
        <v>6574.140305029479</v>
      </c>
      <c r="BK88" s="118">
        <v>-12722.472117528498</v>
      </c>
      <c r="BL88" s="118">
        <v>7193.335260140271</v>
      </c>
      <c r="BM88" s="118">
        <v>-4274.494645819442</v>
      </c>
      <c r="BN88" s="118">
        <v>5785.784483451586</v>
      </c>
      <c r="BO88" s="118">
        <v>-6150.014104686039</v>
      </c>
      <c r="BP88" s="118">
        <v>6844.823439854254</v>
      </c>
      <c r="BQ88" s="118">
        <v>-3561.7532042989715</v>
      </c>
      <c r="BR88" s="118"/>
      <c r="BS88" s="118"/>
      <c r="BT88" s="118"/>
      <c r="BU88" s="118"/>
      <c r="BV88" s="118"/>
      <c r="BW88" s="118"/>
      <c r="BX88" s="118"/>
      <c r="BY88" s="118"/>
      <c r="BZ88" s="118">
        <v>0.0</v>
      </c>
      <c r="CA88" s="118">
        <v>0.0</v>
      </c>
      <c r="CB88" s="118"/>
      <c r="CC88" s="118"/>
      <c r="CD88" s="118">
        <v>0.0</v>
      </c>
      <c r="CE88" s="118">
        <v>0.0</v>
      </c>
      <c r="CF88" s="118">
        <v>0.0</v>
      </c>
      <c r="CG88" s="118">
        <v>0.0</v>
      </c>
      <c r="CH88" s="118"/>
      <c r="CI88" s="118"/>
      <c r="CJ88" s="118"/>
      <c r="CK88" s="118"/>
      <c r="CL88" s="119">
        <v>45812.0</v>
      </c>
      <c r="CM88" s="117" t="s">
        <v>384</v>
      </c>
      <c r="CN88" s="117" t="s">
        <v>396</v>
      </c>
      <c r="CO88" s="117" t="s">
        <v>554</v>
      </c>
      <c r="CP88" s="118">
        <v>5295.81</v>
      </c>
      <c r="CQ88" s="118">
        <v>25.0</v>
      </c>
      <c r="CR88" s="118">
        <v>23.0</v>
      </c>
      <c r="CS88" s="117" t="s">
        <v>247</v>
      </c>
      <c r="CT88" s="117"/>
      <c r="CU88" s="117"/>
      <c r="CV88" s="117" t="s">
        <v>357</v>
      </c>
      <c r="CW88" s="119">
        <v>46178.0</v>
      </c>
      <c r="CX88" s="117" t="s">
        <v>358</v>
      </c>
    </row>
    <row r="89">
      <c r="A89" s="114" t="s">
        <v>542</v>
      </c>
      <c r="B89" s="114" t="s">
        <v>555</v>
      </c>
      <c r="C89" s="114" t="s">
        <v>25</v>
      </c>
      <c r="D89" s="114" t="s">
        <v>382</v>
      </c>
      <c r="E89" s="114" t="s">
        <v>349</v>
      </c>
      <c r="F89" s="114"/>
      <c r="G89" s="114"/>
      <c r="H89" s="114"/>
      <c r="I89" s="115">
        <v>13048.0</v>
      </c>
      <c r="J89" s="114" t="s">
        <v>85</v>
      </c>
      <c r="K89" s="114" t="s">
        <v>383</v>
      </c>
      <c r="L89" s="116">
        <v>45812.0</v>
      </c>
      <c r="M89" s="114" t="s">
        <v>351</v>
      </c>
      <c r="N89" s="115">
        <v>6.0</v>
      </c>
      <c r="O89" s="114" t="s">
        <v>352</v>
      </c>
      <c r="P89" s="114" t="s">
        <v>353</v>
      </c>
      <c r="Q89" s="115">
        <v>5782.46</v>
      </c>
      <c r="R89" s="115">
        <v>4682.26</v>
      </c>
      <c r="S89" s="115">
        <v>40.0</v>
      </c>
      <c r="T89" s="115">
        <v>46.0</v>
      </c>
      <c r="U89" s="115">
        <v>101.0</v>
      </c>
      <c r="V89" s="115">
        <v>93.0</v>
      </c>
      <c r="W89" s="115">
        <v>-0.118206869</v>
      </c>
      <c r="X89" s="115">
        <v>-0.15172413793103445</v>
      </c>
      <c r="Y89" s="115">
        <v>0.050770418</v>
      </c>
      <c r="Z89" s="115">
        <v>0.099635145</v>
      </c>
      <c r="AA89" s="115">
        <v>-0.099465029</v>
      </c>
      <c r="AB89" s="115">
        <v>1645.7868355392743</v>
      </c>
      <c r="AC89" s="115"/>
      <c r="AD89" s="115"/>
      <c r="AE89" s="115"/>
      <c r="AF89" s="115"/>
      <c r="AG89" s="115">
        <v>1645.7868355392743</v>
      </c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>
        <v>0.0</v>
      </c>
      <c r="AS89" s="115">
        <v>0.0</v>
      </c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>
        <v>10516.62548537691</v>
      </c>
      <c r="BI89" s="115">
        <v>-5867.536050962099</v>
      </c>
      <c r="BJ89" s="115">
        <v>6706.246424858784</v>
      </c>
      <c r="BK89" s="115">
        <v>-2416.9629131298084</v>
      </c>
      <c r="BL89" s="115">
        <v>5529.871884984191</v>
      </c>
      <c r="BM89" s="115">
        <v>-4305.874117874965</v>
      </c>
      <c r="BN89" s="115">
        <v>4680.41668723685</v>
      </c>
      <c r="BO89" s="115">
        <v>-3541.0514695843817</v>
      </c>
      <c r="BP89" s="115">
        <v>4288.117159547488</v>
      </c>
      <c r="BQ89" s="115">
        <v>-4203.484610090729</v>
      </c>
      <c r="BR89" s="115"/>
      <c r="BS89" s="115"/>
      <c r="BT89" s="115"/>
      <c r="BU89" s="115"/>
      <c r="BV89" s="115"/>
      <c r="BW89" s="115"/>
      <c r="BX89" s="115"/>
      <c r="BY89" s="115"/>
      <c r="BZ89" s="115">
        <v>0.0</v>
      </c>
      <c r="CA89" s="115">
        <v>0.0</v>
      </c>
      <c r="CB89" s="115"/>
      <c r="CC89" s="115"/>
      <c r="CD89" s="115">
        <v>0.0</v>
      </c>
      <c r="CE89" s="115">
        <v>0.0</v>
      </c>
      <c r="CF89" s="115">
        <v>0.0</v>
      </c>
      <c r="CG89" s="115">
        <v>0.0</v>
      </c>
      <c r="CH89" s="115"/>
      <c r="CI89" s="115"/>
      <c r="CJ89" s="115"/>
      <c r="CK89" s="115"/>
      <c r="CL89" s="116">
        <v>45812.0</v>
      </c>
      <c r="CM89" s="114" t="s">
        <v>384</v>
      </c>
      <c r="CN89" s="114" t="s">
        <v>385</v>
      </c>
      <c r="CO89" s="114" t="s">
        <v>386</v>
      </c>
      <c r="CP89" s="115">
        <v>5782.46</v>
      </c>
      <c r="CQ89" s="115">
        <v>25.0</v>
      </c>
      <c r="CR89" s="115">
        <v>23.0</v>
      </c>
      <c r="CS89" s="114" t="s">
        <v>247</v>
      </c>
      <c r="CT89" s="114"/>
      <c r="CU89" s="114"/>
      <c r="CV89" s="114" t="s">
        <v>357</v>
      </c>
      <c r="CW89" s="116">
        <v>46178.0</v>
      </c>
      <c r="CX89" s="114" t="s">
        <v>358</v>
      </c>
    </row>
    <row r="90">
      <c r="A90" s="117" t="s">
        <v>393</v>
      </c>
      <c r="B90" s="117" t="s">
        <v>556</v>
      </c>
      <c r="C90" s="117" t="s">
        <v>26</v>
      </c>
      <c r="D90" s="117" t="s">
        <v>406</v>
      </c>
      <c r="E90" s="117" t="s">
        <v>349</v>
      </c>
      <c r="F90" s="117"/>
      <c r="G90" s="117"/>
      <c r="H90" s="117"/>
      <c r="I90" s="118">
        <v>18912.0</v>
      </c>
      <c r="J90" s="117" t="s">
        <v>82</v>
      </c>
      <c r="K90" s="117" t="s">
        <v>407</v>
      </c>
      <c r="L90" s="119">
        <v>45812.0</v>
      </c>
      <c r="M90" s="117" t="s">
        <v>351</v>
      </c>
      <c r="N90" s="118">
        <v>6.0</v>
      </c>
      <c r="O90" s="117" t="s">
        <v>352</v>
      </c>
      <c r="P90" s="117" t="s">
        <v>353</v>
      </c>
      <c r="Q90" s="118">
        <v>9792.7</v>
      </c>
      <c r="R90" s="118">
        <v>6765.1</v>
      </c>
      <c r="S90" s="118">
        <v>49.0</v>
      </c>
      <c r="T90" s="118">
        <v>41.0</v>
      </c>
      <c r="U90" s="118">
        <v>144.0</v>
      </c>
      <c r="V90" s="118">
        <v>102.0</v>
      </c>
      <c r="W90" s="118">
        <v>-0.046812981</v>
      </c>
      <c r="X90" s="118">
        <v>-0.038461538461538436</v>
      </c>
      <c r="Y90" s="118">
        <v>0.028705908</v>
      </c>
      <c r="Z90" s="118">
        <v>-0.00195191</v>
      </c>
      <c r="AA90" s="118">
        <v>0.048742348</v>
      </c>
      <c r="AB90" s="118">
        <v>3389.44764022247</v>
      </c>
      <c r="AC90" s="118"/>
      <c r="AD90" s="118"/>
      <c r="AE90" s="118"/>
      <c r="AF90" s="118"/>
      <c r="AG90" s="118">
        <v>3389.44764022247</v>
      </c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118">
        <v>0.0</v>
      </c>
      <c r="AS90" s="118">
        <v>0.0</v>
      </c>
      <c r="AT90" s="118"/>
      <c r="AU90" s="118"/>
      <c r="AV90" s="118"/>
      <c r="AW90" s="118"/>
      <c r="AX90" s="118"/>
      <c r="AY90" s="118"/>
      <c r="AZ90" s="118"/>
      <c r="BA90" s="118"/>
      <c r="BB90" s="118"/>
      <c r="BC90" s="118"/>
      <c r="BD90" s="118"/>
      <c r="BE90" s="118"/>
      <c r="BF90" s="118"/>
      <c r="BG90" s="118"/>
      <c r="BH90" s="118">
        <v>25966.910409370696</v>
      </c>
      <c r="BI90" s="118">
        <v>-19307.488167367923</v>
      </c>
      <c r="BJ90" s="118">
        <v>23430.786916518882</v>
      </c>
      <c r="BK90" s="118">
        <v>-19943.185172297926</v>
      </c>
      <c r="BL90" s="118">
        <v>10568.354572363292</v>
      </c>
      <c r="BM90" s="118">
        <v>-16485.89962569498</v>
      </c>
      <c r="BN90" s="118">
        <v>3248.3922100245645</v>
      </c>
      <c r="BO90" s="118">
        <v>-16139.249414771957</v>
      </c>
      <c r="BP90" s="118">
        <v>15658.819674272198</v>
      </c>
      <c r="BQ90" s="118">
        <v>-8685.507522856493</v>
      </c>
      <c r="BR90" s="118"/>
      <c r="BS90" s="118"/>
      <c r="BT90" s="118"/>
      <c r="BU90" s="118"/>
      <c r="BV90" s="118"/>
      <c r="BW90" s="118"/>
      <c r="BX90" s="118"/>
      <c r="BY90" s="118"/>
      <c r="BZ90" s="118">
        <v>0.0</v>
      </c>
      <c r="CA90" s="118">
        <v>0.0</v>
      </c>
      <c r="CB90" s="118"/>
      <c r="CC90" s="118"/>
      <c r="CD90" s="118">
        <v>0.0</v>
      </c>
      <c r="CE90" s="118">
        <v>0.0</v>
      </c>
      <c r="CF90" s="118">
        <v>0.0</v>
      </c>
      <c r="CG90" s="118">
        <v>0.0</v>
      </c>
      <c r="CH90" s="118"/>
      <c r="CI90" s="118"/>
      <c r="CJ90" s="118"/>
      <c r="CK90" s="118"/>
      <c r="CL90" s="119">
        <v>45812.0</v>
      </c>
      <c r="CM90" s="117" t="s">
        <v>384</v>
      </c>
      <c r="CN90" s="117" t="s">
        <v>396</v>
      </c>
      <c r="CO90" s="117" t="s">
        <v>408</v>
      </c>
      <c r="CP90" s="118">
        <v>9788.6</v>
      </c>
      <c r="CQ90" s="118">
        <v>25.0</v>
      </c>
      <c r="CR90" s="118">
        <v>23.0</v>
      </c>
      <c r="CS90" s="117" t="s">
        <v>247</v>
      </c>
      <c r="CT90" s="117"/>
      <c r="CU90" s="117"/>
      <c r="CV90" s="117" t="s">
        <v>357</v>
      </c>
      <c r="CW90" s="119">
        <v>46178.0</v>
      </c>
      <c r="CX90" s="117" t="s">
        <v>358</v>
      </c>
    </row>
    <row r="91">
      <c r="A91" s="114" t="s">
        <v>398</v>
      </c>
      <c r="B91" s="114" t="s">
        <v>557</v>
      </c>
      <c r="C91" s="114" t="s">
        <v>25</v>
      </c>
      <c r="D91" s="114" t="s">
        <v>400</v>
      </c>
      <c r="E91" s="114" t="s">
        <v>349</v>
      </c>
      <c r="F91" s="114"/>
      <c r="G91" s="114"/>
      <c r="H91" s="114"/>
      <c r="I91" s="115">
        <v>16500.0</v>
      </c>
      <c r="J91" s="114" t="s">
        <v>93</v>
      </c>
      <c r="K91" s="114" t="s">
        <v>401</v>
      </c>
      <c r="L91" s="116">
        <v>45812.0</v>
      </c>
      <c r="M91" s="114" t="s">
        <v>351</v>
      </c>
      <c r="N91" s="115">
        <v>6.0</v>
      </c>
      <c r="O91" s="114" t="s">
        <v>352</v>
      </c>
      <c r="P91" s="114" t="s">
        <v>353</v>
      </c>
      <c r="Q91" s="115">
        <v>9903.81</v>
      </c>
      <c r="R91" s="115">
        <v>7604.08</v>
      </c>
      <c r="S91" s="115">
        <v>59.0</v>
      </c>
      <c r="T91" s="115">
        <v>49.0</v>
      </c>
      <c r="U91" s="115">
        <v>131.0</v>
      </c>
      <c r="V91" s="115">
        <v>116.0</v>
      </c>
      <c r="W91" s="115">
        <v>-0.015351526999999997</v>
      </c>
      <c r="X91" s="115">
        <v>-0.13496376811594202</v>
      </c>
      <c r="Y91" s="115">
        <v>0.08834690949999999</v>
      </c>
      <c r="Z91" s="115">
        <v>0.0645187545</v>
      </c>
      <c r="AA91" s="115">
        <v>0.033973511</v>
      </c>
      <c r="AB91" s="115">
        <v>2727.694147567294</v>
      </c>
      <c r="AC91" s="115"/>
      <c r="AD91" s="115"/>
      <c r="AE91" s="115"/>
      <c r="AF91" s="115"/>
      <c r="AG91" s="115">
        <v>2727.694147567294</v>
      </c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>
        <v>0.0</v>
      </c>
      <c r="AS91" s="115">
        <v>0.0</v>
      </c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>
        <v>10019.377123014012</v>
      </c>
      <c r="BI91" s="115">
        <v>-1236.9166467578398</v>
      </c>
      <c r="BJ91" s="115">
        <v>8294.559121971604</v>
      </c>
      <c r="BK91" s="115">
        <v>-1325.1625549352325</v>
      </c>
      <c r="BL91" s="115">
        <v>6337.764114407912</v>
      </c>
      <c r="BM91" s="115">
        <v>-2604.6847828584014</v>
      </c>
      <c r="BN91" s="115">
        <v>6365.807559388881</v>
      </c>
      <c r="BO91" s="115">
        <v>-3765.40668969351</v>
      </c>
      <c r="BP91" s="115">
        <v>2408.4371604538605</v>
      </c>
      <c r="BQ91" s="115">
        <v>-1275.758698599721</v>
      </c>
      <c r="BR91" s="115"/>
      <c r="BS91" s="115"/>
      <c r="BT91" s="115"/>
      <c r="BU91" s="115"/>
      <c r="BV91" s="115"/>
      <c r="BW91" s="115"/>
      <c r="BX91" s="115"/>
      <c r="BY91" s="115"/>
      <c r="BZ91" s="115">
        <v>0.0</v>
      </c>
      <c r="CA91" s="115">
        <v>0.0</v>
      </c>
      <c r="CB91" s="115"/>
      <c r="CC91" s="115"/>
      <c r="CD91" s="115">
        <v>0.0</v>
      </c>
      <c r="CE91" s="115">
        <v>0.0</v>
      </c>
      <c r="CF91" s="115">
        <v>0.0</v>
      </c>
      <c r="CG91" s="115">
        <v>0.0</v>
      </c>
      <c r="CH91" s="115"/>
      <c r="CI91" s="115"/>
      <c r="CJ91" s="115"/>
      <c r="CK91" s="115"/>
      <c r="CL91" s="116">
        <v>45812.0</v>
      </c>
      <c r="CM91" s="114" t="s">
        <v>384</v>
      </c>
      <c r="CN91" s="114" t="s">
        <v>391</v>
      </c>
      <c r="CO91" s="114" t="s">
        <v>392</v>
      </c>
      <c r="CP91" s="115">
        <v>9903.81</v>
      </c>
      <c r="CQ91" s="115">
        <v>25.0</v>
      </c>
      <c r="CR91" s="115">
        <v>23.0</v>
      </c>
      <c r="CS91" s="114" t="s">
        <v>247</v>
      </c>
      <c r="CT91" s="114"/>
      <c r="CU91" s="114"/>
      <c r="CV91" s="114" t="s">
        <v>357</v>
      </c>
      <c r="CW91" s="116">
        <v>46178.0</v>
      </c>
      <c r="CX91" s="114" t="s">
        <v>358</v>
      </c>
    </row>
    <row r="92">
      <c r="A92" s="117" t="s">
        <v>380</v>
      </c>
      <c r="B92" s="117" t="s">
        <v>558</v>
      </c>
      <c r="C92" s="117" t="s">
        <v>25</v>
      </c>
      <c r="D92" s="117" t="s">
        <v>382</v>
      </c>
      <c r="E92" s="117" t="s">
        <v>349</v>
      </c>
      <c r="F92" s="117"/>
      <c r="G92" s="117"/>
      <c r="H92" s="117"/>
      <c r="I92" s="118">
        <v>13086.0</v>
      </c>
      <c r="J92" s="117" t="s">
        <v>93</v>
      </c>
      <c r="K92" s="117" t="s">
        <v>383</v>
      </c>
      <c r="L92" s="119">
        <v>45812.0</v>
      </c>
      <c r="M92" s="117" t="s">
        <v>351</v>
      </c>
      <c r="N92" s="118">
        <v>6.0</v>
      </c>
      <c r="O92" s="117" t="s">
        <v>352</v>
      </c>
      <c r="P92" s="117" t="s">
        <v>353</v>
      </c>
      <c r="Q92" s="118">
        <v>11406.53</v>
      </c>
      <c r="R92" s="118">
        <v>9945.76</v>
      </c>
      <c r="S92" s="118">
        <v>62.0</v>
      </c>
      <c r="T92" s="118">
        <v>80.0</v>
      </c>
      <c r="U92" s="118">
        <v>149.0</v>
      </c>
      <c r="V92" s="118">
        <v>188.0</v>
      </c>
      <c r="W92" s="118">
        <v>-0.015351526999999997</v>
      </c>
      <c r="X92" s="118">
        <v>-0.13496376811594202</v>
      </c>
      <c r="Y92" s="118">
        <v>0.08834690949999999</v>
      </c>
      <c r="Z92" s="118">
        <v>0.0645187545</v>
      </c>
      <c r="AA92" s="118">
        <v>0.033973511</v>
      </c>
      <c r="AB92" s="118">
        <v>1692.4286471535092</v>
      </c>
      <c r="AC92" s="118"/>
      <c r="AD92" s="118"/>
      <c r="AE92" s="118"/>
      <c r="AF92" s="118"/>
      <c r="AG92" s="118">
        <v>1692.4286471535092</v>
      </c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118">
        <v>0.0</v>
      </c>
      <c r="AS92" s="118">
        <v>0.0</v>
      </c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>
        <v>10019.377123014012</v>
      </c>
      <c r="BI92" s="118">
        <v>-1236.9166467578398</v>
      </c>
      <c r="BJ92" s="118">
        <v>8294.559121971604</v>
      </c>
      <c r="BK92" s="118">
        <v>-1325.1625549352325</v>
      </c>
      <c r="BL92" s="118">
        <v>6337.764114407912</v>
      </c>
      <c r="BM92" s="118">
        <v>-2604.6847828584014</v>
      </c>
      <c r="BN92" s="118">
        <v>6365.807559388881</v>
      </c>
      <c r="BO92" s="118">
        <v>-3765.40668969351</v>
      </c>
      <c r="BP92" s="118">
        <v>2408.4371604538605</v>
      </c>
      <c r="BQ92" s="118">
        <v>-1275.758698599721</v>
      </c>
      <c r="BR92" s="118"/>
      <c r="BS92" s="118"/>
      <c r="BT92" s="118"/>
      <c r="BU92" s="118"/>
      <c r="BV92" s="118"/>
      <c r="BW92" s="118"/>
      <c r="BX92" s="118"/>
      <c r="BY92" s="118"/>
      <c r="BZ92" s="118">
        <v>0.0</v>
      </c>
      <c r="CA92" s="118">
        <v>0.0</v>
      </c>
      <c r="CB92" s="118"/>
      <c r="CC92" s="118"/>
      <c r="CD92" s="118">
        <v>0.0</v>
      </c>
      <c r="CE92" s="118">
        <v>0.0</v>
      </c>
      <c r="CF92" s="118">
        <v>0.0</v>
      </c>
      <c r="CG92" s="118">
        <v>0.0</v>
      </c>
      <c r="CH92" s="118"/>
      <c r="CI92" s="118"/>
      <c r="CJ92" s="118"/>
      <c r="CK92" s="118"/>
      <c r="CL92" s="119">
        <v>45812.0</v>
      </c>
      <c r="CM92" s="117" t="s">
        <v>384</v>
      </c>
      <c r="CN92" s="117" t="s">
        <v>385</v>
      </c>
      <c r="CO92" s="117" t="s">
        <v>386</v>
      </c>
      <c r="CP92" s="118">
        <v>11406.53</v>
      </c>
      <c r="CQ92" s="118">
        <v>25.0</v>
      </c>
      <c r="CR92" s="118">
        <v>23.0</v>
      </c>
      <c r="CS92" s="117" t="s">
        <v>247</v>
      </c>
      <c r="CT92" s="117"/>
      <c r="CU92" s="117"/>
      <c r="CV92" s="117" t="s">
        <v>357</v>
      </c>
      <c r="CW92" s="119">
        <v>46178.0</v>
      </c>
      <c r="CX92" s="117" t="s">
        <v>358</v>
      </c>
    </row>
    <row r="93">
      <c r="A93" s="114" t="s">
        <v>422</v>
      </c>
      <c r="B93" s="114" t="s">
        <v>155</v>
      </c>
      <c r="C93" s="114" t="s">
        <v>24</v>
      </c>
      <c r="D93" s="114" t="s">
        <v>376</v>
      </c>
      <c r="E93" s="114" t="s">
        <v>349</v>
      </c>
      <c r="F93" s="114"/>
      <c r="G93" s="114"/>
      <c r="H93" s="114"/>
      <c r="I93" s="115">
        <v>14593.0</v>
      </c>
      <c r="J93" s="114" t="s">
        <v>89</v>
      </c>
      <c r="K93" s="114" t="s">
        <v>377</v>
      </c>
      <c r="L93" s="116">
        <v>45812.0</v>
      </c>
      <c r="M93" s="114" t="s">
        <v>351</v>
      </c>
      <c r="N93" s="115">
        <v>6.0</v>
      </c>
      <c r="O93" s="114" t="s">
        <v>352</v>
      </c>
      <c r="P93" s="114" t="s">
        <v>353</v>
      </c>
      <c r="Q93" s="115">
        <v>19473.4</v>
      </c>
      <c r="R93" s="115">
        <v>25198.03</v>
      </c>
      <c r="S93" s="115">
        <v>116.0</v>
      </c>
      <c r="T93" s="115">
        <v>131.0</v>
      </c>
      <c r="U93" s="115">
        <v>256.0</v>
      </c>
      <c r="V93" s="115">
        <v>348.0</v>
      </c>
      <c r="W93" s="115">
        <v>-0.103566996</v>
      </c>
      <c r="X93" s="115">
        <v>-0.13840073824426258</v>
      </c>
      <c r="Y93" s="115">
        <v>0.033546243</v>
      </c>
      <c r="Z93" s="115">
        <v>0.0848909995</v>
      </c>
      <c r="AA93" s="115">
        <v>-0.0833678425</v>
      </c>
      <c r="AB93" s="115">
        <v>-3062.3392013283838</v>
      </c>
      <c r="AC93" s="115"/>
      <c r="AD93" s="115"/>
      <c r="AE93" s="115"/>
      <c r="AF93" s="115"/>
      <c r="AG93" s="115">
        <v>-3062.3392013283838</v>
      </c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>
        <v>0.0</v>
      </c>
      <c r="AS93" s="115">
        <v>0.0</v>
      </c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>
        <v>5887.586280854044</v>
      </c>
      <c r="BI93" s="115">
        <v>-32496.84696964131</v>
      </c>
      <c r="BJ93" s="115">
        <v>4882.018175863513</v>
      </c>
      <c r="BK93" s="115">
        <v>-18854.84559322473</v>
      </c>
      <c r="BL93" s="115">
        <v>6660.038345699048</v>
      </c>
      <c r="BM93" s="115">
        <v>-17167.795005843087</v>
      </c>
      <c r="BN93" s="115">
        <v>12052.590625882549</v>
      </c>
      <c r="BO93" s="115">
        <v>-10608.61102562746</v>
      </c>
      <c r="BP93" s="115">
        <v>10648.515006196001</v>
      </c>
      <c r="BQ93" s="115">
        <v>-22600.25126659513</v>
      </c>
      <c r="BR93" s="115"/>
      <c r="BS93" s="115"/>
      <c r="BT93" s="115"/>
      <c r="BU93" s="115"/>
      <c r="BV93" s="115"/>
      <c r="BW93" s="115"/>
      <c r="BX93" s="115"/>
      <c r="BY93" s="115"/>
      <c r="BZ93" s="115">
        <v>0.0</v>
      </c>
      <c r="CA93" s="115">
        <v>0.0</v>
      </c>
      <c r="CB93" s="115"/>
      <c r="CC93" s="115"/>
      <c r="CD93" s="115">
        <v>0.0</v>
      </c>
      <c r="CE93" s="115">
        <v>0.0</v>
      </c>
      <c r="CF93" s="115">
        <v>0.0</v>
      </c>
      <c r="CG93" s="115">
        <v>0.0</v>
      </c>
      <c r="CH93" s="115"/>
      <c r="CI93" s="115"/>
      <c r="CJ93" s="115"/>
      <c r="CK93" s="115"/>
      <c r="CL93" s="116">
        <v>45812.0</v>
      </c>
      <c r="CM93" s="114" t="s">
        <v>354</v>
      </c>
      <c r="CN93" s="114" t="s">
        <v>378</v>
      </c>
      <c r="CO93" s="114" t="s">
        <v>379</v>
      </c>
      <c r="CP93" s="115">
        <v>19473.4</v>
      </c>
      <c r="CQ93" s="115">
        <v>25.0</v>
      </c>
      <c r="CR93" s="115">
        <v>23.0</v>
      </c>
      <c r="CS93" s="114" t="s">
        <v>24</v>
      </c>
      <c r="CT93" s="114"/>
      <c r="CU93" s="114"/>
      <c r="CV93" s="114" t="s">
        <v>372</v>
      </c>
      <c r="CW93" s="116">
        <v>46178.0</v>
      </c>
      <c r="CX93" s="114" t="s">
        <v>358</v>
      </c>
    </row>
    <row r="94">
      <c r="A94" s="117" t="s">
        <v>559</v>
      </c>
      <c r="B94" s="117" t="s">
        <v>560</v>
      </c>
      <c r="C94" s="117" t="s">
        <v>27</v>
      </c>
      <c r="D94" s="117" t="s">
        <v>367</v>
      </c>
      <c r="E94" s="117" t="s">
        <v>349</v>
      </c>
      <c r="F94" s="117"/>
      <c r="G94" s="117"/>
      <c r="H94" s="117"/>
      <c r="I94" s="118">
        <v>13152.0</v>
      </c>
      <c r="J94" s="117" t="s">
        <v>89</v>
      </c>
      <c r="K94" s="117" t="s">
        <v>368</v>
      </c>
      <c r="L94" s="119">
        <v>45812.0</v>
      </c>
      <c r="M94" s="117" t="s">
        <v>351</v>
      </c>
      <c r="N94" s="118">
        <v>6.0</v>
      </c>
      <c r="O94" s="117" t="s">
        <v>352</v>
      </c>
      <c r="P94" s="117" t="s">
        <v>353</v>
      </c>
      <c r="Q94" s="118">
        <v>21849.72</v>
      </c>
      <c r="R94" s="118">
        <v>25225.93</v>
      </c>
      <c r="S94" s="118">
        <v>124.0</v>
      </c>
      <c r="T94" s="118">
        <v>146.0</v>
      </c>
      <c r="U94" s="118">
        <v>269.0</v>
      </c>
      <c r="V94" s="118">
        <v>472.0</v>
      </c>
      <c r="W94" s="118">
        <v>-0.103566996</v>
      </c>
      <c r="X94" s="118">
        <v>-0.13840073824426258</v>
      </c>
      <c r="Y94" s="118">
        <v>0.033546243</v>
      </c>
      <c r="Z94" s="118">
        <v>0.0848909995</v>
      </c>
      <c r="AA94" s="118">
        <v>-0.0833678425</v>
      </c>
      <c r="AB94" s="118">
        <v>-609.7893887326074</v>
      </c>
      <c r="AC94" s="118"/>
      <c r="AD94" s="118"/>
      <c r="AE94" s="118"/>
      <c r="AF94" s="118"/>
      <c r="AG94" s="118">
        <v>-609.7893887326074</v>
      </c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>
        <v>0.0</v>
      </c>
      <c r="AS94" s="118">
        <v>0.0</v>
      </c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>
        <v>5887.586280854044</v>
      </c>
      <c r="BI94" s="118">
        <v>-32496.84696964131</v>
      </c>
      <c r="BJ94" s="118">
        <v>4882.018175863513</v>
      </c>
      <c r="BK94" s="118">
        <v>-18854.84559322473</v>
      </c>
      <c r="BL94" s="118">
        <v>6660.038345699048</v>
      </c>
      <c r="BM94" s="118">
        <v>-17167.795005843087</v>
      </c>
      <c r="BN94" s="118">
        <v>12052.590625882549</v>
      </c>
      <c r="BO94" s="118">
        <v>-10608.61102562746</v>
      </c>
      <c r="BP94" s="118">
        <v>10648.515006196001</v>
      </c>
      <c r="BQ94" s="118">
        <v>-22600.25126659513</v>
      </c>
      <c r="BR94" s="118"/>
      <c r="BS94" s="118"/>
      <c r="BT94" s="118"/>
      <c r="BU94" s="118"/>
      <c r="BV94" s="118"/>
      <c r="BW94" s="118"/>
      <c r="BX94" s="118"/>
      <c r="BY94" s="118"/>
      <c r="BZ94" s="118">
        <v>0.0</v>
      </c>
      <c r="CA94" s="118">
        <v>0.0</v>
      </c>
      <c r="CB94" s="118"/>
      <c r="CC94" s="118"/>
      <c r="CD94" s="118">
        <v>0.0</v>
      </c>
      <c r="CE94" s="118">
        <v>0.0</v>
      </c>
      <c r="CF94" s="118">
        <v>0.0</v>
      </c>
      <c r="CG94" s="118">
        <v>0.0</v>
      </c>
      <c r="CH94" s="118"/>
      <c r="CI94" s="118"/>
      <c r="CJ94" s="118"/>
      <c r="CK94" s="118"/>
      <c r="CL94" s="119">
        <v>45812.0</v>
      </c>
      <c r="CM94" s="117" t="s">
        <v>369</v>
      </c>
      <c r="CN94" s="117" t="s">
        <v>370</v>
      </c>
      <c r="CO94" s="117" t="s">
        <v>371</v>
      </c>
      <c r="CP94" s="118">
        <v>21849.72</v>
      </c>
      <c r="CQ94" s="118">
        <v>25.0</v>
      </c>
      <c r="CR94" s="118">
        <v>23.0</v>
      </c>
      <c r="CS94" s="117" t="s">
        <v>247</v>
      </c>
      <c r="CT94" s="117"/>
      <c r="CU94" s="117"/>
      <c r="CV94" s="117" t="s">
        <v>372</v>
      </c>
      <c r="CW94" s="119">
        <v>46178.0</v>
      </c>
      <c r="CX94" s="117" t="s">
        <v>358</v>
      </c>
    </row>
    <row r="95">
      <c r="A95" s="114" t="s">
        <v>561</v>
      </c>
      <c r="B95" s="114" t="s">
        <v>197</v>
      </c>
      <c r="C95" s="114" t="s">
        <v>24</v>
      </c>
      <c r="D95" s="114" t="s">
        <v>376</v>
      </c>
      <c r="E95" s="114" t="s">
        <v>349</v>
      </c>
      <c r="F95" s="114"/>
      <c r="G95" s="114"/>
      <c r="H95" s="114"/>
      <c r="I95" s="115">
        <v>14711.0</v>
      </c>
      <c r="J95" s="114" t="s">
        <v>88</v>
      </c>
      <c r="K95" s="114" t="s">
        <v>377</v>
      </c>
      <c r="L95" s="116">
        <v>45812.0</v>
      </c>
      <c r="M95" s="114" t="s">
        <v>351</v>
      </c>
      <c r="N95" s="115">
        <v>6.0</v>
      </c>
      <c r="O95" s="114" t="s">
        <v>352</v>
      </c>
      <c r="P95" s="114" t="s">
        <v>353</v>
      </c>
      <c r="Q95" s="115">
        <v>12940.6</v>
      </c>
      <c r="R95" s="115">
        <v>17044.38</v>
      </c>
      <c r="S95" s="115">
        <v>76.0</v>
      </c>
      <c r="T95" s="115">
        <v>93.0</v>
      </c>
      <c r="U95" s="115">
        <v>152.0</v>
      </c>
      <c r="V95" s="115">
        <v>219.0</v>
      </c>
      <c r="W95" s="115">
        <v>-0.0948579075</v>
      </c>
      <c r="X95" s="115">
        <v>-0.11922621397552313</v>
      </c>
      <c r="Y95" s="115">
        <v>0.0274483015</v>
      </c>
      <c r="Z95" s="115">
        <v>0.048275056999999996</v>
      </c>
      <c r="AA95" s="115">
        <v>-0.0368766515</v>
      </c>
      <c r="AB95" s="115">
        <v>-2377.096927822642</v>
      </c>
      <c r="AC95" s="115"/>
      <c r="AD95" s="115"/>
      <c r="AE95" s="115"/>
      <c r="AF95" s="115"/>
      <c r="AG95" s="115">
        <v>-2377.096927822642</v>
      </c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>
        <v>0.0</v>
      </c>
      <c r="AS95" s="115">
        <v>0.0</v>
      </c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>
        <v>20591.606353731608</v>
      </c>
      <c r="BI95" s="115">
        <v>-44674.21149489211</v>
      </c>
      <c r="BJ95" s="115">
        <v>18437.195532014397</v>
      </c>
      <c r="BK95" s="115">
        <v>-35770.14965777543</v>
      </c>
      <c r="BL95" s="115">
        <v>13320.803400497074</v>
      </c>
      <c r="BM95" s="115">
        <v>-18741.25245248257</v>
      </c>
      <c r="BN95" s="115">
        <v>13558.049775394922</v>
      </c>
      <c r="BO95" s="115">
        <v>-27726.068371369525</v>
      </c>
      <c r="BP95" s="115">
        <v>23839.378525954704</v>
      </c>
      <c r="BQ95" s="115">
        <v>-15091.808981965594</v>
      </c>
      <c r="BR95" s="115"/>
      <c r="BS95" s="115"/>
      <c r="BT95" s="115"/>
      <c r="BU95" s="115"/>
      <c r="BV95" s="115"/>
      <c r="BW95" s="115"/>
      <c r="BX95" s="115"/>
      <c r="BY95" s="115"/>
      <c r="BZ95" s="115">
        <v>0.0</v>
      </c>
      <c r="CA95" s="115">
        <v>0.0</v>
      </c>
      <c r="CB95" s="115"/>
      <c r="CC95" s="115"/>
      <c r="CD95" s="115">
        <v>0.0</v>
      </c>
      <c r="CE95" s="115">
        <v>0.0</v>
      </c>
      <c r="CF95" s="115">
        <v>0.0</v>
      </c>
      <c r="CG95" s="115">
        <v>0.0</v>
      </c>
      <c r="CH95" s="115"/>
      <c r="CI95" s="115"/>
      <c r="CJ95" s="115"/>
      <c r="CK95" s="115"/>
      <c r="CL95" s="116">
        <v>45812.0</v>
      </c>
      <c r="CM95" s="114" t="s">
        <v>354</v>
      </c>
      <c r="CN95" s="114" t="s">
        <v>378</v>
      </c>
      <c r="CO95" s="114" t="s">
        <v>562</v>
      </c>
      <c r="CP95" s="115">
        <v>12940.6</v>
      </c>
      <c r="CQ95" s="115">
        <v>25.0</v>
      </c>
      <c r="CR95" s="115">
        <v>23.0</v>
      </c>
      <c r="CS95" s="114" t="s">
        <v>24</v>
      </c>
      <c r="CT95" s="114"/>
      <c r="CU95" s="114"/>
      <c r="CV95" s="114" t="s">
        <v>372</v>
      </c>
      <c r="CW95" s="116">
        <v>46178.0</v>
      </c>
      <c r="CX95" s="114" t="s">
        <v>358</v>
      </c>
    </row>
    <row r="96">
      <c r="A96" s="117" t="s">
        <v>563</v>
      </c>
      <c r="B96" s="117" t="s">
        <v>564</v>
      </c>
      <c r="C96" s="117" t="s">
        <v>26</v>
      </c>
      <c r="D96" s="117" t="s">
        <v>395</v>
      </c>
      <c r="E96" s="117" t="s">
        <v>349</v>
      </c>
      <c r="F96" s="117"/>
      <c r="G96" s="117"/>
      <c r="H96" s="117"/>
      <c r="I96" s="118">
        <v>17774.0</v>
      </c>
      <c r="J96" s="117" t="s">
        <v>91</v>
      </c>
      <c r="K96" s="117" t="s">
        <v>396</v>
      </c>
      <c r="L96" s="119">
        <v>45812.0</v>
      </c>
      <c r="M96" s="117" t="s">
        <v>351</v>
      </c>
      <c r="N96" s="118">
        <v>6.0</v>
      </c>
      <c r="O96" s="117" t="s">
        <v>352</v>
      </c>
      <c r="P96" s="117" t="s">
        <v>353</v>
      </c>
      <c r="Q96" s="118">
        <v>15182.12</v>
      </c>
      <c r="R96" s="118">
        <v>15914.78</v>
      </c>
      <c r="S96" s="118">
        <v>79.0</v>
      </c>
      <c r="T96" s="118">
        <v>101.0</v>
      </c>
      <c r="U96" s="118">
        <v>198.0</v>
      </c>
      <c r="V96" s="118">
        <v>263.0</v>
      </c>
      <c r="W96" s="118">
        <v>-0.126790611</v>
      </c>
      <c r="X96" s="118">
        <v>-0.13422818791946312</v>
      </c>
      <c r="Y96" s="118">
        <v>0.005650353</v>
      </c>
      <c r="Z96" s="118">
        <v>0.040681487</v>
      </c>
      <c r="AA96" s="118">
        <v>-0.053243574</v>
      </c>
      <c r="AB96" s="118">
        <v>1041.0330266586625</v>
      </c>
      <c r="AC96" s="118"/>
      <c r="AD96" s="118"/>
      <c r="AE96" s="118"/>
      <c r="AF96" s="118"/>
      <c r="AG96" s="118">
        <v>1041.0330266586625</v>
      </c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>
        <v>0.0</v>
      </c>
      <c r="AS96" s="118">
        <v>0.0</v>
      </c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>
        <v>21829.763445806973</v>
      </c>
      <c r="BI96" s="118">
        <v>-23232.607832078007</v>
      </c>
      <c r="BJ96" s="118">
        <v>14461.217678905754</v>
      </c>
      <c r="BK96" s="118">
        <v>-15723.93336723758</v>
      </c>
      <c r="BL96" s="118">
        <v>15034.277698176309</v>
      </c>
      <c r="BM96" s="118">
        <v>-14029.203514637135</v>
      </c>
      <c r="BN96" s="118">
        <v>5351.690837590037</v>
      </c>
      <c r="BO96" s="118">
        <v>-9876.566785555335</v>
      </c>
      <c r="BP96" s="118">
        <v>15726.327725337875</v>
      </c>
      <c r="BQ96" s="118">
        <v>-10196.377593833404</v>
      </c>
      <c r="BR96" s="118"/>
      <c r="BS96" s="118"/>
      <c r="BT96" s="118"/>
      <c r="BU96" s="118"/>
      <c r="BV96" s="118"/>
      <c r="BW96" s="118"/>
      <c r="BX96" s="118"/>
      <c r="BY96" s="118"/>
      <c r="BZ96" s="118">
        <v>0.0</v>
      </c>
      <c r="CA96" s="118">
        <v>0.0</v>
      </c>
      <c r="CB96" s="118"/>
      <c r="CC96" s="118"/>
      <c r="CD96" s="118">
        <v>0.0</v>
      </c>
      <c r="CE96" s="118">
        <v>0.0</v>
      </c>
      <c r="CF96" s="118">
        <v>0.0</v>
      </c>
      <c r="CG96" s="118">
        <v>0.0</v>
      </c>
      <c r="CH96" s="118"/>
      <c r="CI96" s="118"/>
      <c r="CJ96" s="118"/>
      <c r="CK96" s="118"/>
      <c r="CL96" s="119">
        <v>45812.0</v>
      </c>
      <c r="CM96" s="117" t="s">
        <v>384</v>
      </c>
      <c r="CN96" s="117" t="s">
        <v>396</v>
      </c>
      <c r="CO96" s="117" t="s">
        <v>397</v>
      </c>
      <c r="CP96" s="118">
        <v>15182.12</v>
      </c>
      <c r="CQ96" s="118">
        <v>25.0</v>
      </c>
      <c r="CR96" s="118">
        <v>23.0</v>
      </c>
      <c r="CS96" s="117" t="s">
        <v>247</v>
      </c>
      <c r="CT96" s="117"/>
      <c r="CU96" s="117"/>
      <c r="CV96" s="117" t="s">
        <v>357</v>
      </c>
      <c r="CW96" s="119">
        <v>46178.0</v>
      </c>
      <c r="CX96" s="117" t="s">
        <v>358</v>
      </c>
    </row>
    <row r="97">
      <c r="A97" s="114" t="s">
        <v>561</v>
      </c>
      <c r="B97" s="114" t="s">
        <v>148</v>
      </c>
      <c r="C97" s="114" t="s">
        <v>24</v>
      </c>
      <c r="D97" s="114" t="s">
        <v>376</v>
      </c>
      <c r="E97" s="114" t="s">
        <v>349</v>
      </c>
      <c r="F97" s="114"/>
      <c r="G97" s="114"/>
      <c r="H97" s="114"/>
      <c r="I97" s="115">
        <v>14150.0</v>
      </c>
      <c r="J97" s="114" t="s">
        <v>92</v>
      </c>
      <c r="K97" s="114" t="s">
        <v>377</v>
      </c>
      <c r="L97" s="116">
        <v>45812.0</v>
      </c>
      <c r="M97" s="114" t="s">
        <v>351</v>
      </c>
      <c r="N97" s="115">
        <v>6.0</v>
      </c>
      <c r="O97" s="114" t="s">
        <v>352</v>
      </c>
      <c r="P97" s="114" t="s">
        <v>353</v>
      </c>
      <c r="Q97" s="115">
        <v>15441.84</v>
      </c>
      <c r="R97" s="115">
        <v>22244.25</v>
      </c>
      <c r="S97" s="115">
        <v>86.0</v>
      </c>
      <c r="T97" s="115">
        <v>131.0</v>
      </c>
      <c r="U97" s="115">
        <v>239.0</v>
      </c>
      <c r="V97" s="115">
        <v>307.0</v>
      </c>
      <c r="W97" s="115">
        <v>-0.071499</v>
      </c>
      <c r="X97" s="115">
        <v>-0.08333333333333337</v>
      </c>
      <c r="Y97" s="115">
        <v>0.089236992</v>
      </c>
      <c r="Z97" s="115">
        <v>-0.005437146</v>
      </c>
      <c r="AA97" s="115">
        <v>0.065431824</v>
      </c>
      <c r="AB97" s="115">
        <v>-6584.268240665796</v>
      </c>
      <c r="AC97" s="115"/>
      <c r="AD97" s="115"/>
      <c r="AE97" s="115"/>
      <c r="AF97" s="115"/>
      <c r="AG97" s="115">
        <v>-6584.268240665796</v>
      </c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>
        <v>0.0</v>
      </c>
      <c r="AS97" s="115">
        <v>0.0</v>
      </c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>
        <v>3758.1048315599983</v>
      </c>
      <c r="BI97" s="115">
        <v>-18718.69933956</v>
      </c>
      <c r="BJ97" s="115">
        <v>800.0180128198342</v>
      </c>
      <c r="BK97" s="115">
        <v>-23821.220726244414</v>
      </c>
      <c r="BL97" s="115">
        <v>4072.568896132332</v>
      </c>
      <c r="BM97" s="115">
        <v>-6491.574209569763</v>
      </c>
      <c r="BN97" s="115">
        <v>4329.172091980681</v>
      </c>
      <c r="BO97" s="115">
        <v>-9475.713880735328</v>
      </c>
      <c r="BP97" s="115">
        <v>4878.905898548219</v>
      </c>
      <c r="BQ97" s="115">
        <v>-2151.3694232310045</v>
      </c>
      <c r="BR97" s="115"/>
      <c r="BS97" s="115"/>
      <c r="BT97" s="115"/>
      <c r="BU97" s="115"/>
      <c r="BV97" s="115"/>
      <c r="BW97" s="115"/>
      <c r="BX97" s="115"/>
      <c r="BY97" s="115"/>
      <c r="BZ97" s="115">
        <v>0.0</v>
      </c>
      <c r="CA97" s="115">
        <v>0.0</v>
      </c>
      <c r="CB97" s="115"/>
      <c r="CC97" s="115"/>
      <c r="CD97" s="115">
        <v>0.0</v>
      </c>
      <c r="CE97" s="115">
        <v>0.0</v>
      </c>
      <c r="CF97" s="115">
        <v>0.0</v>
      </c>
      <c r="CG97" s="115">
        <v>0.0</v>
      </c>
      <c r="CH97" s="115"/>
      <c r="CI97" s="115"/>
      <c r="CJ97" s="115"/>
      <c r="CK97" s="115"/>
      <c r="CL97" s="116">
        <v>45812.0</v>
      </c>
      <c r="CM97" s="114" t="s">
        <v>354</v>
      </c>
      <c r="CN97" s="114" t="s">
        <v>378</v>
      </c>
      <c r="CO97" s="114" t="s">
        <v>379</v>
      </c>
      <c r="CP97" s="115">
        <v>15441.84</v>
      </c>
      <c r="CQ97" s="115">
        <v>25.0</v>
      </c>
      <c r="CR97" s="115">
        <v>23.0</v>
      </c>
      <c r="CS97" s="114" t="s">
        <v>24</v>
      </c>
      <c r="CT97" s="114"/>
      <c r="CU97" s="114"/>
      <c r="CV97" s="114" t="s">
        <v>372</v>
      </c>
      <c r="CW97" s="116">
        <v>46178.0</v>
      </c>
      <c r="CX97" s="114" t="s">
        <v>358</v>
      </c>
    </row>
    <row r="98">
      <c r="A98" s="117" t="s">
        <v>347</v>
      </c>
      <c r="B98" s="117" t="s">
        <v>146</v>
      </c>
      <c r="C98" s="117" t="s">
        <v>24</v>
      </c>
      <c r="D98" s="117" t="s">
        <v>348</v>
      </c>
      <c r="E98" s="117" t="s">
        <v>349</v>
      </c>
      <c r="F98" s="117"/>
      <c r="G98" s="117"/>
      <c r="H98" s="117"/>
      <c r="I98" s="118">
        <v>13120.0</v>
      </c>
      <c r="J98" s="117" t="s">
        <v>89</v>
      </c>
      <c r="K98" s="117" t="s">
        <v>350</v>
      </c>
      <c r="L98" s="119">
        <v>45812.0</v>
      </c>
      <c r="M98" s="117" t="s">
        <v>351</v>
      </c>
      <c r="N98" s="118">
        <v>6.0</v>
      </c>
      <c r="O98" s="117" t="s">
        <v>352</v>
      </c>
      <c r="P98" s="117" t="s">
        <v>353</v>
      </c>
      <c r="Q98" s="118">
        <v>16488.86</v>
      </c>
      <c r="R98" s="118">
        <v>18463.01</v>
      </c>
      <c r="S98" s="118">
        <v>81.0</v>
      </c>
      <c r="T98" s="118">
        <v>104.0</v>
      </c>
      <c r="U98" s="118">
        <v>218.0</v>
      </c>
      <c r="V98" s="118">
        <v>278.0</v>
      </c>
      <c r="W98" s="118">
        <v>-0.103566996</v>
      </c>
      <c r="X98" s="118">
        <v>-0.13840073824426258</v>
      </c>
      <c r="Y98" s="118">
        <v>0.033546243</v>
      </c>
      <c r="Z98" s="118">
        <v>0.0848909995</v>
      </c>
      <c r="AA98" s="118">
        <v>-0.0833678425</v>
      </c>
      <c r="AB98" s="118">
        <v>-125.3303596499943</v>
      </c>
      <c r="AC98" s="118"/>
      <c r="AD98" s="118"/>
      <c r="AE98" s="118"/>
      <c r="AF98" s="118"/>
      <c r="AG98" s="118">
        <v>-125.3303596499943</v>
      </c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118">
        <v>0.0</v>
      </c>
      <c r="AS98" s="118">
        <v>0.0</v>
      </c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>
        <v>5887.586280854044</v>
      </c>
      <c r="BI98" s="118">
        <v>-32496.84696964131</v>
      </c>
      <c r="BJ98" s="118">
        <v>4882.018175863513</v>
      </c>
      <c r="BK98" s="118">
        <v>-18854.84559322473</v>
      </c>
      <c r="BL98" s="118">
        <v>6660.038345699048</v>
      </c>
      <c r="BM98" s="118">
        <v>-17167.795005843087</v>
      </c>
      <c r="BN98" s="118">
        <v>12052.590625882549</v>
      </c>
      <c r="BO98" s="118">
        <v>-10608.61102562746</v>
      </c>
      <c r="BP98" s="118">
        <v>10648.515006196001</v>
      </c>
      <c r="BQ98" s="118">
        <v>-22600.25126659513</v>
      </c>
      <c r="BR98" s="118"/>
      <c r="BS98" s="118"/>
      <c r="BT98" s="118"/>
      <c r="BU98" s="118"/>
      <c r="BV98" s="118"/>
      <c r="BW98" s="118"/>
      <c r="BX98" s="118"/>
      <c r="BY98" s="118"/>
      <c r="BZ98" s="118">
        <v>0.0</v>
      </c>
      <c r="CA98" s="118">
        <v>0.0</v>
      </c>
      <c r="CB98" s="118"/>
      <c r="CC98" s="118"/>
      <c r="CD98" s="118">
        <v>0.0</v>
      </c>
      <c r="CE98" s="118">
        <v>0.0</v>
      </c>
      <c r="CF98" s="118">
        <v>0.0</v>
      </c>
      <c r="CG98" s="118">
        <v>0.0</v>
      </c>
      <c r="CH98" s="118"/>
      <c r="CI98" s="118"/>
      <c r="CJ98" s="118"/>
      <c r="CK98" s="118"/>
      <c r="CL98" s="119">
        <v>45812.0</v>
      </c>
      <c r="CM98" s="117" t="s">
        <v>354</v>
      </c>
      <c r="CN98" s="117" t="s">
        <v>355</v>
      </c>
      <c r="CO98" s="117" t="s">
        <v>356</v>
      </c>
      <c r="CP98" s="118">
        <v>16488.86</v>
      </c>
      <c r="CQ98" s="118">
        <v>25.0</v>
      </c>
      <c r="CR98" s="118">
        <v>23.0</v>
      </c>
      <c r="CS98" s="117" t="s">
        <v>24</v>
      </c>
      <c r="CT98" s="117"/>
      <c r="CU98" s="117"/>
      <c r="CV98" s="117" t="s">
        <v>372</v>
      </c>
      <c r="CW98" s="119">
        <v>46178.0</v>
      </c>
      <c r="CX98" s="117" t="s">
        <v>358</v>
      </c>
    </row>
    <row r="99">
      <c r="A99" s="114" t="s">
        <v>565</v>
      </c>
      <c r="B99" s="114" t="s">
        <v>184</v>
      </c>
      <c r="C99" s="114" t="s">
        <v>24</v>
      </c>
      <c r="D99" s="114" t="s">
        <v>376</v>
      </c>
      <c r="E99" s="114" t="s">
        <v>349</v>
      </c>
      <c r="F99" s="114"/>
      <c r="G99" s="114"/>
      <c r="H99" s="114"/>
      <c r="I99" s="115">
        <v>14185.0</v>
      </c>
      <c r="J99" s="114" t="s">
        <v>88</v>
      </c>
      <c r="K99" s="114" t="s">
        <v>377</v>
      </c>
      <c r="L99" s="116">
        <v>45812.0</v>
      </c>
      <c r="M99" s="114" t="s">
        <v>351</v>
      </c>
      <c r="N99" s="115">
        <v>6.0</v>
      </c>
      <c r="O99" s="114" t="s">
        <v>352</v>
      </c>
      <c r="P99" s="114" t="s">
        <v>353</v>
      </c>
      <c r="Q99" s="115">
        <v>9761.66</v>
      </c>
      <c r="R99" s="115">
        <v>10573.5</v>
      </c>
      <c r="S99" s="115">
        <v>58.0</v>
      </c>
      <c r="T99" s="115">
        <v>79.0</v>
      </c>
      <c r="U99" s="115">
        <v>116.0</v>
      </c>
      <c r="V99" s="115">
        <v>180.0</v>
      </c>
      <c r="W99" s="115">
        <v>-0.0948579075</v>
      </c>
      <c r="X99" s="115">
        <v>-0.11922621397552313</v>
      </c>
      <c r="Y99" s="115">
        <v>0.0274483015</v>
      </c>
      <c r="Z99" s="115">
        <v>0.048275056999999996</v>
      </c>
      <c r="AA99" s="115">
        <v>-0.0368766515</v>
      </c>
      <c r="AB99" s="115">
        <v>-163.39502733902168</v>
      </c>
      <c r="AC99" s="115"/>
      <c r="AD99" s="115"/>
      <c r="AE99" s="115"/>
      <c r="AF99" s="115"/>
      <c r="AG99" s="115">
        <v>-163.39502733902168</v>
      </c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>
        <v>0.0</v>
      </c>
      <c r="AS99" s="115">
        <v>0.0</v>
      </c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>
        <v>20591.606353731608</v>
      </c>
      <c r="BI99" s="115">
        <v>-44674.21149489211</v>
      </c>
      <c r="BJ99" s="115">
        <v>18437.195532014397</v>
      </c>
      <c r="BK99" s="115">
        <v>-35770.14965777543</v>
      </c>
      <c r="BL99" s="115">
        <v>13320.803400497074</v>
      </c>
      <c r="BM99" s="115">
        <v>-18741.25245248257</v>
      </c>
      <c r="BN99" s="115">
        <v>13558.049775394922</v>
      </c>
      <c r="BO99" s="115">
        <v>-27726.068371369525</v>
      </c>
      <c r="BP99" s="115">
        <v>23839.378525954704</v>
      </c>
      <c r="BQ99" s="115">
        <v>-15091.808981965594</v>
      </c>
      <c r="BR99" s="115"/>
      <c r="BS99" s="115"/>
      <c r="BT99" s="115"/>
      <c r="BU99" s="115"/>
      <c r="BV99" s="115"/>
      <c r="BW99" s="115"/>
      <c r="BX99" s="115"/>
      <c r="BY99" s="115"/>
      <c r="BZ99" s="115">
        <v>0.0</v>
      </c>
      <c r="CA99" s="115">
        <v>0.0</v>
      </c>
      <c r="CB99" s="115"/>
      <c r="CC99" s="115"/>
      <c r="CD99" s="115">
        <v>0.0</v>
      </c>
      <c r="CE99" s="115">
        <v>0.0</v>
      </c>
      <c r="CF99" s="115">
        <v>0.0</v>
      </c>
      <c r="CG99" s="115">
        <v>0.0</v>
      </c>
      <c r="CH99" s="115"/>
      <c r="CI99" s="115"/>
      <c r="CJ99" s="115"/>
      <c r="CK99" s="115"/>
      <c r="CL99" s="116">
        <v>45812.0</v>
      </c>
      <c r="CM99" s="114" t="s">
        <v>354</v>
      </c>
      <c r="CN99" s="114" t="s">
        <v>378</v>
      </c>
      <c r="CO99" s="114" t="s">
        <v>379</v>
      </c>
      <c r="CP99" s="115">
        <v>9742.76</v>
      </c>
      <c r="CQ99" s="115">
        <v>25.0</v>
      </c>
      <c r="CR99" s="115">
        <v>23.0</v>
      </c>
      <c r="CS99" s="114" t="s">
        <v>24</v>
      </c>
      <c r="CT99" s="114"/>
      <c r="CU99" s="114"/>
      <c r="CV99" s="114" t="s">
        <v>372</v>
      </c>
      <c r="CW99" s="116">
        <v>46178.0</v>
      </c>
      <c r="CX99" s="114" t="s">
        <v>358</v>
      </c>
    </row>
    <row r="100">
      <c r="A100" s="117" t="s">
        <v>566</v>
      </c>
      <c r="B100" s="117" t="s">
        <v>567</v>
      </c>
      <c r="C100" s="117" t="s">
        <v>25</v>
      </c>
      <c r="D100" s="117" t="s">
        <v>382</v>
      </c>
      <c r="E100" s="117" t="s">
        <v>349</v>
      </c>
      <c r="F100" s="117"/>
      <c r="G100" s="117"/>
      <c r="H100" s="117"/>
      <c r="I100" s="118">
        <v>13059.0</v>
      </c>
      <c r="J100" s="117" t="s">
        <v>87</v>
      </c>
      <c r="K100" s="117" t="s">
        <v>383</v>
      </c>
      <c r="L100" s="119">
        <v>45812.0</v>
      </c>
      <c r="M100" s="117" t="s">
        <v>351</v>
      </c>
      <c r="N100" s="118">
        <v>6.0</v>
      </c>
      <c r="O100" s="117" t="s">
        <v>352</v>
      </c>
      <c r="P100" s="117" t="s">
        <v>353</v>
      </c>
      <c r="Q100" s="118">
        <v>10574.15</v>
      </c>
      <c r="R100" s="118">
        <v>15742.2</v>
      </c>
      <c r="S100" s="118">
        <v>73.0</v>
      </c>
      <c r="T100" s="118">
        <v>90.0</v>
      </c>
      <c r="U100" s="118">
        <v>204.0</v>
      </c>
      <c r="V100" s="118">
        <v>224.0</v>
      </c>
      <c r="W100" s="118">
        <v>-0.10114421900000001</v>
      </c>
      <c r="X100" s="118">
        <v>-0.08821813939924178</v>
      </c>
      <c r="Y100" s="118">
        <v>0.0141456855</v>
      </c>
      <c r="Z100" s="118">
        <v>0.035566201</v>
      </c>
      <c r="AA100" s="118">
        <v>-0.0040127465</v>
      </c>
      <c r="AB100" s="118">
        <v>-3687.551607719152</v>
      </c>
      <c r="AC100" s="118"/>
      <c r="AD100" s="118"/>
      <c r="AE100" s="118"/>
      <c r="AF100" s="118"/>
      <c r="AG100" s="118">
        <v>-3687.551607719152</v>
      </c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118">
        <v>0.0</v>
      </c>
      <c r="AS100" s="118">
        <v>0.0</v>
      </c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>
        <v>45665.546145450906</v>
      </c>
      <c r="BI100" s="118">
        <v>-59364.955379125946</v>
      </c>
      <c r="BJ100" s="118">
        <v>38550.93298979636</v>
      </c>
      <c r="BK100" s="118">
        <v>-48062.909994749134</v>
      </c>
      <c r="BL100" s="118">
        <v>15596.660526147018</v>
      </c>
      <c r="BM100" s="118">
        <v>-20978.449598456325</v>
      </c>
      <c r="BN100" s="118">
        <v>18000.51113707639</v>
      </c>
      <c r="BO100" s="118">
        <v>-35294.29635721854</v>
      </c>
      <c r="BP100" s="118">
        <v>37145.77219371978</v>
      </c>
      <c r="BQ100" s="118">
        <v>-25233.776045886938</v>
      </c>
      <c r="BR100" s="118"/>
      <c r="BS100" s="118"/>
      <c r="BT100" s="118"/>
      <c r="BU100" s="118"/>
      <c r="BV100" s="118"/>
      <c r="BW100" s="118"/>
      <c r="BX100" s="118"/>
      <c r="BY100" s="118"/>
      <c r="BZ100" s="118">
        <v>0.0</v>
      </c>
      <c r="CA100" s="118">
        <v>0.0</v>
      </c>
      <c r="CB100" s="118"/>
      <c r="CC100" s="118"/>
      <c r="CD100" s="118">
        <v>0.0</v>
      </c>
      <c r="CE100" s="118">
        <v>0.0</v>
      </c>
      <c r="CF100" s="118">
        <v>0.0</v>
      </c>
      <c r="CG100" s="118">
        <v>0.0</v>
      </c>
      <c r="CH100" s="118"/>
      <c r="CI100" s="118"/>
      <c r="CJ100" s="118"/>
      <c r="CK100" s="118"/>
      <c r="CL100" s="119">
        <v>45812.0</v>
      </c>
      <c r="CM100" s="117" t="s">
        <v>384</v>
      </c>
      <c r="CN100" s="117" t="s">
        <v>385</v>
      </c>
      <c r="CO100" s="117" t="s">
        <v>386</v>
      </c>
      <c r="CP100" s="118">
        <v>10574.15</v>
      </c>
      <c r="CQ100" s="118">
        <v>25.0</v>
      </c>
      <c r="CR100" s="118">
        <v>23.0</v>
      </c>
      <c r="CS100" s="117" t="s">
        <v>247</v>
      </c>
      <c r="CT100" s="117"/>
      <c r="CU100" s="117"/>
      <c r="CV100" s="117" t="s">
        <v>372</v>
      </c>
      <c r="CW100" s="119">
        <v>46178.0</v>
      </c>
      <c r="CX100" s="117" t="s">
        <v>358</v>
      </c>
    </row>
    <row r="101">
      <c r="A101" s="114" t="s">
        <v>559</v>
      </c>
      <c r="B101" s="114" t="s">
        <v>568</v>
      </c>
      <c r="C101" s="114" t="s">
        <v>27</v>
      </c>
      <c r="D101" s="114" t="s">
        <v>367</v>
      </c>
      <c r="E101" s="114" t="s">
        <v>349</v>
      </c>
      <c r="F101" s="114"/>
      <c r="G101" s="114"/>
      <c r="H101" s="114"/>
      <c r="I101" s="115">
        <v>13253.0</v>
      </c>
      <c r="J101" s="114" t="s">
        <v>86</v>
      </c>
      <c r="K101" s="114" t="s">
        <v>368</v>
      </c>
      <c r="L101" s="116">
        <v>45812.0</v>
      </c>
      <c r="M101" s="114" t="s">
        <v>351</v>
      </c>
      <c r="N101" s="115">
        <v>6.0</v>
      </c>
      <c r="O101" s="114" t="s">
        <v>352</v>
      </c>
      <c r="P101" s="114" t="s">
        <v>353</v>
      </c>
      <c r="Q101" s="115">
        <v>7472.19</v>
      </c>
      <c r="R101" s="115">
        <v>6870.02</v>
      </c>
      <c r="S101" s="115">
        <v>48.0</v>
      </c>
      <c r="T101" s="115">
        <v>49.0</v>
      </c>
      <c r="U101" s="115">
        <v>104.0</v>
      </c>
      <c r="V101" s="115">
        <v>126.0</v>
      </c>
      <c r="W101" s="115">
        <v>-0.082491842</v>
      </c>
      <c r="X101" s="115">
        <v>-0.04054054054054057</v>
      </c>
      <c r="Y101" s="115">
        <v>-0.002432829</v>
      </c>
      <c r="Z101" s="115">
        <v>0.064605929</v>
      </c>
      <c r="AA101" s="115">
        <v>-0.117253521</v>
      </c>
      <c r="AB101" s="115">
        <v>912.3139480352905</v>
      </c>
      <c r="AC101" s="115"/>
      <c r="AD101" s="115"/>
      <c r="AE101" s="115"/>
      <c r="AF101" s="115"/>
      <c r="AG101" s="115">
        <v>912.3139480352905</v>
      </c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>
        <v>0.0</v>
      </c>
      <c r="AS101" s="115">
        <v>0.0</v>
      </c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>
        <v>18942.256601210724</v>
      </c>
      <c r="BI101" s="115">
        <v>-22493.812897781016</v>
      </c>
      <c r="BJ101" s="115">
        <v>10854.753869818704</v>
      </c>
      <c r="BK101" s="115">
        <v>-25193.598336845087</v>
      </c>
      <c r="BL101" s="115">
        <v>12226.332837277254</v>
      </c>
      <c r="BM101" s="115">
        <v>-8082.171623414555</v>
      </c>
      <c r="BN101" s="115">
        <v>13944.239662689306</v>
      </c>
      <c r="BO101" s="115">
        <v>-12148.991186639172</v>
      </c>
      <c r="BP101" s="115">
        <v>13323.364577980185</v>
      </c>
      <c r="BQ101" s="115">
        <v>-10974.45184016762</v>
      </c>
      <c r="BR101" s="115"/>
      <c r="BS101" s="115"/>
      <c r="BT101" s="115"/>
      <c r="BU101" s="115"/>
      <c r="BV101" s="115"/>
      <c r="BW101" s="115"/>
      <c r="BX101" s="115"/>
      <c r="BY101" s="115"/>
      <c r="BZ101" s="115">
        <v>0.0</v>
      </c>
      <c r="CA101" s="115">
        <v>0.0</v>
      </c>
      <c r="CB101" s="115"/>
      <c r="CC101" s="115"/>
      <c r="CD101" s="115">
        <v>0.0</v>
      </c>
      <c r="CE101" s="115">
        <v>0.0</v>
      </c>
      <c r="CF101" s="115">
        <v>0.0</v>
      </c>
      <c r="CG101" s="115">
        <v>0.0</v>
      </c>
      <c r="CH101" s="115"/>
      <c r="CI101" s="115"/>
      <c r="CJ101" s="115"/>
      <c r="CK101" s="115"/>
      <c r="CL101" s="116">
        <v>45812.0</v>
      </c>
      <c r="CM101" s="114" t="s">
        <v>369</v>
      </c>
      <c r="CN101" s="114" t="s">
        <v>370</v>
      </c>
      <c r="CO101" s="114" t="s">
        <v>371</v>
      </c>
      <c r="CP101" s="115">
        <v>7472.19</v>
      </c>
      <c r="CQ101" s="115">
        <v>25.0</v>
      </c>
      <c r="CR101" s="115">
        <v>23.0</v>
      </c>
      <c r="CS101" s="114" t="s">
        <v>247</v>
      </c>
      <c r="CT101" s="114"/>
      <c r="CU101" s="114"/>
      <c r="CV101" s="114" t="s">
        <v>357</v>
      </c>
      <c r="CW101" s="116">
        <v>46178.0</v>
      </c>
      <c r="CX101" s="114" t="s">
        <v>358</v>
      </c>
    </row>
    <row r="102">
      <c r="A102" s="117" t="s">
        <v>565</v>
      </c>
      <c r="B102" s="117" t="s">
        <v>189</v>
      </c>
      <c r="C102" s="117" t="s">
        <v>24</v>
      </c>
      <c r="D102" s="117" t="s">
        <v>376</v>
      </c>
      <c r="E102" s="117" t="s">
        <v>349</v>
      </c>
      <c r="F102" s="117"/>
      <c r="G102" s="117"/>
      <c r="H102" s="117"/>
      <c r="I102" s="118">
        <v>18089.0</v>
      </c>
      <c r="J102" s="117" t="s">
        <v>88</v>
      </c>
      <c r="K102" s="117" t="s">
        <v>377</v>
      </c>
      <c r="L102" s="119">
        <v>45812.0</v>
      </c>
      <c r="M102" s="117" t="s">
        <v>351</v>
      </c>
      <c r="N102" s="118">
        <v>6.0</v>
      </c>
      <c r="O102" s="117" t="s">
        <v>352</v>
      </c>
      <c r="P102" s="117" t="s">
        <v>353</v>
      </c>
      <c r="Q102" s="118">
        <v>5820.67</v>
      </c>
      <c r="R102" s="118">
        <v>10304.83</v>
      </c>
      <c r="S102" s="118">
        <v>35.0</v>
      </c>
      <c r="T102" s="118">
        <v>60.0</v>
      </c>
      <c r="U102" s="118">
        <v>75.0</v>
      </c>
      <c r="V102" s="118">
        <v>113.0</v>
      </c>
      <c r="W102" s="118">
        <v>-0.0948579075</v>
      </c>
      <c r="X102" s="118">
        <v>-0.11922621397552313</v>
      </c>
      <c r="Y102" s="118">
        <v>0.0274483015</v>
      </c>
      <c r="Z102" s="118">
        <v>0.048275056999999996</v>
      </c>
      <c r="AA102" s="118">
        <v>-0.0368766515</v>
      </c>
      <c r="AB102" s="118">
        <v>-3323.4242333766224</v>
      </c>
      <c r="AC102" s="118"/>
      <c r="AD102" s="118"/>
      <c r="AE102" s="118"/>
      <c r="AF102" s="118"/>
      <c r="AG102" s="118">
        <v>-3323.4242333766224</v>
      </c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>
        <v>0.0</v>
      </c>
      <c r="AS102" s="118">
        <v>0.0</v>
      </c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>
        <v>20591.606353731608</v>
      </c>
      <c r="BI102" s="118">
        <v>-44674.21149489211</v>
      </c>
      <c r="BJ102" s="118">
        <v>18437.195532014397</v>
      </c>
      <c r="BK102" s="118">
        <v>-35770.14965777543</v>
      </c>
      <c r="BL102" s="118">
        <v>13320.803400497074</v>
      </c>
      <c r="BM102" s="118">
        <v>-18741.25245248257</v>
      </c>
      <c r="BN102" s="118">
        <v>13558.049775394922</v>
      </c>
      <c r="BO102" s="118">
        <v>-27726.068371369525</v>
      </c>
      <c r="BP102" s="118">
        <v>23839.378525954704</v>
      </c>
      <c r="BQ102" s="118">
        <v>-15091.808981965594</v>
      </c>
      <c r="BR102" s="118"/>
      <c r="BS102" s="118"/>
      <c r="BT102" s="118"/>
      <c r="BU102" s="118"/>
      <c r="BV102" s="118"/>
      <c r="BW102" s="118"/>
      <c r="BX102" s="118"/>
      <c r="BY102" s="118"/>
      <c r="BZ102" s="118">
        <v>0.0</v>
      </c>
      <c r="CA102" s="118">
        <v>0.0</v>
      </c>
      <c r="CB102" s="118"/>
      <c r="CC102" s="118"/>
      <c r="CD102" s="118">
        <v>0.0</v>
      </c>
      <c r="CE102" s="118">
        <v>0.0</v>
      </c>
      <c r="CF102" s="118">
        <v>0.0</v>
      </c>
      <c r="CG102" s="118">
        <v>0.0</v>
      </c>
      <c r="CH102" s="118"/>
      <c r="CI102" s="118"/>
      <c r="CJ102" s="118"/>
      <c r="CK102" s="118"/>
      <c r="CL102" s="119">
        <v>45812.0</v>
      </c>
      <c r="CM102" s="117" t="s">
        <v>354</v>
      </c>
      <c r="CN102" s="117" t="s">
        <v>378</v>
      </c>
      <c r="CO102" s="117" t="s">
        <v>569</v>
      </c>
      <c r="CP102" s="118">
        <v>5820.67</v>
      </c>
      <c r="CQ102" s="118">
        <v>25.0</v>
      </c>
      <c r="CR102" s="118">
        <v>23.0</v>
      </c>
      <c r="CS102" s="117" t="s">
        <v>24</v>
      </c>
      <c r="CT102" s="117"/>
      <c r="CU102" s="117"/>
      <c r="CV102" s="117" t="s">
        <v>372</v>
      </c>
      <c r="CW102" s="119">
        <v>46178.0</v>
      </c>
      <c r="CX102" s="117" t="s">
        <v>358</v>
      </c>
    </row>
    <row r="103">
      <c r="A103" s="114" t="s">
        <v>561</v>
      </c>
      <c r="B103" s="114" t="s">
        <v>193</v>
      </c>
      <c r="C103" s="114" t="s">
        <v>24</v>
      </c>
      <c r="D103" s="114" t="s">
        <v>376</v>
      </c>
      <c r="E103" s="114" t="s">
        <v>349</v>
      </c>
      <c r="F103" s="114"/>
      <c r="G103" s="114"/>
      <c r="H103" s="114"/>
      <c r="I103" s="115">
        <v>14184.0</v>
      </c>
      <c r="J103" s="114" t="s">
        <v>88</v>
      </c>
      <c r="K103" s="114" t="s">
        <v>377</v>
      </c>
      <c r="L103" s="116">
        <v>45812.0</v>
      </c>
      <c r="M103" s="114" t="s">
        <v>351</v>
      </c>
      <c r="N103" s="115">
        <v>6.0</v>
      </c>
      <c r="O103" s="114" t="s">
        <v>352</v>
      </c>
      <c r="P103" s="114" t="s">
        <v>353</v>
      </c>
      <c r="Q103" s="115">
        <v>9771.0</v>
      </c>
      <c r="R103" s="115">
        <v>12525.9</v>
      </c>
      <c r="S103" s="115">
        <v>61.0</v>
      </c>
      <c r="T103" s="115">
        <v>71.0</v>
      </c>
      <c r="U103" s="115">
        <v>167.0</v>
      </c>
      <c r="V103" s="115">
        <v>160.0</v>
      </c>
      <c r="W103" s="115">
        <v>-0.0948579075</v>
      </c>
      <c r="X103" s="115">
        <v>-0.11922621397552313</v>
      </c>
      <c r="Y103" s="115">
        <v>0.0274483015</v>
      </c>
      <c r="Z103" s="115">
        <v>0.048275056999999996</v>
      </c>
      <c r="AA103" s="115">
        <v>-0.0368766515</v>
      </c>
      <c r="AB103" s="115">
        <v>-1531.9458108709478</v>
      </c>
      <c r="AC103" s="115"/>
      <c r="AD103" s="115"/>
      <c r="AE103" s="115"/>
      <c r="AF103" s="115"/>
      <c r="AG103" s="115">
        <v>-1531.9458108709478</v>
      </c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>
        <v>0.0</v>
      </c>
      <c r="AS103" s="115">
        <v>0.0</v>
      </c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>
        <v>20591.606353731608</v>
      </c>
      <c r="BI103" s="115">
        <v>-44674.21149489211</v>
      </c>
      <c r="BJ103" s="115">
        <v>18437.195532014397</v>
      </c>
      <c r="BK103" s="115">
        <v>-35770.14965777543</v>
      </c>
      <c r="BL103" s="115">
        <v>13320.803400497074</v>
      </c>
      <c r="BM103" s="115">
        <v>-18741.25245248257</v>
      </c>
      <c r="BN103" s="115">
        <v>13558.049775394922</v>
      </c>
      <c r="BO103" s="115">
        <v>-27726.068371369525</v>
      </c>
      <c r="BP103" s="115">
        <v>23839.378525954704</v>
      </c>
      <c r="BQ103" s="115">
        <v>-15091.808981965594</v>
      </c>
      <c r="BR103" s="115"/>
      <c r="BS103" s="115"/>
      <c r="BT103" s="115"/>
      <c r="BU103" s="115"/>
      <c r="BV103" s="115"/>
      <c r="BW103" s="115"/>
      <c r="BX103" s="115"/>
      <c r="BY103" s="115"/>
      <c r="BZ103" s="115">
        <v>0.0</v>
      </c>
      <c r="CA103" s="115">
        <v>0.0</v>
      </c>
      <c r="CB103" s="115"/>
      <c r="CC103" s="115"/>
      <c r="CD103" s="115">
        <v>0.0</v>
      </c>
      <c r="CE103" s="115">
        <v>0.0</v>
      </c>
      <c r="CF103" s="115">
        <v>0.0</v>
      </c>
      <c r="CG103" s="115">
        <v>0.0</v>
      </c>
      <c r="CH103" s="115"/>
      <c r="CI103" s="115"/>
      <c r="CJ103" s="115"/>
      <c r="CK103" s="115"/>
      <c r="CL103" s="116">
        <v>45812.0</v>
      </c>
      <c r="CM103" s="114" t="s">
        <v>354</v>
      </c>
      <c r="CN103" s="114" t="s">
        <v>378</v>
      </c>
      <c r="CO103" s="114" t="s">
        <v>379</v>
      </c>
      <c r="CP103" s="115">
        <v>9771.0</v>
      </c>
      <c r="CQ103" s="115">
        <v>25.0</v>
      </c>
      <c r="CR103" s="115">
        <v>23.0</v>
      </c>
      <c r="CS103" s="114" t="s">
        <v>24</v>
      </c>
      <c r="CT103" s="114"/>
      <c r="CU103" s="114"/>
      <c r="CV103" s="114" t="s">
        <v>372</v>
      </c>
      <c r="CW103" s="116">
        <v>46178.0</v>
      </c>
      <c r="CX103" s="114" t="s">
        <v>358</v>
      </c>
    </row>
    <row r="104">
      <c r="A104" s="117" t="s">
        <v>380</v>
      </c>
      <c r="B104" s="117" t="s">
        <v>570</v>
      </c>
      <c r="C104" s="117" t="s">
        <v>25</v>
      </c>
      <c r="D104" s="117" t="s">
        <v>382</v>
      </c>
      <c r="E104" s="117" t="s">
        <v>349</v>
      </c>
      <c r="F104" s="117"/>
      <c r="G104" s="117"/>
      <c r="H104" s="117"/>
      <c r="I104" s="118">
        <v>13115.0</v>
      </c>
      <c r="J104" s="117" t="s">
        <v>93</v>
      </c>
      <c r="K104" s="117" t="s">
        <v>383</v>
      </c>
      <c r="L104" s="119">
        <v>45812.0</v>
      </c>
      <c r="M104" s="117" t="s">
        <v>351</v>
      </c>
      <c r="N104" s="118">
        <v>6.0</v>
      </c>
      <c r="O104" s="117" t="s">
        <v>352</v>
      </c>
      <c r="P104" s="117" t="s">
        <v>353</v>
      </c>
      <c r="Q104" s="118">
        <v>8413.92</v>
      </c>
      <c r="R104" s="118">
        <v>6337.16</v>
      </c>
      <c r="S104" s="118">
        <v>52.0</v>
      </c>
      <c r="T104" s="118">
        <v>51.0</v>
      </c>
      <c r="U104" s="118">
        <v>128.0</v>
      </c>
      <c r="V104" s="118">
        <v>129.0</v>
      </c>
      <c r="W104" s="118">
        <v>-0.015351526999999997</v>
      </c>
      <c r="X104" s="118">
        <v>-0.13496376811594202</v>
      </c>
      <c r="Y104" s="118">
        <v>0.08834690949999999</v>
      </c>
      <c r="Z104" s="118">
        <v>0.0645187545</v>
      </c>
      <c r="AA104" s="118">
        <v>0.033973511</v>
      </c>
      <c r="AB104" s="118">
        <v>2657.198179449908</v>
      </c>
      <c r="AC104" s="118"/>
      <c r="AD104" s="118"/>
      <c r="AE104" s="118"/>
      <c r="AF104" s="118"/>
      <c r="AG104" s="118">
        <v>2657.198179449908</v>
      </c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118">
        <v>0.0</v>
      </c>
      <c r="AS104" s="118">
        <v>0.0</v>
      </c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>
        <v>10019.377123014012</v>
      </c>
      <c r="BI104" s="118">
        <v>-1236.9166467578398</v>
      </c>
      <c r="BJ104" s="118">
        <v>8294.559121971604</v>
      </c>
      <c r="BK104" s="118">
        <v>-1325.1625549352325</v>
      </c>
      <c r="BL104" s="118">
        <v>6337.764114407912</v>
      </c>
      <c r="BM104" s="118">
        <v>-2604.6847828584014</v>
      </c>
      <c r="BN104" s="118">
        <v>6365.807559388881</v>
      </c>
      <c r="BO104" s="118">
        <v>-3765.40668969351</v>
      </c>
      <c r="BP104" s="118">
        <v>2408.4371604538605</v>
      </c>
      <c r="BQ104" s="118">
        <v>-1275.758698599721</v>
      </c>
      <c r="BR104" s="118"/>
      <c r="BS104" s="118"/>
      <c r="BT104" s="118"/>
      <c r="BU104" s="118"/>
      <c r="BV104" s="118"/>
      <c r="BW104" s="118"/>
      <c r="BX104" s="118"/>
      <c r="BY104" s="118"/>
      <c r="BZ104" s="118">
        <v>0.0</v>
      </c>
      <c r="CA104" s="118">
        <v>0.0</v>
      </c>
      <c r="CB104" s="118"/>
      <c r="CC104" s="118"/>
      <c r="CD104" s="118">
        <v>0.0</v>
      </c>
      <c r="CE104" s="118">
        <v>0.0</v>
      </c>
      <c r="CF104" s="118">
        <v>0.0</v>
      </c>
      <c r="CG104" s="118">
        <v>0.0</v>
      </c>
      <c r="CH104" s="118"/>
      <c r="CI104" s="118"/>
      <c r="CJ104" s="118"/>
      <c r="CK104" s="118"/>
      <c r="CL104" s="119">
        <v>45812.0</v>
      </c>
      <c r="CM104" s="117" t="s">
        <v>384</v>
      </c>
      <c r="CN104" s="117" t="s">
        <v>385</v>
      </c>
      <c r="CO104" s="117" t="s">
        <v>386</v>
      </c>
      <c r="CP104" s="118">
        <v>8413.92</v>
      </c>
      <c r="CQ104" s="118">
        <v>25.0</v>
      </c>
      <c r="CR104" s="118">
        <v>23.0</v>
      </c>
      <c r="CS104" s="117" t="s">
        <v>247</v>
      </c>
      <c r="CT104" s="117"/>
      <c r="CU104" s="117"/>
      <c r="CV104" s="117" t="s">
        <v>357</v>
      </c>
      <c r="CW104" s="119">
        <v>46178.0</v>
      </c>
      <c r="CX104" s="117" t="s">
        <v>358</v>
      </c>
    </row>
    <row r="105">
      <c r="A105" s="114" t="s">
        <v>571</v>
      </c>
      <c r="B105" s="114" t="s">
        <v>572</v>
      </c>
      <c r="C105" s="114" t="s">
        <v>27</v>
      </c>
      <c r="D105" s="114" t="s">
        <v>573</v>
      </c>
      <c r="E105" s="114" t="s">
        <v>349</v>
      </c>
      <c r="F105" s="114"/>
      <c r="G105" s="114"/>
      <c r="H105" s="114"/>
      <c r="I105" s="115">
        <v>13362.0</v>
      </c>
      <c r="J105" s="114" t="s">
        <v>86</v>
      </c>
      <c r="K105" s="114" t="s">
        <v>574</v>
      </c>
      <c r="L105" s="116">
        <v>45812.0</v>
      </c>
      <c r="M105" s="114" t="s">
        <v>351</v>
      </c>
      <c r="N105" s="115">
        <v>6.0</v>
      </c>
      <c r="O105" s="114" t="s">
        <v>352</v>
      </c>
      <c r="P105" s="114" t="s">
        <v>353</v>
      </c>
      <c r="Q105" s="115">
        <v>6214.58</v>
      </c>
      <c r="R105" s="115">
        <v>6484.78</v>
      </c>
      <c r="S105" s="115">
        <v>37.0</v>
      </c>
      <c r="T105" s="115">
        <v>43.0</v>
      </c>
      <c r="U105" s="115">
        <v>72.0</v>
      </c>
      <c r="V105" s="115">
        <v>110.0</v>
      </c>
      <c r="W105" s="115">
        <v>-0.082491842</v>
      </c>
      <c r="X105" s="115">
        <v>-0.04054054054054057</v>
      </c>
      <c r="Y105" s="115">
        <v>-0.002432829</v>
      </c>
      <c r="Z105" s="115">
        <v>0.064605929</v>
      </c>
      <c r="AA105" s="115">
        <v>-0.117253521</v>
      </c>
      <c r="AB105" s="115">
        <v>-66.74373626739191</v>
      </c>
      <c r="AC105" s="115"/>
      <c r="AD105" s="115"/>
      <c r="AE105" s="115"/>
      <c r="AF105" s="115"/>
      <c r="AG105" s="115">
        <v>-66.74373626739191</v>
      </c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>
        <v>0.0</v>
      </c>
      <c r="AS105" s="115">
        <v>0.0</v>
      </c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>
        <v>18942.256601210724</v>
      </c>
      <c r="BI105" s="115">
        <v>-22493.812897781016</v>
      </c>
      <c r="BJ105" s="115">
        <v>10854.753869818704</v>
      </c>
      <c r="BK105" s="115">
        <v>-25193.598336845087</v>
      </c>
      <c r="BL105" s="115">
        <v>12226.332837277254</v>
      </c>
      <c r="BM105" s="115">
        <v>-8082.171623414555</v>
      </c>
      <c r="BN105" s="115">
        <v>13944.239662689306</v>
      </c>
      <c r="BO105" s="115">
        <v>-12148.991186639172</v>
      </c>
      <c r="BP105" s="115">
        <v>13323.364577980185</v>
      </c>
      <c r="BQ105" s="115">
        <v>-10974.45184016762</v>
      </c>
      <c r="BR105" s="115"/>
      <c r="BS105" s="115"/>
      <c r="BT105" s="115"/>
      <c r="BU105" s="115"/>
      <c r="BV105" s="115"/>
      <c r="BW105" s="115"/>
      <c r="BX105" s="115"/>
      <c r="BY105" s="115"/>
      <c r="BZ105" s="115">
        <v>0.0</v>
      </c>
      <c r="CA105" s="115">
        <v>0.0</v>
      </c>
      <c r="CB105" s="115"/>
      <c r="CC105" s="115"/>
      <c r="CD105" s="115">
        <v>0.0</v>
      </c>
      <c r="CE105" s="115">
        <v>0.0</v>
      </c>
      <c r="CF105" s="115">
        <v>0.0</v>
      </c>
      <c r="CG105" s="115">
        <v>0.0</v>
      </c>
      <c r="CH105" s="115"/>
      <c r="CI105" s="115"/>
      <c r="CJ105" s="115"/>
      <c r="CK105" s="115"/>
      <c r="CL105" s="116">
        <v>45812.0</v>
      </c>
      <c r="CM105" s="114" t="s">
        <v>369</v>
      </c>
      <c r="CN105" s="114" t="s">
        <v>575</v>
      </c>
      <c r="CO105" s="114" t="s">
        <v>576</v>
      </c>
      <c r="CP105" s="115">
        <v>6214.58</v>
      </c>
      <c r="CQ105" s="115">
        <v>25.0</v>
      </c>
      <c r="CR105" s="115">
        <v>23.0</v>
      </c>
      <c r="CS105" s="114" t="s">
        <v>247</v>
      </c>
      <c r="CT105" s="114"/>
      <c r="CU105" s="114"/>
      <c r="CV105" s="114" t="s">
        <v>372</v>
      </c>
      <c r="CW105" s="116">
        <v>46178.0</v>
      </c>
      <c r="CX105" s="114" t="s">
        <v>358</v>
      </c>
    </row>
    <row r="106">
      <c r="A106" s="117" t="s">
        <v>559</v>
      </c>
      <c r="B106" s="117" t="s">
        <v>577</v>
      </c>
      <c r="C106" s="117" t="s">
        <v>27</v>
      </c>
      <c r="D106" s="117" t="s">
        <v>367</v>
      </c>
      <c r="E106" s="117" t="s">
        <v>349</v>
      </c>
      <c r="F106" s="117"/>
      <c r="G106" s="117"/>
      <c r="H106" s="117"/>
      <c r="I106" s="118">
        <v>13150.0</v>
      </c>
      <c r="J106" s="117" t="s">
        <v>91</v>
      </c>
      <c r="K106" s="117" t="s">
        <v>368</v>
      </c>
      <c r="L106" s="119">
        <v>45812.0</v>
      </c>
      <c r="M106" s="117" t="s">
        <v>351</v>
      </c>
      <c r="N106" s="118">
        <v>6.0</v>
      </c>
      <c r="O106" s="117" t="s">
        <v>352</v>
      </c>
      <c r="P106" s="117" t="s">
        <v>353</v>
      </c>
      <c r="Q106" s="118">
        <v>17456.57</v>
      </c>
      <c r="R106" s="118">
        <v>15855.8</v>
      </c>
      <c r="S106" s="118">
        <v>88.0</v>
      </c>
      <c r="T106" s="118">
        <v>111.0</v>
      </c>
      <c r="U106" s="118">
        <v>329.0</v>
      </c>
      <c r="V106" s="118">
        <v>284.0</v>
      </c>
      <c r="W106" s="118">
        <v>-0.126790611</v>
      </c>
      <c r="X106" s="118">
        <v>-0.13422818791946312</v>
      </c>
      <c r="Y106" s="118">
        <v>0.005650353</v>
      </c>
      <c r="Z106" s="118">
        <v>0.040681487</v>
      </c>
      <c r="AA106" s="118">
        <v>-0.053243574</v>
      </c>
      <c r="AB106" s="118">
        <v>3208.2479875170948</v>
      </c>
      <c r="AC106" s="118"/>
      <c r="AD106" s="118"/>
      <c r="AE106" s="118"/>
      <c r="AF106" s="118"/>
      <c r="AG106" s="118">
        <v>3208.2479875170948</v>
      </c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>
        <v>0.0</v>
      </c>
      <c r="AS106" s="118">
        <v>0.0</v>
      </c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>
        <v>21829.763445806973</v>
      </c>
      <c r="BI106" s="118">
        <v>-23232.607832078007</v>
      </c>
      <c r="BJ106" s="118">
        <v>14461.217678905754</v>
      </c>
      <c r="BK106" s="118">
        <v>-15723.93336723758</v>
      </c>
      <c r="BL106" s="118">
        <v>15034.277698176309</v>
      </c>
      <c r="BM106" s="118">
        <v>-14029.203514637135</v>
      </c>
      <c r="BN106" s="118">
        <v>5351.690837590037</v>
      </c>
      <c r="BO106" s="118">
        <v>-9876.566785555335</v>
      </c>
      <c r="BP106" s="118">
        <v>15726.327725337875</v>
      </c>
      <c r="BQ106" s="118">
        <v>-10196.377593833404</v>
      </c>
      <c r="BR106" s="118"/>
      <c r="BS106" s="118"/>
      <c r="BT106" s="118"/>
      <c r="BU106" s="118"/>
      <c r="BV106" s="118"/>
      <c r="BW106" s="118"/>
      <c r="BX106" s="118"/>
      <c r="BY106" s="118"/>
      <c r="BZ106" s="118">
        <v>0.0</v>
      </c>
      <c r="CA106" s="118">
        <v>0.0</v>
      </c>
      <c r="CB106" s="118"/>
      <c r="CC106" s="118"/>
      <c r="CD106" s="118">
        <v>0.0</v>
      </c>
      <c r="CE106" s="118">
        <v>0.0</v>
      </c>
      <c r="CF106" s="118">
        <v>0.0</v>
      </c>
      <c r="CG106" s="118">
        <v>0.0</v>
      </c>
      <c r="CH106" s="118"/>
      <c r="CI106" s="118"/>
      <c r="CJ106" s="118"/>
      <c r="CK106" s="118"/>
      <c r="CL106" s="119">
        <v>45812.0</v>
      </c>
      <c r="CM106" s="117" t="s">
        <v>369</v>
      </c>
      <c r="CN106" s="117" t="s">
        <v>370</v>
      </c>
      <c r="CO106" s="117" t="s">
        <v>371</v>
      </c>
      <c r="CP106" s="118">
        <v>17456.57</v>
      </c>
      <c r="CQ106" s="118">
        <v>25.0</v>
      </c>
      <c r="CR106" s="118">
        <v>23.0</v>
      </c>
      <c r="CS106" s="117" t="s">
        <v>247</v>
      </c>
      <c r="CT106" s="117"/>
      <c r="CU106" s="117"/>
      <c r="CV106" s="117" t="s">
        <v>357</v>
      </c>
      <c r="CW106" s="119">
        <v>46178.0</v>
      </c>
      <c r="CX106" s="117" t="s">
        <v>358</v>
      </c>
    </row>
    <row r="107">
      <c r="A107" s="114" t="s">
        <v>561</v>
      </c>
      <c r="B107" s="114" t="s">
        <v>185</v>
      </c>
      <c r="C107" s="114" t="s">
        <v>24</v>
      </c>
      <c r="D107" s="114" t="s">
        <v>414</v>
      </c>
      <c r="E107" s="114" t="s">
        <v>349</v>
      </c>
      <c r="F107" s="114"/>
      <c r="G107" s="114"/>
      <c r="H107" s="114"/>
      <c r="I107" s="115">
        <v>14524.0</v>
      </c>
      <c r="J107" s="114" t="s">
        <v>90</v>
      </c>
      <c r="K107" s="114" t="s">
        <v>415</v>
      </c>
      <c r="L107" s="116">
        <v>45812.0</v>
      </c>
      <c r="M107" s="114" t="s">
        <v>351</v>
      </c>
      <c r="N107" s="115">
        <v>6.0</v>
      </c>
      <c r="O107" s="114" t="s">
        <v>352</v>
      </c>
      <c r="P107" s="114" t="s">
        <v>353</v>
      </c>
      <c r="Q107" s="115">
        <v>10430.28</v>
      </c>
      <c r="R107" s="115">
        <v>12591.31</v>
      </c>
      <c r="S107" s="115">
        <v>56.0</v>
      </c>
      <c r="T107" s="115">
        <v>66.0</v>
      </c>
      <c r="U107" s="115">
        <v>152.0</v>
      </c>
      <c r="V107" s="115">
        <v>182.0</v>
      </c>
      <c r="W107" s="115">
        <v>-0.0192751205</v>
      </c>
      <c r="X107" s="115">
        <v>-0.10607610474631751</v>
      </c>
      <c r="Y107" s="115">
        <v>0.025536409</v>
      </c>
      <c r="Z107" s="115">
        <v>0.0802198395</v>
      </c>
      <c r="AA107" s="115">
        <v>-0.015659599</v>
      </c>
      <c r="AB107" s="115">
        <v>-1084.6493735142994</v>
      </c>
      <c r="AC107" s="115"/>
      <c r="AD107" s="115"/>
      <c r="AE107" s="115"/>
      <c r="AF107" s="115"/>
      <c r="AG107" s="115">
        <v>-1084.6493735142994</v>
      </c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>
        <v>0.0</v>
      </c>
      <c r="AS107" s="115">
        <v>0.0</v>
      </c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>
        <v>35860.08468789623</v>
      </c>
      <c r="BI107" s="115">
        <v>-32223.222052184225</v>
      </c>
      <c r="BJ107" s="115">
        <v>38711.29793377301</v>
      </c>
      <c r="BK107" s="115">
        <v>-22292.76362879735</v>
      </c>
      <c r="BL107" s="115">
        <v>16066.338981910685</v>
      </c>
      <c r="BM107" s="115">
        <v>-10957.421611413132</v>
      </c>
      <c r="BN107" s="115">
        <v>6086.057923784585</v>
      </c>
      <c r="BO107" s="115">
        <v>-20496.08517131655</v>
      </c>
      <c r="BP107" s="115">
        <v>23628.110314015066</v>
      </c>
      <c r="BQ107" s="115">
        <v>-4109.165695985545</v>
      </c>
      <c r="BR107" s="115"/>
      <c r="BS107" s="115"/>
      <c r="BT107" s="115"/>
      <c r="BU107" s="115"/>
      <c r="BV107" s="115"/>
      <c r="BW107" s="115"/>
      <c r="BX107" s="115"/>
      <c r="BY107" s="115"/>
      <c r="BZ107" s="115">
        <v>0.0</v>
      </c>
      <c r="CA107" s="115">
        <v>0.0</v>
      </c>
      <c r="CB107" s="115"/>
      <c r="CC107" s="115"/>
      <c r="CD107" s="115">
        <v>0.0</v>
      </c>
      <c r="CE107" s="115">
        <v>0.0</v>
      </c>
      <c r="CF107" s="115">
        <v>0.0</v>
      </c>
      <c r="CG107" s="115">
        <v>0.0</v>
      </c>
      <c r="CH107" s="115"/>
      <c r="CI107" s="115"/>
      <c r="CJ107" s="115"/>
      <c r="CK107" s="115"/>
      <c r="CL107" s="116">
        <v>45812.0</v>
      </c>
      <c r="CM107" s="114" t="s">
        <v>354</v>
      </c>
      <c r="CN107" s="114" t="s">
        <v>378</v>
      </c>
      <c r="CO107" s="114" t="s">
        <v>578</v>
      </c>
      <c r="CP107" s="115">
        <v>10430.28</v>
      </c>
      <c r="CQ107" s="115">
        <v>25.0</v>
      </c>
      <c r="CR107" s="115">
        <v>23.0</v>
      </c>
      <c r="CS107" s="114" t="s">
        <v>24</v>
      </c>
      <c r="CT107" s="114"/>
      <c r="CU107" s="114"/>
      <c r="CV107" s="114" t="s">
        <v>372</v>
      </c>
      <c r="CW107" s="116">
        <v>46178.0</v>
      </c>
      <c r="CX107" s="114" t="s">
        <v>358</v>
      </c>
    </row>
    <row r="108">
      <c r="A108" s="117" t="s">
        <v>571</v>
      </c>
      <c r="B108" s="117" t="s">
        <v>579</v>
      </c>
      <c r="C108" s="117" t="s">
        <v>27</v>
      </c>
      <c r="D108" s="117" t="s">
        <v>573</v>
      </c>
      <c r="E108" s="117" t="s">
        <v>349</v>
      </c>
      <c r="F108" s="117"/>
      <c r="G108" s="117"/>
      <c r="H108" s="117"/>
      <c r="I108" s="118">
        <v>13046.0</v>
      </c>
      <c r="J108" s="117" t="s">
        <v>87</v>
      </c>
      <c r="K108" s="117" t="s">
        <v>574</v>
      </c>
      <c r="L108" s="119">
        <v>45812.0</v>
      </c>
      <c r="M108" s="117" t="s">
        <v>351</v>
      </c>
      <c r="N108" s="118">
        <v>6.0</v>
      </c>
      <c r="O108" s="117" t="s">
        <v>352</v>
      </c>
      <c r="P108" s="117" t="s">
        <v>353</v>
      </c>
      <c r="Q108" s="118">
        <v>7514.43</v>
      </c>
      <c r="R108" s="118">
        <v>9028.01</v>
      </c>
      <c r="S108" s="118">
        <v>54.0</v>
      </c>
      <c r="T108" s="118">
        <v>64.0</v>
      </c>
      <c r="U108" s="118">
        <v>136.0</v>
      </c>
      <c r="V108" s="118">
        <v>148.0</v>
      </c>
      <c r="W108" s="118">
        <v>-0.10114421900000001</v>
      </c>
      <c r="X108" s="118">
        <v>-0.08821813939924178</v>
      </c>
      <c r="Y108" s="118">
        <v>0.0141456855</v>
      </c>
      <c r="Z108" s="118">
        <v>0.035566201</v>
      </c>
      <c r="AA108" s="118">
        <v>-0.0040127465</v>
      </c>
      <c r="AB108" s="118">
        <v>-816.5976937280033</v>
      </c>
      <c r="AC108" s="118"/>
      <c r="AD108" s="118"/>
      <c r="AE108" s="118"/>
      <c r="AF108" s="118"/>
      <c r="AG108" s="118">
        <v>-816.5976937280033</v>
      </c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118">
        <v>0.0</v>
      </c>
      <c r="AS108" s="118">
        <v>0.0</v>
      </c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>
        <v>45665.546145450906</v>
      </c>
      <c r="BI108" s="118">
        <v>-59364.955379125946</v>
      </c>
      <c r="BJ108" s="118">
        <v>38550.93298979636</v>
      </c>
      <c r="BK108" s="118">
        <v>-48062.909994749134</v>
      </c>
      <c r="BL108" s="118">
        <v>15596.660526147018</v>
      </c>
      <c r="BM108" s="118">
        <v>-20978.449598456325</v>
      </c>
      <c r="BN108" s="118">
        <v>18000.51113707639</v>
      </c>
      <c r="BO108" s="118">
        <v>-35294.29635721854</v>
      </c>
      <c r="BP108" s="118">
        <v>37145.77219371978</v>
      </c>
      <c r="BQ108" s="118">
        <v>-25233.776045886938</v>
      </c>
      <c r="BR108" s="118"/>
      <c r="BS108" s="118"/>
      <c r="BT108" s="118"/>
      <c r="BU108" s="118"/>
      <c r="BV108" s="118"/>
      <c r="BW108" s="118"/>
      <c r="BX108" s="118"/>
      <c r="BY108" s="118"/>
      <c r="BZ108" s="118">
        <v>0.0</v>
      </c>
      <c r="CA108" s="118">
        <v>0.0</v>
      </c>
      <c r="CB108" s="118"/>
      <c r="CC108" s="118"/>
      <c r="CD108" s="118">
        <v>0.0</v>
      </c>
      <c r="CE108" s="118">
        <v>0.0</v>
      </c>
      <c r="CF108" s="118">
        <v>0.0</v>
      </c>
      <c r="CG108" s="118">
        <v>0.0</v>
      </c>
      <c r="CH108" s="118"/>
      <c r="CI108" s="118"/>
      <c r="CJ108" s="118"/>
      <c r="CK108" s="118"/>
      <c r="CL108" s="119">
        <v>45812.0</v>
      </c>
      <c r="CM108" s="117" t="s">
        <v>369</v>
      </c>
      <c r="CN108" s="117" t="s">
        <v>575</v>
      </c>
      <c r="CO108" s="117" t="s">
        <v>576</v>
      </c>
      <c r="CP108" s="118">
        <v>7414.53</v>
      </c>
      <c r="CQ108" s="118">
        <v>25.0</v>
      </c>
      <c r="CR108" s="118">
        <v>23.0</v>
      </c>
      <c r="CS108" s="117" t="s">
        <v>247</v>
      </c>
      <c r="CT108" s="117"/>
      <c r="CU108" s="117"/>
      <c r="CV108" s="117" t="s">
        <v>372</v>
      </c>
      <c r="CW108" s="119">
        <v>46178.0</v>
      </c>
      <c r="CX108" s="117" t="s">
        <v>358</v>
      </c>
    </row>
    <row r="109">
      <c r="A109" s="114" t="s">
        <v>565</v>
      </c>
      <c r="B109" s="114" t="s">
        <v>180</v>
      </c>
      <c r="C109" s="114" t="s">
        <v>24</v>
      </c>
      <c r="D109" s="114" t="s">
        <v>376</v>
      </c>
      <c r="E109" s="114" t="s">
        <v>349</v>
      </c>
      <c r="F109" s="114"/>
      <c r="G109" s="114"/>
      <c r="H109" s="114"/>
      <c r="I109" s="115">
        <v>18751.0</v>
      </c>
      <c r="J109" s="114" t="s">
        <v>90</v>
      </c>
      <c r="K109" s="114" t="s">
        <v>377</v>
      </c>
      <c r="L109" s="116">
        <v>45812.0</v>
      </c>
      <c r="M109" s="114" t="s">
        <v>351</v>
      </c>
      <c r="N109" s="115">
        <v>6.0</v>
      </c>
      <c r="O109" s="114" t="s">
        <v>352</v>
      </c>
      <c r="P109" s="114" t="s">
        <v>353</v>
      </c>
      <c r="Q109" s="115">
        <v>12356.96</v>
      </c>
      <c r="R109" s="115">
        <v>12841.8</v>
      </c>
      <c r="S109" s="115">
        <v>59.0</v>
      </c>
      <c r="T109" s="115">
        <v>79.0</v>
      </c>
      <c r="U109" s="115">
        <v>179.0</v>
      </c>
      <c r="V109" s="115">
        <v>203.0</v>
      </c>
      <c r="W109" s="115">
        <v>-0.0192751205</v>
      </c>
      <c r="X109" s="115">
        <v>-0.10607610474631751</v>
      </c>
      <c r="Y109" s="115">
        <v>0.025536409</v>
      </c>
      <c r="Z109" s="115">
        <v>0.0802198395</v>
      </c>
      <c r="AA109" s="115">
        <v>-0.015659599</v>
      </c>
      <c r="AB109" s="115">
        <v>87.64604972963343</v>
      </c>
      <c r="AC109" s="115"/>
      <c r="AD109" s="115"/>
      <c r="AE109" s="115"/>
      <c r="AF109" s="115"/>
      <c r="AG109" s="115">
        <v>87.64604972963343</v>
      </c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>
        <v>0.0</v>
      </c>
      <c r="AS109" s="115">
        <v>0.0</v>
      </c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>
        <v>35860.08468789623</v>
      </c>
      <c r="BI109" s="115">
        <v>-32223.222052184225</v>
      </c>
      <c r="BJ109" s="115">
        <v>38711.29793377301</v>
      </c>
      <c r="BK109" s="115">
        <v>-22292.76362879735</v>
      </c>
      <c r="BL109" s="115">
        <v>16066.338981910685</v>
      </c>
      <c r="BM109" s="115">
        <v>-10957.421611413132</v>
      </c>
      <c r="BN109" s="115">
        <v>6086.057923784585</v>
      </c>
      <c r="BO109" s="115">
        <v>-20496.08517131655</v>
      </c>
      <c r="BP109" s="115">
        <v>23628.110314015066</v>
      </c>
      <c r="BQ109" s="115">
        <v>-4109.165695985545</v>
      </c>
      <c r="BR109" s="115"/>
      <c r="BS109" s="115"/>
      <c r="BT109" s="115"/>
      <c r="BU109" s="115"/>
      <c r="BV109" s="115"/>
      <c r="BW109" s="115"/>
      <c r="BX109" s="115"/>
      <c r="BY109" s="115"/>
      <c r="BZ109" s="115">
        <v>0.0</v>
      </c>
      <c r="CA109" s="115">
        <v>0.0</v>
      </c>
      <c r="CB109" s="115"/>
      <c r="CC109" s="115"/>
      <c r="CD109" s="115">
        <v>0.0</v>
      </c>
      <c r="CE109" s="115">
        <v>0.0</v>
      </c>
      <c r="CF109" s="115">
        <v>0.0</v>
      </c>
      <c r="CG109" s="115">
        <v>0.0</v>
      </c>
      <c r="CH109" s="115"/>
      <c r="CI109" s="115"/>
      <c r="CJ109" s="115"/>
      <c r="CK109" s="115"/>
      <c r="CL109" s="116">
        <v>45812.0</v>
      </c>
      <c r="CM109" s="114" t="s">
        <v>354</v>
      </c>
      <c r="CN109" s="114" t="s">
        <v>378</v>
      </c>
      <c r="CO109" s="114" t="s">
        <v>379</v>
      </c>
      <c r="CP109" s="115">
        <v>12356.96</v>
      </c>
      <c r="CQ109" s="115">
        <v>25.0</v>
      </c>
      <c r="CR109" s="115">
        <v>23.0</v>
      </c>
      <c r="CS109" s="114" t="s">
        <v>24</v>
      </c>
      <c r="CT109" s="114"/>
      <c r="CU109" s="114"/>
      <c r="CV109" s="114" t="s">
        <v>357</v>
      </c>
      <c r="CW109" s="116">
        <v>46178.0</v>
      </c>
      <c r="CX109" s="114" t="s">
        <v>358</v>
      </c>
    </row>
    <row r="110">
      <c r="A110" s="117" t="s">
        <v>559</v>
      </c>
      <c r="B110" s="117" t="s">
        <v>580</v>
      </c>
      <c r="C110" s="117" t="s">
        <v>27</v>
      </c>
      <c r="D110" s="117" t="s">
        <v>367</v>
      </c>
      <c r="E110" s="117" t="s">
        <v>349</v>
      </c>
      <c r="F110" s="117"/>
      <c r="G110" s="117"/>
      <c r="H110" s="117"/>
      <c r="I110" s="118">
        <v>13182.0</v>
      </c>
      <c r="J110" s="117" t="s">
        <v>87</v>
      </c>
      <c r="K110" s="117" t="s">
        <v>368</v>
      </c>
      <c r="L110" s="119">
        <v>45812.0</v>
      </c>
      <c r="M110" s="117" t="s">
        <v>351</v>
      </c>
      <c r="N110" s="118">
        <v>6.0</v>
      </c>
      <c r="O110" s="117" t="s">
        <v>352</v>
      </c>
      <c r="P110" s="117" t="s">
        <v>353</v>
      </c>
      <c r="Q110" s="118">
        <v>12903.5</v>
      </c>
      <c r="R110" s="118">
        <v>16433.73</v>
      </c>
      <c r="S110" s="118">
        <v>77.0</v>
      </c>
      <c r="T110" s="118">
        <v>95.0</v>
      </c>
      <c r="U110" s="118">
        <v>186.0</v>
      </c>
      <c r="V110" s="118">
        <v>260.0</v>
      </c>
      <c r="W110" s="118">
        <v>-0.10114421900000001</v>
      </c>
      <c r="X110" s="118">
        <v>-0.08821813939924178</v>
      </c>
      <c r="Y110" s="118">
        <v>0.0141456855</v>
      </c>
      <c r="Z110" s="118">
        <v>0.035566201</v>
      </c>
      <c r="AA110" s="118">
        <v>-0.0040127465</v>
      </c>
      <c r="AB110" s="118">
        <v>-2216.869157843942</v>
      </c>
      <c r="AC110" s="118"/>
      <c r="AD110" s="118"/>
      <c r="AE110" s="118"/>
      <c r="AF110" s="118"/>
      <c r="AG110" s="118">
        <v>-2216.869157843942</v>
      </c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118">
        <v>0.0</v>
      </c>
      <c r="AS110" s="118">
        <v>0.0</v>
      </c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/>
      <c r="BF110" s="118"/>
      <c r="BG110" s="118"/>
      <c r="BH110" s="118">
        <v>45665.546145450906</v>
      </c>
      <c r="BI110" s="118">
        <v>-59364.955379125946</v>
      </c>
      <c r="BJ110" s="118">
        <v>38550.93298979636</v>
      </c>
      <c r="BK110" s="118">
        <v>-48062.909994749134</v>
      </c>
      <c r="BL110" s="118">
        <v>15596.660526147018</v>
      </c>
      <c r="BM110" s="118">
        <v>-20978.449598456325</v>
      </c>
      <c r="BN110" s="118">
        <v>18000.51113707639</v>
      </c>
      <c r="BO110" s="118">
        <v>-35294.29635721854</v>
      </c>
      <c r="BP110" s="118">
        <v>37145.77219371978</v>
      </c>
      <c r="BQ110" s="118">
        <v>-25233.776045886938</v>
      </c>
      <c r="BR110" s="118"/>
      <c r="BS110" s="118"/>
      <c r="BT110" s="118"/>
      <c r="BU110" s="118"/>
      <c r="BV110" s="118"/>
      <c r="BW110" s="118"/>
      <c r="BX110" s="118"/>
      <c r="BY110" s="118"/>
      <c r="BZ110" s="118">
        <v>0.0</v>
      </c>
      <c r="CA110" s="118">
        <v>0.0</v>
      </c>
      <c r="CB110" s="118"/>
      <c r="CC110" s="118"/>
      <c r="CD110" s="118">
        <v>0.0</v>
      </c>
      <c r="CE110" s="118">
        <v>0.0</v>
      </c>
      <c r="CF110" s="118">
        <v>0.0</v>
      </c>
      <c r="CG110" s="118">
        <v>0.0</v>
      </c>
      <c r="CH110" s="118"/>
      <c r="CI110" s="118"/>
      <c r="CJ110" s="118"/>
      <c r="CK110" s="118"/>
      <c r="CL110" s="119">
        <v>45812.0</v>
      </c>
      <c r="CM110" s="117" t="s">
        <v>369</v>
      </c>
      <c r="CN110" s="117" t="s">
        <v>370</v>
      </c>
      <c r="CO110" s="117" t="s">
        <v>371</v>
      </c>
      <c r="CP110" s="118">
        <v>12903.5</v>
      </c>
      <c r="CQ110" s="118">
        <v>25.0</v>
      </c>
      <c r="CR110" s="118">
        <v>23.0</v>
      </c>
      <c r="CS110" s="117" t="s">
        <v>247</v>
      </c>
      <c r="CT110" s="117"/>
      <c r="CU110" s="117"/>
      <c r="CV110" s="117" t="s">
        <v>372</v>
      </c>
      <c r="CW110" s="119">
        <v>46178.0</v>
      </c>
      <c r="CX110" s="117" t="s">
        <v>358</v>
      </c>
    </row>
    <row r="111">
      <c r="A111" s="114" t="s">
        <v>422</v>
      </c>
      <c r="B111" s="114" t="s">
        <v>198</v>
      </c>
      <c r="C111" s="114" t="s">
        <v>24</v>
      </c>
      <c r="D111" s="114" t="s">
        <v>376</v>
      </c>
      <c r="E111" s="114" t="s">
        <v>349</v>
      </c>
      <c r="F111" s="114"/>
      <c r="G111" s="114"/>
      <c r="H111" s="114"/>
      <c r="I111" s="115">
        <v>14649.0</v>
      </c>
      <c r="J111" s="114" t="s">
        <v>90</v>
      </c>
      <c r="K111" s="114" t="s">
        <v>377</v>
      </c>
      <c r="L111" s="116">
        <v>45812.0</v>
      </c>
      <c r="M111" s="114" t="s">
        <v>351</v>
      </c>
      <c r="N111" s="115">
        <v>6.0</v>
      </c>
      <c r="O111" s="114" t="s">
        <v>352</v>
      </c>
      <c r="P111" s="114" t="s">
        <v>353</v>
      </c>
      <c r="Q111" s="115">
        <v>6007.72</v>
      </c>
      <c r="R111" s="115">
        <v>5117.6</v>
      </c>
      <c r="S111" s="115">
        <v>42.0</v>
      </c>
      <c r="T111" s="115">
        <v>40.0</v>
      </c>
      <c r="U111" s="115">
        <v>91.0</v>
      </c>
      <c r="V111" s="115">
        <v>86.0</v>
      </c>
      <c r="W111" s="115">
        <v>-0.0192751205</v>
      </c>
      <c r="X111" s="115">
        <v>-0.10607610474631751</v>
      </c>
      <c r="Y111" s="115">
        <v>0.025536409</v>
      </c>
      <c r="Z111" s="115">
        <v>0.0802198395</v>
      </c>
      <c r="AA111" s="115">
        <v>-0.015659599</v>
      </c>
      <c r="AB111" s="115">
        <v>1390.0316036418794</v>
      </c>
      <c r="AC111" s="115"/>
      <c r="AD111" s="115"/>
      <c r="AE111" s="115"/>
      <c r="AF111" s="115"/>
      <c r="AG111" s="115">
        <v>1390.0316036418794</v>
      </c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>
        <v>0.0</v>
      </c>
      <c r="AS111" s="115">
        <v>0.0</v>
      </c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>
        <v>35860.08468789623</v>
      </c>
      <c r="BI111" s="115">
        <v>-32223.222052184225</v>
      </c>
      <c r="BJ111" s="115">
        <v>38711.29793377301</v>
      </c>
      <c r="BK111" s="115">
        <v>-22292.76362879735</v>
      </c>
      <c r="BL111" s="115">
        <v>16066.338981910685</v>
      </c>
      <c r="BM111" s="115">
        <v>-10957.421611413132</v>
      </c>
      <c r="BN111" s="115">
        <v>6086.057923784585</v>
      </c>
      <c r="BO111" s="115">
        <v>-20496.08517131655</v>
      </c>
      <c r="BP111" s="115">
        <v>23628.110314015066</v>
      </c>
      <c r="BQ111" s="115">
        <v>-4109.165695985545</v>
      </c>
      <c r="BR111" s="115"/>
      <c r="BS111" s="115"/>
      <c r="BT111" s="115"/>
      <c r="BU111" s="115"/>
      <c r="BV111" s="115"/>
      <c r="BW111" s="115"/>
      <c r="BX111" s="115"/>
      <c r="BY111" s="115"/>
      <c r="BZ111" s="115">
        <v>0.0</v>
      </c>
      <c r="CA111" s="115">
        <v>0.0</v>
      </c>
      <c r="CB111" s="115"/>
      <c r="CC111" s="115"/>
      <c r="CD111" s="115">
        <v>0.0</v>
      </c>
      <c r="CE111" s="115">
        <v>0.0</v>
      </c>
      <c r="CF111" s="115">
        <v>0.0</v>
      </c>
      <c r="CG111" s="115">
        <v>0.0</v>
      </c>
      <c r="CH111" s="115"/>
      <c r="CI111" s="115"/>
      <c r="CJ111" s="115"/>
      <c r="CK111" s="115"/>
      <c r="CL111" s="116">
        <v>45812.0</v>
      </c>
      <c r="CM111" s="114" t="s">
        <v>354</v>
      </c>
      <c r="CN111" s="114" t="s">
        <v>378</v>
      </c>
      <c r="CO111" s="114" t="s">
        <v>379</v>
      </c>
      <c r="CP111" s="115">
        <v>6007.72</v>
      </c>
      <c r="CQ111" s="115">
        <v>25.0</v>
      </c>
      <c r="CR111" s="115">
        <v>23.0</v>
      </c>
      <c r="CS111" s="114" t="s">
        <v>24</v>
      </c>
      <c r="CT111" s="114"/>
      <c r="CU111" s="114"/>
      <c r="CV111" s="114" t="s">
        <v>357</v>
      </c>
      <c r="CW111" s="116">
        <v>46178.0</v>
      </c>
      <c r="CX111" s="114" t="s">
        <v>358</v>
      </c>
    </row>
    <row r="112">
      <c r="A112" s="117" t="s">
        <v>422</v>
      </c>
      <c r="B112" s="117" t="s">
        <v>194</v>
      </c>
      <c r="C112" s="117" t="s">
        <v>24</v>
      </c>
      <c r="D112" s="117" t="s">
        <v>376</v>
      </c>
      <c r="E112" s="117" t="s">
        <v>349</v>
      </c>
      <c r="F112" s="117"/>
      <c r="G112" s="117"/>
      <c r="H112" s="117"/>
      <c r="I112" s="118">
        <v>14168.0</v>
      </c>
      <c r="J112" s="117" t="s">
        <v>90</v>
      </c>
      <c r="K112" s="117" t="s">
        <v>377</v>
      </c>
      <c r="L112" s="119">
        <v>45812.0</v>
      </c>
      <c r="M112" s="117" t="s">
        <v>351</v>
      </c>
      <c r="N112" s="118">
        <v>6.0</v>
      </c>
      <c r="O112" s="117" t="s">
        <v>352</v>
      </c>
      <c r="P112" s="117" t="s">
        <v>353</v>
      </c>
      <c r="Q112" s="118">
        <v>3565.25</v>
      </c>
      <c r="R112" s="118">
        <v>4656.24</v>
      </c>
      <c r="S112" s="118">
        <v>18.0</v>
      </c>
      <c r="T112" s="118">
        <v>29.0</v>
      </c>
      <c r="U112" s="118">
        <v>43.0</v>
      </c>
      <c r="V112" s="118">
        <v>67.0</v>
      </c>
      <c r="W112" s="118">
        <v>-0.0192751205</v>
      </c>
      <c r="X112" s="118">
        <v>-0.10607610474631751</v>
      </c>
      <c r="Y112" s="118">
        <v>0.025536409</v>
      </c>
      <c r="Z112" s="118">
        <v>0.0802198395</v>
      </c>
      <c r="AA112" s="118">
        <v>-0.015659599</v>
      </c>
      <c r="AB112" s="118">
        <v>-968.0935348740069</v>
      </c>
      <c r="AC112" s="118"/>
      <c r="AD112" s="118"/>
      <c r="AE112" s="118"/>
      <c r="AF112" s="118"/>
      <c r="AG112" s="118">
        <v>-968.0935348740069</v>
      </c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118">
        <v>0.0</v>
      </c>
      <c r="AS112" s="118">
        <v>0.0</v>
      </c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>
        <v>35860.08468789623</v>
      </c>
      <c r="BI112" s="118">
        <v>-32223.222052184225</v>
      </c>
      <c r="BJ112" s="118">
        <v>38711.29793377301</v>
      </c>
      <c r="BK112" s="118">
        <v>-22292.76362879735</v>
      </c>
      <c r="BL112" s="118">
        <v>16066.338981910685</v>
      </c>
      <c r="BM112" s="118">
        <v>-10957.421611413132</v>
      </c>
      <c r="BN112" s="118">
        <v>6086.057923784585</v>
      </c>
      <c r="BO112" s="118">
        <v>-20496.08517131655</v>
      </c>
      <c r="BP112" s="118">
        <v>23628.110314015066</v>
      </c>
      <c r="BQ112" s="118">
        <v>-4109.165695985545</v>
      </c>
      <c r="BR112" s="118"/>
      <c r="BS112" s="118"/>
      <c r="BT112" s="118"/>
      <c r="BU112" s="118"/>
      <c r="BV112" s="118"/>
      <c r="BW112" s="118"/>
      <c r="BX112" s="118"/>
      <c r="BY112" s="118"/>
      <c r="BZ112" s="118">
        <v>0.0</v>
      </c>
      <c r="CA112" s="118">
        <v>0.0</v>
      </c>
      <c r="CB112" s="118"/>
      <c r="CC112" s="118"/>
      <c r="CD112" s="118">
        <v>0.0</v>
      </c>
      <c r="CE112" s="118">
        <v>0.0</v>
      </c>
      <c r="CF112" s="118">
        <v>0.0</v>
      </c>
      <c r="CG112" s="118">
        <v>0.0</v>
      </c>
      <c r="CH112" s="118"/>
      <c r="CI112" s="118"/>
      <c r="CJ112" s="118"/>
      <c r="CK112" s="118"/>
      <c r="CL112" s="119">
        <v>45812.0</v>
      </c>
      <c r="CM112" s="117" t="s">
        <v>354</v>
      </c>
      <c r="CN112" s="117" t="s">
        <v>378</v>
      </c>
      <c r="CO112" s="117" t="s">
        <v>379</v>
      </c>
      <c r="CP112" s="118">
        <v>3565.25</v>
      </c>
      <c r="CQ112" s="118">
        <v>25.0</v>
      </c>
      <c r="CR112" s="118">
        <v>23.0</v>
      </c>
      <c r="CS112" s="117" t="s">
        <v>24</v>
      </c>
      <c r="CT112" s="117"/>
      <c r="CU112" s="117"/>
      <c r="CV112" s="117" t="s">
        <v>372</v>
      </c>
      <c r="CW112" s="119">
        <v>46178.0</v>
      </c>
      <c r="CX112" s="117" t="s">
        <v>358</v>
      </c>
    </row>
    <row r="113">
      <c r="A113" s="114" t="s">
        <v>359</v>
      </c>
      <c r="B113" s="114" t="s">
        <v>190</v>
      </c>
      <c r="C113" s="114" t="s">
        <v>24</v>
      </c>
      <c r="D113" s="114" t="s">
        <v>360</v>
      </c>
      <c r="E113" s="114" t="s">
        <v>349</v>
      </c>
      <c r="F113" s="114"/>
      <c r="G113" s="114"/>
      <c r="H113" s="114"/>
      <c r="I113" s="115">
        <v>20206.0</v>
      </c>
      <c r="J113" s="114" t="s">
        <v>90</v>
      </c>
      <c r="K113" s="114" t="s">
        <v>361</v>
      </c>
      <c r="L113" s="116">
        <v>45812.0</v>
      </c>
      <c r="M113" s="114" t="s">
        <v>351</v>
      </c>
      <c r="N113" s="115">
        <v>6.0</v>
      </c>
      <c r="O113" s="114" t="s">
        <v>352</v>
      </c>
      <c r="P113" s="114" t="s">
        <v>353</v>
      </c>
      <c r="Q113" s="115">
        <v>8540.71</v>
      </c>
      <c r="R113" s="115">
        <v>7535.36</v>
      </c>
      <c r="S113" s="115">
        <v>40.0</v>
      </c>
      <c r="T113" s="115">
        <v>39.0</v>
      </c>
      <c r="U113" s="115">
        <v>111.0</v>
      </c>
      <c r="V113" s="115">
        <v>107.0</v>
      </c>
      <c r="W113" s="115">
        <v>-0.0192751205</v>
      </c>
      <c r="X113" s="115">
        <v>-0.10607610474631751</v>
      </c>
      <c r="Y113" s="115">
        <v>0.025536409</v>
      </c>
      <c r="Z113" s="115">
        <v>0.0802198395</v>
      </c>
      <c r="AA113" s="115">
        <v>-0.015659599</v>
      </c>
      <c r="AB113" s="115">
        <v>1711.6094725764083</v>
      </c>
      <c r="AC113" s="115"/>
      <c r="AD113" s="115"/>
      <c r="AE113" s="115"/>
      <c r="AF113" s="115"/>
      <c r="AG113" s="115">
        <v>1711.6094725764083</v>
      </c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>
        <v>0.0</v>
      </c>
      <c r="AS113" s="115">
        <v>0.0</v>
      </c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>
        <v>35860.08468789623</v>
      </c>
      <c r="BI113" s="115">
        <v>-32223.222052184225</v>
      </c>
      <c r="BJ113" s="115">
        <v>38711.29793377301</v>
      </c>
      <c r="BK113" s="115">
        <v>-22292.76362879735</v>
      </c>
      <c r="BL113" s="115">
        <v>16066.338981910685</v>
      </c>
      <c r="BM113" s="115">
        <v>-10957.421611413132</v>
      </c>
      <c r="BN113" s="115">
        <v>6086.057923784585</v>
      </c>
      <c r="BO113" s="115">
        <v>-20496.08517131655</v>
      </c>
      <c r="BP113" s="115">
        <v>23628.110314015066</v>
      </c>
      <c r="BQ113" s="115">
        <v>-4109.165695985545</v>
      </c>
      <c r="BR113" s="115"/>
      <c r="BS113" s="115"/>
      <c r="BT113" s="115"/>
      <c r="BU113" s="115"/>
      <c r="BV113" s="115"/>
      <c r="BW113" s="115"/>
      <c r="BX113" s="115"/>
      <c r="BY113" s="115"/>
      <c r="BZ113" s="115">
        <v>0.0</v>
      </c>
      <c r="CA113" s="115">
        <v>0.0</v>
      </c>
      <c r="CB113" s="115"/>
      <c r="CC113" s="115"/>
      <c r="CD113" s="115">
        <v>0.0</v>
      </c>
      <c r="CE113" s="115">
        <v>0.0</v>
      </c>
      <c r="CF113" s="115">
        <v>0.0</v>
      </c>
      <c r="CG113" s="115">
        <v>0.0</v>
      </c>
      <c r="CH113" s="115"/>
      <c r="CI113" s="115"/>
      <c r="CJ113" s="115"/>
      <c r="CK113" s="115"/>
      <c r="CL113" s="116">
        <v>45812.0</v>
      </c>
      <c r="CM113" s="114" t="s">
        <v>362</v>
      </c>
      <c r="CN113" s="114" t="s">
        <v>363</v>
      </c>
      <c r="CO113" s="114" t="s">
        <v>364</v>
      </c>
      <c r="CP113" s="115">
        <v>8540.71</v>
      </c>
      <c r="CQ113" s="115">
        <v>25.0</v>
      </c>
      <c r="CR113" s="115">
        <v>23.0</v>
      </c>
      <c r="CS113" s="114" t="s">
        <v>24</v>
      </c>
      <c r="CT113" s="114"/>
      <c r="CU113" s="114"/>
      <c r="CV113" s="114" t="s">
        <v>357</v>
      </c>
      <c r="CW113" s="116">
        <v>46178.0</v>
      </c>
      <c r="CX113" s="114" t="s">
        <v>358</v>
      </c>
    </row>
    <row r="114">
      <c r="A114" s="117" t="s">
        <v>581</v>
      </c>
      <c r="B114" s="117" t="s">
        <v>119</v>
      </c>
      <c r="C114" s="117" t="s">
        <v>24</v>
      </c>
      <c r="D114" s="117" t="s">
        <v>506</v>
      </c>
      <c r="E114" s="117" t="s">
        <v>349</v>
      </c>
      <c r="F114" s="117"/>
      <c r="G114" s="117"/>
      <c r="H114" s="117"/>
      <c r="I114" s="118">
        <v>21566.0</v>
      </c>
      <c r="J114" s="117" t="s">
        <v>78</v>
      </c>
      <c r="K114" s="117" t="s">
        <v>507</v>
      </c>
      <c r="L114" s="119">
        <v>45812.0</v>
      </c>
      <c r="M114" s="117" t="s">
        <v>351</v>
      </c>
      <c r="N114" s="118">
        <v>6.0</v>
      </c>
      <c r="O114" s="117" t="s">
        <v>352</v>
      </c>
      <c r="P114" s="117" t="s">
        <v>353</v>
      </c>
      <c r="Q114" s="118">
        <v>5055.63</v>
      </c>
      <c r="R114" s="118">
        <v>5175.13</v>
      </c>
      <c r="S114" s="118">
        <v>25.0</v>
      </c>
      <c r="T114" s="118">
        <v>35.0</v>
      </c>
      <c r="U114" s="118">
        <v>67.0</v>
      </c>
      <c r="V114" s="118">
        <v>80.0</v>
      </c>
      <c r="W114" s="118">
        <v>-0.067958535</v>
      </c>
      <c r="X114" s="118">
        <v>-0.11965811965811968</v>
      </c>
      <c r="Y114" s="118">
        <v>0.038277632</v>
      </c>
      <c r="Z114" s="118">
        <v>0.073607972</v>
      </c>
      <c r="AA114" s="118">
        <v>-0.060044893</v>
      </c>
      <c r="AB114" s="118">
        <v>42.28853578394296</v>
      </c>
      <c r="AC114" s="118"/>
      <c r="AD114" s="118"/>
      <c r="AE114" s="118"/>
      <c r="AF114" s="118"/>
      <c r="AG114" s="118">
        <v>42.28853578394296</v>
      </c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>
        <v>0.0</v>
      </c>
      <c r="AS114" s="118">
        <v>0.0</v>
      </c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>
        <v>20984.351344564446</v>
      </c>
      <c r="BI114" s="118">
        <v>-42006.90046536044</v>
      </c>
      <c r="BJ114" s="118">
        <v>18221.68111498422</v>
      </c>
      <c r="BK114" s="118">
        <v>-16705.629652277985</v>
      </c>
      <c r="BL114" s="118">
        <v>12116.096321689847</v>
      </c>
      <c r="BM114" s="118">
        <v>-15059.834627137316</v>
      </c>
      <c r="BN114" s="118">
        <v>6244.844903847719</v>
      </c>
      <c r="BO114" s="118">
        <v>-7821.811989821972</v>
      </c>
      <c r="BP114" s="118">
        <v>9665.485299779895</v>
      </c>
      <c r="BQ114" s="118">
        <v>-11032.256519253115</v>
      </c>
      <c r="BR114" s="118"/>
      <c r="BS114" s="118"/>
      <c r="BT114" s="118"/>
      <c r="BU114" s="118"/>
      <c r="BV114" s="118"/>
      <c r="BW114" s="118"/>
      <c r="BX114" s="118"/>
      <c r="BY114" s="118"/>
      <c r="BZ114" s="118">
        <v>0.0</v>
      </c>
      <c r="CA114" s="118">
        <v>0.0</v>
      </c>
      <c r="CB114" s="118"/>
      <c r="CC114" s="118"/>
      <c r="CD114" s="118">
        <v>0.0</v>
      </c>
      <c r="CE114" s="118">
        <v>0.0</v>
      </c>
      <c r="CF114" s="118">
        <v>0.0</v>
      </c>
      <c r="CG114" s="118">
        <v>0.0</v>
      </c>
      <c r="CH114" s="118"/>
      <c r="CI114" s="118"/>
      <c r="CJ114" s="118"/>
      <c r="CK114" s="118"/>
      <c r="CL114" s="119">
        <v>45812.0</v>
      </c>
      <c r="CM114" s="117" t="s">
        <v>354</v>
      </c>
      <c r="CN114" s="117" t="s">
        <v>508</v>
      </c>
      <c r="CO114" s="117" t="s">
        <v>509</v>
      </c>
      <c r="CP114" s="118">
        <v>5055.63</v>
      </c>
      <c r="CQ114" s="118">
        <v>25.0</v>
      </c>
      <c r="CR114" s="118">
        <v>23.0</v>
      </c>
      <c r="CS114" s="117" t="s">
        <v>24</v>
      </c>
      <c r="CT114" s="117"/>
      <c r="CU114" s="117"/>
      <c r="CV114" s="117" t="s">
        <v>357</v>
      </c>
      <c r="CW114" s="119">
        <v>46178.0</v>
      </c>
      <c r="CX114" s="117" t="s">
        <v>358</v>
      </c>
    </row>
    <row r="115">
      <c r="A115" s="114" t="s">
        <v>582</v>
      </c>
      <c r="B115" s="114" t="s">
        <v>583</v>
      </c>
      <c r="C115" s="114" t="s">
        <v>27</v>
      </c>
      <c r="D115" s="114" t="s">
        <v>584</v>
      </c>
      <c r="E115" s="114" t="s">
        <v>349</v>
      </c>
      <c r="F115" s="114"/>
      <c r="G115" s="114"/>
      <c r="H115" s="114"/>
      <c r="I115" s="115">
        <v>19265.0</v>
      </c>
      <c r="J115" s="114" t="s">
        <v>87</v>
      </c>
      <c r="K115" s="114" t="s">
        <v>585</v>
      </c>
      <c r="L115" s="116">
        <v>45812.0</v>
      </c>
      <c r="M115" s="114" t="s">
        <v>351</v>
      </c>
      <c r="N115" s="115">
        <v>6.0</v>
      </c>
      <c r="O115" s="114" t="s">
        <v>352</v>
      </c>
      <c r="P115" s="114" t="s">
        <v>353</v>
      </c>
      <c r="Q115" s="115">
        <v>14379.69</v>
      </c>
      <c r="R115" s="115">
        <v>11616.88</v>
      </c>
      <c r="S115" s="115">
        <v>91.0</v>
      </c>
      <c r="T115" s="115">
        <v>79.0</v>
      </c>
      <c r="U115" s="115">
        <v>191.0</v>
      </c>
      <c r="V115" s="115">
        <v>179.0</v>
      </c>
      <c r="W115" s="115">
        <v>-0.10114421900000001</v>
      </c>
      <c r="X115" s="115">
        <v>-0.08821813939924178</v>
      </c>
      <c r="Y115" s="115">
        <v>0.0141456855</v>
      </c>
      <c r="Z115" s="115">
        <v>0.035566201</v>
      </c>
      <c r="AA115" s="115">
        <v>-0.0040127465</v>
      </c>
      <c r="AB115" s="115">
        <v>3806.4216775057566</v>
      </c>
      <c r="AC115" s="115"/>
      <c r="AD115" s="115"/>
      <c r="AE115" s="115"/>
      <c r="AF115" s="115"/>
      <c r="AG115" s="115">
        <v>3806.4216775057566</v>
      </c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>
        <v>0.0</v>
      </c>
      <c r="AS115" s="115">
        <v>0.0</v>
      </c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>
        <v>45665.546145450906</v>
      </c>
      <c r="BI115" s="115">
        <v>-59364.955379125946</v>
      </c>
      <c r="BJ115" s="115">
        <v>38550.93298979636</v>
      </c>
      <c r="BK115" s="115">
        <v>-48062.909994749134</v>
      </c>
      <c r="BL115" s="115">
        <v>15596.660526147018</v>
      </c>
      <c r="BM115" s="115">
        <v>-20978.449598456325</v>
      </c>
      <c r="BN115" s="115">
        <v>18000.51113707639</v>
      </c>
      <c r="BO115" s="115">
        <v>-35294.29635721854</v>
      </c>
      <c r="BP115" s="115">
        <v>37145.77219371978</v>
      </c>
      <c r="BQ115" s="115">
        <v>-25233.776045886938</v>
      </c>
      <c r="BR115" s="115"/>
      <c r="BS115" s="115"/>
      <c r="BT115" s="115"/>
      <c r="BU115" s="115"/>
      <c r="BV115" s="115"/>
      <c r="BW115" s="115"/>
      <c r="BX115" s="115"/>
      <c r="BY115" s="115"/>
      <c r="BZ115" s="115">
        <v>0.0</v>
      </c>
      <c r="CA115" s="115">
        <v>0.0</v>
      </c>
      <c r="CB115" s="115"/>
      <c r="CC115" s="115"/>
      <c r="CD115" s="115">
        <v>0.0</v>
      </c>
      <c r="CE115" s="115">
        <v>0.0</v>
      </c>
      <c r="CF115" s="115">
        <v>0.0</v>
      </c>
      <c r="CG115" s="115">
        <v>0.0</v>
      </c>
      <c r="CH115" s="115"/>
      <c r="CI115" s="115"/>
      <c r="CJ115" s="115"/>
      <c r="CK115" s="115"/>
      <c r="CL115" s="116">
        <v>45812.0</v>
      </c>
      <c r="CM115" s="114" t="s">
        <v>586</v>
      </c>
      <c r="CN115" s="114" t="s">
        <v>587</v>
      </c>
      <c r="CO115" s="114" t="s">
        <v>588</v>
      </c>
      <c r="CP115" s="115">
        <v>14379.69</v>
      </c>
      <c r="CQ115" s="115">
        <v>25.0</v>
      </c>
      <c r="CR115" s="115">
        <v>23.0</v>
      </c>
      <c r="CS115" s="114" t="s">
        <v>247</v>
      </c>
      <c r="CT115" s="114"/>
      <c r="CU115" s="114"/>
      <c r="CV115" s="114" t="s">
        <v>357</v>
      </c>
      <c r="CW115" s="116">
        <v>46178.0</v>
      </c>
      <c r="CX115" s="114" t="s">
        <v>358</v>
      </c>
    </row>
    <row r="116">
      <c r="A116" s="117" t="s">
        <v>523</v>
      </c>
      <c r="B116" s="117" t="s">
        <v>589</v>
      </c>
      <c r="C116" s="117" t="s">
        <v>27</v>
      </c>
      <c r="D116" s="117" t="s">
        <v>490</v>
      </c>
      <c r="E116" s="117" t="s">
        <v>349</v>
      </c>
      <c r="F116" s="117"/>
      <c r="G116" s="117"/>
      <c r="H116" s="117"/>
      <c r="I116" s="118">
        <v>21405.0</v>
      </c>
      <c r="J116" s="117" t="s">
        <v>96</v>
      </c>
      <c r="K116" s="117" t="s">
        <v>491</v>
      </c>
      <c r="L116" s="119">
        <v>45812.0</v>
      </c>
      <c r="M116" s="117" t="s">
        <v>351</v>
      </c>
      <c r="N116" s="118">
        <v>6.0</v>
      </c>
      <c r="O116" s="117" t="s">
        <v>352</v>
      </c>
      <c r="P116" s="117" t="s">
        <v>353</v>
      </c>
      <c r="Q116" s="118">
        <v>6368.34</v>
      </c>
      <c r="R116" s="118">
        <v>3729.5</v>
      </c>
      <c r="S116" s="118">
        <v>34.0</v>
      </c>
      <c r="T116" s="118">
        <v>27.0</v>
      </c>
      <c r="U116" s="118">
        <v>84.0</v>
      </c>
      <c r="V116" s="118">
        <v>64.0</v>
      </c>
      <c r="W116" s="118">
        <v>0.04034084</v>
      </c>
      <c r="X116" s="118">
        <v>0.04475993804852868</v>
      </c>
      <c r="Y116" s="118">
        <v>-0.013683563</v>
      </c>
      <c r="Z116" s="118">
        <v>0.046733395</v>
      </c>
      <c r="AA116" s="118">
        <v>-0.06415088799999999</v>
      </c>
      <c r="AB116" s="118">
        <v>2820.9645437830186</v>
      </c>
      <c r="AC116" s="118"/>
      <c r="AD116" s="118"/>
      <c r="AE116" s="118"/>
      <c r="AF116" s="118"/>
      <c r="AG116" s="118">
        <v>2820.9645437830186</v>
      </c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118">
        <v>0.0</v>
      </c>
      <c r="AS116" s="118">
        <v>0.0</v>
      </c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>
        <v>9042.656767071201</v>
      </c>
      <c r="BI116" s="118">
        <v>-14624.782956248802</v>
      </c>
      <c r="BJ116" s="118">
        <v>6574.140305029479</v>
      </c>
      <c r="BK116" s="118">
        <v>-12722.472117528498</v>
      </c>
      <c r="BL116" s="118">
        <v>7193.335260140271</v>
      </c>
      <c r="BM116" s="118">
        <v>-4274.494645819442</v>
      </c>
      <c r="BN116" s="118">
        <v>5785.784483451586</v>
      </c>
      <c r="BO116" s="118">
        <v>-6150.014104686039</v>
      </c>
      <c r="BP116" s="118">
        <v>6844.823439854254</v>
      </c>
      <c r="BQ116" s="118">
        <v>-3561.7532042989715</v>
      </c>
      <c r="BR116" s="118"/>
      <c r="BS116" s="118"/>
      <c r="BT116" s="118"/>
      <c r="BU116" s="118"/>
      <c r="BV116" s="118"/>
      <c r="BW116" s="118"/>
      <c r="BX116" s="118"/>
      <c r="BY116" s="118"/>
      <c r="BZ116" s="118">
        <v>0.0</v>
      </c>
      <c r="CA116" s="118">
        <v>0.0</v>
      </c>
      <c r="CB116" s="118"/>
      <c r="CC116" s="118"/>
      <c r="CD116" s="118">
        <v>0.0</v>
      </c>
      <c r="CE116" s="118">
        <v>0.0</v>
      </c>
      <c r="CF116" s="118">
        <v>0.0</v>
      </c>
      <c r="CG116" s="118">
        <v>0.0</v>
      </c>
      <c r="CH116" s="118"/>
      <c r="CI116" s="118"/>
      <c r="CJ116" s="118"/>
      <c r="CK116" s="118"/>
      <c r="CL116" s="119">
        <v>45812.0</v>
      </c>
      <c r="CM116" s="117" t="s">
        <v>369</v>
      </c>
      <c r="CN116" s="117" t="s">
        <v>370</v>
      </c>
      <c r="CO116" s="117" t="s">
        <v>525</v>
      </c>
      <c r="CP116" s="118">
        <v>6368.34</v>
      </c>
      <c r="CQ116" s="118">
        <v>25.0</v>
      </c>
      <c r="CR116" s="118">
        <v>23.0</v>
      </c>
      <c r="CS116" s="117" t="s">
        <v>247</v>
      </c>
      <c r="CT116" s="117"/>
      <c r="CU116" s="117"/>
      <c r="CV116" s="117" t="s">
        <v>357</v>
      </c>
      <c r="CW116" s="119">
        <v>46178.0</v>
      </c>
      <c r="CX116" s="117" t="s">
        <v>358</v>
      </c>
    </row>
    <row r="117">
      <c r="A117" s="114" t="s">
        <v>431</v>
      </c>
      <c r="B117" s="114" t="s">
        <v>590</v>
      </c>
      <c r="C117" s="114" t="s">
        <v>27</v>
      </c>
      <c r="D117" s="114" t="s">
        <v>426</v>
      </c>
      <c r="E117" s="114" t="s">
        <v>349</v>
      </c>
      <c r="F117" s="114"/>
      <c r="G117" s="114"/>
      <c r="H117" s="114"/>
      <c r="I117" s="115">
        <v>21665.0</v>
      </c>
      <c r="J117" s="114" t="s">
        <v>82</v>
      </c>
      <c r="K117" s="114" t="s">
        <v>427</v>
      </c>
      <c r="L117" s="116">
        <v>45812.0</v>
      </c>
      <c r="M117" s="114" t="s">
        <v>351</v>
      </c>
      <c r="N117" s="115">
        <v>6.0</v>
      </c>
      <c r="O117" s="114" t="s">
        <v>352</v>
      </c>
      <c r="P117" s="114" t="s">
        <v>353</v>
      </c>
      <c r="Q117" s="115">
        <v>4720.27</v>
      </c>
      <c r="R117" s="115">
        <v>7126.67</v>
      </c>
      <c r="S117" s="115">
        <v>31.0</v>
      </c>
      <c r="T117" s="115">
        <v>42.0</v>
      </c>
      <c r="U117" s="115">
        <v>85.0</v>
      </c>
      <c r="V117" s="115">
        <v>123.0</v>
      </c>
      <c r="W117" s="115">
        <v>-0.046812981</v>
      </c>
      <c r="X117" s="115">
        <v>-0.038461538461538436</v>
      </c>
      <c r="Y117" s="115">
        <v>0.028705908</v>
      </c>
      <c r="Z117" s="115">
        <v>-0.00195191</v>
      </c>
      <c r="AA117" s="115">
        <v>0.048742348</v>
      </c>
      <c r="AB117" s="115">
        <v>-2119.8540053400884</v>
      </c>
      <c r="AC117" s="115"/>
      <c r="AD117" s="115"/>
      <c r="AE117" s="115"/>
      <c r="AF117" s="115"/>
      <c r="AG117" s="115">
        <v>-2119.8540053400884</v>
      </c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>
        <v>0.0</v>
      </c>
      <c r="AS117" s="115">
        <v>0.0</v>
      </c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>
        <v>25966.910409370696</v>
      </c>
      <c r="BI117" s="115">
        <v>-19307.488167367923</v>
      </c>
      <c r="BJ117" s="115">
        <v>23430.786916518882</v>
      </c>
      <c r="BK117" s="115">
        <v>-19943.185172297926</v>
      </c>
      <c r="BL117" s="115">
        <v>10568.354572363292</v>
      </c>
      <c r="BM117" s="115">
        <v>-16485.89962569498</v>
      </c>
      <c r="BN117" s="115">
        <v>3248.3922100245645</v>
      </c>
      <c r="BO117" s="115">
        <v>-16139.249414771957</v>
      </c>
      <c r="BP117" s="115">
        <v>15658.819674272198</v>
      </c>
      <c r="BQ117" s="115">
        <v>-8685.507522856493</v>
      </c>
      <c r="BR117" s="115"/>
      <c r="BS117" s="115"/>
      <c r="BT117" s="115"/>
      <c r="BU117" s="115"/>
      <c r="BV117" s="115"/>
      <c r="BW117" s="115"/>
      <c r="BX117" s="115"/>
      <c r="BY117" s="115"/>
      <c r="BZ117" s="115">
        <v>0.0</v>
      </c>
      <c r="CA117" s="115">
        <v>0.0</v>
      </c>
      <c r="CB117" s="115"/>
      <c r="CC117" s="115"/>
      <c r="CD117" s="115">
        <v>0.0</v>
      </c>
      <c r="CE117" s="115">
        <v>0.0</v>
      </c>
      <c r="CF117" s="115">
        <v>0.0</v>
      </c>
      <c r="CG117" s="115">
        <v>0.0</v>
      </c>
      <c r="CH117" s="115"/>
      <c r="CI117" s="115"/>
      <c r="CJ117" s="115"/>
      <c r="CK117" s="115"/>
      <c r="CL117" s="116">
        <v>45812.0</v>
      </c>
      <c r="CM117" s="114" t="s">
        <v>369</v>
      </c>
      <c r="CN117" s="114" t="s">
        <v>429</v>
      </c>
      <c r="CO117" s="114" t="s">
        <v>430</v>
      </c>
      <c r="CP117" s="115">
        <v>4720.27</v>
      </c>
      <c r="CQ117" s="115">
        <v>25.0</v>
      </c>
      <c r="CR117" s="115">
        <v>23.0</v>
      </c>
      <c r="CS117" s="114" t="s">
        <v>247</v>
      </c>
      <c r="CT117" s="114"/>
      <c r="CU117" s="114"/>
      <c r="CV117" s="114" t="s">
        <v>372</v>
      </c>
      <c r="CW117" s="116">
        <v>46178.0</v>
      </c>
      <c r="CX117" s="114" t="s">
        <v>358</v>
      </c>
    </row>
    <row r="118">
      <c r="A118" s="117" t="s">
        <v>365</v>
      </c>
      <c r="B118" s="117" t="s">
        <v>591</v>
      </c>
      <c r="C118" s="117" t="s">
        <v>27</v>
      </c>
      <c r="D118" s="117" t="s">
        <v>411</v>
      </c>
      <c r="E118" s="117" t="s">
        <v>349</v>
      </c>
      <c r="F118" s="117"/>
      <c r="G118" s="117"/>
      <c r="H118" s="117"/>
      <c r="I118" s="118">
        <v>13997.0</v>
      </c>
      <c r="J118" s="117" t="s">
        <v>81</v>
      </c>
      <c r="K118" s="117" t="s">
        <v>412</v>
      </c>
      <c r="L118" s="119">
        <v>45812.0</v>
      </c>
      <c r="M118" s="117" t="s">
        <v>351</v>
      </c>
      <c r="N118" s="118">
        <v>6.0</v>
      </c>
      <c r="O118" s="117" t="s">
        <v>352</v>
      </c>
      <c r="P118" s="117" t="s">
        <v>353</v>
      </c>
      <c r="Q118" s="118">
        <v>6193.7</v>
      </c>
      <c r="R118" s="118">
        <v>2354.28</v>
      </c>
      <c r="S118" s="118">
        <v>31.0</v>
      </c>
      <c r="T118" s="118">
        <v>16.0</v>
      </c>
      <c r="U118" s="118">
        <v>100.0</v>
      </c>
      <c r="V118" s="118">
        <v>41.0</v>
      </c>
      <c r="W118" s="118">
        <v>-0.145184554</v>
      </c>
      <c r="X118" s="118">
        <v>-0.09859154929577463</v>
      </c>
      <c r="Y118" s="118">
        <v>-0.036059178</v>
      </c>
      <c r="Z118" s="118">
        <v>0.072772736</v>
      </c>
      <c r="AA118" s="118">
        <v>-0.085912315</v>
      </c>
      <c r="AB118" s="118">
        <v>5108.887454682166</v>
      </c>
      <c r="AC118" s="118"/>
      <c r="AD118" s="118"/>
      <c r="AE118" s="118"/>
      <c r="AF118" s="118"/>
      <c r="AG118" s="118">
        <v>5108.887454682166</v>
      </c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>
        <v>0.0</v>
      </c>
      <c r="AS118" s="118">
        <v>0.0</v>
      </c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>
        <v>10638.080108000639</v>
      </c>
      <c r="BI118" s="118">
        <v>-3671.9351979806797</v>
      </c>
      <c r="BJ118" s="118">
        <v>7295.04279370083</v>
      </c>
      <c r="BK118" s="118">
        <v>-4475.064495223902</v>
      </c>
      <c r="BL118" s="118">
        <v>7143.963028537397</v>
      </c>
      <c r="BM118" s="118">
        <v>-2573.7165092948662</v>
      </c>
      <c r="BN118" s="118">
        <v>2885.9668731242787</v>
      </c>
      <c r="BO118" s="118">
        <v>-3602.0146681572683</v>
      </c>
      <c r="BP118" s="118">
        <v>6139.2094456858595</v>
      </c>
      <c r="BQ118" s="118">
        <v>-852.9151314103378</v>
      </c>
      <c r="BR118" s="118"/>
      <c r="BS118" s="118"/>
      <c r="BT118" s="118"/>
      <c r="BU118" s="118"/>
      <c r="BV118" s="118"/>
      <c r="BW118" s="118"/>
      <c r="BX118" s="118"/>
      <c r="BY118" s="118"/>
      <c r="BZ118" s="118">
        <v>0.0</v>
      </c>
      <c r="CA118" s="118">
        <v>0.0</v>
      </c>
      <c r="CB118" s="118"/>
      <c r="CC118" s="118"/>
      <c r="CD118" s="118">
        <v>0.0</v>
      </c>
      <c r="CE118" s="118">
        <v>0.0</v>
      </c>
      <c r="CF118" s="118">
        <v>0.0</v>
      </c>
      <c r="CG118" s="118">
        <v>0.0</v>
      </c>
      <c r="CH118" s="118"/>
      <c r="CI118" s="118"/>
      <c r="CJ118" s="118"/>
      <c r="CK118" s="118"/>
      <c r="CL118" s="119">
        <v>45812.0</v>
      </c>
      <c r="CM118" s="117" t="s">
        <v>369</v>
      </c>
      <c r="CN118" s="117" t="s">
        <v>370</v>
      </c>
      <c r="CO118" s="117" t="s">
        <v>371</v>
      </c>
      <c r="CP118" s="118">
        <v>6193.7</v>
      </c>
      <c r="CQ118" s="118">
        <v>25.0</v>
      </c>
      <c r="CR118" s="118">
        <v>23.0</v>
      </c>
      <c r="CS118" s="117" t="s">
        <v>247</v>
      </c>
      <c r="CT118" s="117"/>
      <c r="CU118" s="117"/>
      <c r="CV118" s="117" t="s">
        <v>357</v>
      </c>
      <c r="CW118" s="119">
        <v>46178.0</v>
      </c>
      <c r="CX118" s="117" t="s">
        <v>358</v>
      </c>
    </row>
    <row r="119">
      <c r="A119" s="114" t="s">
        <v>592</v>
      </c>
      <c r="B119" s="114" t="s">
        <v>593</v>
      </c>
      <c r="C119" s="114" t="s">
        <v>25</v>
      </c>
      <c r="D119" s="114" t="s">
        <v>459</v>
      </c>
      <c r="E119" s="114" t="s">
        <v>349</v>
      </c>
      <c r="F119" s="114"/>
      <c r="G119" s="114"/>
      <c r="H119" s="114"/>
      <c r="I119" s="115">
        <v>21593.0</v>
      </c>
      <c r="J119" s="114" t="s">
        <v>82</v>
      </c>
      <c r="K119" s="114" t="s">
        <v>460</v>
      </c>
      <c r="L119" s="116">
        <v>45812.0</v>
      </c>
      <c r="M119" s="114" t="s">
        <v>351</v>
      </c>
      <c r="N119" s="115">
        <v>6.0</v>
      </c>
      <c r="O119" s="114" t="s">
        <v>352</v>
      </c>
      <c r="P119" s="114" t="s">
        <v>353</v>
      </c>
      <c r="Q119" s="115">
        <v>9575.46</v>
      </c>
      <c r="R119" s="115">
        <v>8144.87</v>
      </c>
      <c r="S119" s="115">
        <v>46.0</v>
      </c>
      <c r="T119" s="115">
        <v>53.0</v>
      </c>
      <c r="U119" s="115">
        <v>132.0</v>
      </c>
      <c r="V119" s="115">
        <v>113.0</v>
      </c>
      <c r="W119" s="115">
        <v>-0.046812981</v>
      </c>
      <c r="X119" s="115">
        <v>-0.038461538461538436</v>
      </c>
      <c r="Y119" s="115">
        <v>0.028705908</v>
      </c>
      <c r="Z119" s="115">
        <v>-0.00195191</v>
      </c>
      <c r="AA119" s="115">
        <v>0.048742348</v>
      </c>
      <c r="AB119" s="115">
        <v>1270.5970492222118</v>
      </c>
      <c r="AC119" s="115"/>
      <c r="AD119" s="115"/>
      <c r="AE119" s="115"/>
      <c r="AF119" s="115"/>
      <c r="AG119" s="115">
        <v>1270.5970492222118</v>
      </c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>
        <v>0.0</v>
      </c>
      <c r="AS119" s="115">
        <v>0.0</v>
      </c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>
        <v>25966.910409370696</v>
      </c>
      <c r="BI119" s="115">
        <v>-19307.488167367923</v>
      </c>
      <c r="BJ119" s="115">
        <v>23430.786916518882</v>
      </c>
      <c r="BK119" s="115">
        <v>-19943.185172297926</v>
      </c>
      <c r="BL119" s="115">
        <v>10568.354572363292</v>
      </c>
      <c r="BM119" s="115">
        <v>-16485.89962569498</v>
      </c>
      <c r="BN119" s="115">
        <v>3248.3922100245645</v>
      </c>
      <c r="BO119" s="115">
        <v>-16139.249414771957</v>
      </c>
      <c r="BP119" s="115">
        <v>15658.819674272198</v>
      </c>
      <c r="BQ119" s="115">
        <v>-8685.507522856493</v>
      </c>
      <c r="BR119" s="115"/>
      <c r="BS119" s="115"/>
      <c r="BT119" s="115"/>
      <c r="BU119" s="115"/>
      <c r="BV119" s="115"/>
      <c r="BW119" s="115"/>
      <c r="BX119" s="115"/>
      <c r="BY119" s="115"/>
      <c r="BZ119" s="115">
        <v>0.0</v>
      </c>
      <c r="CA119" s="115">
        <v>0.0</v>
      </c>
      <c r="CB119" s="115"/>
      <c r="CC119" s="115"/>
      <c r="CD119" s="115">
        <v>0.0</v>
      </c>
      <c r="CE119" s="115">
        <v>0.0</v>
      </c>
      <c r="CF119" s="115">
        <v>0.0</v>
      </c>
      <c r="CG119" s="115">
        <v>0.0</v>
      </c>
      <c r="CH119" s="115"/>
      <c r="CI119" s="115"/>
      <c r="CJ119" s="115"/>
      <c r="CK119" s="115"/>
      <c r="CL119" s="116">
        <v>45812.0</v>
      </c>
      <c r="CM119" s="114" t="s">
        <v>384</v>
      </c>
      <c r="CN119" s="114" t="s">
        <v>461</v>
      </c>
      <c r="CO119" s="114" t="s">
        <v>501</v>
      </c>
      <c r="CP119" s="115">
        <v>9575.46</v>
      </c>
      <c r="CQ119" s="115">
        <v>25.0</v>
      </c>
      <c r="CR119" s="115">
        <v>23.0</v>
      </c>
      <c r="CS119" s="114" t="s">
        <v>247</v>
      </c>
      <c r="CT119" s="114"/>
      <c r="CU119" s="114"/>
      <c r="CV119" s="114" t="s">
        <v>357</v>
      </c>
      <c r="CW119" s="116">
        <v>46178.0</v>
      </c>
      <c r="CX119" s="114" t="s">
        <v>358</v>
      </c>
    </row>
    <row r="120">
      <c r="A120" s="117" t="s">
        <v>582</v>
      </c>
      <c r="B120" s="117" t="s">
        <v>594</v>
      </c>
      <c r="C120" s="117" t="s">
        <v>27</v>
      </c>
      <c r="D120" s="117" t="s">
        <v>584</v>
      </c>
      <c r="E120" s="117" t="s">
        <v>349</v>
      </c>
      <c r="F120" s="117"/>
      <c r="G120" s="117"/>
      <c r="H120" s="117"/>
      <c r="I120" s="118">
        <v>21051.0</v>
      </c>
      <c r="J120" s="117" t="s">
        <v>81</v>
      </c>
      <c r="K120" s="117" t="s">
        <v>585</v>
      </c>
      <c r="L120" s="119">
        <v>45812.0</v>
      </c>
      <c r="M120" s="117" t="s">
        <v>351</v>
      </c>
      <c r="N120" s="118">
        <v>6.0</v>
      </c>
      <c r="O120" s="117" t="s">
        <v>352</v>
      </c>
      <c r="P120" s="117" t="s">
        <v>353</v>
      </c>
      <c r="Q120" s="118">
        <v>1989.6</v>
      </c>
      <c r="R120" s="118">
        <v>2340.38</v>
      </c>
      <c r="S120" s="118">
        <v>18.0</v>
      </c>
      <c r="T120" s="118">
        <v>16.0</v>
      </c>
      <c r="U120" s="118">
        <v>40.0</v>
      </c>
      <c r="V120" s="118">
        <v>34.0</v>
      </c>
      <c r="W120" s="118">
        <v>-0.145184554</v>
      </c>
      <c r="X120" s="118">
        <v>-0.09859154929577463</v>
      </c>
      <c r="Y120" s="118">
        <v>-0.036059178</v>
      </c>
      <c r="Z120" s="118">
        <v>0.072772736</v>
      </c>
      <c r="AA120" s="118">
        <v>-0.085912315</v>
      </c>
      <c r="AB120" s="118">
        <v>-152.9571906423767</v>
      </c>
      <c r="AC120" s="118"/>
      <c r="AD120" s="118"/>
      <c r="AE120" s="118"/>
      <c r="AF120" s="118"/>
      <c r="AG120" s="118">
        <v>-152.9571906423767</v>
      </c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>
        <v>0.0</v>
      </c>
      <c r="AS120" s="118">
        <v>0.0</v>
      </c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>
        <v>10638.080108000639</v>
      </c>
      <c r="BI120" s="118">
        <v>-3671.9351979806797</v>
      </c>
      <c r="BJ120" s="118">
        <v>7295.04279370083</v>
      </c>
      <c r="BK120" s="118">
        <v>-4475.064495223902</v>
      </c>
      <c r="BL120" s="118">
        <v>7143.963028537397</v>
      </c>
      <c r="BM120" s="118">
        <v>-2573.7165092948662</v>
      </c>
      <c r="BN120" s="118">
        <v>2885.9668731242787</v>
      </c>
      <c r="BO120" s="118">
        <v>-3602.0146681572683</v>
      </c>
      <c r="BP120" s="118">
        <v>6139.2094456858595</v>
      </c>
      <c r="BQ120" s="118">
        <v>-852.9151314103378</v>
      </c>
      <c r="BR120" s="118"/>
      <c r="BS120" s="118"/>
      <c r="BT120" s="118"/>
      <c r="BU120" s="118"/>
      <c r="BV120" s="118"/>
      <c r="BW120" s="118"/>
      <c r="BX120" s="118"/>
      <c r="BY120" s="118"/>
      <c r="BZ120" s="118">
        <v>0.0</v>
      </c>
      <c r="CA120" s="118">
        <v>0.0</v>
      </c>
      <c r="CB120" s="118"/>
      <c r="CC120" s="118"/>
      <c r="CD120" s="118">
        <v>0.0</v>
      </c>
      <c r="CE120" s="118">
        <v>0.0</v>
      </c>
      <c r="CF120" s="118">
        <v>0.0</v>
      </c>
      <c r="CG120" s="118">
        <v>0.0</v>
      </c>
      <c r="CH120" s="118"/>
      <c r="CI120" s="118"/>
      <c r="CJ120" s="118"/>
      <c r="CK120" s="118"/>
      <c r="CL120" s="119">
        <v>45812.0</v>
      </c>
      <c r="CM120" s="117" t="s">
        <v>586</v>
      </c>
      <c r="CN120" s="117" t="s">
        <v>587</v>
      </c>
      <c r="CO120" s="117" t="s">
        <v>588</v>
      </c>
      <c r="CP120" s="118">
        <v>1789.85</v>
      </c>
      <c r="CQ120" s="118">
        <v>25.0</v>
      </c>
      <c r="CR120" s="118">
        <v>23.0</v>
      </c>
      <c r="CS120" s="117" t="s">
        <v>247</v>
      </c>
      <c r="CT120" s="117"/>
      <c r="CU120" s="117"/>
      <c r="CV120" s="117" t="s">
        <v>372</v>
      </c>
      <c r="CW120" s="119">
        <v>46178.0</v>
      </c>
      <c r="CX120" s="117" t="s">
        <v>358</v>
      </c>
    </row>
    <row r="121">
      <c r="A121" s="114" t="s">
        <v>595</v>
      </c>
      <c r="B121" s="114" t="s">
        <v>106</v>
      </c>
      <c r="C121" s="114" t="s">
        <v>24</v>
      </c>
      <c r="D121" s="114" t="s">
        <v>506</v>
      </c>
      <c r="E121" s="114" t="s">
        <v>349</v>
      </c>
      <c r="F121" s="114"/>
      <c r="G121" s="114"/>
      <c r="H121" s="114"/>
      <c r="I121" s="115">
        <v>21725.0</v>
      </c>
      <c r="J121" s="114" t="s">
        <v>79</v>
      </c>
      <c r="K121" s="114" t="s">
        <v>507</v>
      </c>
      <c r="L121" s="116">
        <v>45812.0</v>
      </c>
      <c r="M121" s="114" t="s">
        <v>351</v>
      </c>
      <c r="N121" s="115">
        <v>6.0</v>
      </c>
      <c r="O121" s="114" t="s">
        <v>352</v>
      </c>
      <c r="P121" s="114" t="s">
        <v>353</v>
      </c>
      <c r="Q121" s="115">
        <v>3491.52</v>
      </c>
      <c r="R121" s="115">
        <v>2290.94</v>
      </c>
      <c r="S121" s="115">
        <v>23.0</v>
      </c>
      <c r="T121" s="115">
        <v>16.0</v>
      </c>
      <c r="U121" s="115">
        <v>47.0</v>
      </c>
      <c r="V121" s="115">
        <v>31.0</v>
      </c>
      <c r="W121" s="115">
        <v>-0.054825179</v>
      </c>
      <c r="X121" s="115">
        <v>-0.032258064516129004</v>
      </c>
      <c r="Y121" s="115">
        <v>0.02488836</v>
      </c>
      <c r="Z121" s="115">
        <v>0.004423513</v>
      </c>
      <c r="AA121" s="115">
        <v>0.010875379</v>
      </c>
      <c r="AB121" s="115">
        <v>1257.318351202292</v>
      </c>
      <c r="AC121" s="115"/>
      <c r="AD121" s="115"/>
      <c r="AE121" s="115"/>
      <c r="AF121" s="115"/>
      <c r="AG121" s="115">
        <v>1257.318351202292</v>
      </c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>
        <v>0.0</v>
      </c>
      <c r="AS121" s="115">
        <v>0.0</v>
      </c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>
        <v>9844.129610043932</v>
      </c>
      <c r="BI121" s="115">
        <v>-9425.6405393914</v>
      </c>
      <c r="BJ121" s="115">
        <v>5061.4460225670955</v>
      </c>
      <c r="BK121" s="115">
        <v>-10020.452523714228</v>
      </c>
      <c r="BL121" s="115">
        <v>8413.052881476435</v>
      </c>
      <c r="BM121" s="115">
        <v>-8181.282124534361</v>
      </c>
      <c r="BN121" s="115">
        <v>6068.478079148779</v>
      </c>
      <c r="BO121" s="115">
        <v>-5567.564024379657</v>
      </c>
      <c r="BP121" s="115">
        <v>8508.315175032501</v>
      </c>
      <c r="BQ121" s="115">
        <v>-8777.45847285955</v>
      </c>
      <c r="BR121" s="115"/>
      <c r="BS121" s="115"/>
      <c r="BT121" s="115"/>
      <c r="BU121" s="115"/>
      <c r="BV121" s="115"/>
      <c r="BW121" s="115"/>
      <c r="BX121" s="115"/>
      <c r="BY121" s="115"/>
      <c r="BZ121" s="115">
        <v>0.0</v>
      </c>
      <c r="CA121" s="115">
        <v>0.0</v>
      </c>
      <c r="CB121" s="115"/>
      <c r="CC121" s="115"/>
      <c r="CD121" s="115">
        <v>0.0</v>
      </c>
      <c r="CE121" s="115">
        <v>0.0</v>
      </c>
      <c r="CF121" s="115">
        <v>0.0</v>
      </c>
      <c r="CG121" s="115">
        <v>0.0</v>
      </c>
      <c r="CH121" s="115"/>
      <c r="CI121" s="115"/>
      <c r="CJ121" s="115"/>
      <c r="CK121" s="115"/>
      <c r="CL121" s="116">
        <v>45812.0</v>
      </c>
      <c r="CM121" s="114" t="s">
        <v>354</v>
      </c>
      <c r="CN121" s="114" t="s">
        <v>508</v>
      </c>
      <c r="CO121" s="114" t="s">
        <v>509</v>
      </c>
      <c r="CP121" s="115">
        <v>3491.52</v>
      </c>
      <c r="CQ121" s="115">
        <v>25.0</v>
      </c>
      <c r="CR121" s="115">
        <v>23.0</v>
      </c>
      <c r="CS121" s="114" t="s">
        <v>24</v>
      </c>
      <c r="CT121" s="114"/>
      <c r="CU121" s="114"/>
      <c r="CV121" s="114" t="s">
        <v>357</v>
      </c>
      <c r="CW121" s="116">
        <v>46178.0</v>
      </c>
      <c r="CX121" s="114" t="s">
        <v>358</v>
      </c>
    </row>
    <row r="122">
      <c r="A122" s="117" t="s">
        <v>596</v>
      </c>
      <c r="B122" s="117" t="s">
        <v>105</v>
      </c>
      <c r="C122" s="117" t="s">
        <v>24</v>
      </c>
      <c r="D122" s="117" t="s">
        <v>469</v>
      </c>
      <c r="E122" s="117" t="s">
        <v>349</v>
      </c>
      <c r="F122" s="117"/>
      <c r="G122" s="117"/>
      <c r="H122" s="117"/>
      <c r="I122" s="118">
        <v>19906.0</v>
      </c>
      <c r="J122" s="117" t="s">
        <v>78</v>
      </c>
      <c r="K122" s="117" t="s">
        <v>470</v>
      </c>
      <c r="L122" s="119">
        <v>45812.0</v>
      </c>
      <c r="M122" s="117" t="s">
        <v>351</v>
      </c>
      <c r="N122" s="118">
        <v>6.0</v>
      </c>
      <c r="O122" s="117" t="s">
        <v>352</v>
      </c>
      <c r="P122" s="117" t="s">
        <v>353</v>
      </c>
      <c r="Q122" s="118">
        <v>2714.44</v>
      </c>
      <c r="R122" s="118">
        <v>4470.77</v>
      </c>
      <c r="S122" s="118">
        <v>17.0</v>
      </c>
      <c r="T122" s="118">
        <v>23.0</v>
      </c>
      <c r="U122" s="118">
        <v>35.0</v>
      </c>
      <c r="V122" s="118">
        <v>70.0</v>
      </c>
      <c r="W122" s="118">
        <v>-0.067958535</v>
      </c>
      <c r="X122" s="118">
        <v>-0.11965811965811968</v>
      </c>
      <c r="Y122" s="118">
        <v>0.038277632</v>
      </c>
      <c r="Z122" s="118">
        <v>0.073607972</v>
      </c>
      <c r="AA122" s="118">
        <v>-0.060044893</v>
      </c>
      <c r="AB122" s="118">
        <v>-1235.125803851477</v>
      </c>
      <c r="AC122" s="118"/>
      <c r="AD122" s="118"/>
      <c r="AE122" s="118"/>
      <c r="AF122" s="118"/>
      <c r="AG122" s="118">
        <v>-1235.125803851477</v>
      </c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118">
        <v>0.0</v>
      </c>
      <c r="AS122" s="118">
        <v>0.0</v>
      </c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>
        <v>20984.351344564446</v>
      </c>
      <c r="BI122" s="118">
        <v>-42006.90046536044</v>
      </c>
      <c r="BJ122" s="118">
        <v>18221.68111498422</v>
      </c>
      <c r="BK122" s="118">
        <v>-16705.629652277985</v>
      </c>
      <c r="BL122" s="118">
        <v>12116.096321689847</v>
      </c>
      <c r="BM122" s="118">
        <v>-15059.834627137316</v>
      </c>
      <c r="BN122" s="118">
        <v>6244.844903847719</v>
      </c>
      <c r="BO122" s="118">
        <v>-7821.811989821972</v>
      </c>
      <c r="BP122" s="118">
        <v>9665.485299779895</v>
      </c>
      <c r="BQ122" s="118">
        <v>-11032.256519253115</v>
      </c>
      <c r="BR122" s="118"/>
      <c r="BS122" s="118"/>
      <c r="BT122" s="118"/>
      <c r="BU122" s="118"/>
      <c r="BV122" s="118"/>
      <c r="BW122" s="118"/>
      <c r="BX122" s="118"/>
      <c r="BY122" s="118"/>
      <c r="BZ122" s="118">
        <v>0.0</v>
      </c>
      <c r="CA122" s="118">
        <v>0.0</v>
      </c>
      <c r="CB122" s="118"/>
      <c r="CC122" s="118"/>
      <c r="CD122" s="118">
        <v>0.0</v>
      </c>
      <c r="CE122" s="118">
        <v>0.0</v>
      </c>
      <c r="CF122" s="118">
        <v>0.0</v>
      </c>
      <c r="CG122" s="118">
        <v>0.0</v>
      </c>
      <c r="CH122" s="118"/>
      <c r="CI122" s="118"/>
      <c r="CJ122" s="118"/>
      <c r="CK122" s="118"/>
      <c r="CL122" s="119">
        <v>45812.0</v>
      </c>
      <c r="CM122" s="117" t="s">
        <v>354</v>
      </c>
      <c r="CN122" s="117" t="s">
        <v>471</v>
      </c>
      <c r="CO122" s="117" t="s">
        <v>472</v>
      </c>
      <c r="CP122" s="118">
        <v>2714.44</v>
      </c>
      <c r="CQ122" s="118">
        <v>25.0</v>
      </c>
      <c r="CR122" s="118">
        <v>23.0</v>
      </c>
      <c r="CS122" s="117" t="s">
        <v>24</v>
      </c>
      <c r="CT122" s="117"/>
      <c r="CU122" s="117"/>
      <c r="CV122" s="117" t="s">
        <v>372</v>
      </c>
      <c r="CW122" s="119">
        <v>46178.0</v>
      </c>
      <c r="CX122" s="117" t="s">
        <v>358</v>
      </c>
    </row>
    <row r="123">
      <c r="A123" s="114" t="s">
        <v>447</v>
      </c>
      <c r="B123" s="114" t="s">
        <v>597</v>
      </c>
      <c r="C123" s="114" t="s">
        <v>25</v>
      </c>
      <c r="D123" s="114" t="s">
        <v>389</v>
      </c>
      <c r="E123" s="114" t="s">
        <v>349</v>
      </c>
      <c r="F123" s="114"/>
      <c r="G123" s="114"/>
      <c r="H123" s="114"/>
      <c r="I123" s="115">
        <v>19741.0</v>
      </c>
      <c r="J123" s="114" t="s">
        <v>87</v>
      </c>
      <c r="K123" s="114" t="s">
        <v>390</v>
      </c>
      <c r="L123" s="116">
        <v>45812.0</v>
      </c>
      <c r="M123" s="114" t="s">
        <v>351</v>
      </c>
      <c r="N123" s="115">
        <v>6.0</v>
      </c>
      <c r="O123" s="114" t="s">
        <v>352</v>
      </c>
      <c r="P123" s="114" t="s">
        <v>353</v>
      </c>
      <c r="Q123" s="115">
        <v>12668.42</v>
      </c>
      <c r="R123" s="115">
        <v>16151.15</v>
      </c>
      <c r="S123" s="115">
        <v>74.0</v>
      </c>
      <c r="T123" s="115">
        <v>98.0</v>
      </c>
      <c r="U123" s="115">
        <v>161.0</v>
      </c>
      <c r="V123" s="115">
        <v>244.0</v>
      </c>
      <c r="W123" s="115">
        <v>-0.10114421900000001</v>
      </c>
      <c r="X123" s="115">
        <v>-0.08821813939924178</v>
      </c>
      <c r="Y123" s="115">
        <v>0.0141456855</v>
      </c>
      <c r="Z123" s="115">
        <v>0.035566201</v>
      </c>
      <c r="AA123" s="115">
        <v>-0.0040127465</v>
      </c>
      <c r="AB123" s="115">
        <v>-2328.4962977470545</v>
      </c>
      <c r="AC123" s="115"/>
      <c r="AD123" s="115"/>
      <c r="AE123" s="115"/>
      <c r="AF123" s="115"/>
      <c r="AG123" s="115">
        <v>-2328.4962977470545</v>
      </c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>
        <v>0.0</v>
      </c>
      <c r="AS123" s="115">
        <v>0.0</v>
      </c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>
        <v>45665.546145450906</v>
      </c>
      <c r="BI123" s="115">
        <v>-59364.955379125946</v>
      </c>
      <c r="BJ123" s="115">
        <v>38550.93298979636</v>
      </c>
      <c r="BK123" s="115">
        <v>-48062.909994749134</v>
      </c>
      <c r="BL123" s="115">
        <v>15596.660526147018</v>
      </c>
      <c r="BM123" s="115">
        <v>-20978.449598456325</v>
      </c>
      <c r="BN123" s="115">
        <v>18000.51113707639</v>
      </c>
      <c r="BO123" s="115">
        <v>-35294.29635721854</v>
      </c>
      <c r="BP123" s="115">
        <v>37145.77219371978</v>
      </c>
      <c r="BQ123" s="115">
        <v>-25233.776045886938</v>
      </c>
      <c r="BR123" s="115"/>
      <c r="BS123" s="115"/>
      <c r="BT123" s="115"/>
      <c r="BU123" s="115"/>
      <c r="BV123" s="115"/>
      <c r="BW123" s="115"/>
      <c r="BX123" s="115"/>
      <c r="BY123" s="115"/>
      <c r="BZ123" s="115">
        <v>0.0</v>
      </c>
      <c r="CA123" s="115">
        <v>0.0</v>
      </c>
      <c r="CB123" s="115"/>
      <c r="CC123" s="115"/>
      <c r="CD123" s="115">
        <v>0.0</v>
      </c>
      <c r="CE123" s="115">
        <v>0.0</v>
      </c>
      <c r="CF123" s="115">
        <v>0.0</v>
      </c>
      <c r="CG123" s="115">
        <v>0.0</v>
      </c>
      <c r="CH123" s="115"/>
      <c r="CI123" s="115"/>
      <c r="CJ123" s="115"/>
      <c r="CK123" s="115"/>
      <c r="CL123" s="116">
        <v>45812.0</v>
      </c>
      <c r="CM123" s="114" t="s">
        <v>384</v>
      </c>
      <c r="CN123" s="114" t="s">
        <v>391</v>
      </c>
      <c r="CO123" s="114" t="s">
        <v>392</v>
      </c>
      <c r="CP123" s="115">
        <v>12668.42</v>
      </c>
      <c r="CQ123" s="115">
        <v>25.0</v>
      </c>
      <c r="CR123" s="115">
        <v>23.0</v>
      </c>
      <c r="CS123" s="114" t="s">
        <v>247</v>
      </c>
      <c r="CT123" s="114"/>
      <c r="CU123" s="114"/>
      <c r="CV123" s="114" t="s">
        <v>372</v>
      </c>
      <c r="CW123" s="116">
        <v>46178.0</v>
      </c>
      <c r="CX123" s="114" t="s">
        <v>358</v>
      </c>
    </row>
    <row r="124">
      <c r="A124" s="117" t="s">
        <v>433</v>
      </c>
      <c r="B124" s="117" t="s">
        <v>598</v>
      </c>
      <c r="C124" s="117" t="s">
        <v>27</v>
      </c>
      <c r="D124" s="117" t="s">
        <v>426</v>
      </c>
      <c r="E124" s="117" t="s">
        <v>349</v>
      </c>
      <c r="F124" s="117"/>
      <c r="G124" s="117"/>
      <c r="H124" s="117"/>
      <c r="I124" s="118">
        <v>21658.0</v>
      </c>
      <c r="J124" s="117" t="s">
        <v>86</v>
      </c>
      <c r="K124" s="117" t="s">
        <v>427</v>
      </c>
      <c r="L124" s="119">
        <v>45812.0</v>
      </c>
      <c r="M124" s="117" t="s">
        <v>428</v>
      </c>
      <c r="N124" s="118">
        <v>6.0</v>
      </c>
      <c r="O124" s="117" t="s">
        <v>352</v>
      </c>
      <c r="P124" s="117" t="s">
        <v>353</v>
      </c>
      <c r="Q124" s="118">
        <v>6908.48</v>
      </c>
      <c r="R124" s="118">
        <v>12978.66</v>
      </c>
      <c r="S124" s="118">
        <v>44.0</v>
      </c>
      <c r="T124" s="118">
        <v>81.0</v>
      </c>
      <c r="U124" s="118">
        <v>122.0</v>
      </c>
      <c r="V124" s="118">
        <v>234.0</v>
      </c>
      <c r="W124" s="118">
        <v>-0.082491842</v>
      </c>
      <c r="X124" s="118">
        <v>-0.04054054054054057</v>
      </c>
      <c r="Y124" s="118">
        <v>-0.002432829</v>
      </c>
      <c r="Z124" s="118">
        <v>0.064605929</v>
      </c>
      <c r="AA124" s="118">
        <v>-0.117253521</v>
      </c>
      <c r="AB124" s="118">
        <v>-5418.31827945728</v>
      </c>
      <c r="AC124" s="118"/>
      <c r="AD124" s="118"/>
      <c r="AE124" s="118"/>
      <c r="AF124" s="118"/>
      <c r="AG124" s="118">
        <v>-5418.31827945728</v>
      </c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118">
        <v>0.0</v>
      </c>
      <c r="AS124" s="118">
        <v>0.0</v>
      </c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>
        <v>18942.256601210724</v>
      </c>
      <c r="BI124" s="118">
        <v>-22493.812897781016</v>
      </c>
      <c r="BJ124" s="118">
        <v>10854.753869818704</v>
      </c>
      <c r="BK124" s="118">
        <v>-25193.598336845087</v>
      </c>
      <c r="BL124" s="118">
        <v>12226.332837277254</v>
      </c>
      <c r="BM124" s="118">
        <v>-8082.171623414555</v>
      </c>
      <c r="BN124" s="118">
        <v>13944.239662689306</v>
      </c>
      <c r="BO124" s="118">
        <v>-12148.991186639172</v>
      </c>
      <c r="BP124" s="118">
        <v>13323.364577980185</v>
      </c>
      <c r="BQ124" s="118">
        <v>-10974.45184016762</v>
      </c>
      <c r="BR124" s="118"/>
      <c r="BS124" s="118"/>
      <c r="BT124" s="118"/>
      <c r="BU124" s="118"/>
      <c r="BV124" s="118"/>
      <c r="BW124" s="118"/>
      <c r="BX124" s="118"/>
      <c r="BY124" s="118"/>
      <c r="BZ124" s="118">
        <v>0.0</v>
      </c>
      <c r="CA124" s="118">
        <v>0.0</v>
      </c>
      <c r="CB124" s="118"/>
      <c r="CC124" s="118"/>
      <c r="CD124" s="118">
        <v>0.0</v>
      </c>
      <c r="CE124" s="118">
        <v>0.0</v>
      </c>
      <c r="CF124" s="118">
        <v>0.0</v>
      </c>
      <c r="CG124" s="118">
        <v>0.0</v>
      </c>
      <c r="CH124" s="118"/>
      <c r="CI124" s="118"/>
      <c r="CJ124" s="118"/>
      <c r="CK124" s="118"/>
      <c r="CL124" s="119">
        <v>45812.0</v>
      </c>
      <c r="CM124" s="117" t="s">
        <v>369</v>
      </c>
      <c r="CN124" s="117" t="s">
        <v>429</v>
      </c>
      <c r="CO124" s="117" t="s">
        <v>430</v>
      </c>
      <c r="CP124" s="118">
        <v>6908.48</v>
      </c>
      <c r="CQ124" s="118">
        <v>25.0</v>
      </c>
      <c r="CR124" s="118">
        <v>23.0</v>
      </c>
      <c r="CS124" s="117" t="s">
        <v>247</v>
      </c>
      <c r="CT124" s="117"/>
      <c r="CU124" s="117"/>
      <c r="CV124" s="117" t="s">
        <v>372</v>
      </c>
      <c r="CW124" s="119">
        <v>46178.0</v>
      </c>
      <c r="CX124" s="117" t="s">
        <v>358</v>
      </c>
    </row>
    <row r="125">
      <c r="A125" s="114" t="s">
        <v>431</v>
      </c>
      <c r="B125" s="114" t="s">
        <v>599</v>
      </c>
      <c r="C125" s="114" t="s">
        <v>27</v>
      </c>
      <c r="D125" s="114" t="s">
        <v>426</v>
      </c>
      <c r="E125" s="114" t="s">
        <v>349</v>
      </c>
      <c r="F125" s="114"/>
      <c r="G125" s="114"/>
      <c r="H125" s="114"/>
      <c r="I125" s="115">
        <v>21660.0</v>
      </c>
      <c r="J125" s="114" t="s">
        <v>82</v>
      </c>
      <c r="K125" s="114" t="s">
        <v>427</v>
      </c>
      <c r="L125" s="116">
        <v>45812.0</v>
      </c>
      <c r="M125" s="114" t="s">
        <v>428</v>
      </c>
      <c r="N125" s="115">
        <v>6.0</v>
      </c>
      <c r="O125" s="114" t="s">
        <v>352</v>
      </c>
      <c r="P125" s="114" t="s">
        <v>353</v>
      </c>
      <c r="Q125" s="115">
        <v>7842.13</v>
      </c>
      <c r="R125" s="115">
        <v>16767.86</v>
      </c>
      <c r="S125" s="115">
        <v>53.0</v>
      </c>
      <c r="T125" s="115">
        <v>96.0</v>
      </c>
      <c r="U125" s="115">
        <v>144.0</v>
      </c>
      <c r="V125" s="115">
        <v>295.0</v>
      </c>
      <c r="W125" s="115">
        <v>-0.046812981</v>
      </c>
      <c r="X125" s="115">
        <v>-0.038461538461538436</v>
      </c>
      <c r="Y125" s="115">
        <v>0.028705908</v>
      </c>
      <c r="Z125" s="115">
        <v>-0.00195191</v>
      </c>
      <c r="AA125" s="115">
        <v>0.048742348</v>
      </c>
      <c r="AB125" s="115">
        <v>-7497.015549403944</v>
      </c>
      <c r="AC125" s="115"/>
      <c r="AD125" s="115"/>
      <c r="AE125" s="115"/>
      <c r="AF125" s="115"/>
      <c r="AG125" s="115">
        <v>-7497.015549403944</v>
      </c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>
        <v>0.0</v>
      </c>
      <c r="AS125" s="115">
        <v>0.0</v>
      </c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>
        <v>25966.910409370696</v>
      </c>
      <c r="BI125" s="115">
        <v>-19307.488167367923</v>
      </c>
      <c r="BJ125" s="115">
        <v>23430.786916518882</v>
      </c>
      <c r="BK125" s="115">
        <v>-19943.185172297926</v>
      </c>
      <c r="BL125" s="115">
        <v>10568.354572363292</v>
      </c>
      <c r="BM125" s="115">
        <v>-16485.89962569498</v>
      </c>
      <c r="BN125" s="115">
        <v>3248.3922100245645</v>
      </c>
      <c r="BO125" s="115">
        <v>-16139.249414771957</v>
      </c>
      <c r="BP125" s="115">
        <v>15658.819674272198</v>
      </c>
      <c r="BQ125" s="115">
        <v>-8685.507522856493</v>
      </c>
      <c r="BR125" s="115"/>
      <c r="BS125" s="115"/>
      <c r="BT125" s="115"/>
      <c r="BU125" s="115"/>
      <c r="BV125" s="115"/>
      <c r="BW125" s="115"/>
      <c r="BX125" s="115"/>
      <c r="BY125" s="115"/>
      <c r="BZ125" s="115">
        <v>0.0</v>
      </c>
      <c r="CA125" s="115">
        <v>0.0</v>
      </c>
      <c r="CB125" s="115"/>
      <c r="CC125" s="115"/>
      <c r="CD125" s="115">
        <v>0.0</v>
      </c>
      <c r="CE125" s="115">
        <v>0.0</v>
      </c>
      <c r="CF125" s="115">
        <v>0.0</v>
      </c>
      <c r="CG125" s="115">
        <v>0.0</v>
      </c>
      <c r="CH125" s="115"/>
      <c r="CI125" s="115"/>
      <c r="CJ125" s="115"/>
      <c r="CK125" s="115"/>
      <c r="CL125" s="116">
        <v>45812.0</v>
      </c>
      <c r="CM125" s="114" t="s">
        <v>369</v>
      </c>
      <c r="CN125" s="114" t="s">
        <v>429</v>
      </c>
      <c r="CO125" s="114" t="s">
        <v>430</v>
      </c>
      <c r="CP125" s="115">
        <v>7842.13</v>
      </c>
      <c r="CQ125" s="115">
        <v>25.0</v>
      </c>
      <c r="CR125" s="115">
        <v>23.0</v>
      </c>
      <c r="CS125" s="114" t="s">
        <v>247</v>
      </c>
      <c r="CT125" s="114"/>
      <c r="CU125" s="114"/>
      <c r="CV125" s="114" t="s">
        <v>372</v>
      </c>
      <c r="CW125" s="116">
        <v>46178.0</v>
      </c>
      <c r="CX125" s="114" t="s">
        <v>358</v>
      </c>
    </row>
    <row r="126">
      <c r="A126" s="117" t="s">
        <v>582</v>
      </c>
      <c r="B126" s="117" t="s">
        <v>600</v>
      </c>
      <c r="C126" s="117" t="s">
        <v>27</v>
      </c>
      <c r="D126" s="117" t="s">
        <v>584</v>
      </c>
      <c r="E126" s="117" t="s">
        <v>349</v>
      </c>
      <c r="F126" s="117"/>
      <c r="G126" s="117"/>
      <c r="H126" s="117"/>
      <c r="I126" s="118">
        <v>13069.0</v>
      </c>
      <c r="J126" s="117" t="s">
        <v>86</v>
      </c>
      <c r="K126" s="117" t="s">
        <v>585</v>
      </c>
      <c r="L126" s="119">
        <v>45812.0</v>
      </c>
      <c r="M126" s="117" t="s">
        <v>351</v>
      </c>
      <c r="N126" s="118">
        <v>6.0</v>
      </c>
      <c r="O126" s="117" t="s">
        <v>352</v>
      </c>
      <c r="P126" s="117" t="s">
        <v>353</v>
      </c>
      <c r="Q126" s="118">
        <v>3953.11</v>
      </c>
      <c r="R126" s="118">
        <v>4462.91</v>
      </c>
      <c r="S126" s="118">
        <v>28.0</v>
      </c>
      <c r="T126" s="118">
        <v>28.0</v>
      </c>
      <c r="U126" s="118">
        <v>71.0</v>
      </c>
      <c r="V126" s="118">
        <v>88.0</v>
      </c>
      <c r="W126" s="118">
        <v>-0.082491842</v>
      </c>
      <c r="X126" s="118">
        <v>-0.04054054054054057</v>
      </c>
      <c r="Y126" s="118">
        <v>-0.002432829</v>
      </c>
      <c r="Z126" s="118">
        <v>0.064605929</v>
      </c>
      <c r="AA126" s="118">
        <v>-0.117253521</v>
      </c>
      <c r="AB126" s="118">
        <v>-338.68128690740366</v>
      </c>
      <c r="AC126" s="118"/>
      <c r="AD126" s="118"/>
      <c r="AE126" s="118"/>
      <c r="AF126" s="118"/>
      <c r="AG126" s="118">
        <v>-338.68128690740366</v>
      </c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118">
        <v>0.0</v>
      </c>
      <c r="AS126" s="118">
        <v>0.0</v>
      </c>
      <c r="AT126" s="118"/>
      <c r="AU126" s="118"/>
      <c r="AV126" s="118"/>
      <c r="AW126" s="118"/>
      <c r="AX126" s="118"/>
      <c r="AY126" s="118"/>
      <c r="AZ126" s="118"/>
      <c r="BA126" s="118"/>
      <c r="BB126" s="118"/>
      <c r="BC126" s="118"/>
      <c r="BD126" s="118"/>
      <c r="BE126" s="118"/>
      <c r="BF126" s="118"/>
      <c r="BG126" s="118"/>
      <c r="BH126" s="118">
        <v>18942.256601210724</v>
      </c>
      <c r="BI126" s="118">
        <v>-22493.812897781016</v>
      </c>
      <c r="BJ126" s="118">
        <v>10854.753869818704</v>
      </c>
      <c r="BK126" s="118">
        <v>-25193.598336845087</v>
      </c>
      <c r="BL126" s="118">
        <v>12226.332837277254</v>
      </c>
      <c r="BM126" s="118">
        <v>-8082.171623414555</v>
      </c>
      <c r="BN126" s="118">
        <v>13944.239662689306</v>
      </c>
      <c r="BO126" s="118">
        <v>-12148.991186639172</v>
      </c>
      <c r="BP126" s="118">
        <v>13323.364577980185</v>
      </c>
      <c r="BQ126" s="118">
        <v>-10974.45184016762</v>
      </c>
      <c r="BR126" s="118"/>
      <c r="BS126" s="118"/>
      <c r="BT126" s="118"/>
      <c r="BU126" s="118"/>
      <c r="BV126" s="118"/>
      <c r="BW126" s="118"/>
      <c r="BX126" s="118"/>
      <c r="BY126" s="118"/>
      <c r="BZ126" s="118">
        <v>0.0</v>
      </c>
      <c r="CA126" s="118">
        <v>0.0</v>
      </c>
      <c r="CB126" s="118"/>
      <c r="CC126" s="118"/>
      <c r="CD126" s="118">
        <v>0.0</v>
      </c>
      <c r="CE126" s="118">
        <v>0.0</v>
      </c>
      <c r="CF126" s="118">
        <v>0.0</v>
      </c>
      <c r="CG126" s="118">
        <v>0.0</v>
      </c>
      <c r="CH126" s="118"/>
      <c r="CI126" s="118"/>
      <c r="CJ126" s="118"/>
      <c r="CK126" s="118"/>
      <c r="CL126" s="119">
        <v>45812.0</v>
      </c>
      <c r="CM126" s="117" t="s">
        <v>586</v>
      </c>
      <c r="CN126" s="117" t="s">
        <v>587</v>
      </c>
      <c r="CO126" s="117" t="s">
        <v>588</v>
      </c>
      <c r="CP126" s="118">
        <v>3953.11</v>
      </c>
      <c r="CQ126" s="118">
        <v>25.0</v>
      </c>
      <c r="CR126" s="118">
        <v>23.0</v>
      </c>
      <c r="CS126" s="117" t="s">
        <v>247</v>
      </c>
      <c r="CT126" s="117"/>
      <c r="CU126" s="117"/>
      <c r="CV126" s="117" t="s">
        <v>372</v>
      </c>
      <c r="CW126" s="119">
        <v>46178.0</v>
      </c>
      <c r="CX126" s="117" t="s">
        <v>358</v>
      </c>
    </row>
    <row r="127">
      <c r="A127" s="114" t="s">
        <v>380</v>
      </c>
      <c r="B127" s="114" t="s">
        <v>601</v>
      </c>
      <c r="C127" s="114" t="s">
        <v>25</v>
      </c>
      <c r="D127" s="114" t="s">
        <v>515</v>
      </c>
      <c r="E127" s="114" t="s">
        <v>349</v>
      </c>
      <c r="F127" s="114"/>
      <c r="G127" s="114"/>
      <c r="H127" s="114"/>
      <c r="I127" s="115">
        <v>18857.0</v>
      </c>
      <c r="J127" s="114" t="s">
        <v>82</v>
      </c>
      <c r="K127" s="114" t="s">
        <v>516</v>
      </c>
      <c r="L127" s="116">
        <v>45812.0</v>
      </c>
      <c r="M127" s="114" t="s">
        <v>351</v>
      </c>
      <c r="N127" s="115">
        <v>6.0</v>
      </c>
      <c r="O127" s="114" t="s">
        <v>352</v>
      </c>
      <c r="P127" s="114" t="s">
        <v>353</v>
      </c>
      <c r="Q127" s="115">
        <v>7479.11</v>
      </c>
      <c r="R127" s="115">
        <v>9130.37</v>
      </c>
      <c r="S127" s="115">
        <v>41.0</v>
      </c>
      <c r="T127" s="115">
        <v>51.0</v>
      </c>
      <c r="U127" s="115">
        <v>94.0</v>
      </c>
      <c r="V127" s="115">
        <v>117.0</v>
      </c>
      <c r="W127" s="115">
        <v>-0.046812981</v>
      </c>
      <c r="X127" s="115">
        <v>-0.038461538461538436</v>
      </c>
      <c r="Y127" s="115">
        <v>0.028705908</v>
      </c>
      <c r="Z127" s="115">
        <v>-0.00195191</v>
      </c>
      <c r="AA127" s="115">
        <v>0.048742348</v>
      </c>
      <c r="AB127" s="115">
        <v>-1538.0502345036045</v>
      </c>
      <c r="AC127" s="115"/>
      <c r="AD127" s="115"/>
      <c r="AE127" s="115"/>
      <c r="AF127" s="115"/>
      <c r="AG127" s="115">
        <v>-1538.0502345036045</v>
      </c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>
        <v>0.0</v>
      </c>
      <c r="AS127" s="115">
        <v>0.0</v>
      </c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>
        <v>25966.910409370696</v>
      </c>
      <c r="BI127" s="115">
        <v>-19307.488167367923</v>
      </c>
      <c r="BJ127" s="115">
        <v>23430.786916518882</v>
      </c>
      <c r="BK127" s="115">
        <v>-19943.185172297926</v>
      </c>
      <c r="BL127" s="115">
        <v>10568.354572363292</v>
      </c>
      <c r="BM127" s="115">
        <v>-16485.89962569498</v>
      </c>
      <c r="BN127" s="115">
        <v>3248.3922100245645</v>
      </c>
      <c r="BO127" s="115">
        <v>-16139.249414771957</v>
      </c>
      <c r="BP127" s="115">
        <v>15658.819674272198</v>
      </c>
      <c r="BQ127" s="115">
        <v>-8685.507522856493</v>
      </c>
      <c r="BR127" s="115"/>
      <c r="BS127" s="115"/>
      <c r="BT127" s="115"/>
      <c r="BU127" s="115"/>
      <c r="BV127" s="115"/>
      <c r="BW127" s="115"/>
      <c r="BX127" s="115"/>
      <c r="BY127" s="115"/>
      <c r="BZ127" s="115">
        <v>0.0</v>
      </c>
      <c r="CA127" s="115">
        <v>0.0</v>
      </c>
      <c r="CB127" s="115"/>
      <c r="CC127" s="115"/>
      <c r="CD127" s="115">
        <v>0.0</v>
      </c>
      <c r="CE127" s="115">
        <v>0.0</v>
      </c>
      <c r="CF127" s="115">
        <v>0.0</v>
      </c>
      <c r="CG127" s="115">
        <v>0.0</v>
      </c>
      <c r="CH127" s="115"/>
      <c r="CI127" s="115"/>
      <c r="CJ127" s="115"/>
      <c r="CK127" s="115"/>
      <c r="CL127" s="116">
        <v>45812.0</v>
      </c>
      <c r="CM127" s="114" t="s">
        <v>384</v>
      </c>
      <c r="CN127" s="114" t="s">
        <v>385</v>
      </c>
      <c r="CO127" s="114" t="s">
        <v>517</v>
      </c>
      <c r="CP127" s="115">
        <v>7479.11</v>
      </c>
      <c r="CQ127" s="115">
        <v>25.0</v>
      </c>
      <c r="CR127" s="115">
        <v>23.0</v>
      </c>
      <c r="CS127" s="114" t="s">
        <v>247</v>
      </c>
      <c r="CT127" s="114"/>
      <c r="CU127" s="114"/>
      <c r="CV127" s="114" t="s">
        <v>372</v>
      </c>
      <c r="CW127" s="116">
        <v>46178.0</v>
      </c>
      <c r="CX127" s="114" t="s">
        <v>358</v>
      </c>
    </row>
    <row r="128">
      <c r="A128" s="117" t="s">
        <v>523</v>
      </c>
      <c r="B128" s="117" t="s">
        <v>602</v>
      </c>
      <c r="C128" s="117" t="s">
        <v>27</v>
      </c>
      <c r="D128" s="117" t="s">
        <v>490</v>
      </c>
      <c r="E128" s="117" t="s">
        <v>349</v>
      </c>
      <c r="F128" s="117"/>
      <c r="G128" s="117"/>
      <c r="H128" s="117"/>
      <c r="I128" s="118">
        <v>21396.0</v>
      </c>
      <c r="J128" s="117" t="s">
        <v>82</v>
      </c>
      <c r="K128" s="117" t="s">
        <v>491</v>
      </c>
      <c r="L128" s="119">
        <v>45812.0</v>
      </c>
      <c r="M128" s="117" t="s">
        <v>351</v>
      </c>
      <c r="N128" s="118">
        <v>6.0</v>
      </c>
      <c r="O128" s="117" t="s">
        <v>352</v>
      </c>
      <c r="P128" s="117" t="s">
        <v>353</v>
      </c>
      <c r="Q128" s="118">
        <v>2945.65</v>
      </c>
      <c r="R128" s="118">
        <v>1429.19</v>
      </c>
      <c r="S128" s="118">
        <v>21.0</v>
      </c>
      <c r="T128" s="118">
        <v>12.0</v>
      </c>
      <c r="U128" s="118">
        <v>45.0</v>
      </c>
      <c r="V128" s="118">
        <v>33.0</v>
      </c>
      <c r="W128" s="118">
        <v>-0.046812981</v>
      </c>
      <c r="X128" s="118">
        <v>-0.038461538461538436</v>
      </c>
      <c r="Y128" s="118">
        <v>0.028705908</v>
      </c>
      <c r="Z128" s="118">
        <v>-0.00195191</v>
      </c>
      <c r="AA128" s="118">
        <v>0.048742348</v>
      </c>
      <c r="AB128" s="118">
        <v>1699.932644856927</v>
      </c>
      <c r="AC128" s="118"/>
      <c r="AD128" s="118"/>
      <c r="AE128" s="118"/>
      <c r="AF128" s="118"/>
      <c r="AG128" s="118">
        <v>1699.932644856927</v>
      </c>
      <c r="AH128" s="118"/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118">
        <v>0.0</v>
      </c>
      <c r="AS128" s="118">
        <v>0.0</v>
      </c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>
        <v>25966.910409370696</v>
      </c>
      <c r="BI128" s="118">
        <v>-19307.488167367923</v>
      </c>
      <c r="BJ128" s="118">
        <v>23430.786916518882</v>
      </c>
      <c r="BK128" s="118">
        <v>-19943.185172297926</v>
      </c>
      <c r="BL128" s="118">
        <v>10568.354572363292</v>
      </c>
      <c r="BM128" s="118">
        <v>-16485.89962569498</v>
      </c>
      <c r="BN128" s="118">
        <v>3248.3922100245645</v>
      </c>
      <c r="BO128" s="118">
        <v>-16139.249414771957</v>
      </c>
      <c r="BP128" s="118">
        <v>15658.819674272198</v>
      </c>
      <c r="BQ128" s="118">
        <v>-8685.507522856493</v>
      </c>
      <c r="BR128" s="118"/>
      <c r="BS128" s="118"/>
      <c r="BT128" s="118"/>
      <c r="BU128" s="118"/>
      <c r="BV128" s="118"/>
      <c r="BW128" s="118"/>
      <c r="BX128" s="118"/>
      <c r="BY128" s="118"/>
      <c r="BZ128" s="118">
        <v>0.0</v>
      </c>
      <c r="CA128" s="118">
        <v>0.0</v>
      </c>
      <c r="CB128" s="118"/>
      <c r="CC128" s="118"/>
      <c r="CD128" s="118">
        <v>0.0</v>
      </c>
      <c r="CE128" s="118">
        <v>0.0</v>
      </c>
      <c r="CF128" s="118">
        <v>0.0</v>
      </c>
      <c r="CG128" s="118">
        <v>0.0</v>
      </c>
      <c r="CH128" s="118"/>
      <c r="CI128" s="118"/>
      <c r="CJ128" s="118"/>
      <c r="CK128" s="118"/>
      <c r="CL128" s="119">
        <v>45812.0</v>
      </c>
      <c r="CM128" s="117" t="s">
        <v>369</v>
      </c>
      <c r="CN128" s="117" t="s">
        <v>370</v>
      </c>
      <c r="CO128" s="117" t="s">
        <v>525</v>
      </c>
      <c r="CP128" s="118">
        <v>2945.65</v>
      </c>
      <c r="CQ128" s="118">
        <v>25.0</v>
      </c>
      <c r="CR128" s="118">
        <v>23.0</v>
      </c>
      <c r="CS128" s="117" t="s">
        <v>247</v>
      </c>
      <c r="CT128" s="117"/>
      <c r="CU128" s="117"/>
      <c r="CV128" s="117" t="s">
        <v>357</v>
      </c>
      <c r="CW128" s="119">
        <v>46178.0</v>
      </c>
      <c r="CX128" s="117" t="s">
        <v>358</v>
      </c>
    </row>
    <row r="129">
      <c r="A129" s="114" t="s">
        <v>603</v>
      </c>
      <c r="B129" s="114" t="s">
        <v>114</v>
      </c>
      <c r="C129" s="114" t="s">
        <v>24</v>
      </c>
      <c r="D129" s="114" t="s">
        <v>376</v>
      </c>
      <c r="E129" s="114" t="s">
        <v>349</v>
      </c>
      <c r="F129" s="114"/>
      <c r="G129" s="114"/>
      <c r="H129" s="114"/>
      <c r="I129" s="115">
        <v>14158.0</v>
      </c>
      <c r="J129" s="114" t="s">
        <v>90</v>
      </c>
      <c r="K129" s="114" t="s">
        <v>377</v>
      </c>
      <c r="L129" s="116">
        <v>45812.0</v>
      </c>
      <c r="M129" s="114" t="s">
        <v>351</v>
      </c>
      <c r="N129" s="115">
        <v>6.0</v>
      </c>
      <c r="O129" s="114" t="s">
        <v>352</v>
      </c>
      <c r="P129" s="114" t="s">
        <v>353</v>
      </c>
      <c r="Q129" s="115">
        <v>7963.42</v>
      </c>
      <c r="R129" s="115">
        <v>7223.76</v>
      </c>
      <c r="S129" s="115">
        <v>31.0</v>
      </c>
      <c r="T129" s="115">
        <v>35.0</v>
      </c>
      <c r="U129" s="115">
        <v>98.0</v>
      </c>
      <c r="V129" s="115">
        <v>95.0</v>
      </c>
      <c r="W129" s="115">
        <v>-0.0192751205</v>
      </c>
      <c r="X129" s="115">
        <v>-0.10607610474631751</v>
      </c>
      <c r="Y129" s="115">
        <v>0.025536409</v>
      </c>
      <c r="Z129" s="115">
        <v>0.0802198395</v>
      </c>
      <c r="AA129" s="115">
        <v>-0.015659599</v>
      </c>
      <c r="AB129" s="115">
        <v>1328.033585302697</v>
      </c>
      <c r="AC129" s="115"/>
      <c r="AD129" s="115"/>
      <c r="AE129" s="115"/>
      <c r="AF129" s="115"/>
      <c r="AG129" s="115">
        <v>1328.033585302697</v>
      </c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>
        <v>0.0</v>
      </c>
      <c r="AS129" s="115">
        <v>0.0</v>
      </c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>
        <v>35860.08468789623</v>
      </c>
      <c r="BI129" s="115">
        <v>-32223.222052184225</v>
      </c>
      <c r="BJ129" s="115">
        <v>38711.29793377301</v>
      </c>
      <c r="BK129" s="115">
        <v>-22292.76362879735</v>
      </c>
      <c r="BL129" s="115">
        <v>16066.338981910685</v>
      </c>
      <c r="BM129" s="115">
        <v>-10957.421611413132</v>
      </c>
      <c r="BN129" s="115">
        <v>6086.057923784585</v>
      </c>
      <c r="BO129" s="115">
        <v>-20496.08517131655</v>
      </c>
      <c r="BP129" s="115">
        <v>23628.110314015066</v>
      </c>
      <c r="BQ129" s="115">
        <v>-4109.165695985545</v>
      </c>
      <c r="BR129" s="115"/>
      <c r="BS129" s="115"/>
      <c r="BT129" s="115"/>
      <c r="BU129" s="115"/>
      <c r="BV129" s="115"/>
      <c r="BW129" s="115"/>
      <c r="BX129" s="115"/>
      <c r="BY129" s="115"/>
      <c r="BZ129" s="115">
        <v>0.0</v>
      </c>
      <c r="CA129" s="115">
        <v>0.0</v>
      </c>
      <c r="CB129" s="115"/>
      <c r="CC129" s="115"/>
      <c r="CD129" s="115">
        <v>0.0</v>
      </c>
      <c r="CE129" s="115">
        <v>0.0</v>
      </c>
      <c r="CF129" s="115">
        <v>0.0</v>
      </c>
      <c r="CG129" s="115">
        <v>0.0</v>
      </c>
      <c r="CH129" s="115"/>
      <c r="CI129" s="115"/>
      <c r="CJ129" s="115"/>
      <c r="CK129" s="115"/>
      <c r="CL129" s="116">
        <v>45812.0</v>
      </c>
      <c r="CM129" s="114" t="s">
        <v>354</v>
      </c>
      <c r="CN129" s="114" t="s">
        <v>378</v>
      </c>
      <c r="CO129" s="114" t="s">
        <v>604</v>
      </c>
      <c r="CP129" s="115">
        <v>7963.42</v>
      </c>
      <c r="CQ129" s="115">
        <v>25.0</v>
      </c>
      <c r="CR129" s="115">
        <v>23.0</v>
      </c>
      <c r="CS129" s="114" t="s">
        <v>24</v>
      </c>
      <c r="CT129" s="114"/>
      <c r="CU129" s="114"/>
      <c r="CV129" s="114" t="s">
        <v>357</v>
      </c>
      <c r="CW129" s="116">
        <v>46178.0</v>
      </c>
      <c r="CX129" s="114" t="s">
        <v>358</v>
      </c>
    </row>
    <row r="130">
      <c r="A130" s="117" t="s">
        <v>439</v>
      </c>
      <c r="B130" s="117" t="s">
        <v>605</v>
      </c>
      <c r="C130" s="117" t="s">
        <v>25</v>
      </c>
      <c r="D130" s="117" t="s">
        <v>382</v>
      </c>
      <c r="E130" s="117" t="s">
        <v>349</v>
      </c>
      <c r="F130" s="117"/>
      <c r="G130" s="117"/>
      <c r="H130" s="117"/>
      <c r="I130" s="118">
        <v>13114.0</v>
      </c>
      <c r="J130" s="117" t="s">
        <v>91</v>
      </c>
      <c r="K130" s="117" t="s">
        <v>383</v>
      </c>
      <c r="L130" s="119">
        <v>45812.0</v>
      </c>
      <c r="M130" s="117" t="s">
        <v>351</v>
      </c>
      <c r="N130" s="118">
        <v>6.0</v>
      </c>
      <c r="O130" s="117" t="s">
        <v>352</v>
      </c>
      <c r="P130" s="117" t="s">
        <v>353</v>
      </c>
      <c r="Q130" s="118">
        <v>10939.56</v>
      </c>
      <c r="R130" s="118">
        <v>13316.87</v>
      </c>
      <c r="S130" s="118">
        <v>62.0</v>
      </c>
      <c r="T130" s="118">
        <v>89.0</v>
      </c>
      <c r="U130" s="118">
        <v>183.0</v>
      </c>
      <c r="V130" s="118">
        <v>218.0</v>
      </c>
      <c r="W130" s="118">
        <v>-0.126790611</v>
      </c>
      <c r="X130" s="118">
        <v>-0.13422818791946312</v>
      </c>
      <c r="Y130" s="118">
        <v>0.005650353</v>
      </c>
      <c r="Z130" s="118">
        <v>0.040681487</v>
      </c>
      <c r="AA130" s="118">
        <v>-0.053243574</v>
      </c>
      <c r="AB130" s="118">
        <v>-1045.9198237243177</v>
      </c>
      <c r="AC130" s="118"/>
      <c r="AD130" s="118"/>
      <c r="AE130" s="118"/>
      <c r="AF130" s="118"/>
      <c r="AG130" s="118">
        <v>-1045.9198237243177</v>
      </c>
      <c r="AH130" s="118"/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118">
        <v>0.0</v>
      </c>
      <c r="AS130" s="118">
        <v>0.0</v>
      </c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>
        <v>21829.763445806973</v>
      </c>
      <c r="BI130" s="118">
        <v>-23232.607832078007</v>
      </c>
      <c r="BJ130" s="118">
        <v>14461.217678905754</v>
      </c>
      <c r="BK130" s="118">
        <v>-15723.93336723758</v>
      </c>
      <c r="BL130" s="118">
        <v>15034.277698176309</v>
      </c>
      <c r="BM130" s="118">
        <v>-14029.203514637135</v>
      </c>
      <c r="BN130" s="118">
        <v>5351.690837590037</v>
      </c>
      <c r="BO130" s="118">
        <v>-9876.566785555335</v>
      </c>
      <c r="BP130" s="118">
        <v>15726.327725337875</v>
      </c>
      <c r="BQ130" s="118">
        <v>-10196.377593833404</v>
      </c>
      <c r="BR130" s="118"/>
      <c r="BS130" s="118"/>
      <c r="BT130" s="118"/>
      <c r="BU130" s="118"/>
      <c r="BV130" s="118"/>
      <c r="BW130" s="118"/>
      <c r="BX130" s="118"/>
      <c r="BY130" s="118"/>
      <c r="BZ130" s="118">
        <v>0.0</v>
      </c>
      <c r="CA130" s="118">
        <v>0.0</v>
      </c>
      <c r="CB130" s="118"/>
      <c r="CC130" s="118"/>
      <c r="CD130" s="118">
        <v>0.0</v>
      </c>
      <c r="CE130" s="118">
        <v>0.0</v>
      </c>
      <c r="CF130" s="118">
        <v>0.0</v>
      </c>
      <c r="CG130" s="118">
        <v>0.0</v>
      </c>
      <c r="CH130" s="118"/>
      <c r="CI130" s="118"/>
      <c r="CJ130" s="118"/>
      <c r="CK130" s="118"/>
      <c r="CL130" s="119">
        <v>45812.0</v>
      </c>
      <c r="CM130" s="117" t="s">
        <v>384</v>
      </c>
      <c r="CN130" s="117" t="s">
        <v>385</v>
      </c>
      <c r="CO130" s="117" t="s">
        <v>386</v>
      </c>
      <c r="CP130" s="118">
        <v>10939.56</v>
      </c>
      <c r="CQ130" s="118">
        <v>25.0</v>
      </c>
      <c r="CR130" s="118">
        <v>23.0</v>
      </c>
      <c r="CS130" s="117" t="s">
        <v>247</v>
      </c>
      <c r="CT130" s="117"/>
      <c r="CU130" s="117"/>
      <c r="CV130" s="117" t="s">
        <v>372</v>
      </c>
      <c r="CW130" s="119">
        <v>46178.0</v>
      </c>
      <c r="CX130" s="117" t="s">
        <v>358</v>
      </c>
    </row>
    <row r="131">
      <c r="A131" s="114" t="s">
        <v>523</v>
      </c>
      <c r="B131" s="114" t="s">
        <v>606</v>
      </c>
      <c r="C131" s="114" t="s">
        <v>27</v>
      </c>
      <c r="D131" s="114" t="s">
        <v>490</v>
      </c>
      <c r="E131" s="114" t="s">
        <v>349</v>
      </c>
      <c r="F131" s="114"/>
      <c r="G131" s="114"/>
      <c r="H131" s="114"/>
      <c r="I131" s="115">
        <v>21392.0</v>
      </c>
      <c r="J131" s="114" t="s">
        <v>87</v>
      </c>
      <c r="K131" s="114" t="s">
        <v>491</v>
      </c>
      <c r="L131" s="116">
        <v>45812.0</v>
      </c>
      <c r="M131" s="114" t="s">
        <v>351</v>
      </c>
      <c r="N131" s="115">
        <v>6.0</v>
      </c>
      <c r="O131" s="114" t="s">
        <v>352</v>
      </c>
      <c r="P131" s="114" t="s">
        <v>353</v>
      </c>
      <c r="Q131" s="115">
        <v>12104.31</v>
      </c>
      <c r="R131" s="115">
        <v>14647.56</v>
      </c>
      <c r="S131" s="115">
        <v>78.0</v>
      </c>
      <c r="T131" s="115">
        <v>99.0</v>
      </c>
      <c r="U131" s="115">
        <v>137.0</v>
      </c>
      <c r="V131" s="115">
        <v>239.0</v>
      </c>
      <c r="W131" s="115">
        <v>-0.10114421900000001</v>
      </c>
      <c r="X131" s="115">
        <v>-0.08821813939924178</v>
      </c>
      <c r="Y131" s="115">
        <v>0.0141456855</v>
      </c>
      <c r="Z131" s="115">
        <v>0.035566201</v>
      </c>
      <c r="AA131" s="115">
        <v>-0.0040127465</v>
      </c>
      <c r="AB131" s="115">
        <v>-1502.9831917368128</v>
      </c>
      <c r="AC131" s="115"/>
      <c r="AD131" s="115"/>
      <c r="AE131" s="115"/>
      <c r="AF131" s="115"/>
      <c r="AG131" s="115">
        <v>-1502.9831917368128</v>
      </c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>
        <v>0.0</v>
      </c>
      <c r="AS131" s="115">
        <v>0.0</v>
      </c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>
        <v>45665.546145450906</v>
      </c>
      <c r="BI131" s="115">
        <v>-59364.955379125946</v>
      </c>
      <c r="BJ131" s="115">
        <v>38550.93298979636</v>
      </c>
      <c r="BK131" s="115">
        <v>-48062.909994749134</v>
      </c>
      <c r="BL131" s="115">
        <v>15596.660526147018</v>
      </c>
      <c r="BM131" s="115">
        <v>-20978.449598456325</v>
      </c>
      <c r="BN131" s="115">
        <v>18000.51113707639</v>
      </c>
      <c r="BO131" s="115">
        <v>-35294.29635721854</v>
      </c>
      <c r="BP131" s="115">
        <v>37145.77219371978</v>
      </c>
      <c r="BQ131" s="115">
        <v>-25233.776045886938</v>
      </c>
      <c r="BR131" s="115"/>
      <c r="BS131" s="115"/>
      <c r="BT131" s="115"/>
      <c r="BU131" s="115"/>
      <c r="BV131" s="115"/>
      <c r="BW131" s="115"/>
      <c r="BX131" s="115"/>
      <c r="BY131" s="115"/>
      <c r="BZ131" s="115">
        <v>0.0</v>
      </c>
      <c r="CA131" s="115">
        <v>0.0</v>
      </c>
      <c r="CB131" s="115"/>
      <c r="CC131" s="115"/>
      <c r="CD131" s="115">
        <v>0.0</v>
      </c>
      <c r="CE131" s="115">
        <v>0.0</v>
      </c>
      <c r="CF131" s="115">
        <v>0.0</v>
      </c>
      <c r="CG131" s="115">
        <v>0.0</v>
      </c>
      <c r="CH131" s="115"/>
      <c r="CI131" s="115"/>
      <c r="CJ131" s="115"/>
      <c r="CK131" s="115"/>
      <c r="CL131" s="116">
        <v>45812.0</v>
      </c>
      <c r="CM131" s="114" t="s">
        <v>369</v>
      </c>
      <c r="CN131" s="114" t="s">
        <v>370</v>
      </c>
      <c r="CO131" s="114" t="s">
        <v>525</v>
      </c>
      <c r="CP131" s="115">
        <v>12104.31</v>
      </c>
      <c r="CQ131" s="115">
        <v>25.0</v>
      </c>
      <c r="CR131" s="115">
        <v>23.0</v>
      </c>
      <c r="CS131" s="114" t="s">
        <v>247</v>
      </c>
      <c r="CT131" s="114"/>
      <c r="CU131" s="114"/>
      <c r="CV131" s="114" t="s">
        <v>372</v>
      </c>
      <c r="CW131" s="116">
        <v>46178.0</v>
      </c>
      <c r="CX131" s="114" t="s">
        <v>358</v>
      </c>
    </row>
    <row r="132">
      <c r="A132" s="117" t="s">
        <v>607</v>
      </c>
      <c r="B132" s="117" t="s">
        <v>608</v>
      </c>
      <c r="C132" s="117" t="s">
        <v>27</v>
      </c>
      <c r="D132" s="117" t="s">
        <v>367</v>
      </c>
      <c r="E132" s="117" t="s">
        <v>349</v>
      </c>
      <c r="F132" s="117"/>
      <c r="G132" s="117"/>
      <c r="H132" s="117"/>
      <c r="I132" s="118">
        <v>13170.0</v>
      </c>
      <c r="J132" s="117" t="s">
        <v>79</v>
      </c>
      <c r="K132" s="117" t="s">
        <v>368</v>
      </c>
      <c r="L132" s="119">
        <v>45812.0</v>
      </c>
      <c r="M132" s="117" t="s">
        <v>351</v>
      </c>
      <c r="N132" s="118">
        <v>6.0</v>
      </c>
      <c r="O132" s="117" t="s">
        <v>352</v>
      </c>
      <c r="P132" s="117" t="s">
        <v>353</v>
      </c>
      <c r="Q132" s="118">
        <v>5589.42</v>
      </c>
      <c r="R132" s="118">
        <v>6068.23</v>
      </c>
      <c r="S132" s="118">
        <v>35.0</v>
      </c>
      <c r="T132" s="118">
        <v>54.0</v>
      </c>
      <c r="U132" s="118">
        <v>109.0</v>
      </c>
      <c r="V132" s="118">
        <v>107.0</v>
      </c>
      <c r="W132" s="118">
        <v>-0.054825179</v>
      </c>
      <c r="X132" s="118">
        <v>-0.032258064516129004</v>
      </c>
      <c r="Y132" s="118">
        <v>0.02488836</v>
      </c>
      <c r="Z132" s="118">
        <v>0.004423513</v>
      </c>
      <c r="AA132" s="118">
        <v>0.010875379</v>
      </c>
      <c r="AB132" s="118">
        <v>-1197.6542015645625</v>
      </c>
      <c r="AC132" s="118"/>
      <c r="AD132" s="118"/>
      <c r="AE132" s="118"/>
      <c r="AF132" s="118"/>
      <c r="AG132" s="118">
        <v>-1197.6542015645625</v>
      </c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118">
        <v>0.0</v>
      </c>
      <c r="AS132" s="118">
        <v>0.0</v>
      </c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>
        <v>9844.129610043932</v>
      </c>
      <c r="BI132" s="118">
        <v>-9425.6405393914</v>
      </c>
      <c r="BJ132" s="118">
        <v>5061.4460225670955</v>
      </c>
      <c r="BK132" s="118">
        <v>-10020.452523714228</v>
      </c>
      <c r="BL132" s="118">
        <v>8413.052881476435</v>
      </c>
      <c r="BM132" s="118">
        <v>-8181.282124534361</v>
      </c>
      <c r="BN132" s="118">
        <v>6068.478079148779</v>
      </c>
      <c r="BO132" s="118">
        <v>-5567.564024379657</v>
      </c>
      <c r="BP132" s="118">
        <v>8508.315175032501</v>
      </c>
      <c r="BQ132" s="118">
        <v>-8777.45847285955</v>
      </c>
      <c r="BR132" s="118"/>
      <c r="BS132" s="118"/>
      <c r="BT132" s="118"/>
      <c r="BU132" s="118"/>
      <c r="BV132" s="118"/>
      <c r="BW132" s="118"/>
      <c r="BX132" s="118"/>
      <c r="BY132" s="118"/>
      <c r="BZ132" s="118">
        <v>0.0</v>
      </c>
      <c r="CA132" s="118">
        <v>0.0</v>
      </c>
      <c r="CB132" s="118"/>
      <c r="CC132" s="118"/>
      <c r="CD132" s="118">
        <v>0.0</v>
      </c>
      <c r="CE132" s="118">
        <v>0.0</v>
      </c>
      <c r="CF132" s="118">
        <v>0.0</v>
      </c>
      <c r="CG132" s="118">
        <v>0.0</v>
      </c>
      <c r="CH132" s="118"/>
      <c r="CI132" s="118"/>
      <c r="CJ132" s="118"/>
      <c r="CK132" s="118"/>
      <c r="CL132" s="119">
        <v>45812.0</v>
      </c>
      <c r="CM132" s="117" t="s">
        <v>369</v>
      </c>
      <c r="CN132" s="117" t="s">
        <v>370</v>
      </c>
      <c r="CO132" s="117" t="s">
        <v>371</v>
      </c>
      <c r="CP132" s="118">
        <v>5589.42</v>
      </c>
      <c r="CQ132" s="118">
        <v>25.0</v>
      </c>
      <c r="CR132" s="118">
        <v>23.0</v>
      </c>
      <c r="CS132" s="117" t="s">
        <v>247</v>
      </c>
      <c r="CT132" s="117"/>
      <c r="CU132" s="117"/>
      <c r="CV132" s="117" t="s">
        <v>372</v>
      </c>
      <c r="CW132" s="119">
        <v>46178.0</v>
      </c>
      <c r="CX132" s="117" t="s">
        <v>358</v>
      </c>
    </row>
    <row r="133">
      <c r="A133" s="114" t="s">
        <v>581</v>
      </c>
      <c r="B133" s="114" t="s">
        <v>120</v>
      </c>
      <c r="C133" s="114" t="s">
        <v>24</v>
      </c>
      <c r="D133" s="114" t="s">
        <v>506</v>
      </c>
      <c r="E133" s="114" t="s">
        <v>349</v>
      </c>
      <c r="F133" s="114"/>
      <c r="G133" s="114"/>
      <c r="H133" s="114"/>
      <c r="I133" s="115">
        <v>21577.0</v>
      </c>
      <c r="J133" s="114" t="s">
        <v>79</v>
      </c>
      <c r="K133" s="114" t="s">
        <v>507</v>
      </c>
      <c r="L133" s="116">
        <v>45812.0</v>
      </c>
      <c r="M133" s="114" t="s">
        <v>351</v>
      </c>
      <c r="N133" s="115">
        <v>6.0</v>
      </c>
      <c r="O133" s="114" t="s">
        <v>352</v>
      </c>
      <c r="P133" s="114" t="s">
        <v>353</v>
      </c>
      <c r="Q133" s="115">
        <v>5024.49</v>
      </c>
      <c r="R133" s="115">
        <v>6105.23</v>
      </c>
      <c r="S133" s="115">
        <v>26.0</v>
      </c>
      <c r="T133" s="115">
        <v>32.0</v>
      </c>
      <c r="U133" s="115">
        <v>72.0</v>
      </c>
      <c r="V133" s="115">
        <v>105.0</v>
      </c>
      <c r="W133" s="115">
        <v>-0.054825179</v>
      </c>
      <c r="X133" s="115">
        <v>-0.032258064516129004</v>
      </c>
      <c r="Y133" s="115">
        <v>0.02488836</v>
      </c>
      <c r="Z133" s="115">
        <v>0.004423513</v>
      </c>
      <c r="AA133" s="115">
        <v>0.010875379</v>
      </c>
      <c r="AB133" s="115">
        <v>-1019.4822875789683</v>
      </c>
      <c r="AC133" s="115"/>
      <c r="AD133" s="115"/>
      <c r="AE133" s="115"/>
      <c r="AF133" s="115"/>
      <c r="AG133" s="115">
        <v>-1019.4822875789683</v>
      </c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>
        <v>0.0</v>
      </c>
      <c r="AS133" s="115">
        <v>0.0</v>
      </c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>
        <v>9844.129610043932</v>
      </c>
      <c r="BI133" s="115">
        <v>-9425.6405393914</v>
      </c>
      <c r="BJ133" s="115">
        <v>5061.4460225670955</v>
      </c>
      <c r="BK133" s="115">
        <v>-10020.452523714228</v>
      </c>
      <c r="BL133" s="115">
        <v>8413.052881476435</v>
      </c>
      <c r="BM133" s="115">
        <v>-8181.282124534361</v>
      </c>
      <c r="BN133" s="115">
        <v>6068.478079148779</v>
      </c>
      <c r="BO133" s="115">
        <v>-5567.564024379657</v>
      </c>
      <c r="BP133" s="115">
        <v>8508.315175032501</v>
      </c>
      <c r="BQ133" s="115">
        <v>-8777.45847285955</v>
      </c>
      <c r="BR133" s="115"/>
      <c r="BS133" s="115"/>
      <c r="BT133" s="115"/>
      <c r="BU133" s="115"/>
      <c r="BV133" s="115"/>
      <c r="BW133" s="115"/>
      <c r="BX133" s="115"/>
      <c r="BY133" s="115"/>
      <c r="BZ133" s="115">
        <v>0.0</v>
      </c>
      <c r="CA133" s="115">
        <v>0.0</v>
      </c>
      <c r="CB133" s="115"/>
      <c r="CC133" s="115"/>
      <c r="CD133" s="115">
        <v>0.0</v>
      </c>
      <c r="CE133" s="115">
        <v>0.0</v>
      </c>
      <c r="CF133" s="115">
        <v>0.0</v>
      </c>
      <c r="CG133" s="115">
        <v>0.0</v>
      </c>
      <c r="CH133" s="115"/>
      <c r="CI133" s="115"/>
      <c r="CJ133" s="115"/>
      <c r="CK133" s="115"/>
      <c r="CL133" s="116">
        <v>45812.0</v>
      </c>
      <c r="CM133" s="114" t="s">
        <v>354</v>
      </c>
      <c r="CN133" s="114" t="s">
        <v>508</v>
      </c>
      <c r="CO133" s="114" t="s">
        <v>509</v>
      </c>
      <c r="CP133" s="115">
        <v>5024.49</v>
      </c>
      <c r="CQ133" s="115">
        <v>25.0</v>
      </c>
      <c r="CR133" s="115">
        <v>23.0</v>
      </c>
      <c r="CS133" s="114" t="s">
        <v>24</v>
      </c>
      <c r="CT133" s="114"/>
      <c r="CU133" s="114"/>
      <c r="CV133" s="114" t="s">
        <v>372</v>
      </c>
      <c r="CW133" s="116">
        <v>46178.0</v>
      </c>
      <c r="CX133" s="114" t="s">
        <v>358</v>
      </c>
    </row>
    <row r="134">
      <c r="A134" s="117" t="s">
        <v>393</v>
      </c>
      <c r="B134" s="117" t="s">
        <v>609</v>
      </c>
      <c r="C134" s="117" t="s">
        <v>26</v>
      </c>
      <c r="D134" s="117" t="s">
        <v>406</v>
      </c>
      <c r="E134" s="117" t="s">
        <v>349</v>
      </c>
      <c r="F134" s="117"/>
      <c r="G134" s="117"/>
      <c r="H134" s="117"/>
      <c r="I134" s="118">
        <v>19619.0</v>
      </c>
      <c r="J134" s="117" t="s">
        <v>97</v>
      </c>
      <c r="K134" s="117" t="s">
        <v>407</v>
      </c>
      <c r="L134" s="119">
        <v>45812.0</v>
      </c>
      <c r="M134" s="117" t="s">
        <v>351</v>
      </c>
      <c r="N134" s="118">
        <v>6.0</v>
      </c>
      <c r="O134" s="117" t="s">
        <v>352</v>
      </c>
      <c r="P134" s="117" t="s">
        <v>353</v>
      </c>
      <c r="Q134" s="118">
        <v>5287.63</v>
      </c>
      <c r="R134" s="118">
        <v>5378.12</v>
      </c>
      <c r="S134" s="118">
        <v>31.0</v>
      </c>
      <c r="T134" s="118">
        <v>30.0</v>
      </c>
      <c r="U134" s="118">
        <v>88.0</v>
      </c>
      <c r="V134" s="118">
        <v>58.0</v>
      </c>
      <c r="W134" s="118">
        <v>-0.051923965</v>
      </c>
      <c r="X134" s="118">
        <v>-0.11016949152542377</v>
      </c>
      <c r="Y134" s="118">
        <v>0.017272961</v>
      </c>
      <c r="Z134" s="118">
        <v>0.049994038</v>
      </c>
      <c r="AA134" s="118">
        <v>-0.004946123</v>
      </c>
      <c r="AB134" s="118">
        <v>368.55949119760487</v>
      </c>
      <c r="AC134" s="118"/>
      <c r="AD134" s="118"/>
      <c r="AE134" s="118"/>
      <c r="AF134" s="118"/>
      <c r="AG134" s="118">
        <v>368.55949119760487</v>
      </c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118">
        <v>0.0</v>
      </c>
      <c r="AS134" s="118">
        <v>0.0</v>
      </c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>
        <v>36723.19343576279</v>
      </c>
      <c r="BI134" s="118">
        <v>-31012.0357528237</v>
      </c>
      <c r="BJ134" s="118">
        <v>38166.80286539551</v>
      </c>
      <c r="BK134" s="118">
        <v>-24201.011179707435</v>
      </c>
      <c r="BL134" s="118">
        <v>19647.58418016359</v>
      </c>
      <c r="BM134" s="118">
        <v>-17067.03282122392</v>
      </c>
      <c r="BN134" s="118">
        <v>21073.293134851534</v>
      </c>
      <c r="BO134" s="118">
        <v>-21510.388084052516</v>
      </c>
      <c r="BP134" s="118">
        <v>16750.550170999653</v>
      </c>
      <c r="BQ134" s="118">
        <v>-13732.903862858993</v>
      </c>
      <c r="BR134" s="118"/>
      <c r="BS134" s="118"/>
      <c r="BT134" s="118"/>
      <c r="BU134" s="118"/>
      <c r="BV134" s="118"/>
      <c r="BW134" s="118"/>
      <c r="BX134" s="118"/>
      <c r="BY134" s="118"/>
      <c r="BZ134" s="118">
        <v>0.0</v>
      </c>
      <c r="CA134" s="118">
        <v>0.0</v>
      </c>
      <c r="CB134" s="118"/>
      <c r="CC134" s="118"/>
      <c r="CD134" s="118">
        <v>0.0</v>
      </c>
      <c r="CE134" s="118">
        <v>0.0</v>
      </c>
      <c r="CF134" s="118">
        <v>0.0</v>
      </c>
      <c r="CG134" s="118">
        <v>0.0</v>
      </c>
      <c r="CH134" s="118"/>
      <c r="CI134" s="118"/>
      <c r="CJ134" s="118"/>
      <c r="CK134" s="118"/>
      <c r="CL134" s="119">
        <v>45812.0</v>
      </c>
      <c r="CM134" s="117" t="s">
        <v>384</v>
      </c>
      <c r="CN134" s="117" t="s">
        <v>396</v>
      </c>
      <c r="CO134" s="117" t="s">
        <v>408</v>
      </c>
      <c r="CP134" s="118">
        <v>5287.63</v>
      </c>
      <c r="CQ134" s="118">
        <v>25.0</v>
      </c>
      <c r="CR134" s="118">
        <v>23.0</v>
      </c>
      <c r="CS134" s="117" t="s">
        <v>247</v>
      </c>
      <c r="CT134" s="117"/>
      <c r="CU134" s="117"/>
      <c r="CV134" s="117" t="s">
        <v>357</v>
      </c>
      <c r="CW134" s="119">
        <v>46178.0</v>
      </c>
      <c r="CX134" s="117" t="s">
        <v>358</v>
      </c>
    </row>
    <row r="135">
      <c r="A135" s="114" t="s">
        <v>581</v>
      </c>
      <c r="B135" s="114" t="s">
        <v>112</v>
      </c>
      <c r="C135" s="114" t="s">
        <v>24</v>
      </c>
      <c r="D135" s="114" t="s">
        <v>506</v>
      </c>
      <c r="E135" s="114" t="s">
        <v>349</v>
      </c>
      <c r="F135" s="114"/>
      <c r="G135" s="114"/>
      <c r="H135" s="114"/>
      <c r="I135" s="115">
        <v>21554.0</v>
      </c>
      <c r="J135" s="114" t="s">
        <v>88</v>
      </c>
      <c r="K135" s="114" t="s">
        <v>507</v>
      </c>
      <c r="L135" s="116">
        <v>45812.0</v>
      </c>
      <c r="M135" s="114" t="s">
        <v>351</v>
      </c>
      <c r="N135" s="115">
        <v>6.0</v>
      </c>
      <c r="O135" s="114" t="s">
        <v>352</v>
      </c>
      <c r="P135" s="114" t="s">
        <v>353</v>
      </c>
      <c r="Q135" s="115">
        <v>4854.78</v>
      </c>
      <c r="R135" s="115">
        <v>6181.74</v>
      </c>
      <c r="S135" s="115">
        <v>31.0</v>
      </c>
      <c r="T135" s="115">
        <v>35.0</v>
      </c>
      <c r="U135" s="115">
        <v>70.0</v>
      </c>
      <c r="V135" s="115">
        <v>91.0</v>
      </c>
      <c r="W135" s="115">
        <v>-0.0948579075</v>
      </c>
      <c r="X135" s="115">
        <v>-0.11922621397552313</v>
      </c>
      <c r="Y135" s="115">
        <v>0.0274483015</v>
      </c>
      <c r="Z135" s="115">
        <v>0.048275056999999996</v>
      </c>
      <c r="AA135" s="115">
        <v>-0.0368766515</v>
      </c>
      <c r="AB135" s="115">
        <v>-743.6820075108764</v>
      </c>
      <c r="AC135" s="115"/>
      <c r="AD135" s="115"/>
      <c r="AE135" s="115"/>
      <c r="AF135" s="115"/>
      <c r="AG135" s="115">
        <v>-743.6820075108764</v>
      </c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>
        <v>0.0</v>
      </c>
      <c r="AS135" s="115">
        <v>0.0</v>
      </c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>
        <v>20591.606353731608</v>
      </c>
      <c r="BI135" s="115">
        <v>-44674.21149489211</v>
      </c>
      <c r="BJ135" s="115">
        <v>18437.195532014397</v>
      </c>
      <c r="BK135" s="115">
        <v>-35770.14965777543</v>
      </c>
      <c r="BL135" s="115">
        <v>13320.803400497074</v>
      </c>
      <c r="BM135" s="115">
        <v>-18741.25245248257</v>
      </c>
      <c r="BN135" s="115">
        <v>13558.049775394922</v>
      </c>
      <c r="BO135" s="115">
        <v>-27726.068371369525</v>
      </c>
      <c r="BP135" s="115">
        <v>23839.378525954704</v>
      </c>
      <c r="BQ135" s="115">
        <v>-15091.808981965594</v>
      </c>
      <c r="BR135" s="115"/>
      <c r="BS135" s="115"/>
      <c r="BT135" s="115"/>
      <c r="BU135" s="115"/>
      <c r="BV135" s="115"/>
      <c r="BW135" s="115"/>
      <c r="BX135" s="115"/>
      <c r="BY135" s="115"/>
      <c r="BZ135" s="115">
        <v>0.0</v>
      </c>
      <c r="CA135" s="115">
        <v>0.0</v>
      </c>
      <c r="CB135" s="115"/>
      <c r="CC135" s="115"/>
      <c r="CD135" s="115">
        <v>0.0</v>
      </c>
      <c r="CE135" s="115">
        <v>0.0</v>
      </c>
      <c r="CF135" s="115">
        <v>0.0</v>
      </c>
      <c r="CG135" s="115">
        <v>0.0</v>
      </c>
      <c r="CH135" s="115"/>
      <c r="CI135" s="115"/>
      <c r="CJ135" s="115"/>
      <c r="CK135" s="115"/>
      <c r="CL135" s="116">
        <v>45812.0</v>
      </c>
      <c r="CM135" s="114" t="s">
        <v>354</v>
      </c>
      <c r="CN135" s="114" t="s">
        <v>508</v>
      </c>
      <c r="CO135" s="114" t="s">
        <v>509</v>
      </c>
      <c r="CP135" s="115">
        <v>4854.78</v>
      </c>
      <c r="CQ135" s="115">
        <v>25.0</v>
      </c>
      <c r="CR135" s="115">
        <v>23.0</v>
      </c>
      <c r="CS135" s="114" t="s">
        <v>24</v>
      </c>
      <c r="CT135" s="114"/>
      <c r="CU135" s="114"/>
      <c r="CV135" s="114" t="s">
        <v>372</v>
      </c>
      <c r="CW135" s="116">
        <v>46178.0</v>
      </c>
      <c r="CX135" s="114" t="s">
        <v>358</v>
      </c>
    </row>
    <row r="136">
      <c r="A136" s="117" t="s">
        <v>610</v>
      </c>
      <c r="B136" s="117" t="s">
        <v>611</v>
      </c>
      <c r="C136" s="117" t="s">
        <v>26</v>
      </c>
      <c r="D136" s="117" t="s">
        <v>395</v>
      </c>
      <c r="E136" s="117" t="s">
        <v>349</v>
      </c>
      <c r="F136" s="117"/>
      <c r="G136" s="117"/>
      <c r="H136" s="117"/>
      <c r="I136" s="118">
        <v>19034.0</v>
      </c>
      <c r="J136" s="117" t="s">
        <v>96</v>
      </c>
      <c r="K136" s="117" t="s">
        <v>612</v>
      </c>
      <c r="L136" s="119">
        <v>45812.0</v>
      </c>
      <c r="M136" s="117" t="s">
        <v>351</v>
      </c>
      <c r="N136" s="118">
        <v>6.0</v>
      </c>
      <c r="O136" s="117" t="s">
        <v>352</v>
      </c>
      <c r="P136" s="117" t="s">
        <v>353</v>
      </c>
      <c r="Q136" s="118">
        <v>8590.09</v>
      </c>
      <c r="R136" s="118">
        <v>8396.85</v>
      </c>
      <c r="S136" s="118">
        <v>45.0</v>
      </c>
      <c r="T136" s="118">
        <v>52.0</v>
      </c>
      <c r="U136" s="118">
        <v>119.0</v>
      </c>
      <c r="V136" s="118">
        <v>126.0</v>
      </c>
      <c r="W136" s="118">
        <v>0.04034084</v>
      </c>
      <c r="X136" s="118">
        <v>0.04475993804852868</v>
      </c>
      <c r="Y136" s="118">
        <v>-0.013683563</v>
      </c>
      <c r="Z136" s="118">
        <v>0.046733395</v>
      </c>
      <c r="AA136" s="118">
        <v>-0.06415088799999999</v>
      </c>
      <c r="AB136" s="118">
        <v>-357.52110032378687</v>
      </c>
      <c r="AC136" s="118"/>
      <c r="AD136" s="118"/>
      <c r="AE136" s="118"/>
      <c r="AF136" s="118"/>
      <c r="AG136" s="118">
        <v>-357.52110032378687</v>
      </c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118">
        <v>0.0</v>
      </c>
      <c r="AS136" s="118">
        <v>0.0</v>
      </c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>
        <v>9042.656767071201</v>
      </c>
      <c r="BI136" s="118">
        <v>-14624.782956248802</v>
      </c>
      <c r="BJ136" s="118">
        <v>6574.140305029479</v>
      </c>
      <c r="BK136" s="118">
        <v>-12722.472117528498</v>
      </c>
      <c r="BL136" s="118">
        <v>7193.335260140271</v>
      </c>
      <c r="BM136" s="118">
        <v>-4274.494645819442</v>
      </c>
      <c r="BN136" s="118">
        <v>5785.784483451586</v>
      </c>
      <c r="BO136" s="118">
        <v>-6150.014104686039</v>
      </c>
      <c r="BP136" s="118">
        <v>6844.823439854254</v>
      </c>
      <c r="BQ136" s="118">
        <v>-3561.7532042989715</v>
      </c>
      <c r="BR136" s="118"/>
      <c r="BS136" s="118"/>
      <c r="BT136" s="118"/>
      <c r="BU136" s="118"/>
      <c r="BV136" s="118"/>
      <c r="BW136" s="118"/>
      <c r="BX136" s="118"/>
      <c r="BY136" s="118"/>
      <c r="BZ136" s="118">
        <v>0.0</v>
      </c>
      <c r="CA136" s="118">
        <v>0.0</v>
      </c>
      <c r="CB136" s="118"/>
      <c r="CC136" s="118"/>
      <c r="CD136" s="118">
        <v>0.0</v>
      </c>
      <c r="CE136" s="118">
        <v>0.0</v>
      </c>
      <c r="CF136" s="118">
        <v>0.0</v>
      </c>
      <c r="CG136" s="118">
        <v>0.0</v>
      </c>
      <c r="CH136" s="118"/>
      <c r="CI136" s="118"/>
      <c r="CJ136" s="118"/>
      <c r="CK136" s="118"/>
      <c r="CL136" s="119">
        <v>45812.0</v>
      </c>
      <c r="CM136" s="117" t="s">
        <v>384</v>
      </c>
      <c r="CN136" s="117" t="s">
        <v>396</v>
      </c>
      <c r="CO136" s="117" t="s">
        <v>613</v>
      </c>
      <c r="CP136" s="118">
        <v>8590.09</v>
      </c>
      <c r="CQ136" s="118">
        <v>25.0</v>
      </c>
      <c r="CR136" s="118">
        <v>23.0</v>
      </c>
      <c r="CS136" s="117" t="s">
        <v>247</v>
      </c>
      <c r="CT136" s="117"/>
      <c r="CU136" s="117"/>
      <c r="CV136" s="117" t="s">
        <v>372</v>
      </c>
      <c r="CW136" s="119">
        <v>46178.0</v>
      </c>
      <c r="CX136" s="117" t="s">
        <v>358</v>
      </c>
    </row>
    <row r="137">
      <c r="A137" s="114" t="s">
        <v>582</v>
      </c>
      <c r="B137" s="114" t="s">
        <v>614</v>
      </c>
      <c r="C137" s="114" t="s">
        <v>27</v>
      </c>
      <c r="D137" s="114" t="s">
        <v>584</v>
      </c>
      <c r="E137" s="114" t="s">
        <v>349</v>
      </c>
      <c r="F137" s="114"/>
      <c r="G137" s="114"/>
      <c r="H137" s="114"/>
      <c r="I137" s="115">
        <v>12719.0</v>
      </c>
      <c r="J137" s="114" t="s">
        <v>85</v>
      </c>
      <c r="K137" s="114" t="s">
        <v>585</v>
      </c>
      <c r="L137" s="116">
        <v>45812.0</v>
      </c>
      <c r="M137" s="114" t="s">
        <v>351</v>
      </c>
      <c r="N137" s="115">
        <v>6.0</v>
      </c>
      <c r="O137" s="114" t="s">
        <v>352</v>
      </c>
      <c r="P137" s="114" t="s">
        <v>353</v>
      </c>
      <c r="Q137" s="115">
        <v>2277.08</v>
      </c>
      <c r="R137" s="115">
        <v>4268.42</v>
      </c>
      <c r="S137" s="115">
        <v>21.0</v>
      </c>
      <c r="T137" s="115">
        <v>28.0</v>
      </c>
      <c r="U137" s="115">
        <v>40.0</v>
      </c>
      <c r="V137" s="115">
        <v>74.0</v>
      </c>
      <c r="W137" s="115">
        <v>-0.118206869</v>
      </c>
      <c r="X137" s="115">
        <v>-0.15172413793103445</v>
      </c>
      <c r="Y137" s="115">
        <v>0.050770418</v>
      </c>
      <c r="Z137" s="115">
        <v>0.099635145</v>
      </c>
      <c r="AA137" s="115">
        <v>-0.099465029</v>
      </c>
      <c r="AB137" s="115">
        <v>-1385.1431007160786</v>
      </c>
      <c r="AC137" s="115"/>
      <c r="AD137" s="115"/>
      <c r="AE137" s="115"/>
      <c r="AF137" s="115"/>
      <c r="AG137" s="115">
        <v>-1385.1431007160786</v>
      </c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>
        <v>0.0</v>
      </c>
      <c r="AS137" s="115">
        <v>0.0</v>
      </c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>
        <v>10516.62548537691</v>
      </c>
      <c r="BI137" s="115">
        <v>-5867.536050962099</v>
      </c>
      <c r="BJ137" s="115">
        <v>6706.246424858784</v>
      </c>
      <c r="BK137" s="115">
        <v>-2416.9629131298084</v>
      </c>
      <c r="BL137" s="115">
        <v>5529.871884984191</v>
      </c>
      <c r="BM137" s="115">
        <v>-4305.874117874965</v>
      </c>
      <c r="BN137" s="115">
        <v>4680.41668723685</v>
      </c>
      <c r="BO137" s="115">
        <v>-3541.0514695843817</v>
      </c>
      <c r="BP137" s="115">
        <v>4288.117159547488</v>
      </c>
      <c r="BQ137" s="115">
        <v>-4203.484610090729</v>
      </c>
      <c r="BR137" s="115"/>
      <c r="BS137" s="115"/>
      <c r="BT137" s="115"/>
      <c r="BU137" s="115"/>
      <c r="BV137" s="115"/>
      <c r="BW137" s="115"/>
      <c r="BX137" s="115"/>
      <c r="BY137" s="115"/>
      <c r="BZ137" s="115">
        <v>0.0</v>
      </c>
      <c r="CA137" s="115">
        <v>0.0</v>
      </c>
      <c r="CB137" s="115"/>
      <c r="CC137" s="115"/>
      <c r="CD137" s="115">
        <v>0.0</v>
      </c>
      <c r="CE137" s="115">
        <v>0.0</v>
      </c>
      <c r="CF137" s="115">
        <v>0.0</v>
      </c>
      <c r="CG137" s="115">
        <v>0.0</v>
      </c>
      <c r="CH137" s="115"/>
      <c r="CI137" s="115"/>
      <c r="CJ137" s="115"/>
      <c r="CK137" s="115"/>
      <c r="CL137" s="116">
        <v>45812.0</v>
      </c>
      <c r="CM137" s="114" t="s">
        <v>586</v>
      </c>
      <c r="CN137" s="114" t="s">
        <v>587</v>
      </c>
      <c r="CO137" s="114" t="s">
        <v>588</v>
      </c>
      <c r="CP137" s="115">
        <v>2277.08</v>
      </c>
      <c r="CQ137" s="115">
        <v>25.0</v>
      </c>
      <c r="CR137" s="115">
        <v>23.0</v>
      </c>
      <c r="CS137" s="114" t="s">
        <v>247</v>
      </c>
      <c r="CT137" s="114"/>
      <c r="CU137" s="114"/>
      <c r="CV137" s="114" t="s">
        <v>372</v>
      </c>
      <c r="CW137" s="116">
        <v>46178.0</v>
      </c>
      <c r="CX137" s="114" t="s">
        <v>358</v>
      </c>
    </row>
    <row r="138">
      <c r="A138" s="117" t="s">
        <v>595</v>
      </c>
      <c r="B138" s="117" t="s">
        <v>110</v>
      </c>
      <c r="C138" s="117" t="s">
        <v>24</v>
      </c>
      <c r="D138" s="117" t="s">
        <v>506</v>
      </c>
      <c r="E138" s="117" t="s">
        <v>349</v>
      </c>
      <c r="F138" s="117"/>
      <c r="G138" s="117"/>
      <c r="H138" s="117"/>
      <c r="I138" s="118">
        <v>21575.0</v>
      </c>
      <c r="J138" s="117" t="s">
        <v>84</v>
      </c>
      <c r="K138" s="117" t="s">
        <v>507</v>
      </c>
      <c r="L138" s="119">
        <v>45812.0</v>
      </c>
      <c r="M138" s="117" t="s">
        <v>351</v>
      </c>
      <c r="N138" s="118">
        <v>6.0</v>
      </c>
      <c r="O138" s="117" t="s">
        <v>352</v>
      </c>
      <c r="P138" s="117" t="s">
        <v>353</v>
      </c>
      <c r="Q138" s="118">
        <v>4201.77</v>
      </c>
      <c r="R138" s="118">
        <v>5018.12</v>
      </c>
      <c r="S138" s="118">
        <v>21.0</v>
      </c>
      <c r="T138" s="118">
        <v>29.0</v>
      </c>
      <c r="U138" s="118">
        <v>68.0</v>
      </c>
      <c r="V138" s="118">
        <v>68.0</v>
      </c>
      <c r="W138" s="118">
        <v>-0.169168539</v>
      </c>
      <c r="X138" s="118">
        <v>-0.2213114754098361</v>
      </c>
      <c r="Y138" s="118">
        <v>0.047179224</v>
      </c>
      <c r="Z138" s="118">
        <v>0.131109793</v>
      </c>
      <c r="AA138" s="118">
        <v>-0.063195049</v>
      </c>
      <c r="AB138" s="118">
        <v>79.99180087509262</v>
      </c>
      <c r="AC138" s="118"/>
      <c r="AD138" s="118"/>
      <c r="AE138" s="118"/>
      <c r="AF138" s="118"/>
      <c r="AG138" s="118">
        <v>79.99180087509262</v>
      </c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118">
        <v>0.0</v>
      </c>
      <c r="AS138" s="118">
        <v>0.0</v>
      </c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/>
      <c r="BE138" s="118"/>
      <c r="BF138" s="118"/>
      <c r="BG138" s="118"/>
      <c r="BH138" s="118">
        <v>14405.22491642162</v>
      </c>
      <c r="BI138" s="118">
        <v>-11550.343971205297</v>
      </c>
      <c r="BJ138" s="118">
        <v>15596.689155763763</v>
      </c>
      <c r="BK138" s="118">
        <v>-7308.003259158032</v>
      </c>
      <c r="BL138" s="118">
        <v>1863.7934625287392</v>
      </c>
      <c r="BM138" s="118">
        <v>-5530.81631292309</v>
      </c>
      <c r="BN138" s="118">
        <v>5494.788595282794</v>
      </c>
      <c r="BO138" s="118">
        <v>-6008.263386034497</v>
      </c>
      <c r="BP138" s="118">
        <v>4577.922715508649</v>
      </c>
      <c r="BQ138" s="118">
        <v>-7731.470775151296</v>
      </c>
      <c r="BR138" s="118"/>
      <c r="BS138" s="118"/>
      <c r="BT138" s="118"/>
      <c r="BU138" s="118"/>
      <c r="BV138" s="118"/>
      <c r="BW138" s="118"/>
      <c r="BX138" s="118"/>
      <c r="BY138" s="118"/>
      <c r="BZ138" s="118">
        <v>0.0</v>
      </c>
      <c r="CA138" s="118">
        <v>0.0</v>
      </c>
      <c r="CB138" s="118"/>
      <c r="CC138" s="118"/>
      <c r="CD138" s="118">
        <v>0.0</v>
      </c>
      <c r="CE138" s="118">
        <v>0.0</v>
      </c>
      <c r="CF138" s="118">
        <v>0.0</v>
      </c>
      <c r="CG138" s="118">
        <v>0.0</v>
      </c>
      <c r="CH138" s="118"/>
      <c r="CI138" s="118"/>
      <c r="CJ138" s="118"/>
      <c r="CK138" s="118"/>
      <c r="CL138" s="119">
        <v>45812.0</v>
      </c>
      <c r="CM138" s="117" t="s">
        <v>354</v>
      </c>
      <c r="CN138" s="117" t="s">
        <v>508</v>
      </c>
      <c r="CO138" s="117" t="s">
        <v>509</v>
      </c>
      <c r="CP138" s="118">
        <v>4201.77</v>
      </c>
      <c r="CQ138" s="118">
        <v>25.0</v>
      </c>
      <c r="CR138" s="118">
        <v>23.0</v>
      </c>
      <c r="CS138" s="117" t="s">
        <v>24</v>
      </c>
      <c r="CT138" s="117"/>
      <c r="CU138" s="117"/>
      <c r="CV138" s="117" t="s">
        <v>357</v>
      </c>
      <c r="CW138" s="119">
        <v>46178.0</v>
      </c>
      <c r="CX138" s="117" t="s">
        <v>358</v>
      </c>
    </row>
    <row r="139">
      <c r="A139" s="114" t="s">
        <v>431</v>
      </c>
      <c r="B139" s="114" t="s">
        <v>615</v>
      </c>
      <c r="C139" s="114" t="s">
        <v>27</v>
      </c>
      <c r="D139" s="114" t="s">
        <v>426</v>
      </c>
      <c r="E139" s="114" t="s">
        <v>349</v>
      </c>
      <c r="F139" s="114"/>
      <c r="G139" s="114"/>
      <c r="H139" s="114"/>
      <c r="I139" s="115">
        <v>21675.0</v>
      </c>
      <c r="J139" s="114" t="s">
        <v>90</v>
      </c>
      <c r="K139" s="114" t="s">
        <v>427</v>
      </c>
      <c r="L139" s="116">
        <v>45812.0</v>
      </c>
      <c r="M139" s="114" t="s">
        <v>428</v>
      </c>
      <c r="N139" s="115">
        <v>6.0</v>
      </c>
      <c r="O139" s="114" t="s">
        <v>352</v>
      </c>
      <c r="P139" s="114" t="s">
        <v>353</v>
      </c>
      <c r="Q139" s="115">
        <v>1189.61</v>
      </c>
      <c r="R139" s="115"/>
      <c r="S139" s="115">
        <v>12.0</v>
      </c>
      <c r="T139" s="115"/>
      <c r="U139" s="115">
        <v>22.0</v>
      </c>
      <c r="V139" s="115"/>
      <c r="W139" s="115">
        <v>-0.0192751205</v>
      </c>
      <c r="X139" s="115">
        <v>-0.10607610474631751</v>
      </c>
      <c r="Y139" s="115">
        <v>0.025536409</v>
      </c>
      <c r="Z139" s="115">
        <v>0.0802198395</v>
      </c>
      <c r="AA139" s="115">
        <v>-0.015659599</v>
      </c>
      <c r="AB139" s="115">
        <v>0.0</v>
      </c>
      <c r="AC139" s="115"/>
      <c r="AD139" s="115"/>
      <c r="AE139" s="115"/>
      <c r="AF139" s="115"/>
      <c r="AG139" s="115">
        <v>0.0</v>
      </c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>
        <v>0.0</v>
      </c>
      <c r="AS139" s="115">
        <v>0.0</v>
      </c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>
        <v>35860.08468789623</v>
      </c>
      <c r="BI139" s="115">
        <v>-32223.222052184225</v>
      </c>
      <c r="BJ139" s="115">
        <v>38711.29793377301</v>
      </c>
      <c r="BK139" s="115">
        <v>-22292.76362879735</v>
      </c>
      <c r="BL139" s="115">
        <v>16066.338981910685</v>
      </c>
      <c r="BM139" s="115">
        <v>-10957.421611413132</v>
      </c>
      <c r="BN139" s="115">
        <v>6086.057923784585</v>
      </c>
      <c r="BO139" s="115">
        <v>-20496.08517131655</v>
      </c>
      <c r="BP139" s="115">
        <v>23628.110314015066</v>
      </c>
      <c r="BQ139" s="115">
        <v>-4109.165695985545</v>
      </c>
      <c r="BR139" s="115"/>
      <c r="BS139" s="115"/>
      <c r="BT139" s="115"/>
      <c r="BU139" s="115"/>
      <c r="BV139" s="115"/>
      <c r="BW139" s="115"/>
      <c r="BX139" s="115"/>
      <c r="BY139" s="115"/>
      <c r="BZ139" s="115">
        <v>0.0</v>
      </c>
      <c r="CA139" s="115">
        <v>0.0</v>
      </c>
      <c r="CB139" s="115"/>
      <c r="CC139" s="115"/>
      <c r="CD139" s="115">
        <v>0.0</v>
      </c>
      <c r="CE139" s="115">
        <v>0.0</v>
      </c>
      <c r="CF139" s="115">
        <v>0.0</v>
      </c>
      <c r="CG139" s="115">
        <v>0.0</v>
      </c>
      <c r="CH139" s="115"/>
      <c r="CI139" s="115"/>
      <c r="CJ139" s="115"/>
      <c r="CK139" s="115"/>
      <c r="CL139" s="116">
        <v>45812.0</v>
      </c>
      <c r="CM139" s="114" t="s">
        <v>369</v>
      </c>
      <c r="CN139" s="114" t="s">
        <v>429</v>
      </c>
      <c r="CO139" s="114" t="s">
        <v>430</v>
      </c>
      <c r="CP139" s="115">
        <v>1189.61</v>
      </c>
      <c r="CQ139" s="115">
        <v>25.0</v>
      </c>
      <c r="CR139" s="115">
        <v>23.0</v>
      </c>
      <c r="CS139" s="114" t="s">
        <v>247</v>
      </c>
      <c r="CT139" s="114"/>
      <c r="CU139" s="114"/>
      <c r="CV139" s="114"/>
      <c r="CW139" s="116">
        <v>46178.0</v>
      </c>
      <c r="CX139" s="114" t="s">
        <v>358</v>
      </c>
    </row>
    <row r="140">
      <c r="A140" s="117" t="s">
        <v>616</v>
      </c>
      <c r="B140" s="117" t="s">
        <v>617</v>
      </c>
      <c r="C140" s="117" t="s">
        <v>27</v>
      </c>
      <c r="D140" s="117" t="s">
        <v>426</v>
      </c>
      <c r="E140" s="117" t="s">
        <v>349</v>
      </c>
      <c r="F140" s="117"/>
      <c r="G140" s="117"/>
      <c r="H140" s="117"/>
      <c r="I140" s="118">
        <v>21661.0</v>
      </c>
      <c r="J140" s="117" t="s">
        <v>86</v>
      </c>
      <c r="K140" s="117" t="s">
        <v>427</v>
      </c>
      <c r="L140" s="119">
        <v>45812.0</v>
      </c>
      <c r="M140" s="117" t="s">
        <v>351</v>
      </c>
      <c r="N140" s="118">
        <v>6.0</v>
      </c>
      <c r="O140" s="117" t="s">
        <v>352</v>
      </c>
      <c r="P140" s="117" t="s">
        <v>353</v>
      </c>
      <c r="Q140" s="118">
        <v>4431.0</v>
      </c>
      <c r="R140" s="118">
        <v>7582.32</v>
      </c>
      <c r="S140" s="118">
        <v>31.0</v>
      </c>
      <c r="T140" s="118">
        <v>39.0</v>
      </c>
      <c r="U140" s="118">
        <v>75.0</v>
      </c>
      <c r="V140" s="118">
        <v>101.0</v>
      </c>
      <c r="W140" s="118">
        <v>-0.082491842</v>
      </c>
      <c r="X140" s="118">
        <v>-0.04054054054054057</v>
      </c>
      <c r="Y140" s="118">
        <v>-0.002432829</v>
      </c>
      <c r="Z140" s="118">
        <v>0.064605929</v>
      </c>
      <c r="AA140" s="118">
        <v>-0.117253521</v>
      </c>
      <c r="AB140" s="118">
        <v>-2498.8009962690758</v>
      </c>
      <c r="AC140" s="118"/>
      <c r="AD140" s="118"/>
      <c r="AE140" s="118"/>
      <c r="AF140" s="118"/>
      <c r="AG140" s="118">
        <v>-2498.8009962690758</v>
      </c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118">
        <v>0.0</v>
      </c>
      <c r="AS140" s="118">
        <v>0.0</v>
      </c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>
        <v>18942.256601210724</v>
      </c>
      <c r="BI140" s="118">
        <v>-22493.812897781016</v>
      </c>
      <c r="BJ140" s="118">
        <v>10854.753869818704</v>
      </c>
      <c r="BK140" s="118">
        <v>-25193.598336845087</v>
      </c>
      <c r="BL140" s="118">
        <v>12226.332837277254</v>
      </c>
      <c r="BM140" s="118">
        <v>-8082.171623414555</v>
      </c>
      <c r="BN140" s="118">
        <v>13944.239662689306</v>
      </c>
      <c r="BO140" s="118">
        <v>-12148.991186639172</v>
      </c>
      <c r="BP140" s="118">
        <v>13323.364577980185</v>
      </c>
      <c r="BQ140" s="118">
        <v>-10974.45184016762</v>
      </c>
      <c r="BR140" s="118"/>
      <c r="BS140" s="118"/>
      <c r="BT140" s="118"/>
      <c r="BU140" s="118"/>
      <c r="BV140" s="118"/>
      <c r="BW140" s="118"/>
      <c r="BX140" s="118"/>
      <c r="BY140" s="118"/>
      <c r="BZ140" s="118">
        <v>0.0</v>
      </c>
      <c r="CA140" s="118">
        <v>0.0</v>
      </c>
      <c r="CB140" s="118"/>
      <c r="CC140" s="118"/>
      <c r="CD140" s="118">
        <v>0.0</v>
      </c>
      <c r="CE140" s="118">
        <v>0.0</v>
      </c>
      <c r="CF140" s="118">
        <v>0.0</v>
      </c>
      <c r="CG140" s="118">
        <v>0.0</v>
      </c>
      <c r="CH140" s="118"/>
      <c r="CI140" s="118"/>
      <c r="CJ140" s="118"/>
      <c r="CK140" s="118"/>
      <c r="CL140" s="119">
        <v>45812.0</v>
      </c>
      <c r="CM140" s="117" t="s">
        <v>369</v>
      </c>
      <c r="CN140" s="117" t="s">
        <v>429</v>
      </c>
      <c r="CO140" s="117" t="s">
        <v>430</v>
      </c>
      <c r="CP140" s="118">
        <v>4431.0</v>
      </c>
      <c r="CQ140" s="118">
        <v>25.0</v>
      </c>
      <c r="CR140" s="118">
        <v>23.0</v>
      </c>
      <c r="CS140" s="117" t="s">
        <v>247</v>
      </c>
      <c r="CT140" s="117"/>
      <c r="CU140" s="117"/>
      <c r="CV140" s="117" t="s">
        <v>372</v>
      </c>
      <c r="CW140" s="119">
        <v>46178.0</v>
      </c>
      <c r="CX140" s="117" t="s">
        <v>358</v>
      </c>
    </row>
    <row r="141">
      <c r="A141" s="114" t="s">
        <v>618</v>
      </c>
      <c r="B141" s="114" t="s">
        <v>619</v>
      </c>
      <c r="C141" s="114" t="s">
        <v>25</v>
      </c>
      <c r="D141" s="114" t="s">
        <v>444</v>
      </c>
      <c r="E141" s="114" t="s">
        <v>349</v>
      </c>
      <c r="F141" s="114"/>
      <c r="G141" s="114"/>
      <c r="H141" s="114"/>
      <c r="I141" s="115">
        <v>21332.0</v>
      </c>
      <c r="J141" s="114" t="s">
        <v>87</v>
      </c>
      <c r="K141" s="114" t="s">
        <v>445</v>
      </c>
      <c r="L141" s="116">
        <v>45812.0</v>
      </c>
      <c r="M141" s="114" t="s">
        <v>351</v>
      </c>
      <c r="N141" s="115">
        <v>6.0</v>
      </c>
      <c r="O141" s="114" t="s">
        <v>352</v>
      </c>
      <c r="P141" s="114" t="s">
        <v>353</v>
      </c>
      <c r="Q141" s="115">
        <v>9404.05</v>
      </c>
      <c r="R141" s="115">
        <v>11576.38</v>
      </c>
      <c r="S141" s="115">
        <v>53.0</v>
      </c>
      <c r="T141" s="115">
        <v>72.0</v>
      </c>
      <c r="U141" s="115">
        <v>142.0</v>
      </c>
      <c r="V141" s="115">
        <v>171.0</v>
      </c>
      <c r="W141" s="115">
        <v>-0.10114421900000001</v>
      </c>
      <c r="X141" s="115">
        <v>-0.08821813939924178</v>
      </c>
      <c r="Y141" s="115">
        <v>0.0141456855</v>
      </c>
      <c r="Z141" s="115">
        <v>0.035566201</v>
      </c>
      <c r="AA141" s="115">
        <v>-0.0040127465</v>
      </c>
      <c r="AB141" s="115">
        <v>-1482.2432771121075</v>
      </c>
      <c r="AC141" s="115"/>
      <c r="AD141" s="115"/>
      <c r="AE141" s="115"/>
      <c r="AF141" s="115"/>
      <c r="AG141" s="115">
        <v>-1482.2432771121075</v>
      </c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>
        <v>0.0</v>
      </c>
      <c r="AS141" s="115">
        <v>0.0</v>
      </c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>
        <v>45665.546145450906</v>
      </c>
      <c r="BI141" s="115">
        <v>-59364.955379125946</v>
      </c>
      <c r="BJ141" s="115">
        <v>38550.93298979636</v>
      </c>
      <c r="BK141" s="115">
        <v>-48062.909994749134</v>
      </c>
      <c r="BL141" s="115">
        <v>15596.660526147018</v>
      </c>
      <c r="BM141" s="115">
        <v>-20978.449598456325</v>
      </c>
      <c r="BN141" s="115">
        <v>18000.51113707639</v>
      </c>
      <c r="BO141" s="115">
        <v>-35294.29635721854</v>
      </c>
      <c r="BP141" s="115">
        <v>37145.77219371978</v>
      </c>
      <c r="BQ141" s="115">
        <v>-25233.776045886938</v>
      </c>
      <c r="BR141" s="115"/>
      <c r="BS141" s="115"/>
      <c r="BT141" s="115"/>
      <c r="BU141" s="115"/>
      <c r="BV141" s="115"/>
      <c r="BW141" s="115"/>
      <c r="BX141" s="115"/>
      <c r="BY141" s="115"/>
      <c r="BZ141" s="115">
        <v>0.0</v>
      </c>
      <c r="CA141" s="115">
        <v>0.0</v>
      </c>
      <c r="CB141" s="115"/>
      <c r="CC141" s="115"/>
      <c r="CD141" s="115">
        <v>0.0</v>
      </c>
      <c r="CE141" s="115">
        <v>0.0</v>
      </c>
      <c r="CF141" s="115">
        <v>0.0</v>
      </c>
      <c r="CG141" s="115">
        <v>0.0</v>
      </c>
      <c r="CH141" s="115"/>
      <c r="CI141" s="115"/>
      <c r="CJ141" s="115"/>
      <c r="CK141" s="115"/>
      <c r="CL141" s="116">
        <v>45812.0</v>
      </c>
      <c r="CM141" s="114" t="s">
        <v>384</v>
      </c>
      <c r="CN141" s="114" t="s">
        <v>391</v>
      </c>
      <c r="CO141" s="114" t="s">
        <v>620</v>
      </c>
      <c r="CP141" s="115">
        <v>9404.05</v>
      </c>
      <c r="CQ141" s="115">
        <v>25.0</v>
      </c>
      <c r="CR141" s="115">
        <v>23.0</v>
      </c>
      <c r="CS141" s="114" t="s">
        <v>247</v>
      </c>
      <c r="CT141" s="114"/>
      <c r="CU141" s="114"/>
      <c r="CV141" s="114" t="s">
        <v>372</v>
      </c>
      <c r="CW141" s="116">
        <v>46178.0</v>
      </c>
      <c r="CX141" s="114" t="s">
        <v>358</v>
      </c>
    </row>
    <row r="142">
      <c r="A142" s="117" t="s">
        <v>393</v>
      </c>
      <c r="B142" s="117" t="s">
        <v>621</v>
      </c>
      <c r="C142" s="117" t="s">
        <v>26</v>
      </c>
      <c r="D142" s="117" t="s">
        <v>395</v>
      </c>
      <c r="E142" s="117" t="s">
        <v>349</v>
      </c>
      <c r="F142" s="117"/>
      <c r="G142" s="117"/>
      <c r="H142" s="117"/>
      <c r="I142" s="118">
        <v>19199.0</v>
      </c>
      <c r="J142" s="117" t="s">
        <v>86</v>
      </c>
      <c r="K142" s="117" t="s">
        <v>396</v>
      </c>
      <c r="L142" s="119">
        <v>45812.0</v>
      </c>
      <c r="M142" s="117" t="s">
        <v>351</v>
      </c>
      <c r="N142" s="118">
        <v>6.0</v>
      </c>
      <c r="O142" s="117" t="s">
        <v>352</v>
      </c>
      <c r="P142" s="117" t="s">
        <v>353</v>
      </c>
      <c r="Q142" s="118">
        <v>4745.81</v>
      </c>
      <c r="R142" s="118">
        <v>6227.88</v>
      </c>
      <c r="S142" s="118">
        <v>35.0</v>
      </c>
      <c r="T142" s="118">
        <v>40.0</v>
      </c>
      <c r="U142" s="118">
        <v>98.0</v>
      </c>
      <c r="V142" s="118">
        <v>88.0</v>
      </c>
      <c r="W142" s="118">
        <v>-0.082491842</v>
      </c>
      <c r="X142" s="118">
        <v>-0.04054054054054057</v>
      </c>
      <c r="Y142" s="118">
        <v>-0.002432829</v>
      </c>
      <c r="Z142" s="118">
        <v>0.064605929</v>
      </c>
      <c r="AA142" s="118">
        <v>-0.117253521</v>
      </c>
      <c r="AB142" s="118">
        <v>-1148.4173221377605</v>
      </c>
      <c r="AC142" s="118"/>
      <c r="AD142" s="118"/>
      <c r="AE142" s="118"/>
      <c r="AF142" s="118"/>
      <c r="AG142" s="118">
        <v>-1148.4173221377605</v>
      </c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118">
        <v>0.0</v>
      </c>
      <c r="AS142" s="118">
        <v>0.0</v>
      </c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>
        <v>18942.256601210724</v>
      </c>
      <c r="BI142" s="118">
        <v>-22493.812897781016</v>
      </c>
      <c r="BJ142" s="118">
        <v>10854.753869818704</v>
      </c>
      <c r="BK142" s="118">
        <v>-25193.598336845087</v>
      </c>
      <c r="BL142" s="118">
        <v>12226.332837277254</v>
      </c>
      <c r="BM142" s="118">
        <v>-8082.171623414555</v>
      </c>
      <c r="BN142" s="118">
        <v>13944.239662689306</v>
      </c>
      <c r="BO142" s="118">
        <v>-12148.991186639172</v>
      </c>
      <c r="BP142" s="118">
        <v>13323.364577980185</v>
      </c>
      <c r="BQ142" s="118">
        <v>-10974.45184016762</v>
      </c>
      <c r="BR142" s="118"/>
      <c r="BS142" s="118"/>
      <c r="BT142" s="118"/>
      <c r="BU142" s="118"/>
      <c r="BV142" s="118"/>
      <c r="BW142" s="118"/>
      <c r="BX142" s="118"/>
      <c r="BY142" s="118"/>
      <c r="BZ142" s="118">
        <v>0.0</v>
      </c>
      <c r="CA142" s="118">
        <v>0.0</v>
      </c>
      <c r="CB142" s="118"/>
      <c r="CC142" s="118"/>
      <c r="CD142" s="118">
        <v>0.0</v>
      </c>
      <c r="CE142" s="118">
        <v>0.0</v>
      </c>
      <c r="CF142" s="118">
        <v>0.0</v>
      </c>
      <c r="CG142" s="118">
        <v>0.0</v>
      </c>
      <c r="CH142" s="118"/>
      <c r="CI142" s="118"/>
      <c r="CJ142" s="118"/>
      <c r="CK142" s="118"/>
      <c r="CL142" s="119">
        <v>45812.0</v>
      </c>
      <c r="CM142" s="117" t="s">
        <v>384</v>
      </c>
      <c r="CN142" s="117" t="s">
        <v>396</v>
      </c>
      <c r="CO142" s="117" t="s">
        <v>397</v>
      </c>
      <c r="CP142" s="118">
        <v>4745.81</v>
      </c>
      <c r="CQ142" s="118">
        <v>25.0</v>
      </c>
      <c r="CR142" s="118">
        <v>23.0</v>
      </c>
      <c r="CS142" s="117" t="s">
        <v>247</v>
      </c>
      <c r="CT142" s="117"/>
      <c r="CU142" s="117"/>
      <c r="CV142" s="117" t="s">
        <v>372</v>
      </c>
      <c r="CW142" s="119">
        <v>46178.0</v>
      </c>
      <c r="CX142" s="117" t="s">
        <v>358</v>
      </c>
    </row>
    <row r="143">
      <c r="A143" s="114" t="s">
        <v>622</v>
      </c>
      <c r="B143" s="114" t="s">
        <v>623</v>
      </c>
      <c r="C143" s="114" t="s">
        <v>26</v>
      </c>
      <c r="D143" s="114" t="s">
        <v>395</v>
      </c>
      <c r="E143" s="114" t="s">
        <v>349</v>
      </c>
      <c r="F143" s="114"/>
      <c r="G143" s="114"/>
      <c r="H143" s="114"/>
      <c r="I143" s="115">
        <v>19015.0</v>
      </c>
      <c r="J143" s="114" t="s">
        <v>89</v>
      </c>
      <c r="K143" s="114" t="s">
        <v>612</v>
      </c>
      <c r="L143" s="116">
        <v>45812.0</v>
      </c>
      <c r="M143" s="114" t="s">
        <v>351</v>
      </c>
      <c r="N143" s="115">
        <v>6.0</v>
      </c>
      <c r="O143" s="114" t="s">
        <v>352</v>
      </c>
      <c r="P143" s="114" t="s">
        <v>353</v>
      </c>
      <c r="Q143" s="115">
        <v>12243.87</v>
      </c>
      <c r="R143" s="115">
        <v>15953.2</v>
      </c>
      <c r="S143" s="115">
        <v>79.0</v>
      </c>
      <c r="T143" s="115">
        <v>114.0</v>
      </c>
      <c r="U143" s="115">
        <v>176.0</v>
      </c>
      <c r="V143" s="115">
        <v>226.0</v>
      </c>
      <c r="W143" s="115">
        <v>-0.103566996</v>
      </c>
      <c r="X143" s="115">
        <v>-0.13840073824426258</v>
      </c>
      <c r="Y143" s="115">
        <v>0.033546243</v>
      </c>
      <c r="Z143" s="115">
        <v>0.0848909995</v>
      </c>
      <c r="AA143" s="115">
        <v>-0.0833678425</v>
      </c>
      <c r="AB143" s="115">
        <v>-2161.465090632216</v>
      </c>
      <c r="AC143" s="115"/>
      <c r="AD143" s="115"/>
      <c r="AE143" s="115"/>
      <c r="AF143" s="115"/>
      <c r="AG143" s="115">
        <v>-2161.465090632216</v>
      </c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>
        <v>0.0</v>
      </c>
      <c r="AS143" s="115">
        <v>0.0</v>
      </c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>
        <v>5887.586280854044</v>
      </c>
      <c r="BI143" s="115">
        <v>-32496.84696964131</v>
      </c>
      <c r="BJ143" s="115">
        <v>4882.018175863513</v>
      </c>
      <c r="BK143" s="115">
        <v>-18854.84559322473</v>
      </c>
      <c r="BL143" s="115">
        <v>6660.038345699048</v>
      </c>
      <c r="BM143" s="115">
        <v>-17167.795005843087</v>
      </c>
      <c r="BN143" s="115">
        <v>12052.590625882549</v>
      </c>
      <c r="BO143" s="115">
        <v>-10608.61102562746</v>
      </c>
      <c r="BP143" s="115">
        <v>10648.515006196001</v>
      </c>
      <c r="BQ143" s="115">
        <v>-22600.25126659513</v>
      </c>
      <c r="BR143" s="115"/>
      <c r="BS143" s="115"/>
      <c r="BT143" s="115"/>
      <c r="BU143" s="115"/>
      <c r="BV143" s="115"/>
      <c r="BW143" s="115"/>
      <c r="BX143" s="115"/>
      <c r="BY143" s="115"/>
      <c r="BZ143" s="115">
        <v>0.0</v>
      </c>
      <c r="CA143" s="115">
        <v>0.0</v>
      </c>
      <c r="CB143" s="115"/>
      <c r="CC143" s="115"/>
      <c r="CD143" s="115">
        <v>0.0</v>
      </c>
      <c r="CE143" s="115">
        <v>0.0</v>
      </c>
      <c r="CF143" s="115">
        <v>0.0</v>
      </c>
      <c r="CG143" s="115">
        <v>0.0</v>
      </c>
      <c r="CH143" s="115"/>
      <c r="CI143" s="115"/>
      <c r="CJ143" s="115"/>
      <c r="CK143" s="115"/>
      <c r="CL143" s="116">
        <v>45812.0</v>
      </c>
      <c r="CM143" s="114" t="s">
        <v>384</v>
      </c>
      <c r="CN143" s="114" t="s">
        <v>396</v>
      </c>
      <c r="CO143" s="114" t="s">
        <v>624</v>
      </c>
      <c r="CP143" s="115">
        <v>12480.43</v>
      </c>
      <c r="CQ143" s="115">
        <v>25.0</v>
      </c>
      <c r="CR143" s="115">
        <v>23.0</v>
      </c>
      <c r="CS143" s="114" t="s">
        <v>247</v>
      </c>
      <c r="CT143" s="114"/>
      <c r="CU143" s="114"/>
      <c r="CV143" s="114" t="s">
        <v>372</v>
      </c>
      <c r="CW143" s="116">
        <v>46178.0</v>
      </c>
      <c r="CX143" s="114" t="s">
        <v>358</v>
      </c>
    </row>
    <row r="144">
      <c r="A144" s="117" t="s">
        <v>616</v>
      </c>
      <c r="B144" s="117" t="s">
        <v>625</v>
      </c>
      <c r="C144" s="117" t="s">
        <v>27</v>
      </c>
      <c r="D144" s="117" t="s">
        <v>426</v>
      </c>
      <c r="E144" s="117" t="s">
        <v>349</v>
      </c>
      <c r="F144" s="117"/>
      <c r="G144" s="117"/>
      <c r="H144" s="117"/>
      <c r="I144" s="118">
        <v>21673.0</v>
      </c>
      <c r="J144" s="117" t="s">
        <v>91</v>
      </c>
      <c r="K144" s="117" t="s">
        <v>427</v>
      </c>
      <c r="L144" s="119">
        <v>45812.0</v>
      </c>
      <c r="M144" s="117" t="s">
        <v>351</v>
      </c>
      <c r="N144" s="118">
        <v>6.0</v>
      </c>
      <c r="O144" s="117" t="s">
        <v>352</v>
      </c>
      <c r="P144" s="117" t="s">
        <v>353</v>
      </c>
      <c r="Q144" s="118">
        <v>12027.19</v>
      </c>
      <c r="R144" s="118">
        <v>22023.21</v>
      </c>
      <c r="S144" s="118">
        <v>83.0</v>
      </c>
      <c r="T144" s="118">
        <v>129.0</v>
      </c>
      <c r="U144" s="118">
        <v>188.0</v>
      </c>
      <c r="V144" s="118">
        <v>350.0</v>
      </c>
      <c r="W144" s="118">
        <v>-0.126790611</v>
      </c>
      <c r="X144" s="118">
        <v>-0.13422818791946312</v>
      </c>
      <c r="Y144" s="118">
        <v>0.005650353</v>
      </c>
      <c r="Z144" s="118">
        <v>0.040681487</v>
      </c>
      <c r="AA144" s="118">
        <v>-0.053243574</v>
      </c>
      <c r="AB144" s="118">
        <v>-6379.410302480774</v>
      </c>
      <c r="AC144" s="118"/>
      <c r="AD144" s="118"/>
      <c r="AE144" s="118"/>
      <c r="AF144" s="118"/>
      <c r="AG144" s="118">
        <v>-6379.410302480774</v>
      </c>
      <c r="AH144" s="118"/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118">
        <v>0.0</v>
      </c>
      <c r="AS144" s="118">
        <v>0.0</v>
      </c>
      <c r="AT144" s="118"/>
      <c r="AU144" s="118"/>
      <c r="AV144" s="118"/>
      <c r="AW144" s="118"/>
      <c r="AX144" s="118"/>
      <c r="AY144" s="118"/>
      <c r="AZ144" s="118"/>
      <c r="BA144" s="118"/>
      <c r="BB144" s="118"/>
      <c r="BC144" s="118"/>
      <c r="BD144" s="118"/>
      <c r="BE144" s="118"/>
      <c r="BF144" s="118"/>
      <c r="BG144" s="118"/>
      <c r="BH144" s="118">
        <v>21829.763445806973</v>
      </c>
      <c r="BI144" s="118">
        <v>-23232.607832078007</v>
      </c>
      <c r="BJ144" s="118">
        <v>14461.217678905754</v>
      </c>
      <c r="BK144" s="118">
        <v>-15723.93336723758</v>
      </c>
      <c r="BL144" s="118">
        <v>15034.277698176309</v>
      </c>
      <c r="BM144" s="118">
        <v>-14029.203514637135</v>
      </c>
      <c r="BN144" s="118">
        <v>5351.690837590037</v>
      </c>
      <c r="BO144" s="118">
        <v>-9876.566785555335</v>
      </c>
      <c r="BP144" s="118">
        <v>15726.327725337875</v>
      </c>
      <c r="BQ144" s="118">
        <v>-10196.377593833404</v>
      </c>
      <c r="BR144" s="118"/>
      <c r="BS144" s="118"/>
      <c r="BT144" s="118"/>
      <c r="BU144" s="118"/>
      <c r="BV144" s="118"/>
      <c r="BW144" s="118"/>
      <c r="BX144" s="118"/>
      <c r="BY144" s="118"/>
      <c r="BZ144" s="118">
        <v>0.0</v>
      </c>
      <c r="CA144" s="118">
        <v>0.0</v>
      </c>
      <c r="CB144" s="118"/>
      <c r="CC144" s="118"/>
      <c r="CD144" s="118">
        <v>0.0</v>
      </c>
      <c r="CE144" s="118">
        <v>0.0</v>
      </c>
      <c r="CF144" s="118">
        <v>0.0</v>
      </c>
      <c r="CG144" s="118">
        <v>0.0</v>
      </c>
      <c r="CH144" s="118"/>
      <c r="CI144" s="118"/>
      <c r="CJ144" s="118"/>
      <c r="CK144" s="118"/>
      <c r="CL144" s="119">
        <v>45812.0</v>
      </c>
      <c r="CM144" s="117" t="s">
        <v>369</v>
      </c>
      <c r="CN144" s="117" t="s">
        <v>429</v>
      </c>
      <c r="CO144" s="117" t="s">
        <v>430</v>
      </c>
      <c r="CP144" s="118">
        <v>12027.19</v>
      </c>
      <c r="CQ144" s="118">
        <v>25.0</v>
      </c>
      <c r="CR144" s="118">
        <v>23.0</v>
      </c>
      <c r="CS144" s="117" t="s">
        <v>247</v>
      </c>
      <c r="CT144" s="117"/>
      <c r="CU144" s="117"/>
      <c r="CV144" s="117" t="s">
        <v>372</v>
      </c>
      <c r="CW144" s="119">
        <v>46178.0</v>
      </c>
      <c r="CX144" s="117" t="s">
        <v>358</v>
      </c>
    </row>
    <row r="145">
      <c r="A145" s="114" t="s">
        <v>626</v>
      </c>
      <c r="B145" s="114" t="s">
        <v>627</v>
      </c>
      <c r="C145" s="114" t="s">
        <v>26</v>
      </c>
      <c r="D145" s="114" t="s">
        <v>406</v>
      </c>
      <c r="E145" s="114" t="s">
        <v>349</v>
      </c>
      <c r="F145" s="114"/>
      <c r="G145" s="114"/>
      <c r="H145" s="114"/>
      <c r="I145" s="115">
        <v>19111.0</v>
      </c>
      <c r="J145" s="114" t="s">
        <v>87</v>
      </c>
      <c r="K145" s="114" t="s">
        <v>521</v>
      </c>
      <c r="L145" s="116">
        <v>45812.0</v>
      </c>
      <c r="M145" s="114" t="s">
        <v>351</v>
      </c>
      <c r="N145" s="115">
        <v>6.0</v>
      </c>
      <c r="O145" s="114" t="s">
        <v>352</v>
      </c>
      <c r="P145" s="114" t="s">
        <v>353</v>
      </c>
      <c r="Q145" s="115">
        <v>7838.88</v>
      </c>
      <c r="R145" s="115">
        <v>14847.75</v>
      </c>
      <c r="S145" s="115">
        <v>56.0</v>
      </c>
      <c r="T145" s="115">
        <v>93.0</v>
      </c>
      <c r="U145" s="115">
        <v>110.0</v>
      </c>
      <c r="V145" s="115">
        <v>205.0</v>
      </c>
      <c r="W145" s="115">
        <v>-0.10114421900000001</v>
      </c>
      <c r="X145" s="115">
        <v>-0.08821813939924178</v>
      </c>
      <c r="Y145" s="115">
        <v>0.0141456855</v>
      </c>
      <c r="Z145" s="115">
        <v>0.035566201</v>
      </c>
      <c r="AA145" s="115">
        <v>-0.0040127465</v>
      </c>
      <c r="AB145" s="115">
        <v>-5258.9951978906365</v>
      </c>
      <c r="AC145" s="115"/>
      <c r="AD145" s="115"/>
      <c r="AE145" s="115"/>
      <c r="AF145" s="115"/>
      <c r="AG145" s="115">
        <v>-5258.9951978906365</v>
      </c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>
        <v>0.0</v>
      </c>
      <c r="AS145" s="115">
        <v>0.0</v>
      </c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>
        <v>45665.546145450906</v>
      </c>
      <c r="BI145" s="115">
        <v>-59364.955379125946</v>
      </c>
      <c r="BJ145" s="115">
        <v>38550.93298979636</v>
      </c>
      <c r="BK145" s="115">
        <v>-48062.909994749134</v>
      </c>
      <c r="BL145" s="115">
        <v>15596.660526147018</v>
      </c>
      <c r="BM145" s="115">
        <v>-20978.449598456325</v>
      </c>
      <c r="BN145" s="115">
        <v>18000.51113707639</v>
      </c>
      <c r="BO145" s="115">
        <v>-35294.29635721854</v>
      </c>
      <c r="BP145" s="115">
        <v>37145.77219371978</v>
      </c>
      <c r="BQ145" s="115">
        <v>-25233.776045886938</v>
      </c>
      <c r="BR145" s="115"/>
      <c r="BS145" s="115"/>
      <c r="BT145" s="115"/>
      <c r="BU145" s="115"/>
      <c r="BV145" s="115"/>
      <c r="BW145" s="115"/>
      <c r="BX145" s="115"/>
      <c r="BY145" s="115"/>
      <c r="BZ145" s="115">
        <v>0.0</v>
      </c>
      <c r="CA145" s="115">
        <v>0.0</v>
      </c>
      <c r="CB145" s="115"/>
      <c r="CC145" s="115"/>
      <c r="CD145" s="115">
        <v>0.0</v>
      </c>
      <c r="CE145" s="115">
        <v>0.0</v>
      </c>
      <c r="CF145" s="115">
        <v>0.0</v>
      </c>
      <c r="CG145" s="115">
        <v>0.0</v>
      </c>
      <c r="CH145" s="115"/>
      <c r="CI145" s="115"/>
      <c r="CJ145" s="115"/>
      <c r="CK145" s="115"/>
      <c r="CL145" s="116">
        <v>45812.0</v>
      </c>
      <c r="CM145" s="114" t="s">
        <v>384</v>
      </c>
      <c r="CN145" s="114" t="s">
        <v>396</v>
      </c>
      <c r="CO145" s="114" t="s">
        <v>522</v>
      </c>
      <c r="CP145" s="115">
        <v>7838.88</v>
      </c>
      <c r="CQ145" s="115">
        <v>25.0</v>
      </c>
      <c r="CR145" s="115">
        <v>23.0</v>
      </c>
      <c r="CS145" s="114" t="s">
        <v>247</v>
      </c>
      <c r="CT145" s="114"/>
      <c r="CU145" s="114"/>
      <c r="CV145" s="114" t="s">
        <v>372</v>
      </c>
      <c r="CW145" s="116">
        <v>46178.0</v>
      </c>
      <c r="CX145" s="114" t="s">
        <v>358</v>
      </c>
    </row>
    <row r="146">
      <c r="A146" s="117" t="s">
        <v>628</v>
      </c>
      <c r="B146" s="117" t="s">
        <v>629</v>
      </c>
      <c r="C146" s="117" t="s">
        <v>25</v>
      </c>
      <c r="D146" s="117" t="s">
        <v>389</v>
      </c>
      <c r="E146" s="117" t="s">
        <v>349</v>
      </c>
      <c r="F146" s="117"/>
      <c r="G146" s="117"/>
      <c r="H146" s="117"/>
      <c r="I146" s="118">
        <v>19470.0</v>
      </c>
      <c r="J146" s="117" t="s">
        <v>86</v>
      </c>
      <c r="K146" s="117" t="s">
        <v>390</v>
      </c>
      <c r="L146" s="119">
        <v>45812.0</v>
      </c>
      <c r="M146" s="117" t="s">
        <v>351</v>
      </c>
      <c r="N146" s="118">
        <v>6.0</v>
      </c>
      <c r="O146" s="117" t="s">
        <v>352</v>
      </c>
      <c r="P146" s="117" t="s">
        <v>353</v>
      </c>
      <c r="Q146" s="118">
        <v>6657.26</v>
      </c>
      <c r="R146" s="118">
        <v>8796.65</v>
      </c>
      <c r="S146" s="118">
        <v>44.0</v>
      </c>
      <c r="T146" s="118">
        <v>63.0</v>
      </c>
      <c r="U146" s="118">
        <v>120.0</v>
      </c>
      <c r="V146" s="118">
        <v>156.0</v>
      </c>
      <c r="W146" s="118">
        <v>-0.082491842</v>
      </c>
      <c r="X146" s="118">
        <v>-0.04054054054054057</v>
      </c>
      <c r="Y146" s="118">
        <v>-0.002432829</v>
      </c>
      <c r="Z146" s="118">
        <v>0.064605929</v>
      </c>
      <c r="AA146" s="118">
        <v>-0.117253521</v>
      </c>
      <c r="AB146" s="118">
        <v>-1959.7795591784734</v>
      </c>
      <c r="AC146" s="118"/>
      <c r="AD146" s="118"/>
      <c r="AE146" s="118"/>
      <c r="AF146" s="118"/>
      <c r="AG146" s="118">
        <v>-1959.7795591784734</v>
      </c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118">
        <v>0.0</v>
      </c>
      <c r="AS146" s="118">
        <v>0.0</v>
      </c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>
        <v>18942.256601210724</v>
      </c>
      <c r="BI146" s="118">
        <v>-22493.812897781016</v>
      </c>
      <c r="BJ146" s="118">
        <v>10854.753869818704</v>
      </c>
      <c r="BK146" s="118">
        <v>-25193.598336845087</v>
      </c>
      <c r="BL146" s="118">
        <v>12226.332837277254</v>
      </c>
      <c r="BM146" s="118">
        <v>-8082.171623414555</v>
      </c>
      <c r="BN146" s="118">
        <v>13944.239662689306</v>
      </c>
      <c r="BO146" s="118">
        <v>-12148.991186639172</v>
      </c>
      <c r="BP146" s="118">
        <v>13323.364577980185</v>
      </c>
      <c r="BQ146" s="118">
        <v>-10974.45184016762</v>
      </c>
      <c r="BR146" s="118"/>
      <c r="BS146" s="118"/>
      <c r="BT146" s="118"/>
      <c r="BU146" s="118"/>
      <c r="BV146" s="118"/>
      <c r="BW146" s="118"/>
      <c r="BX146" s="118"/>
      <c r="BY146" s="118"/>
      <c r="BZ146" s="118">
        <v>0.0</v>
      </c>
      <c r="CA146" s="118">
        <v>0.0</v>
      </c>
      <c r="CB146" s="118"/>
      <c r="CC146" s="118"/>
      <c r="CD146" s="118">
        <v>0.0</v>
      </c>
      <c r="CE146" s="118">
        <v>0.0</v>
      </c>
      <c r="CF146" s="118">
        <v>0.0</v>
      </c>
      <c r="CG146" s="118">
        <v>0.0</v>
      </c>
      <c r="CH146" s="118"/>
      <c r="CI146" s="118"/>
      <c r="CJ146" s="118"/>
      <c r="CK146" s="118"/>
      <c r="CL146" s="119">
        <v>45812.0</v>
      </c>
      <c r="CM146" s="117" t="s">
        <v>384</v>
      </c>
      <c r="CN146" s="117" t="s">
        <v>391</v>
      </c>
      <c r="CO146" s="117" t="s">
        <v>392</v>
      </c>
      <c r="CP146" s="118">
        <v>6657.26</v>
      </c>
      <c r="CQ146" s="118">
        <v>25.0</v>
      </c>
      <c r="CR146" s="118">
        <v>23.0</v>
      </c>
      <c r="CS146" s="117" t="s">
        <v>247</v>
      </c>
      <c r="CT146" s="117"/>
      <c r="CU146" s="117"/>
      <c r="CV146" s="117" t="s">
        <v>372</v>
      </c>
      <c r="CW146" s="119">
        <v>46178.0</v>
      </c>
      <c r="CX146" s="117" t="s">
        <v>358</v>
      </c>
    </row>
    <row r="147">
      <c r="A147" s="114" t="s">
        <v>417</v>
      </c>
      <c r="B147" s="114" t="s">
        <v>216</v>
      </c>
      <c r="C147" s="114" t="s">
        <v>24</v>
      </c>
      <c r="D147" s="114" t="s">
        <v>418</v>
      </c>
      <c r="E147" s="114" t="s">
        <v>349</v>
      </c>
      <c r="F147" s="114"/>
      <c r="G147" s="114"/>
      <c r="H147" s="114"/>
      <c r="I147" s="115">
        <v>22046.0</v>
      </c>
      <c r="J147" s="114" t="s">
        <v>88</v>
      </c>
      <c r="K147" s="114" t="s">
        <v>419</v>
      </c>
      <c r="L147" s="116">
        <v>45812.0</v>
      </c>
      <c r="M147" s="114" t="s">
        <v>351</v>
      </c>
      <c r="N147" s="115">
        <v>6.0</v>
      </c>
      <c r="O147" s="114" t="s">
        <v>352</v>
      </c>
      <c r="P147" s="114" t="s">
        <v>353</v>
      </c>
      <c r="Q147" s="115">
        <v>9993.34</v>
      </c>
      <c r="R147" s="115">
        <v>11313.54</v>
      </c>
      <c r="S147" s="115">
        <v>51.0</v>
      </c>
      <c r="T147" s="115">
        <v>60.0</v>
      </c>
      <c r="U147" s="115">
        <v>150.0</v>
      </c>
      <c r="V147" s="115">
        <v>193.0</v>
      </c>
      <c r="W147" s="115">
        <v>-0.0948579075</v>
      </c>
      <c r="X147" s="115">
        <v>-0.11922621397552313</v>
      </c>
      <c r="Y147" s="115">
        <v>0.0274483015</v>
      </c>
      <c r="Z147" s="115">
        <v>0.048275056999999996</v>
      </c>
      <c r="AA147" s="115">
        <v>-0.0368766515</v>
      </c>
      <c r="AB147" s="115">
        <v>-248.92925822181098</v>
      </c>
      <c r="AC147" s="115"/>
      <c r="AD147" s="115"/>
      <c r="AE147" s="115"/>
      <c r="AF147" s="115"/>
      <c r="AG147" s="115">
        <v>-248.92925822181098</v>
      </c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>
        <v>0.0</v>
      </c>
      <c r="AS147" s="115">
        <v>0.0</v>
      </c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>
        <v>20591.606353731608</v>
      </c>
      <c r="BI147" s="115">
        <v>-44674.21149489211</v>
      </c>
      <c r="BJ147" s="115">
        <v>18437.195532014397</v>
      </c>
      <c r="BK147" s="115">
        <v>-35770.14965777543</v>
      </c>
      <c r="BL147" s="115">
        <v>13320.803400497074</v>
      </c>
      <c r="BM147" s="115">
        <v>-18741.25245248257</v>
      </c>
      <c r="BN147" s="115">
        <v>13558.049775394922</v>
      </c>
      <c r="BO147" s="115">
        <v>-27726.068371369525</v>
      </c>
      <c r="BP147" s="115">
        <v>23839.378525954704</v>
      </c>
      <c r="BQ147" s="115">
        <v>-15091.808981965594</v>
      </c>
      <c r="BR147" s="115"/>
      <c r="BS147" s="115"/>
      <c r="BT147" s="115"/>
      <c r="BU147" s="115"/>
      <c r="BV147" s="115"/>
      <c r="BW147" s="115"/>
      <c r="BX147" s="115"/>
      <c r="BY147" s="115"/>
      <c r="BZ147" s="115">
        <v>0.0</v>
      </c>
      <c r="CA147" s="115">
        <v>0.0</v>
      </c>
      <c r="CB147" s="115"/>
      <c r="CC147" s="115"/>
      <c r="CD147" s="115">
        <v>0.0</v>
      </c>
      <c r="CE147" s="115">
        <v>0.0</v>
      </c>
      <c r="CF147" s="115">
        <v>0.0</v>
      </c>
      <c r="CG147" s="115">
        <v>0.0</v>
      </c>
      <c r="CH147" s="115"/>
      <c r="CI147" s="115"/>
      <c r="CJ147" s="115"/>
      <c r="CK147" s="115"/>
      <c r="CL147" s="116">
        <v>45812.0</v>
      </c>
      <c r="CM147" s="114" t="s">
        <v>354</v>
      </c>
      <c r="CN147" s="114" t="s">
        <v>420</v>
      </c>
      <c r="CO147" s="114" t="s">
        <v>421</v>
      </c>
      <c r="CP147" s="115">
        <v>9993.34</v>
      </c>
      <c r="CQ147" s="115">
        <v>25.0</v>
      </c>
      <c r="CR147" s="115">
        <v>23.0</v>
      </c>
      <c r="CS147" s="114" t="s">
        <v>24</v>
      </c>
      <c r="CT147" s="114"/>
      <c r="CU147" s="114"/>
      <c r="CV147" s="114" t="s">
        <v>372</v>
      </c>
      <c r="CW147" s="116">
        <v>46178.0</v>
      </c>
      <c r="CX147" s="114" t="s">
        <v>358</v>
      </c>
    </row>
    <row r="148">
      <c r="A148" s="117" t="s">
        <v>630</v>
      </c>
      <c r="B148" s="117" t="s">
        <v>631</v>
      </c>
      <c r="C148" s="117" t="s">
        <v>27</v>
      </c>
      <c r="D148" s="117" t="s">
        <v>426</v>
      </c>
      <c r="E148" s="117" t="s">
        <v>349</v>
      </c>
      <c r="F148" s="117"/>
      <c r="G148" s="117"/>
      <c r="H148" s="117"/>
      <c r="I148" s="118">
        <v>21657.0</v>
      </c>
      <c r="J148" s="117" t="s">
        <v>91</v>
      </c>
      <c r="K148" s="117" t="s">
        <v>427</v>
      </c>
      <c r="L148" s="119">
        <v>45812.0</v>
      </c>
      <c r="M148" s="117" t="s">
        <v>428</v>
      </c>
      <c r="N148" s="118">
        <v>6.0</v>
      </c>
      <c r="O148" s="117" t="s">
        <v>352</v>
      </c>
      <c r="P148" s="117" t="s">
        <v>353</v>
      </c>
      <c r="Q148" s="118">
        <v>10498.06</v>
      </c>
      <c r="R148" s="118">
        <v>15007.88</v>
      </c>
      <c r="S148" s="118">
        <v>72.0</v>
      </c>
      <c r="T148" s="118">
        <v>82.0</v>
      </c>
      <c r="U148" s="118">
        <v>178.0</v>
      </c>
      <c r="V148" s="118">
        <v>260.0</v>
      </c>
      <c r="W148" s="118">
        <v>-0.126790611</v>
      </c>
      <c r="X148" s="118">
        <v>-0.13422818791946312</v>
      </c>
      <c r="Y148" s="118">
        <v>0.005650353</v>
      </c>
      <c r="Z148" s="118">
        <v>0.040681487</v>
      </c>
      <c r="AA148" s="118">
        <v>-0.053243574</v>
      </c>
      <c r="AB148" s="118">
        <v>-2607.2641547673625</v>
      </c>
      <c r="AC148" s="118"/>
      <c r="AD148" s="118"/>
      <c r="AE148" s="118"/>
      <c r="AF148" s="118"/>
      <c r="AG148" s="118">
        <v>-2607.2641547673625</v>
      </c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118">
        <v>0.0</v>
      </c>
      <c r="AS148" s="118">
        <v>0.0</v>
      </c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>
        <v>21829.763445806973</v>
      </c>
      <c r="BI148" s="118">
        <v>-23232.607832078007</v>
      </c>
      <c r="BJ148" s="118">
        <v>14461.217678905754</v>
      </c>
      <c r="BK148" s="118">
        <v>-15723.93336723758</v>
      </c>
      <c r="BL148" s="118">
        <v>15034.277698176309</v>
      </c>
      <c r="BM148" s="118">
        <v>-14029.203514637135</v>
      </c>
      <c r="BN148" s="118">
        <v>5351.690837590037</v>
      </c>
      <c r="BO148" s="118">
        <v>-9876.566785555335</v>
      </c>
      <c r="BP148" s="118">
        <v>15726.327725337875</v>
      </c>
      <c r="BQ148" s="118">
        <v>-10196.377593833404</v>
      </c>
      <c r="BR148" s="118"/>
      <c r="BS148" s="118"/>
      <c r="BT148" s="118"/>
      <c r="BU148" s="118"/>
      <c r="BV148" s="118"/>
      <c r="BW148" s="118"/>
      <c r="BX148" s="118"/>
      <c r="BY148" s="118"/>
      <c r="BZ148" s="118">
        <v>0.0</v>
      </c>
      <c r="CA148" s="118">
        <v>0.0</v>
      </c>
      <c r="CB148" s="118"/>
      <c r="CC148" s="118"/>
      <c r="CD148" s="118">
        <v>0.0</v>
      </c>
      <c r="CE148" s="118">
        <v>0.0</v>
      </c>
      <c r="CF148" s="118">
        <v>0.0</v>
      </c>
      <c r="CG148" s="118">
        <v>0.0</v>
      </c>
      <c r="CH148" s="118"/>
      <c r="CI148" s="118"/>
      <c r="CJ148" s="118"/>
      <c r="CK148" s="118"/>
      <c r="CL148" s="119">
        <v>45812.0</v>
      </c>
      <c r="CM148" s="117" t="s">
        <v>369</v>
      </c>
      <c r="CN148" s="117" t="s">
        <v>429</v>
      </c>
      <c r="CO148" s="117" t="s">
        <v>430</v>
      </c>
      <c r="CP148" s="118">
        <v>10498.06</v>
      </c>
      <c r="CQ148" s="118">
        <v>25.0</v>
      </c>
      <c r="CR148" s="118">
        <v>23.0</v>
      </c>
      <c r="CS148" s="117" t="s">
        <v>247</v>
      </c>
      <c r="CT148" s="117"/>
      <c r="CU148" s="117"/>
      <c r="CV148" s="117" t="s">
        <v>372</v>
      </c>
      <c r="CW148" s="119">
        <v>46178.0</v>
      </c>
      <c r="CX148" s="117" t="s">
        <v>358</v>
      </c>
    </row>
    <row r="149">
      <c r="A149" s="114" t="s">
        <v>626</v>
      </c>
      <c r="B149" s="114" t="s">
        <v>632</v>
      </c>
      <c r="C149" s="114" t="s">
        <v>26</v>
      </c>
      <c r="D149" s="114" t="s">
        <v>406</v>
      </c>
      <c r="E149" s="114" t="s">
        <v>349</v>
      </c>
      <c r="F149" s="114"/>
      <c r="G149" s="114"/>
      <c r="H149" s="114"/>
      <c r="I149" s="115">
        <v>19110.0</v>
      </c>
      <c r="J149" s="114" t="s">
        <v>86</v>
      </c>
      <c r="K149" s="114" t="s">
        <v>521</v>
      </c>
      <c r="L149" s="116">
        <v>45812.0</v>
      </c>
      <c r="M149" s="114" t="s">
        <v>351</v>
      </c>
      <c r="N149" s="115">
        <v>6.0</v>
      </c>
      <c r="O149" s="114" t="s">
        <v>352</v>
      </c>
      <c r="P149" s="114" t="s">
        <v>353</v>
      </c>
      <c r="Q149" s="115">
        <v>8774.93</v>
      </c>
      <c r="R149" s="115">
        <v>7199.67</v>
      </c>
      <c r="S149" s="115">
        <v>48.0</v>
      </c>
      <c r="T149" s="115">
        <v>53.0</v>
      </c>
      <c r="U149" s="115">
        <v>116.0</v>
      </c>
      <c r="V149" s="115">
        <v>135.0</v>
      </c>
      <c r="W149" s="115">
        <v>-0.082491842</v>
      </c>
      <c r="X149" s="115">
        <v>-0.04054054054054057</v>
      </c>
      <c r="Y149" s="115">
        <v>-0.002432829</v>
      </c>
      <c r="Z149" s="115">
        <v>0.064605929</v>
      </c>
      <c r="AA149" s="115">
        <v>-0.117253521</v>
      </c>
      <c r="AB149" s="115">
        <v>1749.0787943276946</v>
      </c>
      <c r="AC149" s="115"/>
      <c r="AD149" s="115"/>
      <c r="AE149" s="115"/>
      <c r="AF149" s="115"/>
      <c r="AG149" s="115">
        <v>1749.0787943276946</v>
      </c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>
        <v>0.0</v>
      </c>
      <c r="AS149" s="115">
        <v>0.0</v>
      </c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>
        <v>18942.256601210724</v>
      </c>
      <c r="BI149" s="115">
        <v>-22493.812897781016</v>
      </c>
      <c r="BJ149" s="115">
        <v>10854.753869818704</v>
      </c>
      <c r="BK149" s="115">
        <v>-25193.598336845087</v>
      </c>
      <c r="BL149" s="115">
        <v>12226.332837277254</v>
      </c>
      <c r="BM149" s="115">
        <v>-8082.171623414555</v>
      </c>
      <c r="BN149" s="115">
        <v>13944.239662689306</v>
      </c>
      <c r="BO149" s="115">
        <v>-12148.991186639172</v>
      </c>
      <c r="BP149" s="115">
        <v>13323.364577980185</v>
      </c>
      <c r="BQ149" s="115">
        <v>-10974.45184016762</v>
      </c>
      <c r="BR149" s="115"/>
      <c r="BS149" s="115"/>
      <c r="BT149" s="115"/>
      <c r="BU149" s="115"/>
      <c r="BV149" s="115"/>
      <c r="BW149" s="115"/>
      <c r="BX149" s="115"/>
      <c r="BY149" s="115"/>
      <c r="BZ149" s="115">
        <v>0.0</v>
      </c>
      <c r="CA149" s="115">
        <v>0.0</v>
      </c>
      <c r="CB149" s="115"/>
      <c r="CC149" s="115"/>
      <c r="CD149" s="115">
        <v>0.0</v>
      </c>
      <c r="CE149" s="115">
        <v>0.0</v>
      </c>
      <c r="CF149" s="115">
        <v>0.0</v>
      </c>
      <c r="CG149" s="115">
        <v>0.0</v>
      </c>
      <c r="CH149" s="115"/>
      <c r="CI149" s="115"/>
      <c r="CJ149" s="115"/>
      <c r="CK149" s="115"/>
      <c r="CL149" s="116">
        <v>45812.0</v>
      </c>
      <c r="CM149" s="114" t="s">
        <v>384</v>
      </c>
      <c r="CN149" s="114" t="s">
        <v>396</v>
      </c>
      <c r="CO149" s="114" t="s">
        <v>522</v>
      </c>
      <c r="CP149" s="115">
        <v>8774.93</v>
      </c>
      <c r="CQ149" s="115">
        <v>25.0</v>
      </c>
      <c r="CR149" s="115">
        <v>23.0</v>
      </c>
      <c r="CS149" s="114" t="s">
        <v>247</v>
      </c>
      <c r="CT149" s="114"/>
      <c r="CU149" s="114"/>
      <c r="CV149" s="114" t="s">
        <v>357</v>
      </c>
      <c r="CW149" s="116">
        <v>46178.0</v>
      </c>
      <c r="CX149" s="114" t="s">
        <v>358</v>
      </c>
    </row>
    <row r="150">
      <c r="A150" s="117" t="s">
        <v>417</v>
      </c>
      <c r="B150" s="117" t="s">
        <v>168</v>
      </c>
      <c r="C150" s="117" t="s">
        <v>24</v>
      </c>
      <c r="D150" s="117" t="s">
        <v>418</v>
      </c>
      <c r="E150" s="117" t="s">
        <v>349</v>
      </c>
      <c r="F150" s="117"/>
      <c r="G150" s="117"/>
      <c r="H150" s="117"/>
      <c r="I150" s="118">
        <v>22039.0</v>
      </c>
      <c r="J150" s="117" t="s">
        <v>89</v>
      </c>
      <c r="K150" s="117" t="s">
        <v>419</v>
      </c>
      <c r="L150" s="119">
        <v>45812.0</v>
      </c>
      <c r="M150" s="117" t="s">
        <v>351</v>
      </c>
      <c r="N150" s="118">
        <v>6.0</v>
      </c>
      <c r="O150" s="117" t="s">
        <v>352</v>
      </c>
      <c r="P150" s="117" t="s">
        <v>353</v>
      </c>
      <c r="Q150" s="118">
        <v>13902.89</v>
      </c>
      <c r="R150" s="118">
        <v>21640.93</v>
      </c>
      <c r="S150" s="118">
        <v>90.0</v>
      </c>
      <c r="T150" s="118">
        <v>109.0</v>
      </c>
      <c r="U150" s="118">
        <v>192.0</v>
      </c>
      <c r="V150" s="118">
        <v>290.0</v>
      </c>
      <c r="W150" s="118">
        <v>-0.103566996</v>
      </c>
      <c r="X150" s="118">
        <v>-0.13840073824426258</v>
      </c>
      <c r="Y150" s="118">
        <v>0.033546243</v>
      </c>
      <c r="Z150" s="118">
        <v>0.0848909995</v>
      </c>
      <c r="AA150" s="118">
        <v>-0.0833678425</v>
      </c>
      <c r="AB150" s="118">
        <v>-5169.864733274036</v>
      </c>
      <c r="AC150" s="118"/>
      <c r="AD150" s="118"/>
      <c r="AE150" s="118"/>
      <c r="AF150" s="118"/>
      <c r="AG150" s="118">
        <v>-5169.864733274036</v>
      </c>
      <c r="AH150" s="118"/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118">
        <v>0.0</v>
      </c>
      <c r="AS150" s="118">
        <v>0.0</v>
      </c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/>
      <c r="BE150" s="118"/>
      <c r="BF150" s="118"/>
      <c r="BG150" s="118"/>
      <c r="BH150" s="118">
        <v>5887.586280854044</v>
      </c>
      <c r="BI150" s="118">
        <v>-32496.84696964131</v>
      </c>
      <c r="BJ150" s="118">
        <v>4882.018175863513</v>
      </c>
      <c r="BK150" s="118">
        <v>-18854.84559322473</v>
      </c>
      <c r="BL150" s="118">
        <v>6660.038345699048</v>
      </c>
      <c r="BM150" s="118">
        <v>-17167.795005843087</v>
      </c>
      <c r="BN150" s="118">
        <v>12052.590625882549</v>
      </c>
      <c r="BO150" s="118">
        <v>-10608.61102562746</v>
      </c>
      <c r="BP150" s="118">
        <v>10648.515006196001</v>
      </c>
      <c r="BQ150" s="118">
        <v>-22600.25126659513</v>
      </c>
      <c r="BR150" s="118"/>
      <c r="BS150" s="118"/>
      <c r="BT150" s="118"/>
      <c r="BU150" s="118"/>
      <c r="BV150" s="118"/>
      <c r="BW150" s="118"/>
      <c r="BX150" s="118"/>
      <c r="BY150" s="118"/>
      <c r="BZ150" s="118">
        <v>0.0</v>
      </c>
      <c r="CA150" s="118">
        <v>0.0</v>
      </c>
      <c r="CB150" s="118"/>
      <c r="CC150" s="118"/>
      <c r="CD150" s="118">
        <v>0.0</v>
      </c>
      <c r="CE150" s="118">
        <v>0.0</v>
      </c>
      <c r="CF150" s="118">
        <v>0.0</v>
      </c>
      <c r="CG150" s="118">
        <v>0.0</v>
      </c>
      <c r="CH150" s="118"/>
      <c r="CI150" s="118"/>
      <c r="CJ150" s="118"/>
      <c r="CK150" s="118"/>
      <c r="CL150" s="119">
        <v>45812.0</v>
      </c>
      <c r="CM150" s="117" t="s">
        <v>354</v>
      </c>
      <c r="CN150" s="117" t="s">
        <v>420</v>
      </c>
      <c r="CO150" s="117" t="s">
        <v>421</v>
      </c>
      <c r="CP150" s="118">
        <v>13902.89</v>
      </c>
      <c r="CQ150" s="118">
        <v>25.0</v>
      </c>
      <c r="CR150" s="118">
        <v>23.0</v>
      </c>
      <c r="CS150" s="117" t="s">
        <v>24</v>
      </c>
      <c r="CT150" s="117"/>
      <c r="CU150" s="117"/>
      <c r="CV150" s="117" t="s">
        <v>372</v>
      </c>
      <c r="CW150" s="119">
        <v>46178.0</v>
      </c>
      <c r="CX150" s="117" t="s">
        <v>358</v>
      </c>
    </row>
    <row r="151">
      <c r="A151" s="114" t="s">
        <v>596</v>
      </c>
      <c r="B151" s="114" t="s">
        <v>202</v>
      </c>
      <c r="C151" s="114" t="s">
        <v>24</v>
      </c>
      <c r="D151" s="114" t="s">
        <v>418</v>
      </c>
      <c r="E151" s="114" t="s">
        <v>349</v>
      </c>
      <c r="F151" s="114"/>
      <c r="G151" s="114"/>
      <c r="H151" s="114"/>
      <c r="I151" s="115">
        <v>22041.0</v>
      </c>
      <c r="J151" s="114" t="s">
        <v>90</v>
      </c>
      <c r="K151" s="114" t="s">
        <v>419</v>
      </c>
      <c r="L151" s="116">
        <v>45812.0</v>
      </c>
      <c r="M151" s="114" t="s">
        <v>351</v>
      </c>
      <c r="N151" s="115">
        <v>6.0</v>
      </c>
      <c r="O151" s="114" t="s">
        <v>352</v>
      </c>
      <c r="P151" s="114" t="s">
        <v>353</v>
      </c>
      <c r="Q151" s="115">
        <v>12230.73</v>
      </c>
      <c r="R151" s="115">
        <v>21236.78</v>
      </c>
      <c r="S151" s="115">
        <v>69.0</v>
      </c>
      <c r="T151" s="115">
        <v>117.0</v>
      </c>
      <c r="U151" s="115">
        <v>195.0</v>
      </c>
      <c r="V151" s="115">
        <v>289.0</v>
      </c>
      <c r="W151" s="115">
        <v>-0.0192751205</v>
      </c>
      <c r="X151" s="115">
        <v>-0.10607610474631751</v>
      </c>
      <c r="Y151" s="115">
        <v>0.025536409</v>
      </c>
      <c r="Z151" s="115">
        <v>0.0802198395</v>
      </c>
      <c r="AA151" s="115">
        <v>-0.015659599</v>
      </c>
      <c r="AB151" s="115">
        <v>-6921.764163679689</v>
      </c>
      <c r="AC151" s="115"/>
      <c r="AD151" s="115"/>
      <c r="AE151" s="115"/>
      <c r="AF151" s="115"/>
      <c r="AG151" s="115">
        <v>-6921.764163679689</v>
      </c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>
        <v>0.0</v>
      </c>
      <c r="AS151" s="115">
        <v>0.0</v>
      </c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>
        <v>35860.08468789623</v>
      </c>
      <c r="BI151" s="115">
        <v>-32223.222052184225</v>
      </c>
      <c r="BJ151" s="115">
        <v>38711.29793377301</v>
      </c>
      <c r="BK151" s="115">
        <v>-22292.76362879735</v>
      </c>
      <c r="BL151" s="115">
        <v>16066.338981910685</v>
      </c>
      <c r="BM151" s="115">
        <v>-10957.421611413132</v>
      </c>
      <c r="BN151" s="115">
        <v>6086.057923784585</v>
      </c>
      <c r="BO151" s="115">
        <v>-20496.08517131655</v>
      </c>
      <c r="BP151" s="115">
        <v>23628.110314015066</v>
      </c>
      <c r="BQ151" s="115">
        <v>-4109.165695985545</v>
      </c>
      <c r="BR151" s="115"/>
      <c r="BS151" s="115"/>
      <c r="BT151" s="115"/>
      <c r="BU151" s="115"/>
      <c r="BV151" s="115"/>
      <c r="BW151" s="115"/>
      <c r="BX151" s="115"/>
      <c r="BY151" s="115"/>
      <c r="BZ151" s="115">
        <v>0.0</v>
      </c>
      <c r="CA151" s="115">
        <v>0.0</v>
      </c>
      <c r="CB151" s="115"/>
      <c r="CC151" s="115"/>
      <c r="CD151" s="115">
        <v>0.0</v>
      </c>
      <c r="CE151" s="115">
        <v>0.0</v>
      </c>
      <c r="CF151" s="115">
        <v>0.0</v>
      </c>
      <c r="CG151" s="115">
        <v>0.0</v>
      </c>
      <c r="CH151" s="115"/>
      <c r="CI151" s="115"/>
      <c r="CJ151" s="115"/>
      <c r="CK151" s="115"/>
      <c r="CL151" s="116">
        <v>45812.0</v>
      </c>
      <c r="CM151" s="114" t="s">
        <v>354</v>
      </c>
      <c r="CN151" s="114" t="s">
        <v>420</v>
      </c>
      <c r="CO151" s="114" t="s">
        <v>421</v>
      </c>
      <c r="CP151" s="115">
        <v>12230.73</v>
      </c>
      <c r="CQ151" s="115">
        <v>25.0</v>
      </c>
      <c r="CR151" s="115">
        <v>23.0</v>
      </c>
      <c r="CS151" s="114" t="s">
        <v>24</v>
      </c>
      <c r="CT151" s="114"/>
      <c r="CU151" s="114"/>
      <c r="CV151" s="114" t="s">
        <v>372</v>
      </c>
      <c r="CW151" s="116">
        <v>46178.0</v>
      </c>
      <c r="CX151" s="114" t="s">
        <v>358</v>
      </c>
    </row>
    <row r="152">
      <c r="A152" s="117" t="s">
        <v>404</v>
      </c>
      <c r="B152" s="117" t="s">
        <v>633</v>
      </c>
      <c r="C152" s="117" t="s">
        <v>26</v>
      </c>
      <c r="D152" s="117" t="s">
        <v>406</v>
      </c>
      <c r="E152" s="117" t="s">
        <v>349</v>
      </c>
      <c r="F152" s="117"/>
      <c r="G152" s="117"/>
      <c r="H152" s="117"/>
      <c r="I152" s="118">
        <v>18920.0</v>
      </c>
      <c r="J152" s="117" t="s">
        <v>89</v>
      </c>
      <c r="K152" s="117" t="s">
        <v>407</v>
      </c>
      <c r="L152" s="119">
        <v>45812.0</v>
      </c>
      <c r="M152" s="117" t="s">
        <v>351</v>
      </c>
      <c r="N152" s="118">
        <v>6.0</v>
      </c>
      <c r="O152" s="117" t="s">
        <v>352</v>
      </c>
      <c r="P152" s="117" t="s">
        <v>353</v>
      </c>
      <c r="Q152" s="118">
        <v>17687.52</v>
      </c>
      <c r="R152" s="118">
        <v>21514.42</v>
      </c>
      <c r="S152" s="118">
        <v>107.0</v>
      </c>
      <c r="T152" s="118">
        <v>139.0</v>
      </c>
      <c r="U152" s="118">
        <v>279.0</v>
      </c>
      <c r="V152" s="118">
        <v>351.0</v>
      </c>
      <c r="W152" s="118">
        <v>-0.103566996</v>
      </c>
      <c r="X152" s="118">
        <v>-0.13840073824426258</v>
      </c>
      <c r="Y152" s="118">
        <v>0.033546243</v>
      </c>
      <c r="Z152" s="118">
        <v>0.0848909995</v>
      </c>
      <c r="AA152" s="118">
        <v>-0.0833678425</v>
      </c>
      <c r="AB152" s="118">
        <v>-1539.1726141434413</v>
      </c>
      <c r="AC152" s="118"/>
      <c r="AD152" s="118"/>
      <c r="AE152" s="118"/>
      <c r="AF152" s="118"/>
      <c r="AG152" s="118">
        <v>-1539.1726141434413</v>
      </c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118">
        <v>0.0</v>
      </c>
      <c r="AS152" s="118">
        <v>0.0</v>
      </c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/>
      <c r="BE152" s="118"/>
      <c r="BF152" s="118"/>
      <c r="BG152" s="118"/>
      <c r="BH152" s="118">
        <v>5887.586280854044</v>
      </c>
      <c r="BI152" s="118">
        <v>-32496.84696964131</v>
      </c>
      <c r="BJ152" s="118">
        <v>4882.018175863513</v>
      </c>
      <c r="BK152" s="118">
        <v>-18854.84559322473</v>
      </c>
      <c r="BL152" s="118">
        <v>6660.038345699048</v>
      </c>
      <c r="BM152" s="118">
        <v>-17167.795005843087</v>
      </c>
      <c r="BN152" s="118">
        <v>12052.590625882549</v>
      </c>
      <c r="BO152" s="118">
        <v>-10608.61102562746</v>
      </c>
      <c r="BP152" s="118">
        <v>10648.515006196001</v>
      </c>
      <c r="BQ152" s="118">
        <v>-22600.25126659513</v>
      </c>
      <c r="BR152" s="118"/>
      <c r="BS152" s="118"/>
      <c r="BT152" s="118"/>
      <c r="BU152" s="118"/>
      <c r="BV152" s="118"/>
      <c r="BW152" s="118"/>
      <c r="BX152" s="118"/>
      <c r="BY152" s="118"/>
      <c r="BZ152" s="118">
        <v>0.0</v>
      </c>
      <c r="CA152" s="118">
        <v>0.0</v>
      </c>
      <c r="CB152" s="118"/>
      <c r="CC152" s="118"/>
      <c r="CD152" s="118">
        <v>0.0</v>
      </c>
      <c r="CE152" s="118">
        <v>0.0</v>
      </c>
      <c r="CF152" s="118">
        <v>0.0</v>
      </c>
      <c r="CG152" s="118">
        <v>0.0</v>
      </c>
      <c r="CH152" s="118"/>
      <c r="CI152" s="118"/>
      <c r="CJ152" s="118"/>
      <c r="CK152" s="118"/>
      <c r="CL152" s="119">
        <v>45812.0</v>
      </c>
      <c r="CM152" s="117" t="s">
        <v>384</v>
      </c>
      <c r="CN152" s="117" t="s">
        <v>396</v>
      </c>
      <c r="CO152" s="117" t="s">
        <v>408</v>
      </c>
      <c r="CP152" s="118">
        <v>17687.52</v>
      </c>
      <c r="CQ152" s="118">
        <v>25.0</v>
      </c>
      <c r="CR152" s="118">
        <v>23.0</v>
      </c>
      <c r="CS152" s="117" t="s">
        <v>247</v>
      </c>
      <c r="CT152" s="117"/>
      <c r="CU152" s="117"/>
      <c r="CV152" s="117" t="s">
        <v>372</v>
      </c>
      <c r="CW152" s="119">
        <v>46178.0</v>
      </c>
      <c r="CX152" s="117" t="s">
        <v>358</v>
      </c>
    </row>
    <row r="153">
      <c r="A153" s="114" t="s">
        <v>404</v>
      </c>
      <c r="B153" s="114" t="s">
        <v>634</v>
      </c>
      <c r="C153" s="114" t="s">
        <v>26</v>
      </c>
      <c r="D153" s="114" t="s">
        <v>406</v>
      </c>
      <c r="E153" s="114" t="s">
        <v>349</v>
      </c>
      <c r="F153" s="114"/>
      <c r="G153" s="114"/>
      <c r="H153" s="114"/>
      <c r="I153" s="115">
        <v>18907.0</v>
      </c>
      <c r="J153" s="114" t="s">
        <v>87</v>
      </c>
      <c r="K153" s="114" t="s">
        <v>407</v>
      </c>
      <c r="L153" s="116">
        <v>45812.0</v>
      </c>
      <c r="M153" s="114" t="s">
        <v>351</v>
      </c>
      <c r="N153" s="115">
        <v>6.0</v>
      </c>
      <c r="O153" s="114" t="s">
        <v>352</v>
      </c>
      <c r="P153" s="114" t="s">
        <v>353</v>
      </c>
      <c r="Q153" s="115">
        <v>6350.75</v>
      </c>
      <c r="R153" s="115">
        <v>5981.2</v>
      </c>
      <c r="S153" s="115">
        <v>36.0</v>
      </c>
      <c r="T153" s="115">
        <v>48.0</v>
      </c>
      <c r="U153" s="115">
        <v>120.0</v>
      </c>
      <c r="V153" s="115">
        <v>94.0</v>
      </c>
      <c r="W153" s="115">
        <v>-0.10114421900000001</v>
      </c>
      <c r="X153" s="115">
        <v>-0.08821813939924178</v>
      </c>
      <c r="Y153" s="115">
        <v>0.0141456855</v>
      </c>
      <c r="Z153" s="115">
        <v>0.035566201</v>
      </c>
      <c r="AA153" s="115">
        <v>-0.0040127465</v>
      </c>
      <c r="AB153" s="115">
        <v>431.47900114109166</v>
      </c>
      <c r="AC153" s="115"/>
      <c r="AD153" s="115"/>
      <c r="AE153" s="115"/>
      <c r="AF153" s="115"/>
      <c r="AG153" s="115">
        <v>431.47900114109166</v>
      </c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>
        <v>0.0</v>
      </c>
      <c r="AS153" s="115">
        <v>0.0</v>
      </c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>
        <v>45665.546145450906</v>
      </c>
      <c r="BI153" s="115">
        <v>-59364.955379125946</v>
      </c>
      <c r="BJ153" s="115">
        <v>38550.93298979636</v>
      </c>
      <c r="BK153" s="115">
        <v>-48062.909994749134</v>
      </c>
      <c r="BL153" s="115">
        <v>15596.660526147018</v>
      </c>
      <c r="BM153" s="115">
        <v>-20978.449598456325</v>
      </c>
      <c r="BN153" s="115">
        <v>18000.51113707639</v>
      </c>
      <c r="BO153" s="115">
        <v>-35294.29635721854</v>
      </c>
      <c r="BP153" s="115">
        <v>37145.77219371978</v>
      </c>
      <c r="BQ153" s="115">
        <v>-25233.776045886938</v>
      </c>
      <c r="BR153" s="115"/>
      <c r="BS153" s="115"/>
      <c r="BT153" s="115"/>
      <c r="BU153" s="115"/>
      <c r="BV153" s="115"/>
      <c r="BW153" s="115"/>
      <c r="BX153" s="115"/>
      <c r="BY153" s="115"/>
      <c r="BZ153" s="115">
        <v>0.0</v>
      </c>
      <c r="CA153" s="115">
        <v>0.0</v>
      </c>
      <c r="CB153" s="115"/>
      <c r="CC153" s="115"/>
      <c r="CD153" s="115">
        <v>0.0</v>
      </c>
      <c r="CE153" s="115">
        <v>0.0</v>
      </c>
      <c r="CF153" s="115">
        <v>0.0</v>
      </c>
      <c r="CG153" s="115">
        <v>0.0</v>
      </c>
      <c r="CH153" s="115"/>
      <c r="CI153" s="115"/>
      <c r="CJ153" s="115"/>
      <c r="CK153" s="115"/>
      <c r="CL153" s="116">
        <v>45812.0</v>
      </c>
      <c r="CM153" s="114" t="s">
        <v>384</v>
      </c>
      <c r="CN153" s="114" t="s">
        <v>396</v>
      </c>
      <c r="CO153" s="114" t="s">
        <v>408</v>
      </c>
      <c r="CP153" s="115">
        <v>6318.95</v>
      </c>
      <c r="CQ153" s="115">
        <v>25.0</v>
      </c>
      <c r="CR153" s="115">
        <v>23.0</v>
      </c>
      <c r="CS153" s="114" t="s">
        <v>247</v>
      </c>
      <c r="CT153" s="114"/>
      <c r="CU153" s="114"/>
      <c r="CV153" s="114" t="s">
        <v>357</v>
      </c>
      <c r="CW153" s="116">
        <v>46178.0</v>
      </c>
      <c r="CX153" s="114" t="s">
        <v>358</v>
      </c>
    </row>
    <row r="154">
      <c r="A154" s="117" t="s">
        <v>628</v>
      </c>
      <c r="B154" s="117" t="s">
        <v>635</v>
      </c>
      <c r="C154" s="117" t="s">
        <v>25</v>
      </c>
      <c r="D154" s="117" t="s">
        <v>389</v>
      </c>
      <c r="E154" s="117" t="s">
        <v>349</v>
      </c>
      <c r="F154" s="117"/>
      <c r="G154" s="117"/>
      <c r="H154" s="117"/>
      <c r="I154" s="118">
        <v>19843.0</v>
      </c>
      <c r="J154" s="117" t="s">
        <v>87</v>
      </c>
      <c r="K154" s="117" t="s">
        <v>390</v>
      </c>
      <c r="L154" s="119">
        <v>45812.0</v>
      </c>
      <c r="M154" s="117" t="s">
        <v>351</v>
      </c>
      <c r="N154" s="118">
        <v>6.0</v>
      </c>
      <c r="O154" s="117" t="s">
        <v>352</v>
      </c>
      <c r="P154" s="117" t="s">
        <v>353</v>
      </c>
      <c r="Q154" s="118">
        <v>15452.27</v>
      </c>
      <c r="R154" s="118">
        <v>21939.29</v>
      </c>
      <c r="S154" s="118">
        <v>97.0</v>
      </c>
      <c r="T154" s="118">
        <v>135.0</v>
      </c>
      <c r="U154" s="118">
        <v>235.0</v>
      </c>
      <c r="V154" s="118">
        <v>330.0</v>
      </c>
      <c r="W154" s="118">
        <v>-0.10114421900000001</v>
      </c>
      <c r="X154" s="118">
        <v>-0.08821813939924178</v>
      </c>
      <c r="Y154" s="118">
        <v>0.0141456855</v>
      </c>
      <c r="Z154" s="118">
        <v>0.035566201</v>
      </c>
      <c r="AA154" s="118">
        <v>-0.0040127465</v>
      </c>
      <c r="AB154" s="118">
        <v>-4690.776238144127</v>
      </c>
      <c r="AC154" s="118"/>
      <c r="AD154" s="118"/>
      <c r="AE154" s="118"/>
      <c r="AF154" s="118"/>
      <c r="AG154" s="118">
        <v>-4690.776238144127</v>
      </c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>
        <v>0.0</v>
      </c>
      <c r="AS154" s="118">
        <v>0.0</v>
      </c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>
        <v>45665.546145450906</v>
      </c>
      <c r="BI154" s="118">
        <v>-59364.955379125946</v>
      </c>
      <c r="BJ154" s="118">
        <v>38550.93298979636</v>
      </c>
      <c r="BK154" s="118">
        <v>-48062.909994749134</v>
      </c>
      <c r="BL154" s="118">
        <v>15596.660526147018</v>
      </c>
      <c r="BM154" s="118">
        <v>-20978.449598456325</v>
      </c>
      <c r="BN154" s="118">
        <v>18000.51113707639</v>
      </c>
      <c r="BO154" s="118">
        <v>-35294.29635721854</v>
      </c>
      <c r="BP154" s="118">
        <v>37145.77219371978</v>
      </c>
      <c r="BQ154" s="118">
        <v>-25233.776045886938</v>
      </c>
      <c r="BR154" s="118"/>
      <c r="BS154" s="118"/>
      <c r="BT154" s="118"/>
      <c r="BU154" s="118"/>
      <c r="BV154" s="118"/>
      <c r="BW154" s="118"/>
      <c r="BX154" s="118"/>
      <c r="BY154" s="118"/>
      <c r="BZ154" s="118">
        <v>0.0</v>
      </c>
      <c r="CA154" s="118">
        <v>0.0</v>
      </c>
      <c r="CB154" s="118"/>
      <c r="CC154" s="118"/>
      <c r="CD154" s="118">
        <v>0.0</v>
      </c>
      <c r="CE154" s="118">
        <v>0.0</v>
      </c>
      <c r="CF154" s="118">
        <v>0.0</v>
      </c>
      <c r="CG154" s="118">
        <v>0.0</v>
      </c>
      <c r="CH154" s="118"/>
      <c r="CI154" s="118"/>
      <c r="CJ154" s="118"/>
      <c r="CK154" s="118"/>
      <c r="CL154" s="119">
        <v>45812.0</v>
      </c>
      <c r="CM154" s="117" t="s">
        <v>384</v>
      </c>
      <c r="CN154" s="117" t="s">
        <v>391</v>
      </c>
      <c r="CO154" s="117" t="s">
        <v>392</v>
      </c>
      <c r="CP154" s="118">
        <v>15452.27</v>
      </c>
      <c r="CQ154" s="118">
        <v>25.0</v>
      </c>
      <c r="CR154" s="118">
        <v>23.0</v>
      </c>
      <c r="CS154" s="117" t="s">
        <v>247</v>
      </c>
      <c r="CT154" s="117"/>
      <c r="CU154" s="117"/>
      <c r="CV154" s="117" t="s">
        <v>372</v>
      </c>
      <c r="CW154" s="119">
        <v>46178.0</v>
      </c>
      <c r="CX154" s="117" t="s">
        <v>358</v>
      </c>
    </row>
    <row r="155">
      <c r="A155" s="114" t="s">
        <v>630</v>
      </c>
      <c r="B155" s="114" t="s">
        <v>636</v>
      </c>
      <c r="C155" s="114" t="s">
        <v>27</v>
      </c>
      <c r="D155" s="114" t="s">
        <v>426</v>
      </c>
      <c r="E155" s="114" t="s">
        <v>349</v>
      </c>
      <c r="F155" s="114"/>
      <c r="G155" s="114"/>
      <c r="H155" s="114"/>
      <c r="I155" s="115">
        <v>21655.0</v>
      </c>
      <c r="J155" s="114" t="s">
        <v>86</v>
      </c>
      <c r="K155" s="114" t="s">
        <v>427</v>
      </c>
      <c r="L155" s="116">
        <v>45812.0</v>
      </c>
      <c r="M155" s="114" t="s">
        <v>351</v>
      </c>
      <c r="N155" s="115">
        <v>6.0</v>
      </c>
      <c r="O155" s="114" t="s">
        <v>352</v>
      </c>
      <c r="P155" s="114" t="s">
        <v>353</v>
      </c>
      <c r="Q155" s="115">
        <v>4825.26</v>
      </c>
      <c r="R155" s="115">
        <v>5440.3</v>
      </c>
      <c r="S155" s="115">
        <v>29.0</v>
      </c>
      <c r="T155" s="115">
        <v>31.0</v>
      </c>
      <c r="U155" s="115">
        <v>81.0</v>
      </c>
      <c r="V155" s="115">
        <v>101.0</v>
      </c>
      <c r="W155" s="115">
        <v>-0.082491842</v>
      </c>
      <c r="X155" s="115">
        <v>-0.04054054054054057</v>
      </c>
      <c r="Y155" s="115">
        <v>-0.002432829</v>
      </c>
      <c r="Z155" s="115">
        <v>0.064605929</v>
      </c>
      <c r="AA155" s="115">
        <v>-0.117253521</v>
      </c>
      <c r="AB155" s="115">
        <v>-375.33843699328924</v>
      </c>
      <c r="AC155" s="115"/>
      <c r="AD155" s="115"/>
      <c r="AE155" s="115"/>
      <c r="AF155" s="115"/>
      <c r="AG155" s="115">
        <v>-375.33843699328924</v>
      </c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>
        <v>0.0</v>
      </c>
      <c r="AS155" s="115">
        <v>0.0</v>
      </c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>
        <v>18942.256601210724</v>
      </c>
      <c r="BI155" s="115">
        <v>-22493.812897781016</v>
      </c>
      <c r="BJ155" s="115">
        <v>10854.753869818704</v>
      </c>
      <c r="BK155" s="115">
        <v>-25193.598336845087</v>
      </c>
      <c r="BL155" s="115">
        <v>12226.332837277254</v>
      </c>
      <c r="BM155" s="115">
        <v>-8082.171623414555</v>
      </c>
      <c r="BN155" s="115">
        <v>13944.239662689306</v>
      </c>
      <c r="BO155" s="115">
        <v>-12148.991186639172</v>
      </c>
      <c r="BP155" s="115">
        <v>13323.364577980185</v>
      </c>
      <c r="BQ155" s="115">
        <v>-10974.45184016762</v>
      </c>
      <c r="BR155" s="115"/>
      <c r="BS155" s="115"/>
      <c r="BT155" s="115"/>
      <c r="BU155" s="115"/>
      <c r="BV155" s="115"/>
      <c r="BW155" s="115"/>
      <c r="BX155" s="115"/>
      <c r="BY155" s="115"/>
      <c r="BZ155" s="115">
        <v>0.0</v>
      </c>
      <c r="CA155" s="115">
        <v>0.0</v>
      </c>
      <c r="CB155" s="115"/>
      <c r="CC155" s="115"/>
      <c r="CD155" s="115">
        <v>0.0</v>
      </c>
      <c r="CE155" s="115">
        <v>0.0</v>
      </c>
      <c r="CF155" s="115">
        <v>0.0</v>
      </c>
      <c r="CG155" s="115">
        <v>0.0</v>
      </c>
      <c r="CH155" s="115"/>
      <c r="CI155" s="115"/>
      <c r="CJ155" s="115"/>
      <c r="CK155" s="115"/>
      <c r="CL155" s="116">
        <v>45812.0</v>
      </c>
      <c r="CM155" s="114" t="s">
        <v>369</v>
      </c>
      <c r="CN155" s="114" t="s">
        <v>429</v>
      </c>
      <c r="CO155" s="114" t="s">
        <v>430</v>
      </c>
      <c r="CP155" s="115">
        <v>4825.26</v>
      </c>
      <c r="CQ155" s="115">
        <v>25.0</v>
      </c>
      <c r="CR155" s="115">
        <v>23.0</v>
      </c>
      <c r="CS155" s="114" t="s">
        <v>247</v>
      </c>
      <c r="CT155" s="114"/>
      <c r="CU155" s="114"/>
      <c r="CV155" s="114" t="s">
        <v>372</v>
      </c>
      <c r="CW155" s="116">
        <v>46178.0</v>
      </c>
      <c r="CX155" s="114" t="s">
        <v>358</v>
      </c>
    </row>
    <row r="156">
      <c r="A156" s="117" t="s">
        <v>628</v>
      </c>
      <c r="B156" s="117" t="s">
        <v>637</v>
      </c>
      <c r="C156" s="117" t="s">
        <v>25</v>
      </c>
      <c r="D156" s="117" t="s">
        <v>389</v>
      </c>
      <c r="E156" s="117" t="s">
        <v>349</v>
      </c>
      <c r="F156" s="117"/>
      <c r="G156" s="117"/>
      <c r="H156" s="117"/>
      <c r="I156" s="118">
        <v>19740.0</v>
      </c>
      <c r="J156" s="117" t="s">
        <v>86</v>
      </c>
      <c r="K156" s="117" t="s">
        <v>390</v>
      </c>
      <c r="L156" s="119">
        <v>45812.0</v>
      </c>
      <c r="M156" s="117" t="s">
        <v>351</v>
      </c>
      <c r="N156" s="118">
        <v>6.0</v>
      </c>
      <c r="O156" s="117" t="s">
        <v>352</v>
      </c>
      <c r="P156" s="117" t="s">
        <v>353</v>
      </c>
      <c r="Q156" s="118">
        <v>4362.68</v>
      </c>
      <c r="R156" s="118">
        <v>6298.95</v>
      </c>
      <c r="S156" s="118">
        <v>33.0</v>
      </c>
      <c r="T156" s="118">
        <v>37.0</v>
      </c>
      <c r="U156" s="118">
        <v>60.0</v>
      </c>
      <c r="V156" s="118">
        <v>95.0</v>
      </c>
      <c r="W156" s="118">
        <v>-0.082491842</v>
      </c>
      <c r="X156" s="118">
        <v>-0.04054054054054057</v>
      </c>
      <c r="Y156" s="118">
        <v>-0.002432829</v>
      </c>
      <c r="Z156" s="118">
        <v>0.064605929</v>
      </c>
      <c r="AA156" s="118">
        <v>-0.117253521</v>
      </c>
      <c r="AB156" s="118">
        <v>-1572.1409024718796</v>
      </c>
      <c r="AC156" s="118"/>
      <c r="AD156" s="118"/>
      <c r="AE156" s="118"/>
      <c r="AF156" s="118"/>
      <c r="AG156" s="118">
        <v>-1572.1409024718796</v>
      </c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>
        <v>0.0</v>
      </c>
      <c r="AS156" s="118">
        <v>0.0</v>
      </c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>
        <v>18942.256601210724</v>
      </c>
      <c r="BI156" s="118">
        <v>-22493.812897781016</v>
      </c>
      <c r="BJ156" s="118">
        <v>10854.753869818704</v>
      </c>
      <c r="BK156" s="118">
        <v>-25193.598336845087</v>
      </c>
      <c r="BL156" s="118">
        <v>12226.332837277254</v>
      </c>
      <c r="BM156" s="118">
        <v>-8082.171623414555</v>
      </c>
      <c r="BN156" s="118">
        <v>13944.239662689306</v>
      </c>
      <c r="BO156" s="118">
        <v>-12148.991186639172</v>
      </c>
      <c r="BP156" s="118">
        <v>13323.364577980185</v>
      </c>
      <c r="BQ156" s="118">
        <v>-10974.45184016762</v>
      </c>
      <c r="BR156" s="118"/>
      <c r="BS156" s="118"/>
      <c r="BT156" s="118"/>
      <c r="BU156" s="118"/>
      <c r="BV156" s="118"/>
      <c r="BW156" s="118"/>
      <c r="BX156" s="118"/>
      <c r="BY156" s="118"/>
      <c r="BZ156" s="118">
        <v>0.0</v>
      </c>
      <c r="CA156" s="118">
        <v>0.0</v>
      </c>
      <c r="CB156" s="118"/>
      <c r="CC156" s="118"/>
      <c r="CD156" s="118">
        <v>0.0</v>
      </c>
      <c r="CE156" s="118">
        <v>0.0</v>
      </c>
      <c r="CF156" s="118">
        <v>0.0</v>
      </c>
      <c r="CG156" s="118">
        <v>0.0</v>
      </c>
      <c r="CH156" s="118"/>
      <c r="CI156" s="118"/>
      <c r="CJ156" s="118"/>
      <c r="CK156" s="118"/>
      <c r="CL156" s="119">
        <v>45812.0</v>
      </c>
      <c r="CM156" s="117" t="s">
        <v>384</v>
      </c>
      <c r="CN156" s="117" t="s">
        <v>391</v>
      </c>
      <c r="CO156" s="117" t="s">
        <v>392</v>
      </c>
      <c r="CP156" s="118">
        <v>4362.68</v>
      </c>
      <c r="CQ156" s="118">
        <v>25.0</v>
      </c>
      <c r="CR156" s="118">
        <v>23.0</v>
      </c>
      <c r="CS156" s="117" t="s">
        <v>247</v>
      </c>
      <c r="CT156" s="117"/>
      <c r="CU156" s="117"/>
      <c r="CV156" s="117" t="s">
        <v>372</v>
      </c>
      <c r="CW156" s="119">
        <v>46178.0</v>
      </c>
      <c r="CX156" s="117" t="s">
        <v>358</v>
      </c>
    </row>
    <row r="157">
      <c r="A157" s="114" t="s">
        <v>628</v>
      </c>
      <c r="B157" s="114" t="s">
        <v>638</v>
      </c>
      <c r="C157" s="114" t="s">
        <v>25</v>
      </c>
      <c r="D157" s="114" t="s">
        <v>389</v>
      </c>
      <c r="E157" s="114" t="s">
        <v>349</v>
      </c>
      <c r="F157" s="114"/>
      <c r="G157" s="114"/>
      <c r="H157" s="114"/>
      <c r="I157" s="115">
        <v>19839.0</v>
      </c>
      <c r="J157" s="114" t="s">
        <v>87</v>
      </c>
      <c r="K157" s="114" t="s">
        <v>390</v>
      </c>
      <c r="L157" s="116">
        <v>45812.0</v>
      </c>
      <c r="M157" s="114" t="s">
        <v>351</v>
      </c>
      <c r="N157" s="115">
        <v>6.0</v>
      </c>
      <c r="O157" s="114" t="s">
        <v>352</v>
      </c>
      <c r="P157" s="114" t="s">
        <v>353</v>
      </c>
      <c r="Q157" s="115">
        <v>13071.61</v>
      </c>
      <c r="R157" s="115"/>
      <c r="S157" s="115">
        <v>93.0</v>
      </c>
      <c r="T157" s="115"/>
      <c r="U157" s="115">
        <v>177.0</v>
      </c>
      <c r="V157" s="115"/>
      <c r="W157" s="115">
        <v>-0.10114421900000001</v>
      </c>
      <c r="X157" s="115">
        <v>-0.08821813939924178</v>
      </c>
      <c r="Y157" s="115">
        <v>0.0141456855</v>
      </c>
      <c r="Z157" s="115">
        <v>0.035566201</v>
      </c>
      <c r="AA157" s="115">
        <v>-0.0040127465</v>
      </c>
      <c r="AB157" s="115">
        <v>0.0</v>
      </c>
      <c r="AC157" s="115"/>
      <c r="AD157" s="115"/>
      <c r="AE157" s="115"/>
      <c r="AF157" s="115"/>
      <c r="AG157" s="115">
        <v>0.0</v>
      </c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>
        <v>0.0</v>
      </c>
      <c r="AS157" s="115">
        <v>0.0</v>
      </c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>
        <v>45665.546145450906</v>
      </c>
      <c r="BI157" s="115">
        <v>-59364.955379125946</v>
      </c>
      <c r="BJ157" s="115">
        <v>38550.93298979636</v>
      </c>
      <c r="BK157" s="115">
        <v>-48062.909994749134</v>
      </c>
      <c r="BL157" s="115">
        <v>15596.660526147018</v>
      </c>
      <c r="BM157" s="115">
        <v>-20978.449598456325</v>
      </c>
      <c r="BN157" s="115">
        <v>18000.51113707639</v>
      </c>
      <c r="BO157" s="115">
        <v>-35294.29635721854</v>
      </c>
      <c r="BP157" s="115">
        <v>37145.77219371978</v>
      </c>
      <c r="BQ157" s="115">
        <v>-25233.776045886938</v>
      </c>
      <c r="BR157" s="115"/>
      <c r="BS157" s="115"/>
      <c r="BT157" s="115"/>
      <c r="BU157" s="115"/>
      <c r="BV157" s="115"/>
      <c r="BW157" s="115"/>
      <c r="BX157" s="115"/>
      <c r="BY157" s="115"/>
      <c r="BZ157" s="115">
        <v>0.0</v>
      </c>
      <c r="CA157" s="115">
        <v>0.0</v>
      </c>
      <c r="CB157" s="115"/>
      <c r="CC157" s="115"/>
      <c r="CD157" s="115">
        <v>0.0</v>
      </c>
      <c r="CE157" s="115">
        <v>0.0</v>
      </c>
      <c r="CF157" s="115">
        <v>0.0</v>
      </c>
      <c r="CG157" s="115">
        <v>0.0</v>
      </c>
      <c r="CH157" s="115"/>
      <c r="CI157" s="115"/>
      <c r="CJ157" s="115"/>
      <c r="CK157" s="115"/>
      <c r="CL157" s="116">
        <v>45812.0</v>
      </c>
      <c r="CM157" s="114" t="s">
        <v>384</v>
      </c>
      <c r="CN157" s="114" t="s">
        <v>391</v>
      </c>
      <c r="CO157" s="114" t="s">
        <v>392</v>
      </c>
      <c r="CP157" s="115">
        <v>13071.61</v>
      </c>
      <c r="CQ157" s="115">
        <v>25.0</v>
      </c>
      <c r="CR157" s="115">
        <v>23.0</v>
      </c>
      <c r="CS157" s="114" t="s">
        <v>247</v>
      </c>
      <c r="CT157" s="114"/>
      <c r="CU157" s="114"/>
      <c r="CV157" s="114"/>
      <c r="CW157" s="116">
        <v>46178.0</v>
      </c>
      <c r="CX157" s="114" t="s">
        <v>358</v>
      </c>
    </row>
    <row r="158">
      <c r="A158" s="117" t="s">
        <v>417</v>
      </c>
      <c r="B158" s="117" t="s">
        <v>162</v>
      </c>
      <c r="C158" s="117" t="s">
        <v>24</v>
      </c>
      <c r="D158" s="117" t="s">
        <v>418</v>
      </c>
      <c r="E158" s="117" t="s">
        <v>349</v>
      </c>
      <c r="F158" s="117"/>
      <c r="G158" s="117"/>
      <c r="H158" s="117"/>
      <c r="I158" s="118">
        <v>22038.0</v>
      </c>
      <c r="J158" s="117" t="s">
        <v>89</v>
      </c>
      <c r="K158" s="117" t="s">
        <v>419</v>
      </c>
      <c r="L158" s="119">
        <v>45812.0</v>
      </c>
      <c r="M158" s="117" t="s">
        <v>351</v>
      </c>
      <c r="N158" s="118">
        <v>6.0</v>
      </c>
      <c r="O158" s="117" t="s">
        <v>352</v>
      </c>
      <c r="P158" s="117" t="s">
        <v>353</v>
      </c>
      <c r="Q158" s="118">
        <v>22614.65</v>
      </c>
      <c r="R158" s="118">
        <v>20019.57</v>
      </c>
      <c r="S158" s="118">
        <v>109.0</v>
      </c>
      <c r="T158" s="118">
        <v>114.0</v>
      </c>
      <c r="U158" s="118">
        <v>324.0</v>
      </c>
      <c r="V158" s="118">
        <v>321.0</v>
      </c>
      <c r="W158" s="118">
        <v>-0.103566996</v>
      </c>
      <c r="X158" s="118">
        <v>-0.13840073824426258</v>
      </c>
      <c r="Y158" s="118">
        <v>0.033546243</v>
      </c>
      <c r="Z158" s="118">
        <v>0.0848909995</v>
      </c>
      <c r="AA158" s="118">
        <v>-0.0833678425</v>
      </c>
      <c r="AB158" s="118">
        <v>5067.092939941442</v>
      </c>
      <c r="AC158" s="118"/>
      <c r="AD158" s="118"/>
      <c r="AE158" s="118"/>
      <c r="AF158" s="118"/>
      <c r="AG158" s="118">
        <v>5067.092939941442</v>
      </c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>
        <v>0.0</v>
      </c>
      <c r="AS158" s="118">
        <v>0.0</v>
      </c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>
        <v>5887.586280854044</v>
      </c>
      <c r="BI158" s="118">
        <v>-32496.84696964131</v>
      </c>
      <c r="BJ158" s="118">
        <v>4882.018175863513</v>
      </c>
      <c r="BK158" s="118">
        <v>-18854.84559322473</v>
      </c>
      <c r="BL158" s="118">
        <v>6660.038345699048</v>
      </c>
      <c r="BM158" s="118">
        <v>-17167.795005843087</v>
      </c>
      <c r="BN158" s="118">
        <v>12052.590625882549</v>
      </c>
      <c r="BO158" s="118">
        <v>-10608.61102562746</v>
      </c>
      <c r="BP158" s="118">
        <v>10648.515006196001</v>
      </c>
      <c r="BQ158" s="118">
        <v>-22600.25126659513</v>
      </c>
      <c r="BR158" s="118"/>
      <c r="BS158" s="118"/>
      <c r="BT158" s="118"/>
      <c r="BU158" s="118"/>
      <c r="BV158" s="118"/>
      <c r="BW158" s="118"/>
      <c r="BX158" s="118"/>
      <c r="BY158" s="118"/>
      <c r="BZ158" s="118">
        <v>0.0</v>
      </c>
      <c r="CA158" s="118">
        <v>0.0</v>
      </c>
      <c r="CB158" s="118"/>
      <c r="CC158" s="118"/>
      <c r="CD158" s="118">
        <v>0.0</v>
      </c>
      <c r="CE158" s="118">
        <v>0.0</v>
      </c>
      <c r="CF158" s="118">
        <v>0.0</v>
      </c>
      <c r="CG158" s="118">
        <v>0.0</v>
      </c>
      <c r="CH158" s="118"/>
      <c r="CI158" s="118"/>
      <c r="CJ158" s="118"/>
      <c r="CK158" s="118"/>
      <c r="CL158" s="119">
        <v>45812.0</v>
      </c>
      <c r="CM158" s="117" t="s">
        <v>354</v>
      </c>
      <c r="CN158" s="117" t="s">
        <v>420</v>
      </c>
      <c r="CO158" s="117" t="s">
        <v>421</v>
      </c>
      <c r="CP158" s="118">
        <v>22614.65</v>
      </c>
      <c r="CQ158" s="118">
        <v>25.0</v>
      </c>
      <c r="CR158" s="118">
        <v>23.0</v>
      </c>
      <c r="CS158" s="117" t="s">
        <v>24</v>
      </c>
      <c r="CT158" s="117"/>
      <c r="CU158" s="117"/>
      <c r="CV158" s="117" t="s">
        <v>357</v>
      </c>
      <c r="CW158" s="119">
        <v>46178.0</v>
      </c>
      <c r="CX158" s="117" t="s">
        <v>358</v>
      </c>
    </row>
    <row r="159">
      <c r="A159" s="114" t="s">
        <v>639</v>
      </c>
      <c r="B159" s="114" t="s">
        <v>640</v>
      </c>
      <c r="C159" s="114" t="s">
        <v>27</v>
      </c>
      <c r="D159" s="114" t="s">
        <v>573</v>
      </c>
      <c r="E159" s="114" t="s">
        <v>349</v>
      </c>
      <c r="F159" s="114"/>
      <c r="G159" s="114"/>
      <c r="H159" s="114"/>
      <c r="I159" s="115">
        <v>19827.0</v>
      </c>
      <c r="J159" s="114" t="s">
        <v>95</v>
      </c>
      <c r="K159" s="114" t="s">
        <v>574</v>
      </c>
      <c r="L159" s="116">
        <v>45812.0</v>
      </c>
      <c r="M159" s="114" t="s">
        <v>351</v>
      </c>
      <c r="N159" s="115">
        <v>6.0</v>
      </c>
      <c r="O159" s="114" t="s">
        <v>352</v>
      </c>
      <c r="P159" s="114" t="s">
        <v>353</v>
      </c>
      <c r="Q159" s="115">
        <v>3110.34</v>
      </c>
      <c r="R159" s="115">
        <v>3486.55</v>
      </c>
      <c r="S159" s="115">
        <v>25.0</v>
      </c>
      <c r="T159" s="115">
        <v>31.0</v>
      </c>
      <c r="U159" s="115">
        <v>51.0</v>
      </c>
      <c r="V159" s="115">
        <v>74.0</v>
      </c>
      <c r="W159" s="115">
        <v>-0.228689599</v>
      </c>
      <c r="X159" s="115">
        <v>-0.1917886879127189</v>
      </c>
      <c r="Y159" s="115">
        <v>0.017658837</v>
      </c>
      <c r="Z159" s="115">
        <v>0.1956017055</v>
      </c>
      <c r="AA159" s="115">
        <v>-0.14586391199999998</v>
      </c>
      <c r="AB159" s="115">
        <v>242.16733308750676</v>
      </c>
      <c r="AC159" s="115"/>
      <c r="AD159" s="115"/>
      <c r="AE159" s="115"/>
      <c r="AF159" s="115"/>
      <c r="AG159" s="115">
        <v>242.16733308750676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>
        <v>0.0</v>
      </c>
      <c r="AS159" s="115">
        <v>0.0</v>
      </c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>
        <v>3364.3865109463695</v>
      </c>
      <c r="BI159" s="115">
        <v>-4617.676644911311</v>
      </c>
      <c r="BJ159" s="115">
        <v>416.8374553958632</v>
      </c>
      <c r="BK159" s="115">
        <v>-3495.518665337332</v>
      </c>
      <c r="BL159" s="115">
        <v>2479.9295111749043</v>
      </c>
      <c r="BM159" s="115">
        <v>-1413.9971352716918</v>
      </c>
      <c r="BN159" s="115">
        <v>1580.8515203382915</v>
      </c>
      <c r="BO159" s="115">
        <v>-1490.3489708944771</v>
      </c>
      <c r="BP159" s="115">
        <v>1308.2524559120895</v>
      </c>
      <c r="BQ159" s="115">
        <v>-332.82262945269184</v>
      </c>
      <c r="BR159" s="115"/>
      <c r="BS159" s="115"/>
      <c r="BT159" s="115"/>
      <c r="BU159" s="115"/>
      <c r="BV159" s="115"/>
      <c r="BW159" s="115"/>
      <c r="BX159" s="115"/>
      <c r="BY159" s="115"/>
      <c r="BZ159" s="115">
        <v>0.0</v>
      </c>
      <c r="CA159" s="115">
        <v>0.0</v>
      </c>
      <c r="CB159" s="115"/>
      <c r="CC159" s="115"/>
      <c r="CD159" s="115">
        <v>0.0</v>
      </c>
      <c r="CE159" s="115">
        <v>0.0</v>
      </c>
      <c r="CF159" s="115">
        <v>0.0</v>
      </c>
      <c r="CG159" s="115">
        <v>0.0</v>
      </c>
      <c r="CH159" s="115"/>
      <c r="CI159" s="115"/>
      <c r="CJ159" s="115"/>
      <c r="CK159" s="115"/>
      <c r="CL159" s="116">
        <v>45812.0</v>
      </c>
      <c r="CM159" s="114" t="s">
        <v>369</v>
      </c>
      <c r="CN159" s="114" t="s">
        <v>575</v>
      </c>
      <c r="CO159" s="114" t="s">
        <v>576</v>
      </c>
      <c r="CP159" s="115">
        <v>3110.34</v>
      </c>
      <c r="CQ159" s="115">
        <v>25.0</v>
      </c>
      <c r="CR159" s="115">
        <v>23.0</v>
      </c>
      <c r="CS159" s="114" t="s">
        <v>247</v>
      </c>
      <c r="CT159" s="114"/>
      <c r="CU159" s="114"/>
      <c r="CV159" s="114" t="s">
        <v>357</v>
      </c>
      <c r="CW159" s="116">
        <v>46178.0</v>
      </c>
      <c r="CX159" s="114" t="s">
        <v>358</v>
      </c>
    </row>
    <row r="160">
      <c r="A160" s="117" t="s">
        <v>641</v>
      </c>
      <c r="B160" s="117" t="s">
        <v>642</v>
      </c>
      <c r="C160" s="117" t="s">
        <v>25</v>
      </c>
      <c r="D160" s="117" t="s">
        <v>444</v>
      </c>
      <c r="E160" s="117" t="s">
        <v>349</v>
      </c>
      <c r="F160" s="117"/>
      <c r="G160" s="117"/>
      <c r="H160" s="117"/>
      <c r="I160" s="118">
        <v>21333.0</v>
      </c>
      <c r="J160" s="117" t="s">
        <v>82</v>
      </c>
      <c r="K160" s="117" t="s">
        <v>445</v>
      </c>
      <c r="L160" s="119">
        <v>45812.0</v>
      </c>
      <c r="M160" s="117" t="s">
        <v>351</v>
      </c>
      <c r="N160" s="118">
        <v>6.0</v>
      </c>
      <c r="O160" s="117" t="s">
        <v>352</v>
      </c>
      <c r="P160" s="117" t="s">
        <v>353</v>
      </c>
      <c r="Q160" s="118">
        <v>18581.96</v>
      </c>
      <c r="R160" s="118">
        <v>18533.11</v>
      </c>
      <c r="S160" s="118">
        <v>103.0</v>
      </c>
      <c r="T160" s="118">
        <v>91.0</v>
      </c>
      <c r="U160" s="118">
        <v>276.0</v>
      </c>
      <c r="V160" s="118">
        <v>251.0</v>
      </c>
      <c r="W160" s="118">
        <v>-0.046812981</v>
      </c>
      <c r="X160" s="118">
        <v>-0.038461538461538436</v>
      </c>
      <c r="Y160" s="118">
        <v>0.028705908</v>
      </c>
      <c r="Z160" s="118">
        <v>-0.00195191</v>
      </c>
      <c r="AA160" s="118">
        <v>0.048742348</v>
      </c>
      <c r="AB160" s="118">
        <v>-200.92710705879472</v>
      </c>
      <c r="AC160" s="118"/>
      <c r="AD160" s="118"/>
      <c r="AE160" s="118"/>
      <c r="AF160" s="118"/>
      <c r="AG160" s="118">
        <v>-200.92710705879472</v>
      </c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118">
        <v>0.0</v>
      </c>
      <c r="AS160" s="118">
        <v>0.0</v>
      </c>
      <c r="AT160" s="118"/>
      <c r="AU160" s="118"/>
      <c r="AV160" s="118"/>
      <c r="AW160" s="118"/>
      <c r="AX160" s="118"/>
      <c r="AY160" s="118"/>
      <c r="AZ160" s="118"/>
      <c r="BA160" s="118"/>
      <c r="BB160" s="118"/>
      <c r="BC160" s="118"/>
      <c r="BD160" s="118"/>
      <c r="BE160" s="118"/>
      <c r="BF160" s="118"/>
      <c r="BG160" s="118"/>
      <c r="BH160" s="118">
        <v>25966.910409370696</v>
      </c>
      <c r="BI160" s="118">
        <v>-19307.488167367923</v>
      </c>
      <c r="BJ160" s="118">
        <v>23430.786916518882</v>
      </c>
      <c r="BK160" s="118">
        <v>-19943.185172297926</v>
      </c>
      <c r="BL160" s="118">
        <v>10568.354572363292</v>
      </c>
      <c r="BM160" s="118">
        <v>-16485.89962569498</v>
      </c>
      <c r="BN160" s="118">
        <v>3248.3922100245645</v>
      </c>
      <c r="BO160" s="118">
        <v>-16139.249414771957</v>
      </c>
      <c r="BP160" s="118">
        <v>15658.819674272198</v>
      </c>
      <c r="BQ160" s="118">
        <v>-8685.507522856493</v>
      </c>
      <c r="BR160" s="118"/>
      <c r="BS160" s="118"/>
      <c r="BT160" s="118"/>
      <c r="BU160" s="118"/>
      <c r="BV160" s="118"/>
      <c r="BW160" s="118"/>
      <c r="BX160" s="118"/>
      <c r="BY160" s="118"/>
      <c r="BZ160" s="118">
        <v>0.0</v>
      </c>
      <c r="CA160" s="118">
        <v>0.0</v>
      </c>
      <c r="CB160" s="118"/>
      <c r="CC160" s="118"/>
      <c r="CD160" s="118">
        <v>0.0</v>
      </c>
      <c r="CE160" s="118">
        <v>0.0</v>
      </c>
      <c r="CF160" s="118">
        <v>0.0</v>
      </c>
      <c r="CG160" s="118">
        <v>0.0</v>
      </c>
      <c r="CH160" s="118"/>
      <c r="CI160" s="118"/>
      <c r="CJ160" s="118"/>
      <c r="CK160" s="118"/>
      <c r="CL160" s="119">
        <v>45812.0</v>
      </c>
      <c r="CM160" s="117" t="s">
        <v>384</v>
      </c>
      <c r="CN160" s="117" t="s">
        <v>391</v>
      </c>
      <c r="CO160" s="117" t="s">
        <v>620</v>
      </c>
      <c r="CP160" s="118">
        <v>18581.96</v>
      </c>
      <c r="CQ160" s="118">
        <v>25.0</v>
      </c>
      <c r="CR160" s="118">
        <v>23.0</v>
      </c>
      <c r="CS160" s="117" t="s">
        <v>247</v>
      </c>
      <c r="CT160" s="117"/>
      <c r="CU160" s="117"/>
      <c r="CV160" s="117" t="s">
        <v>372</v>
      </c>
      <c r="CW160" s="119">
        <v>46178.0</v>
      </c>
      <c r="CX160" s="117" t="s">
        <v>358</v>
      </c>
    </row>
    <row r="161">
      <c r="A161" s="114" t="s">
        <v>643</v>
      </c>
      <c r="B161" s="114" t="s">
        <v>121</v>
      </c>
      <c r="C161" s="114" t="s">
        <v>24</v>
      </c>
      <c r="D161" s="114" t="s">
        <v>469</v>
      </c>
      <c r="E161" s="114" t="s">
        <v>349</v>
      </c>
      <c r="F161" s="114"/>
      <c r="G161" s="114"/>
      <c r="H161" s="114"/>
      <c r="I161" s="115">
        <v>19934.0</v>
      </c>
      <c r="J161" s="114" t="s">
        <v>80</v>
      </c>
      <c r="K161" s="114" t="s">
        <v>470</v>
      </c>
      <c r="L161" s="116">
        <v>45812.0</v>
      </c>
      <c r="M161" s="114" t="s">
        <v>351</v>
      </c>
      <c r="N161" s="115">
        <v>6.0</v>
      </c>
      <c r="O161" s="114" t="s">
        <v>352</v>
      </c>
      <c r="P161" s="114" t="s">
        <v>353</v>
      </c>
      <c r="Q161" s="115">
        <v>3785.25</v>
      </c>
      <c r="R161" s="115">
        <v>4388.53</v>
      </c>
      <c r="S161" s="115">
        <v>28.0</v>
      </c>
      <c r="T161" s="115">
        <v>21.0</v>
      </c>
      <c r="U161" s="115">
        <v>67.0</v>
      </c>
      <c r="V161" s="115">
        <v>76.0</v>
      </c>
      <c r="W161" s="115">
        <v>-0.20420095300000002</v>
      </c>
      <c r="X161" s="115">
        <v>-0.199252506049084</v>
      </c>
      <c r="Y161" s="115">
        <v>-0.0044159505</v>
      </c>
      <c r="Z161" s="115">
        <v>0.080162051</v>
      </c>
      <c r="AA161" s="115">
        <v>-0.044701282</v>
      </c>
      <c r="AB161" s="115">
        <v>-528.306046955212</v>
      </c>
      <c r="AC161" s="115"/>
      <c r="AD161" s="115"/>
      <c r="AE161" s="115"/>
      <c r="AF161" s="115"/>
      <c r="AG161" s="115">
        <v>-528.306046955212</v>
      </c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>
        <v>0.0</v>
      </c>
      <c r="AS161" s="115">
        <v>0.0</v>
      </c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>
        <v>11171.932900408972</v>
      </c>
      <c r="BI161" s="115">
        <v>-7863.7677090444995</v>
      </c>
      <c r="BJ161" s="115">
        <v>12390.96287669647</v>
      </c>
      <c r="BK161" s="115">
        <v>-9979.593755657963</v>
      </c>
      <c r="BL161" s="115">
        <v>4668.125302998433</v>
      </c>
      <c r="BM161" s="115">
        <v>-8026.562661985933</v>
      </c>
      <c r="BN161" s="115">
        <v>2025.6892989724831</v>
      </c>
      <c r="BO161" s="115">
        <v>-5038.4523199529785</v>
      </c>
      <c r="BP161" s="115">
        <v>5938.050355145717</v>
      </c>
      <c r="BQ161" s="115">
        <v>-6283.724693152721</v>
      </c>
      <c r="BR161" s="115"/>
      <c r="BS161" s="115"/>
      <c r="BT161" s="115"/>
      <c r="BU161" s="115"/>
      <c r="BV161" s="115"/>
      <c r="BW161" s="115"/>
      <c r="BX161" s="115"/>
      <c r="BY161" s="115"/>
      <c r="BZ161" s="115">
        <v>0.0</v>
      </c>
      <c r="CA161" s="115">
        <v>0.0</v>
      </c>
      <c r="CB161" s="115"/>
      <c r="CC161" s="115"/>
      <c r="CD161" s="115">
        <v>0.0</v>
      </c>
      <c r="CE161" s="115">
        <v>0.0</v>
      </c>
      <c r="CF161" s="115">
        <v>0.0</v>
      </c>
      <c r="CG161" s="115">
        <v>0.0</v>
      </c>
      <c r="CH161" s="115"/>
      <c r="CI161" s="115"/>
      <c r="CJ161" s="115"/>
      <c r="CK161" s="115"/>
      <c r="CL161" s="116">
        <v>45812.0</v>
      </c>
      <c r="CM161" s="114" t="s">
        <v>354</v>
      </c>
      <c r="CN161" s="114" t="s">
        <v>471</v>
      </c>
      <c r="CO161" s="114" t="s">
        <v>472</v>
      </c>
      <c r="CP161" s="115">
        <v>3785.25</v>
      </c>
      <c r="CQ161" s="115">
        <v>25.0</v>
      </c>
      <c r="CR161" s="115">
        <v>23.0</v>
      </c>
      <c r="CS161" s="114" t="s">
        <v>24</v>
      </c>
      <c r="CT161" s="114"/>
      <c r="CU161" s="114"/>
      <c r="CV161" s="114" t="s">
        <v>372</v>
      </c>
      <c r="CW161" s="116">
        <v>46178.0</v>
      </c>
      <c r="CX161" s="114" t="s">
        <v>358</v>
      </c>
    </row>
    <row r="162">
      <c r="A162" s="117" t="s">
        <v>644</v>
      </c>
      <c r="B162" s="117" t="s">
        <v>645</v>
      </c>
      <c r="C162" s="117" t="s">
        <v>27</v>
      </c>
      <c r="D162" s="117" t="s">
        <v>490</v>
      </c>
      <c r="E162" s="117" t="s">
        <v>349</v>
      </c>
      <c r="F162" s="117"/>
      <c r="G162" s="117"/>
      <c r="H162" s="117"/>
      <c r="I162" s="118">
        <v>21401.0</v>
      </c>
      <c r="J162" s="117" t="s">
        <v>87</v>
      </c>
      <c r="K162" s="117" t="s">
        <v>491</v>
      </c>
      <c r="L162" s="119">
        <v>45812.0</v>
      </c>
      <c r="M162" s="117" t="s">
        <v>351</v>
      </c>
      <c r="N162" s="118">
        <v>6.0</v>
      </c>
      <c r="O162" s="117" t="s">
        <v>352</v>
      </c>
      <c r="P162" s="117" t="s">
        <v>353</v>
      </c>
      <c r="Q162" s="118">
        <v>8106.27</v>
      </c>
      <c r="R162" s="118">
        <v>7007.96</v>
      </c>
      <c r="S162" s="118">
        <v>47.0</v>
      </c>
      <c r="T162" s="118">
        <v>45.0</v>
      </c>
      <c r="U162" s="118">
        <v>113.0</v>
      </c>
      <c r="V162" s="118">
        <v>119.0</v>
      </c>
      <c r="W162" s="118">
        <v>-0.10114421900000001</v>
      </c>
      <c r="X162" s="118">
        <v>-0.08821813939924178</v>
      </c>
      <c r="Y162" s="118">
        <v>0.0141456855</v>
      </c>
      <c r="Z162" s="118">
        <v>0.035566201</v>
      </c>
      <c r="AA162" s="118">
        <v>-0.0040127465</v>
      </c>
      <c r="AB162" s="118">
        <v>1712.9439043253801</v>
      </c>
      <c r="AC162" s="118"/>
      <c r="AD162" s="118"/>
      <c r="AE162" s="118"/>
      <c r="AF162" s="118"/>
      <c r="AG162" s="118">
        <v>1712.9439043253801</v>
      </c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118">
        <v>0.0</v>
      </c>
      <c r="AS162" s="118">
        <v>0.0</v>
      </c>
      <c r="AT162" s="118"/>
      <c r="AU162" s="118"/>
      <c r="AV162" s="118"/>
      <c r="AW162" s="118"/>
      <c r="AX162" s="118"/>
      <c r="AY162" s="118"/>
      <c r="AZ162" s="118"/>
      <c r="BA162" s="118"/>
      <c r="BB162" s="118"/>
      <c r="BC162" s="118"/>
      <c r="BD162" s="118"/>
      <c r="BE162" s="118"/>
      <c r="BF162" s="118"/>
      <c r="BG162" s="118"/>
      <c r="BH162" s="118">
        <v>45665.546145450906</v>
      </c>
      <c r="BI162" s="118">
        <v>-59364.955379125946</v>
      </c>
      <c r="BJ162" s="118">
        <v>38550.93298979636</v>
      </c>
      <c r="BK162" s="118">
        <v>-48062.909994749134</v>
      </c>
      <c r="BL162" s="118">
        <v>15596.660526147018</v>
      </c>
      <c r="BM162" s="118">
        <v>-20978.449598456325</v>
      </c>
      <c r="BN162" s="118">
        <v>18000.51113707639</v>
      </c>
      <c r="BO162" s="118">
        <v>-35294.29635721854</v>
      </c>
      <c r="BP162" s="118">
        <v>37145.77219371978</v>
      </c>
      <c r="BQ162" s="118">
        <v>-25233.776045886938</v>
      </c>
      <c r="BR162" s="118"/>
      <c r="BS162" s="118"/>
      <c r="BT162" s="118"/>
      <c r="BU162" s="118"/>
      <c r="BV162" s="118"/>
      <c r="BW162" s="118"/>
      <c r="BX162" s="118"/>
      <c r="BY162" s="118"/>
      <c r="BZ162" s="118">
        <v>0.0</v>
      </c>
      <c r="CA162" s="118">
        <v>0.0</v>
      </c>
      <c r="CB162" s="118"/>
      <c r="CC162" s="118"/>
      <c r="CD162" s="118">
        <v>0.0</v>
      </c>
      <c r="CE162" s="118">
        <v>0.0</v>
      </c>
      <c r="CF162" s="118">
        <v>0.0</v>
      </c>
      <c r="CG162" s="118">
        <v>0.0</v>
      </c>
      <c r="CH162" s="118"/>
      <c r="CI162" s="118"/>
      <c r="CJ162" s="118"/>
      <c r="CK162" s="118"/>
      <c r="CL162" s="119">
        <v>45812.0</v>
      </c>
      <c r="CM162" s="117" t="s">
        <v>369</v>
      </c>
      <c r="CN162" s="117" t="s">
        <v>370</v>
      </c>
      <c r="CO162" s="117" t="s">
        <v>525</v>
      </c>
      <c r="CP162" s="118">
        <v>8106.27</v>
      </c>
      <c r="CQ162" s="118">
        <v>25.0</v>
      </c>
      <c r="CR162" s="118">
        <v>23.0</v>
      </c>
      <c r="CS162" s="117" t="s">
        <v>247</v>
      </c>
      <c r="CT162" s="117"/>
      <c r="CU162" s="117"/>
      <c r="CV162" s="117" t="s">
        <v>357</v>
      </c>
      <c r="CW162" s="119">
        <v>46178.0</v>
      </c>
      <c r="CX162" s="117" t="s">
        <v>358</v>
      </c>
    </row>
    <row r="163">
      <c r="A163" s="114" t="s">
        <v>545</v>
      </c>
      <c r="B163" s="114" t="s">
        <v>646</v>
      </c>
      <c r="C163" s="114" t="s">
        <v>25</v>
      </c>
      <c r="D163" s="114" t="s">
        <v>437</v>
      </c>
      <c r="E163" s="114" t="s">
        <v>349</v>
      </c>
      <c r="F163" s="114"/>
      <c r="G163" s="114"/>
      <c r="H163" s="114"/>
      <c r="I163" s="115">
        <v>21773.0</v>
      </c>
      <c r="J163" s="114" t="s">
        <v>78</v>
      </c>
      <c r="K163" s="114" t="s">
        <v>438</v>
      </c>
      <c r="L163" s="116">
        <v>45812.0</v>
      </c>
      <c r="M163" s="114" t="s">
        <v>351</v>
      </c>
      <c r="N163" s="115">
        <v>6.0</v>
      </c>
      <c r="O163" s="114" t="s">
        <v>352</v>
      </c>
      <c r="P163" s="114" t="s">
        <v>353</v>
      </c>
      <c r="Q163" s="115"/>
      <c r="R163" s="115">
        <v>6502.72</v>
      </c>
      <c r="S163" s="115"/>
      <c r="T163" s="115">
        <v>31.0</v>
      </c>
      <c r="U163" s="115"/>
      <c r="V163" s="115">
        <v>89.0</v>
      </c>
      <c r="W163" s="115">
        <v>-0.067958535</v>
      </c>
      <c r="X163" s="115">
        <v>-0.11965811965811968</v>
      </c>
      <c r="Y163" s="115">
        <v>0.038277632</v>
      </c>
      <c r="Z163" s="115">
        <v>0.073607972</v>
      </c>
      <c r="AA163" s="115">
        <v>-0.060044893</v>
      </c>
      <c r="AB163" s="115">
        <v>0.0</v>
      </c>
      <c r="AC163" s="115"/>
      <c r="AD163" s="115"/>
      <c r="AE163" s="115"/>
      <c r="AF163" s="115"/>
      <c r="AG163" s="115">
        <v>0.0</v>
      </c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>
        <v>0.0</v>
      </c>
      <c r="AS163" s="115">
        <v>0.0</v>
      </c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>
        <v>20984.351344564446</v>
      </c>
      <c r="BI163" s="115">
        <v>-42006.90046536044</v>
      </c>
      <c r="BJ163" s="115">
        <v>18221.68111498422</v>
      </c>
      <c r="BK163" s="115">
        <v>-16705.629652277985</v>
      </c>
      <c r="BL163" s="115">
        <v>12116.096321689847</v>
      </c>
      <c r="BM163" s="115">
        <v>-15059.834627137316</v>
      </c>
      <c r="BN163" s="115">
        <v>6244.844903847719</v>
      </c>
      <c r="BO163" s="115">
        <v>-7821.811989821972</v>
      </c>
      <c r="BP163" s="115">
        <v>9665.485299779895</v>
      </c>
      <c r="BQ163" s="115">
        <v>-11032.256519253115</v>
      </c>
      <c r="BR163" s="115"/>
      <c r="BS163" s="115"/>
      <c r="BT163" s="115"/>
      <c r="BU163" s="115"/>
      <c r="BV163" s="115"/>
      <c r="BW163" s="115"/>
      <c r="BX163" s="115"/>
      <c r="BY163" s="115"/>
      <c r="BZ163" s="115">
        <v>0.0</v>
      </c>
      <c r="CA163" s="115">
        <v>0.0</v>
      </c>
      <c r="CB163" s="115"/>
      <c r="CC163" s="115"/>
      <c r="CD163" s="115">
        <v>0.0</v>
      </c>
      <c r="CE163" s="115">
        <v>0.0</v>
      </c>
      <c r="CF163" s="115">
        <v>0.0</v>
      </c>
      <c r="CG163" s="115">
        <v>0.0</v>
      </c>
      <c r="CH163" s="115"/>
      <c r="CI163" s="115"/>
      <c r="CJ163" s="115"/>
      <c r="CK163" s="115"/>
      <c r="CL163" s="116"/>
      <c r="CM163" s="114"/>
      <c r="CN163" s="114"/>
      <c r="CO163" s="114"/>
      <c r="CP163" s="115"/>
      <c r="CQ163" s="115">
        <v>25.0</v>
      </c>
      <c r="CR163" s="115">
        <v>23.0</v>
      </c>
      <c r="CS163" s="114" t="s">
        <v>247</v>
      </c>
      <c r="CT163" s="114"/>
      <c r="CU163" s="114"/>
      <c r="CV163" s="114"/>
      <c r="CW163" s="116">
        <v>366.0</v>
      </c>
      <c r="CX163" s="114" t="s">
        <v>358</v>
      </c>
    </row>
    <row r="164">
      <c r="A164" s="117" t="s">
        <v>542</v>
      </c>
      <c r="B164" s="117" t="s">
        <v>647</v>
      </c>
      <c r="C164" s="117" t="s">
        <v>25</v>
      </c>
      <c r="D164" s="117" t="s">
        <v>382</v>
      </c>
      <c r="E164" s="117" t="s">
        <v>349</v>
      </c>
      <c r="F164" s="117"/>
      <c r="G164" s="117"/>
      <c r="H164" s="117"/>
      <c r="I164" s="118">
        <v>13416.0</v>
      </c>
      <c r="J164" s="117" t="s">
        <v>81</v>
      </c>
      <c r="K164" s="117" t="s">
        <v>383</v>
      </c>
      <c r="L164" s="119">
        <v>45812.0</v>
      </c>
      <c r="M164" s="117" t="s">
        <v>351</v>
      </c>
      <c r="N164" s="118">
        <v>6.0</v>
      </c>
      <c r="O164" s="117" t="s">
        <v>352</v>
      </c>
      <c r="P164" s="117" t="s">
        <v>353</v>
      </c>
      <c r="Q164" s="118">
        <v>5190.68</v>
      </c>
      <c r="R164" s="118">
        <v>6879.19</v>
      </c>
      <c r="S164" s="118">
        <v>37.0</v>
      </c>
      <c r="T164" s="118">
        <v>41.0</v>
      </c>
      <c r="U164" s="118">
        <v>87.0</v>
      </c>
      <c r="V164" s="118">
        <v>103.0</v>
      </c>
      <c r="W164" s="118">
        <v>-0.145184554</v>
      </c>
      <c r="X164" s="118">
        <v>-0.09859154929577463</v>
      </c>
      <c r="Y164" s="118">
        <v>-0.036059178</v>
      </c>
      <c r="Z164" s="118">
        <v>0.072772736</v>
      </c>
      <c r="AA164" s="118">
        <v>-0.085912315</v>
      </c>
      <c r="AB164" s="118">
        <v>-787.5846604017006</v>
      </c>
      <c r="AC164" s="118"/>
      <c r="AD164" s="118"/>
      <c r="AE164" s="118"/>
      <c r="AF164" s="118"/>
      <c r="AG164" s="118">
        <v>-787.5846604017006</v>
      </c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118">
        <v>0.0</v>
      </c>
      <c r="AS164" s="118">
        <v>0.0</v>
      </c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>
        <v>10638.080108000639</v>
      </c>
      <c r="BI164" s="118">
        <v>-3671.9351979806797</v>
      </c>
      <c r="BJ164" s="118">
        <v>7295.04279370083</v>
      </c>
      <c r="BK164" s="118">
        <v>-4475.064495223902</v>
      </c>
      <c r="BL164" s="118">
        <v>7143.963028537397</v>
      </c>
      <c r="BM164" s="118">
        <v>-2573.7165092948662</v>
      </c>
      <c r="BN164" s="118">
        <v>2885.9668731242787</v>
      </c>
      <c r="BO164" s="118">
        <v>-3602.0146681572683</v>
      </c>
      <c r="BP164" s="118">
        <v>6139.2094456858595</v>
      </c>
      <c r="BQ164" s="118">
        <v>-852.9151314103378</v>
      </c>
      <c r="BR164" s="118"/>
      <c r="BS164" s="118"/>
      <c r="BT164" s="118"/>
      <c r="BU164" s="118"/>
      <c r="BV164" s="118"/>
      <c r="BW164" s="118"/>
      <c r="BX164" s="118"/>
      <c r="BY164" s="118"/>
      <c r="BZ164" s="118">
        <v>0.0</v>
      </c>
      <c r="CA164" s="118">
        <v>0.0</v>
      </c>
      <c r="CB164" s="118"/>
      <c r="CC164" s="118"/>
      <c r="CD164" s="118">
        <v>0.0</v>
      </c>
      <c r="CE164" s="118">
        <v>0.0</v>
      </c>
      <c r="CF164" s="118">
        <v>0.0</v>
      </c>
      <c r="CG164" s="118">
        <v>0.0</v>
      </c>
      <c r="CH164" s="118"/>
      <c r="CI164" s="118"/>
      <c r="CJ164" s="118"/>
      <c r="CK164" s="118"/>
      <c r="CL164" s="119">
        <v>45812.0</v>
      </c>
      <c r="CM164" s="117" t="s">
        <v>384</v>
      </c>
      <c r="CN164" s="117" t="s">
        <v>385</v>
      </c>
      <c r="CO164" s="117" t="s">
        <v>386</v>
      </c>
      <c r="CP164" s="118">
        <v>5174.78</v>
      </c>
      <c r="CQ164" s="118">
        <v>25.0</v>
      </c>
      <c r="CR164" s="118">
        <v>23.0</v>
      </c>
      <c r="CS164" s="117" t="s">
        <v>247</v>
      </c>
      <c r="CT164" s="117"/>
      <c r="CU164" s="117"/>
      <c r="CV164" s="117" t="s">
        <v>372</v>
      </c>
      <c r="CW164" s="119">
        <v>46178.0</v>
      </c>
      <c r="CX164" s="117" t="s">
        <v>358</v>
      </c>
    </row>
    <row r="165">
      <c r="A165" s="114" t="s">
        <v>641</v>
      </c>
      <c r="B165" s="114" t="s">
        <v>648</v>
      </c>
      <c r="C165" s="114" t="s">
        <v>25</v>
      </c>
      <c r="D165" s="114" t="s">
        <v>400</v>
      </c>
      <c r="E165" s="114" t="s">
        <v>349</v>
      </c>
      <c r="F165" s="114"/>
      <c r="G165" s="114"/>
      <c r="H165" s="114"/>
      <c r="I165" s="115">
        <v>16516.0</v>
      </c>
      <c r="J165" s="114" t="s">
        <v>83</v>
      </c>
      <c r="K165" s="114" t="s">
        <v>401</v>
      </c>
      <c r="L165" s="116">
        <v>45812.0</v>
      </c>
      <c r="M165" s="114" t="s">
        <v>351</v>
      </c>
      <c r="N165" s="115">
        <v>6.0</v>
      </c>
      <c r="O165" s="114" t="s">
        <v>352</v>
      </c>
      <c r="P165" s="114" t="s">
        <v>353</v>
      </c>
      <c r="Q165" s="115">
        <v>8114.99</v>
      </c>
      <c r="R165" s="115">
        <v>10696.04</v>
      </c>
      <c r="S165" s="115">
        <v>64.0</v>
      </c>
      <c r="T165" s="115">
        <v>70.0</v>
      </c>
      <c r="U165" s="115">
        <v>132.0</v>
      </c>
      <c r="V165" s="115">
        <v>168.0</v>
      </c>
      <c r="W165" s="115">
        <v>0.0979338435</v>
      </c>
      <c r="X165" s="115">
        <v>0.08723262032085566</v>
      </c>
      <c r="Y165" s="115">
        <v>0.057600565</v>
      </c>
      <c r="Z165" s="115">
        <v>0.051702021</v>
      </c>
      <c r="AA165" s="115">
        <v>0.0482037535</v>
      </c>
      <c r="AB165" s="115">
        <v>-3762.5731374659636</v>
      </c>
      <c r="AC165" s="115"/>
      <c r="AD165" s="115"/>
      <c r="AE165" s="115"/>
      <c r="AF165" s="115"/>
      <c r="AG165" s="115">
        <v>-3762.5731374659636</v>
      </c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>
        <v>0.0</v>
      </c>
      <c r="AS165" s="115">
        <v>0.0</v>
      </c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>
        <v>17679.045320501893</v>
      </c>
      <c r="BI165" s="115">
        <v>-11809.210611533774</v>
      </c>
      <c r="BJ165" s="115">
        <v>11291.702947072128</v>
      </c>
      <c r="BK165" s="115">
        <v>-9519.079057960147</v>
      </c>
      <c r="BL165" s="115">
        <v>8628.471461623165</v>
      </c>
      <c r="BM165" s="115">
        <v>-7347.650035836741</v>
      </c>
      <c r="BN165" s="115">
        <v>6192.068008931032</v>
      </c>
      <c r="BO165" s="115">
        <v>-9071.824523625435</v>
      </c>
      <c r="BP165" s="115">
        <v>9098.977877643514</v>
      </c>
      <c r="BQ165" s="115">
        <v>-4938.399937162685</v>
      </c>
      <c r="BR165" s="115"/>
      <c r="BS165" s="115"/>
      <c r="BT165" s="115"/>
      <c r="BU165" s="115"/>
      <c r="BV165" s="115"/>
      <c r="BW165" s="115"/>
      <c r="BX165" s="115"/>
      <c r="BY165" s="115"/>
      <c r="BZ165" s="115">
        <v>0.0</v>
      </c>
      <c r="CA165" s="115">
        <v>0.0</v>
      </c>
      <c r="CB165" s="115"/>
      <c r="CC165" s="115"/>
      <c r="CD165" s="115">
        <v>0.0</v>
      </c>
      <c r="CE165" s="115">
        <v>0.0</v>
      </c>
      <c r="CF165" s="115">
        <v>0.0</v>
      </c>
      <c r="CG165" s="115">
        <v>0.0</v>
      </c>
      <c r="CH165" s="115"/>
      <c r="CI165" s="115"/>
      <c r="CJ165" s="115"/>
      <c r="CK165" s="115"/>
      <c r="CL165" s="116">
        <v>45812.0</v>
      </c>
      <c r="CM165" s="114" t="s">
        <v>384</v>
      </c>
      <c r="CN165" s="114" t="s">
        <v>391</v>
      </c>
      <c r="CO165" s="114" t="s">
        <v>392</v>
      </c>
      <c r="CP165" s="115">
        <v>8114.99</v>
      </c>
      <c r="CQ165" s="115">
        <v>25.0</v>
      </c>
      <c r="CR165" s="115">
        <v>23.0</v>
      </c>
      <c r="CS165" s="114" t="s">
        <v>247</v>
      </c>
      <c r="CT165" s="114"/>
      <c r="CU165" s="114"/>
      <c r="CV165" s="114" t="s">
        <v>372</v>
      </c>
      <c r="CW165" s="116">
        <v>46178.0</v>
      </c>
      <c r="CX165" s="114" t="s">
        <v>358</v>
      </c>
    </row>
    <row r="166">
      <c r="A166" s="117" t="s">
        <v>542</v>
      </c>
      <c r="B166" s="117" t="s">
        <v>649</v>
      </c>
      <c r="C166" s="117" t="s">
        <v>25</v>
      </c>
      <c r="D166" s="117" t="s">
        <v>382</v>
      </c>
      <c r="E166" s="117" t="s">
        <v>349</v>
      </c>
      <c r="F166" s="117"/>
      <c r="G166" s="117"/>
      <c r="H166" s="117"/>
      <c r="I166" s="118">
        <v>21377.0</v>
      </c>
      <c r="J166" s="117" t="s">
        <v>95</v>
      </c>
      <c r="K166" s="117" t="s">
        <v>383</v>
      </c>
      <c r="L166" s="119">
        <v>45812.0</v>
      </c>
      <c r="M166" s="117" t="s">
        <v>351</v>
      </c>
      <c r="N166" s="118">
        <v>6.0</v>
      </c>
      <c r="O166" s="117" t="s">
        <v>352</v>
      </c>
      <c r="P166" s="117" t="s">
        <v>353</v>
      </c>
      <c r="Q166" s="118">
        <v>436.04</v>
      </c>
      <c r="R166" s="118">
        <v>1938.63</v>
      </c>
      <c r="S166" s="118">
        <v>5.0</v>
      </c>
      <c r="T166" s="118">
        <v>10.0</v>
      </c>
      <c r="U166" s="118">
        <v>7.0</v>
      </c>
      <c r="V166" s="118">
        <v>21.0</v>
      </c>
      <c r="W166" s="118">
        <v>-0.228689599</v>
      </c>
      <c r="X166" s="118">
        <v>-0.1917886879127189</v>
      </c>
      <c r="Y166" s="118">
        <v>0.017658837</v>
      </c>
      <c r="Z166" s="118">
        <v>0.1956017055</v>
      </c>
      <c r="AA166" s="118">
        <v>-0.14586391199999998</v>
      </c>
      <c r="AB166" s="118">
        <v>-819.1768966317311</v>
      </c>
      <c r="AC166" s="118"/>
      <c r="AD166" s="118"/>
      <c r="AE166" s="118"/>
      <c r="AF166" s="118"/>
      <c r="AG166" s="118">
        <v>-819.1768966317311</v>
      </c>
      <c r="AH166" s="118"/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118">
        <v>0.0</v>
      </c>
      <c r="AS166" s="118">
        <v>0.0</v>
      </c>
      <c r="AT166" s="118"/>
      <c r="AU166" s="118"/>
      <c r="AV166" s="118"/>
      <c r="AW166" s="118"/>
      <c r="AX166" s="118"/>
      <c r="AY166" s="118"/>
      <c r="AZ166" s="118"/>
      <c r="BA166" s="118"/>
      <c r="BB166" s="118"/>
      <c r="BC166" s="118"/>
      <c r="BD166" s="118"/>
      <c r="BE166" s="118"/>
      <c r="BF166" s="118"/>
      <c r="BG166" s="118"/>
      <c r="BH166" s="118">
        <v>3364.3865109463695</v>
      </c>
      <c r="BI166" s="118">
        <v>-4617.676644911311</v>
      </c>
      <c r="BJ166" s="118">
        <v>416.8374553958632</v>
      </c>
      <c r="BK166" s="118">
        <v>-3495.518665337332</v>
      </c>
      <c r="BL166" s="118">
        <v>2479.9295111749043</v>
      </c>
      <c r="BM166" s="118">
        <v>-1413.9971352716918</v>
      </c>
      <c r="BN166" s="118">
        <v>1580.8515203382915</v>
      </c>
      <c r="BO166" s="118">
        <v>-1490.3489708944771</v>
      </c>
      <c r="BP166" s="118">
        <v>1308.2524559120895</v>
      </c>
      <c r="BQ166" s="118">
        <v>-332.82262945269184</v>
      </c>
      <c r="BR166" s="118"/>
      <c r="BS166" s="118"/>
      <c r="BT166" s="118"/>
      <c r="BU166" s="118"/>
      <c r="BV166" s="118"/>
      <c r="BW166" s="118"/>
      <c r="BX166" s="118"/>
      <c r="BY166" s="118"/>
      <c r="BZ166" s="118">
        <v>0.0</v>
      </c>
      <c r="CA166" s="118">
        <v>0.0</v>
      </c>
      <c r="CB166" s="118"/>
      <c r="CC166" s="118"/>
      <c r="CD166" s="118">
        <v>0.0</v>
      </c>
      <c r="CE166" s="118">
        <v>0.0</v>
      </c>
      <c r="CF166" s="118">
        <v>0.0</v>
      </c>
      <c r="CG166" s="118">
        <v>0.0</v>
      </c>
      <c r="CH166" s="118"/>
      <c r="CI166" s="118"/>
      <c r="CJ166" s="118"/>
      <c r="CK166" s="118"/>
      <c r="CL166" s="119">
        <v>45812.0</v>
      </c>
      <c r="CM166" s="117" t="s">
        <v>384</v>
      </c>
      <c r="CN166" s="117" t="s">
        <v>385</v>
      </c>
      <c r="CO166" s="117" t="s">
        <v>386</v>
      </c>
      <c r="CP166" s="118">
        <v>436.04</v>
      </c>
      <c r="CQ166" s="118">
        <v>25.0</v>
      </c>
      <c r="CR166" s="118">
        <v>23.0</v>
      </c>
      <c r="CS166" s="117" t="s">
        <v>247</v>
      </c>
      <c r="CT166" s="117"/>
      <c r="CU166" s="117"/>
      <c r="CV166" s="117" t="s">
        <v>372</v>
      </c>
      <c r="CW166" s="119">
        <v>46178.0</v>
      </c>
      <c r="CX166" s="117" t="s">
        <v>358</v>
      </c>
    </row>
    <row r="167">
      <c r="A167" s="114" t="s">
        <v>513</v>
      </c>
      <c r="B167" s="114" t="s">
        <v>650</v>
      </c>
      <c r="C167" s="114" t="s">
        <v>25</v>
      </c>
      <c r="D167" s="114" t="s">
        <v>515</v>
      </c>
      <c r="E167" s="114" t="s">
        <v>349</v>
      </c>
      <c r="F167" s="114"/>
      <c r="G167" s="114"/>
      <c r="H167" s="114"/>
      <c r="I167" s="115">
        <v>18994.0</v>
      </c>
      <c r="J167" s="114" t="s">
        <v>82</v>
      </c>
      <c r="K167" s="114" t="s">
        <v>516</v>
      </c>
      <c r="L167" s="116">
        <v>45812.0</v>
      </c>
      <c r="M167" s="114" t="s">
        <v>351</v>
      </c>
      <c r="N167" s="115">
        <v>6.0</v>
      </c>
      <c r="O167" s="114" t="s">
        <v>352</v>
      </c>
      <c r="P167" s="114" t="s">
        <v>353</v>
      </c>
      <c r="Q167" s="115">
        <v>11370.57</v>
      </c>
      <c r="R167" s="115">
        <v>12895.5</v>
      </c>
      <c r="S167" s="115">
        <v>59.0</v>
      </c>
      <c r="T167" s="115">
        <v>80.0</v>
      </c>
      <c r="U167" s="115">
        <v>159.0</v>
      </c>
      <c r="V167" s="115">
        <v>185.0</v>
      </c>
      <c r="W167" s="115">
        <v>-0.046812981</v>
      </c>
      <c r="X167" s="115">
        <v>-0.038461538461538436</v>
      </c>
      <c r="Y167" s="115">
        <v>0.028705908</v>
      </c>
      <c r="Z167" s="115">
        <v>-0.00195191</v>
      </c>
      <c r="AA167" s="115">
        <v>0.048742348</v>
      </c>
      <c r="AB167" s="115">
        <v>-1867.0295393939011</v>
      </c>
      <c r="AC167" s="115"/>
      <c r="AD167" s="115"/>
      <c r="AE167" s="115"/>
      <c r="AF167" s="115"/>
      <c r="AG167" s="115">
        <v>-1867.0295393939011</v>
      </c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>
        <v>0.0</v>
      </c>
      <c r="AS167" s="115">
        <v>0.0</v>
      </c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>
        <v>25966.910409370696</v>
      </c>
      <c r="BI167" s="115">
        <v>-19307.488167367923</v>
      </c>
      <c r="BJ167" s="115">
        <v>23430.786916518882</v>
      </c>
      <c r="BK167" s="115">
        <v>-19943.185172297926</v>
      </c>
      <c r="BL167" s="115">
        <v>10568.354572363292</v>
      </c>
      <c r="BM167" s="115">
        <v>-16485.89962569498</v>
      </c>
      <c r="BN167" s="115">
        <v>3248.3922100245645</v>
      </c>
      <c r="BO167" s="115">
        <v>-16139.249414771957</v>
      </c>
      <c r="BP167" s="115">
        <v>15658.819674272198</v>
      </c>
      <c r="BQ167" s="115">
        <v>-8685.507522856493</v>
      </c>
      <c r="BR167" s="115"/>
      <c r="BS167" s="115"/>
      <c r="BT167" s="115"/>
      <c r="BU167" s="115"/>
      <c r="BV167" s="115"/>
      <c r="BW167" s="115"/>
      <c r="BX167" s="115"/>
      <c r="BY167" s="115"/>
      <c r="BZ167" s="115">
        <v>0.0</v>
      </c>
      <c r="CA167" s="115">
        <v>0.0</v>
      </c>
      <c r="CB167" s="115"/>
      <c r="CC167" s="115"/>
      <c r="CD167" s="115">
        <v>0.0</v>
      </c>
      <c r="CE167" s="115">
        <v>0.0</v>
      </c>
      <c r="CF167" s="115">
        <v>0.0</v>
      </c>
      <c r="CG167" s="115">
        <v>0.0</v>
      </c>
      <c r="CH167" s="115"/>
      <c r="CI167" s="115"/>
      <c r="CJ167" s="115"/>
      <c r="CK167" s="115"/>
      <c r="CL167" s="116">
        <v>45812.0</v>
      </c>
      <c r="CM167" s="114" t="s">
        <v>384</v>
      </c>
      <c r="CN167" s="114" t="s">
        <v>385</v>
      </c>
      <c r="CO167" s="114" t="s">
        <v>517</v>
      </c>
      <c r="CP167" s="115">
        <v>11285.67</v>
      </c>
      <c r="CQ167" s="115">
        <v>25.0</v>
      </c>
      <c r="CR167" s="115">
        <v>23.0</v>
      </c>
      <c r="CS167" s="114" t="s">
        <v>247</v>
      </c>
      <c r="CT167" s="114"/>
      <c r="CU167" s="114"/>
      <c r="CV167" s="114" t="s">
        <v>372</v>
      </c>
      <c r="CW167" s="116">
        <v>46178.0</v>
      </c>
      <c r="CX167" s="114" t="s">
        <v>358</v>
      </c>
    </row>
    <row r="168">
      <c r="A168" s="117" t="s">
        <v>581</v>
      </c>
      <c r="B168" s="117" t="s">
        <v>131</v>
      </c>
      <c r="C168" s="117" t="s">
        <v>24</v>
      </c>
      <c r="D168" s="117" t="s">
        <v>506</v>
      </c>
      <c r="E168" s="117" t="s">
        <v>349</v>
      </c>
      <c r="F168" s="117"/>
      <c r="G168" s="117"/>
      <c r="H168" s="117"/>
      <c r="I168" s="118">
        <v>21588.0</v>
      </c>
      <c r="J168" s="117" t="s">
        <v>97</v>
      </c>
      <c r="K168" s="117" t="s">
        <v>507</v>
      </c>
      <c r="L168" s="119">
        <v>45812.0</v>
      </c>
      <c r="M168" s="117" t="s">
        <v>351</v>
      </c>
      <c r="N168" s="118">
        <v>6.0</v>
      </c>
      <c r="O168" s="117" t="s">
        <v>352</v>
      </c>
      <c r="P168" s="117" t="s">
        <v>353</v>
      </c>
      <c r="Q168" s="118">
        <v>3770.13</v>
      </c>
      <c r="R168" s="118">
        <v>3741.97</v>
      </c>
      <c r="S168" s="118">
        <v>23.0</v>
      </c>
      <c r="T168" s="118">
        <v>24.0</v>
      </c>
      <c r="U168" s="118">
        <v>55.0</v>
      </c>
      <c r="V168" s="118">
        <v>55.0</v>
      </c>
      <c r="W168" s="118">
        <v>-0.051923965</v>
      </c>
      <c r="X168" s="118">
        <v>-0.11016949152542377</v>
      </c>
      <c r="Y168" s="118">
        <v>0.017272961</v>
      </c>
      <c r="Z168" s="118">
        <v>0.049994038</v>
      </c>
      <c r="AA168" s="118">
        <v>-0.004946123</v>
      </c>
      <c r="AB168" s="118">
        <v>391.6270844768766</v>
      </c>
      <c r="AC168" s="118"/>
      <c r="AD168" s="118"/>
      <c r="AE168" s="118"/>
      <c r="AF168" s="118"/>
      <c r="AG168" s="118">
        <v>391.6270844768766</v>
      </c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118">
        <v>0.0</v>
      </c>
      <c r="AS168" s="118">
        <v>0.0</v>
      </c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>
        <v>36723.19343576279</v>
      </c>
      <c r="BI168" s="118">
        <v>-31012.0357528237</v>
      </c>
      <c r="BJ168" s="118">
        <v>38166.80286539551</v>
      </c>
      <c r="BK168" s="118">
        <v>-24201.011179707435</v>
      </c>
      <c r="BL168" s="118">
        <v>19647.58418016359</v>
      </c>
      <c r="BM168" s="118">
        <v>-17067.03282122392</v>
      </c>
      <c r="BN168" s="118">
        <v>21073.293134851534</v>
      </c>
      <c r="BO168" s="118">
        <v>-21510.388084052516</v>
      </c>
      <c r="BP168" s="118">
        <v>16750.550170999653</v>
      </c>
      <c r="BQ168" s="118">
        <v>-13732.903862858993</v>
      </c>
      <c r="BR168" s="118"/>
      <c r="BS168" s="118"/>
      <c r="BT168" s="118"/>
      <c r="BU168" s="118"/>
      <c r="BV168" s="118"/>
      <c r="BW168" s="118"/>
      <c r="BX168" s="118"/>
      <c r="BY168" s="118"/>
      <c r="BZ168" s="118">
        <v>0.0</v>
      </c>
      <c r="CA168" s="118">
        <v>0.0</v>
      </c>
      <c r="CB168" s="118"/>
      <c r="CC168" s="118"/>
      <c r="CD168" s="118">
        <v>0.0</v>
      </c>
      <c r="CE168" s="118">
        <v>0.0</v>
      </c>
      <c r="CF168" s="118">
        <v>0.0</v>
      </c>
      <c r="CG168" s="118">
        <v>0.0</v>
      </c>
      <c r="CH168" s="118"/>
      <c r="CI168" s="118"/>
      <c r="CJ168" s="118"/>
      <c r="CK168" s="118"/>
      <c r="CL168" s="119">
        <v>45812.0</v>
      </c>
      <c r="CM168" s="117" t="s">
        <v>354</v>
      </c>
      <c r="CN168" s="117" t="s">
        <v>508</v>
      </c>
      <c r="CO168" s="117" t="s">
        <v>509</v>
      </c>
      <c r="CP168" s="118">
        <v>3770.13</v>
      </c>
      <c r="CQ168" s="118">
        <v>25.0</v>
      </c>
      <c r="CR168" s="118">
        <v>23.0</v>
      </c>
      <c r="CS168" s="117" t="s">
        <v>24</v>
      </c>
      <c r="CT168" s="117"/>
      <c r="CU168" s="117"/>
      <c r="CV168" s="117" t="s">
        <v>357</v>
      </c>
      <c r="CW168" s="119">
        <v>46178.0</v>
      </c>
      <c r="CX168" s="117" t="s">
        <v>358</v>
      </c>
    </row>
    <row r="169">
      <c r="A169" s="114" t="s">
        <v>457</v>
      </c>
      <c r="B169" s="114" t="s">
        <v>651</v>
      </c>
      <c r="C169" s="114" t="s">
        <v>25</v>
      </c>
      <c r="D169" s="114" t="s">
        <v>459</v>
      </c>
      <c r="E169" s="114" t="s">
        <v>349</v>
      </c>
      <c r="F169" s="114"/>
      <c r="G169" s="114"/>
      <c r="H169" s="114"/>
      <c r="I169" s="115">
        <v>21594.0</v>
      </c>
      <c r="J169" s="114" t="s">
        <v>82</v>
      </c>
      <c r="K169" s="114" t="s">
        <v>460</v>
      </c>
      <c r="L169" s="116">
        <v>45812.0</v>
      </c>
      <c r="M169" s="114" t="s">
        <v>351</v>
      </c>
      <c r="N169" s="115">
        <v>6.0</v>
      </c>
      <c r="O169" s="114" t="s">
        <v>352</v>
      </c>
      <c r="P169" s="114" t="s">
        <v>353</v>
      </c>
      <c r="Q169" s="115">
        <v>3805.35</v>
      </c>
      <c r="R169" s="115">
        <v>4695.08</v>
      </c>
      <c r="S169" s="115">
        <v>22.0</v>
      </c>
      <c r="T169" s="115">
        <v>32.0</v>
      </c>
      <c r="U169" s="115">
        <v>61.0</v>
      </c>
      <c r="V169" s="115">
        <v>80.0</v>
      </c>
      <c r="W169" s="115">
        <v>-0.046812981</v>
      </c>
      <c r="X169" s="115">
        <v>-0.038461538461538436</v>
      </c>
      <c r="Y169" s="115">
        <v>0.028705908</v>
      </c>
      <c r="Z169" s="115">
        <v>-0.00195191</v>
      </c>
      <c r="AA169" s="115">
        <v>0.048742348</v>
      </c>
      <c r="AB169" s="115">
        <v>-1031.9941996650361</v>
      </c>
      <c r="AC169" s="115"/>
      <c r="AD169" s="115"/>
      <c r="AE169" s="115"/>
      <c r="AF169" s="115"/>
      <c r="AG169" s="115">
        <v>-1031.9941996650361</v>
      </c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>
        <v>0.0</v>
      </c>
      <c r="AS169" s="115">
        <v>0.0</v>
      </c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>
        <v>25966.910409370696</v>
      </c>
      <c r="BI169" s="115">
        <v>-19307.488167367923</v>
      </c>
      <c r="BJ169" s="115">
        <v>23430.786916518882</v>
      </c>
      <c r="BK169" s="115">
        <v>-19943.185172297926</v>
      </c>
      <c r="BL169" s="115">
        <v>10568.354572363292</v>
      </c>
      <c r="BM169" s="115">
        <v>-16485.89962569498</v>
      </c>
      <c r="BN169" s="115">
        <v>3248.3922100245645</v>
      </c>
      <c r="BO169" s="115">
        <v>-16139.249414771957</v>
      </c>
      <c r="BP169" s="115">
        <v>15658.819674272198</v>
      </c>
      <c r="BQ169" s="115">
        <v>-8685.507522856493</v>
      </c>
      <c r="BR169" s="115"/>
      <c r="BS169" s="115"/>
      <c r="BT169" s="115"/>
      <c r="BU169" s="115"/>
      <c r="BV169" s="115"/>
      <c r="BW169" s="115"/>
      <c r="BX169" s="115"/>
      <c r="BY169" s="115"/>
      <c r="BZ169" s="115">
        <v>0.0</v>
      </c>
      <c r="CA169" s="115">
        <v>0.0</v>
      </c>
      <c r="CB169" s="115"/>
      <c r="CC169" s="115"/>
      <c r="CD169" s="115">
        <v>0.0</v>
      </c>
      <c r="CE169" s="115">
        <v>0.0</v>
      </c>
      <c r="CF169" s="115">
        <v>0.0</v>
      </c>
      <c r="CG169" s="115">
        <v>0.0</v>
      </c>
      <c r="CH169" s="115"/>
      <c r="CI169" s="115"/>
      <c r="CJ169" s="115"/>
      <c r="CK169" s="115"/>
      <c r="CL169" s="116">
        <v>45812.0</v>
      </c>
      <c r="CM169" s="114" t="s">
        <v>384</v>
      </c>
      <c r="CN169" s="114" t="s">
        <v>461</v>
      </c>
      <c r="CO169" s="114" t="s">
        <v>501</v>
      </c>
      <c r="CP169" s="115">
        <v>3805.35</v>
      </c>
      <c r="CQ169" s="115">
        <v>25.0</v>
      </c>
      <c r="CR169" s="115">
        <v>23.0</v>
      </c>
      <c r="CS169" s="114" t="s">
        <v>247</v>
      </c>
      <c r="CT169" s="114"/>
      <c r="CU169" s="114"/>
      <c r="CV169" s="114" t="s">
        <v>372</v>
      </c>
      <c r="CW169" s="116">
        <v>46178.0</v>
      </c>
      <c r="CX169" s="114" t="s">
        <v>358</v>
      </c>
    </row>
    <row r="170">
      <c r="A170" s="117" t="s">
        <v>442</v>
      </c>
      <c r="B170" s="117" t="s">
        <v>652</v>
      </c>
      <c r="C170" s="117" t="s">
        <v>25</v>
      </c>
      <c r="D170" s="117" t="s">
        <v>400</v>
      </c>
      <c r="E170" s="117" t="s">
        <v>349</v>
      </c>
      <c r="F170" s="117"/>
      <c r="G170" s="117"/>
      <c r="H170" s="117"/>
      <c r="I170" s="118">
        <v>16497.0</v>
      </c>
      <c r="J170" s="117" t="s">
        <v>97</v>
      </c>
      <c r="K170" s="117" t="s">
        <v>401</v>
      </c>
      <c r="L170" s="119">
        <v>45812.0</v>
      </c>
      <c r="M170" s="117" t="s">
        <v>351</v>
      </c>
      <c r="N170" s="118">
        <v>6.0</v>
      </c>
      <c r="O170" s="117" t="s">
        <v>352</v>
      </c>
      <c r="P170" s="117" t="s">
        <v>353</v>
      </c>
      <c r="Q170" s="118">
        <v>13817.43</v>
      </c>
      <c r="R170" s="118">
        <v>13661.36</v>
      </c>
      <c r="S170" s="118">
        <v>85.0</v>
      </c>
      <c r="T170" s="118">
        <v>95.0</v>
      </c>
      <c r="U170" s="118">
        <v>185.0</v>
      </c>
      <c r="V170" s="118">
        <v>226.0</v>
      </c>
      <c r="W170" s="118">
        <v>-0.051923965</v>
      </c>
      <c r="X170" s="118">
        <v>-0.11016949152542377</v>
      </c>
      <c r="Y170" s="118">
        <v>0.017272961</v>
      </c>
      <c r="Z170" s="118">
        <v>0.049994038</v>
      </c>
      <c r="AA170" s="118">
        <v>-0.004946123</v>
      </c>
      <c r="AB170" s="118">
        <v>1458.7434880169205</v>
      </c>
      <c r="AC170" s="118"/>
      <c r="AD170" s="118"/>
      <c r="AE170" s="118"/>
      <c r="AF170" s="118"/>
      <c r="AG170" s="118">
        <v>1458.7434880169205</v>
      </c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118">
        <v>0.0</v>
      </c>
      <c r="AS170" s="118">
        <v>0.0</v>
      </c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>
        <v>36723.19343576279</v>
      </c>
      <c r="BI170" s="118">
        <v>-31012.0357528237</v>
      </c>
      <c r="BJ170" s="118">
        <v>38166.80286539551</v>
      </c>
      <c r="BK170" s="118">
        <v>-24201.011179707435</v>
      </c>
      <c r="BL170" s="118">
        <v>19647.58418016359</v>
      </c>
      <c r="BM170" s="118">
        <v>-17067.03282122392</v>
      </c>
      <c r="BN170" s="118">
        <v>21073.293134851534</v>
      </c>
      <c r="BO170" s="118">
        <v>-21510.388084052516</v>
      </c>
      <c r="BP170" s="118">
        <v>16750.550170999653</v>
      </c>
      <c r="BQ170" s="118">
        <v>-13732.903862858993</v>
      </c>
      <c r="BR170" s="118"/>
      <c r="BS170" s="118"/>
      <c r="BT170" s="118"/>
      <c r="BU170" s="118"/>
      <c r="BV170" s="118"/>
      <c r="BW170" s="118"/>
      <c r="BX170" s="118"/>
      <c r="BY170" s="118"/>
      <c r="BZ170" s="118">
        <v>0.0</v>
      </c>
      <c r="CA170" s="118">
        <v>0.0</v>
      </c>
      <c r="CB170" s="118"/>
      <c r="CC170" s="118"/>
      <c r="CD170" s="118">
        <v>0.0</v>
      </c>
      <c r="CE170" s="118">
        <v>0.0</v>
      </c>
      <c r="CF170" s="118">
        <v>0.0</v>
      </c>
      <c r="CG170" s="118">
        <v>0.0</v>
      </c>
      <c r="CH170" s="118"/>
      <c r="CI170" s="118"/>
      <c r="CJ170" s="118"/>
      <c r="CK170" s="118"/>
      <c r="CL170" s="119">
        <v>45812.0</v>
      </c>
      <c r="CM170" s="117" t="s">
        <v>384</v>
      </c>
      <c r="CN170" s="117" t="s">
        <v>391</v>
      </c>
      <c r="CO170" s="117" t="s">
        <v>392</v>
      </c>
      <c r="CP170" s="118">
        <v>13817.43</v>
      </c>
      <c r="CQ170" s="118">
        <v>25.0</v>
      </c>
      <c r="CR170" s="118">
        <v>23.0</v>
      </c>
      <c r="CS170" s="117" t="s">
        <v>247</v>
      </c>
      <c r="CT170" s="117"/>
      <c r="CU170" s="117"/>
      <c r="CV170" s="117" t="s">
        <v>357</v>
      </c>
      <c r="CW170" s="119">
        <v>46178.0</v>
      </c>
      <c r="CX170" s="117" t="s">
        <v>358</v>
      </c>
    </row>
    <row r="171">
      <c r="A171" s="114" t="s">
        <v>641</v>
      </c>
      <c r="B171" s="114" t="s">
        <v>653</v>
      </c>
      <c r="C171" s="114" t="s">
        <v>25</v>
      </c>
      <c r="D171" s="114" t="s">
        <v>400</v>
      </c>
      <c r="E171" s="114" t="s">
        <v>349</v>
      </c>
      <c r="F171" s="114"/>
      <c r="G171" s="114"/>
      <c r="H171" s="114"/>
      <c r="I171" s="115">
        <v>19661.0</v>
      </c>
      <c r="J171" s="114" t="s">
        <v>85</v>
      </c>
      <c r="K171" s="114" t="s">
        <v>401</v>
      </c>
      <c r="L171" s="116">
        <v>45812.0</v>
      </c>
      <c r="M171" s="114" t="s">
        <v>351</v>
      </c>
      <c r="N171" s="115">
        <v>6.0</v>
      </c>
      <c r="O171" s="114" t="s">
        <v>352</v>
      </c>
      <c r="P171" s="114" t="s">
        <v>353</v>
      </c>
      <c r="Q171" s="115">
        <v>7249.2</v>
      </c>
      <c r="R171" s="115">
        <v>5026.38</v>
      </c>
      <c r="S171" s="115">
        <v>45.0</v>
      </c>
      <c r="T171" s="115">
        <v>36.0</v>
      </c>
      <c r="U171" s="115">
        <v>98.0</v>
      </c>
      <c r="V171" s="115">
        <v>99.0</v>
      </c>
      <c r="W171" s="115">
        <v>-0.118206869</v>
      </c>
      <c r="X171" s="115">
        <v>-0.15172413793103445</v>
      </c>
      <c r="Y171" s="115">
        <v>0.050770418</v>
      </c>
      <c r="Z171" s="115">
        <v>0.099635145</v>
      </c>
      <c r="AA171" s="115">
        <v>-0.099465029</v>
      </c>
      <c r="AB171" s="115">
        <v>2976.9786294825926</v>
      </c>
      <c r="AC171" s="115"/>
      <c r="AD171" s="115"/>
      <c r="AE171" s="115"/>
      <c r="AF171" s="115"/>
      <c r="AG171" s="115">
        <v>2976.9786294825926</v>
      </c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>
        <v>0.0</v>
      </c>
      <c r="AS171" s="115">
        <v>0.0</v>
      </c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>
        <v>10516.62548537691</v>
      </c>
      <c r="BI171" s="115">
        <v>-5867.536050962099</v>
      </c>
      <c r="BJ171" s="115">
        <v>6706.246424858784</v>
      </c>
      <c r="BK171" s="115">
        <v>-2416.9629131298084</v>
      </c>
      <c r="BL171" s="115">
        <v>5529.871884984191</v>
      </c>
      <c r="BM171" s="115">
        <v>-4305.874117874965</v>
      </c>
      <c r="BN171" s="115">
        <v>4680.41668723685</v>
      </c>
      <c r="BO171" s="115">
        <v>-3541.0514695843817</v>
      </c>
      <c r="BP171" s="115">
        <v>4288.117159547488</v>
      </c>
      <c r="BQ171" s="115">
        <v>-4203.484610090729</v>
      </c>
      <c r="BR171" s="115"/>
      <c r="BS171" s="115"/>
      <c r="BT171" s="115"/>
      <c r="BU171" s="115"/>
      <c r="BV171" s="115"/>
      <c r="BW171" s="115"/>
      <c r="BX171" s="115"/>
      <c r="BY171" s="115"/>
      <c r="BZ171" s="115">
        <v>0.0</v>
      </c>
      <c r="CA171" s="115">
        <v>0.0</v>
      </c>
      <c r="CB171" s="115"/>
      <c r="CC171" s="115"/>
      <c r="CD171" s="115">
        <v>0.0</v>
      </c>
      <c r="CE171" s="115">
        <v>0.0</v>
      </c>
      <c r="CF171" s="115">
        <v>0.0</v>
      </c>
      <c r="CG171" s="115">
        <v>0.0</v>
      </c>
      <c r="CH171" s="115"/>
      <c r="CI171" s="115"/>
      <c r="CJ171" s="115"/>
      <c r="CK171" s="115"/>
      <c r="CL171" s="116">
        <v>45812.0</v>
      </c>
      <c r="CM171" s="114" t="s">
        <v>384</v>
      </c>
      <c r="CN171" s="114" t="s">
        <v>391</v>
      </c>
      <c r="CO171" s="114" t="s">
        <v>392</v>
      </c>
      <c r="CP171" s="115">
        <v>7180.3</v>
      </c>
      <c r="CQ171" s="115">
        <v>25.0</v>
      </c>
      <c r="CR171" s="115">
        <v>23.0</v>
      </c>
      <c r="CS171" s="114" t="s">
        <v>247</v>
      </c>
      <c r="CT171" s="114"/>
      <c r="CU171" s="114"/>
      <c r="CV171" s="114" t="s">
        <v>357</v>
      </c>
      <c r="CW171" s="116">
        <v>46178.0</v>
      </c>
      <c r="CX171" s="114" t="s">
        <v>358</v>
      </c>
    </row>
    <row r="172">
      <c r="A172" s="117" t="s">
        <v>545</v>
      </c>
      <c r="B172" s="117" t="s">
        <v>654</v>
      </c>
      <c r="C172" s="117" t="s">
        <v>25</v>
      </c>
      <c r="D172" s="117" t="s">
        <v>437</v>
      </c>
      <c r="E172" s="117" t="s">
        <v>349</v>
      </c>
      <c r="F172" s="117"/>
      <c r="G172" s="117"/>
      <c r="H172" s="117"/>
      <c r="I172" s="118">
        <v>21794.0</v>
      </c>
      <c r="J172" s="117" t="s">
        <v>97</v>
      </c>
      <c r="K172" s="117" t="s">
        <v>438</v>
      </c>
      <c r="L172" s="119">
        <v>45812.0</v>
      </c>
      <c r="M172" s="117" t="s">
        <v>351</v>
      </c>
      <c r="N172" s="118">
        <v>6.0</v>
      </c>
      <c r="O172" s="117" t="s">
        <v>352</v>
      </c>
      <c r="P172" s="117" t="s">
        <v>353</v>
      </c>
      <c r="Q172" s="118">
        <v>3988.43</v>
      </c>
      <c r="R172" s="118">
        <v>3137.89</v>
      </c>
      <c r="S172" s="118">
        <v>35.0</v>
      </c>
      <c r="T172" s="118">
        <v>27.0</v>
      </c>
      <c r="U172" s="118">
        <v>66.0</v>
      </c>
      <c r="V172" s="118">
        <v>44.0</v>
      </c>
      <c r="W172" s="118">
        <v>-0.051923965</v>
      </c>
      <c r="X172" s="118">
        <v>-0.11016949152542377</v>
      </c>
      <c r="Y172" s="118">
        <v>0.017272961</v>
      </c>
      <c r="Z172" s="118">
        <v>0.049994038</v>
      </c>
      <c r="AA172" s="118">
        <v>-0.004946123</v>
      </c>
      <c r="AB172" s="118">
        <v>1101.1441176772514</v>
      </c>
      <c r="AC172" s="118"/>
      <c r="AD172" s="118"/>
      <c r="AE172" s="118"/>
      <c r="AF172" s="118"/>
      <c r="AG172" s="118">
        <v>1101.1441176772514</v>
      </c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118">
        <v>0.0</v>
      </c>
      <c r="AS172" s="118">
        <v>0.0</v>
      </c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>
        <v>36723.19343576279</v>
      </c>
      <c r="BI172" s="118">
        <v>-31012.0357528237</v>
      </c>
      <c r="BJ172" s="118">
        <v>38166.80286539551</v>
      </c>
      <c r="BK172" s="118">
        <v>-24201.011179707435</v>
      </c>
      <c r="BL172" s="118">
        <v>19647.58418016359</v>
      </c>
      <c r="BM172" s="118">
        <v>-17067.03282122392</v>
      </c>
      <c r="BN172" s="118">
        <v>21073.293134851534</v>
      </c>
      <c r="BO172" s="118">
        <v>-21510.388084052516</v>
      </c>
      <c r="BP172" s="118">
        <v>16750.550170999653</v>
      </c>
      <c r="BQ172" s="118">
        <v>-13732.903862858993</v>
      </c>
      <c r="BR172" s="118"/>
      <c r="BS172" s="118"/>
      <c r="BT172" s="118"/>
      <c r="BU172" s="118"/>
      <c r="BV172" s="118"/>
      <c r="BW172" s="118"/>
      <c r="BX172" s="118"/>
      <c r="BY172" s="118"/>
      <c r="BZ172" s="118">
        <v>0.0</v>
      </c>
      <c r="CA172" s="118">
        <v>0.0</v>
      </c>
      <c r="CB172" s="118"/>
      <c r="CC172" s="118"/>
      <c r="CD172" s="118">
        <v>0.0</v>
      </c>
      <c r="CE172" s="118">
        <v>0.0</v>
      </c>
      <c r="CF172" s="118">
        <v>0.0</v>
      </c>
      <c r="CG172" s="118">
        <v>0.0</v>
      </c>
      <c r="CH172" s="118"/>
      <c r="CI172" s="118"/>
      <c r="CJ172" s="118"/>
      <c r="CK172" s="118"/>
      <c r="CL172" s="119">
        <v>45812.0</v>
      </c>
      <c r="CM172" s="117" t="s">
        <v>354</v>
      </c>
      <c r="CN172" s="117" t="s">
        <v>466</v>
      </c>
      <c r="CO172" s="117" t="s">
        <v>467</v>
      </c>
      <c r="CP172" s="118">
        <v>3988.43</v>
      </c>
      <c r="CQ172" s="118">
        <v>25.0</v>
      </c>
      <c r="CR172" s="118">
        <v>23.0</v>
      </c>
      <c r="CS172" s="117" t="s">
        <v>247</v>
      </c>
      <c r="CT172" s="117"/>
      <c r="CU172" s="117"/>
      <c r="CV172" s="117" t="s">
        <v>357</v>
      </c>
      <c r="CW172" s="119">
        <v>46178.0</v>
      </c>
      <c r="CX172" s="117" t="s">
        <v>358</v>
      </c>
    </row>
    <row r="173">
      <c r="A173" s="114" t="s">
        <v>655</v>
      </c>
      <c r="B173" s="114" t="s">
        <v>656</v>
      </c>
      <c r="C173" s="114" t="s">
        <v>25</v>
      </c>
      <c r="D173" s="114" t="s">
        <v>459</v>
      </c>
      <c r="E173" s="114" t="s">
        <v>349</v>
      </c>
      <c r="F173" s="114"/>
      <c r="G173" s="114"/>
      <c r="H173" s="114"/>
      <c r="I173" s="115">
        <v>21596.0</v>
      </c>
      <c r="J173" s="114" t="s">
        <v>95</v>
      </c>
      <c r="K173" s="114" t="s">
        <v>460</v>
      </c>
      <c r="L173" s="116">
        <v>45812.0</v>
      </c>
      <c r="M173" s="114" t="s">
        <v>351</v>
      </c>
      <c r="N173" s="115">
        <v>6.0</v>
      </c>
      <c r="O173" s="114" t="s">
        <v>352</v>
      </c>
      <c r="P173" s="114" t="s">
        <v>353</v>
      </c>
      <c r="Q173" s="115">
        <v>2187.4</v>
      </c>
      <c r="R173" s="115">
        <v>2006.34</v>
      </c>
      <c r="S173" s="115">
        <v>14.0</v>
      </c>
      <c r="T173" s="115">
        <v>15.0</v>
      </c>
      <c r="U173" s="115">
        <v>21.0</v>
      </c>
      <c r="V173" s="115">
        <v>28.0</v>
      </c>
      <c r="W173" s="115">
        <v>-0.228689599</v>
      </c>
      <c r="X173" s="115">
        <v>-0.1917886879127189</v>
      </c>
      <c r="Y173" s="115">
        <v>0.017658837</v>
      </c>
      <c r="Z173" s="115">
        <v>0.1956017055</v>
      </c>
      <c r="AA173" s="115">
        <v>-0.14586391199999998</v>
      </c>
      <c r="AB173" s="115">
        <v>574.9896757420472</v>
      </c>
      <c r="AC173" s="115"/>
      <c r="AD173" s="115"/>
      <c r="AE173" s="115"/>
      <c r="AF173" s="115"/>
      <c r="AG173" s="115">
        <v>574.9896757420472</v>
      </c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>
        <v>0.0</v>
      </c>
      <c r="AS173" s="115">
        <v>0.0</v>
      </c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>
        <v>3364.3865109463695</v>
      </c>
      <c r="BI173" s="115">
        <v>-4617.676644911311</v>
      </c>
      <c r="BJ173" s="115">
        <v>416.8374553958632</v>
      </c>
      <c r="BK173" s="115">
        <v>-3495.518665337332</v>
      </c>
      <c r="BL173" s="115">
        <v>2479.9295111749043</v>
      </c>
      <c r="BM173" s="115">
        <v>-1413.9971352716918</v>
      </c>
      <c r="BN173" s="115">
        <v>1580.8515203382915</v>
      </c>
      <c r="BO173" s="115">
        <v>-1490.3489708944771</v>
      </c>
      <c r="BP173" s="115">
        <v>1308.2524559120895</v>
      </c>
      <c r="BQ173" s="115">
        <v>-332.82262945269184</v>
      </c>
      <c r="BR173" s="115"/>
      <c r="BS173" s="115"/>
      <c r="BT173" s="115"/>
      <c r="BU173" s="115"/>
      <c r="BV173" s="115"/>
      <c r="BW173" s="115"/>
      <c r="BX173" s="115"/>
      <c r="BY173" s="115"/>
      <c r="BZ173" s="115">
        <v>0.0</v>
      </c>
      <c r="CA173" s="115">
        <v>0.0</v>
      </c>
      <c r="CB173" s="115"/>
      <c r="CC173" s="115"/>
      <c r="CD173" s="115">
        <v>0.0</v>
      </c>
      <c r="CE173" s="115">
        <v>0.0</v>
      </c>
      <c r="CF173" s="115">
        <v>0.0</v>
      </c>
      <c r="CG173" s="115">
        <v>0.0</v>
      </c>
      <c r="CH173" s="115"/>
      <c r="CI173" s="115"/>
      <c r="CJ173" s="115"/>
      <c r="CK173" s="115"/>
      <c r="CL173" s="116">
        <v>45812.0</v>
      </c>
      <c r="CM173" s="114" t="s">
        <v>384</v>
      </c>
      <c r="CN173" s="114" t="s">
        <v>461</v>
      </c>
      <c r="CO173" s="114" t="s">
        <v>501</v>
      </c>
      <c r="CP173" s="115">
        <v>2187.4</v>
      </c>
      <c r="CQ173" s="115">
        <v>25.0</v>
      </c>
      <c r="CR173" s="115">
        <v>23.0</v>
      </c>
      <c r="CS173" s="114" t="s">
        <v>247</v>
      </c>
      <c r="CT173" s="114"/>
      <c r="CU173" s="114"/>
      <c r="CV173" s="114" t="s">
        <v>357</v>
      </c>
      <c r="CW173" s="116">
        <v>46178.0</v>
      </c>
      <c r="CX173" s="114" t="s">
        <v>358</v>
      </c>
    </row>
    <row r="174">
      <c r="A174" s="117" t="s">
        <v>528</v>
      </c>
      <c r="B174" s="117" t="s">
        <v>657</v>
      </c>
      <c r="C174" s="117" t="s">
        <v>26</v>
      </c>
      <c r="D174" s="117" t="s">
        <v>406</v>
      </c>
      <c r="E174" s="117" t="s">
        <v>349</v>
      </c>
      <c r="F174" s="117"/>
      <c r="G174" s="117"/>
      <c r="H174" s="117"/>
      <c r="I174" s="118">
        <v>18909.0</v>
      </c>
      <c r="J174" s="117" t="s">
        <v>98</v>
      </c>
      <c r="K174" s="117" t="s">
        <v>407</v>
      </c>
      <c r="L174" s="119">
        <v>45812.0</v>
      </c>
      <c r="M174" s="117" t="s">
        <v>351</v>
      </c>
      <c r="N174" s="118">
        <v>6.0</v>
      </c>
      <c r="O174" s="117" t="s">
        <v>352</v>
      </c>
      <c r="P174" s="117" t="s">
        <v>353</v>
      </c>
      <c r="Q174" s="118">
        <v>5924.1</v>
      </c>
      <c r="R174" s="118">
        <v>7673.79</v>
      </c>
      <c r="S174" s="118">
        <v>49.0</v>
      </c>
      <c r="T174" s="118">
        <v>55.0</v>
      </c>
      <c r="U174" s="118">
        <v>126.0</v>
      </c>
      <c r="V174" s="118">
        <v>166.0</v>
      </c>
      <c r="W174" s="118">
        <v>-0.0610895495</v>
      </c>
      <c r="X174" s="118">
        <v>-0.060893210283454235</v>
      </c>
      <c r="Y174" s="118">
        <v>-0.028034027</v>
      </c>
      <c r="Z174" s="118">
        <v>0.0686938845</v>
      </c>
      <c r="AA174" s="118">
        <v>-0.043318421999999995</v>
      </c>
      <c r="AB174" s="118">
        <v>-1041.3810606246273</v>
      </c>
      <c r="AC174" s="118"/>
      <c r="AD174" s="118"/>
      <c r="AE174" s="118"/>
      <c r="AF174" s="118"/>
      <c r="AG174" s="118">
        <v>-1041.3810606246273</v>
      </c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118">
        <v>0.0</v>
      </c>
      <c r="AS174" s="118">
        <v>0.0</v>
      </c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>
        <v>18825.565689956038</v>
      </c>
      <c r="BI174" s="118">
        <v>-26343.147340292868</v>
      </c>
      <c r="BJ174" s="118">
        <v>16162.929543998956</v>
      </c>
      <c r="BK174" s="118">
        <v>-15297.611607632114</v>
      </c>
      <c r="BL174" s="118">
        <v>9184.1458188079</v>
      </c>
      <c r="BM174" s="118">
        <v>-11029.988512860526</v>
      </c>
      <c r="BN174" s="118">
        <v>3685.8149041199104</v>
      </c>
      <c r="BO174" s="118">
        <v>-14003.88323321319</v>
      </c>
      <c r="BP174" s="118">
        <v>13600.358333264281</v>
      </c>
      <c r="BQ174" s="118">
        <v>-5128.132698223628</v>
      </c>
      <c r="BR174" s="118"/>
      <c r="BS174" s="118"/>
      <c r="BT174" s="118"/>
      <c r="BU174" s="118"/>
      <c r="BV174" s="118"/>
      <c r="BW174" s="118"/>
      <c r="BX174" s="118"/>
      <c r="BY174" s="118"/>
      <c r="BZ174" s="118">
        <v>0.0</v>
      </c>
      <c r="CA174" s="118">
        <v>0.0</v>
      </c>
      <c r="CB174" s="118"/>
      <c r="CC174" s="118"/>
      <c r="CD174" s="118">
        <v>0.0</v>
      </c>
      <c r="CE174" s="118">
        <v>0.0</v>
      </c>
      <c r="CF174" s="118">
        <v>0.0</v>
      </c>
      <c r="CG174" s="118">
        <v>0.0</v>
      </c>
      <c r="CH174" s="118"/>
      <c r="CI174" s="118"/>
      <c r="CJ174" s="118"/>
      <c r="CK174" s="118"/>
      <c r="CL174" s="119">
        <v>45812.0</v>
      </c>
      <c r="CM174" s="117" t="s">
        <v>384</v>
      </c>
      <c r="CN174" s="117" t="s">
        <v>396</v>
      </c>
      <c r="CO174" s="117" t="s">
        <v>408</v>
      </c>
      <c r="CP174" s="118">
        <v>5924.1</v>
      </c>
      <c r="CQ174" s="118">
        <v>25.0</v>
      </c>
      <c r="CR174" s="118">
        <v>23.0</v>
      </c>
      <c r="CS174" s="117" t="s">
        <v>247</v>
      </c>
      <c r="CT174" s="117"/>
      <c r="CU174" s="117"/>
      <c r="CV174" s="117" t="s">
        <v>372</v>
      </c>
      <c r="CW174" s="119">
        <v>46178.0</v>
      </c>
      <c r="CX174" s="117" t="s">
        <v>358</v>
      </c>
    </row>
    <row r="175">
      <c r="A175" s="114" t="s">
        <v>641</v>
      </c>
      <c r="B175" s="114" t="s">
        <v>658</v>
      </c>
      <c r="C175" s="114" t="s">
        <v>25</v>
      </c>
      <c r="D175" s="114" t="s">
        <v>400</v>
      </c>
      <c r="E175" s="114" t="s">
        <v>349</v>
      </c>
      <c r="F175" s="114"/>
      <c r="G175" s="114"/>
      <c r="H175" s="114"/>
      <c r="I175" s="115">
        <v>16504.0</v>
      </c>
      <c r="J175" s="114" t="s">
        <v>79</v>
      </c>
      <c r="K175" s="114" t="s">
        <v>401</v>
      </c>
      <c r="L175" s="116">
        <v>45812.0</v>
      </c>
      <c r="M175" s="114" t="s">
        <v>351</v>
      </c>
      <c r="N175" s="115">
        <v>6.0</v>
      </c>
      <c r="O175" s="114" t="s">
        <v>352</v>
      </c>
      <c r="P175" s="114" t="s">
        <v>353</v>
      </c>
      <c r="Q175" s="115">
        <v>5621.06</v>
      </c>
      <c r="R175" s="115">
        <v>4275.8</v>
      </c>
      <c r="S175" s="115">
        <v>38.0</v>
      </c>
      <c r="T175" s="115">
        <v>40.0</v>
      </c>
      <c r="U175" s="115">
        <v>88.0</v>
      </c>
      <c r="V175" s="115">
        <v>77.0</v>
      </c>
      <c r="W175" s="115">
        <v>-0.054825179</v>
      </c>
      <c r="X175" s="115">
        <v>-0.032258064516129004</v>
      </c>
      <c r="Y175" s="115">
        <v>0.02488836</v>
      </c>
      <c r="Z175" s="115">
        <v>0.004423513</v>
      </c>
      <c r="AA175" s="115">
        <v>0.010875379</v>
      </c>
      <c r="AB175" s="115">
        <v>1352.9758813552394</v>
      </c>
      <c r="AC175" s="115"/>
      <c r="AD175" s="115"/>
      <c r="AE175" s="115"/>
      <c r="AF175" s="115"/>
      <c r="AG175" s="115">
        <v>1352.9758813552394</v>
      </c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>
        <v>0.0</v>
      </c>
      <c r="AS175" s="115">
        <v>0.0</v>
      </c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>
        <v>9844.129610043932</v>
      </c>
      <c r="BI175" s="115">
        <v>-9425.6405393914</v>
      </c>
      <c r="BJ175" s="115">
        <v>5061.4460225670955</v>
      </c>
      <c r="BK175" s="115">
        <v>-10020.452523714228</v>
      </c>
      <c r="BL175" s="115">
        <v>8413.052881476435</v>
      </c>
      <c r="BM175" s="115">
        <v>-8181.282124534361</v>
      </c>
      <c r="BN175" s="115">
        <v>6068.478079148779</v>
      </c>
      <c r="BO175" s="115">
        <v>-5567.564024379657</v>
      </c>
      <c r="BP175" s="115">
        <v>8508.315175032501</v>
      </c>
      <c r="BQ175" s="115">
        <v>-8777.45847285955</v>
      </c>
      <c r="BR175" s="115"/>
      <c r="BS175" s="115"/>
      <c r="BT175" s="115"/>
      <c r="BU175" s="115"/>
      <c r="BV175" s="115"/>
      <c r="BW175" s="115"/>
      <c r="BX175" s="115"/>
      <c r="BY175" s="115"/>
      <c r="BZ175" s="115">
        <v>0.0</v>
      </c>
      <c r="CA175" s="115">
        <v>0.0</v>
      </c>
      <c r="CB175" s="115"/>
      <c r="CC175" s="115"/>
      <c r="CD175" s="115">
        <v>0.0</v>
      </c>
      <c r="CE175" s="115">
        <v>0.0</v>
      </c>
      <c r="CF175" s="115">
        <v>0.0</v>
      </c>
      <c r="CG175" s="115">
        <v>0.0</v>
      </c>
      <c r="CH175" s="115"/>
      <c r="CI175" s="115"/>
      <c r="CJ175" s="115"/>
      <c r="CK175" s="115"/>
      <c r="CL175" s="116">
        <v>45812.0</v>
      </c>
      <c r="CM175" s="114" t="s">
        <v>384</v>
      </c>
      <c r="CN175" s="114" t="s">
        <v>391</v>
      </c>
      <c r="CO175" s="114" t="s">
        <v>392</v>
      </c>
      <c r="CP175" s="115">
        <v>5621.06</v>
      </c>
      <c r="CQ175" s="115">
        <v>25.0</v>
      </c>
      <c r="CR175" s="115">
        <v>23.0</v>
      </c>
      <c r="CS175" s="114" t="s">
        <v>247</v>
      </c>
      <c r="CT175" s="114"/>
      <c r="CU175" s="114"/>
      <c r="CV175" s="114" t="s">
        <v>357</v>
      </c>
      <c r="CW175" s="116">
        <v>46178.0</v>
      </c>
      <c r="CX175" s="114" t="s">
        <v>358</v>
      </c>
    </row>
    <row r="176">
      <c r="A176" s="117" t="s">
        <v>659</v>
      </c>
      <c r="B176" s="117" t="s">
        <v>660</v>
      </c>
      <c r="C176" s="117" t="s">
        <v>25</v>
      </c>
      <c r="D176" s="117" t="s">
        <v>382</v>
      </c>
      <c r="E176" s="117" t="s">
        <v>349</v>
      </c>
      <c r="F176" s="117"/>
      <c r="G176" s="117"/>
      <c r="H176" s="117"/>
      <c r="I176" s="118">
        <v>13799.0</v>
      </c>
      <c r="J176" s="117" t="s">
        <v>82</v>
      </c>
      <c r="K176" s="117" t="s">
        <v>383</v>
      </c>
      <c r="L176" s="119">
        <v>45812.0</v>
      </c>
      <c r="M176" s="117" t="s">
        <v>351</v>
      </c>
      <c r="N176" s="118">
        <v>6.0</v>
      </c>
      <c r="O176" s="117" t="s">
        <v>352</v>
      </c>
      <c r="P176" s="117" t="s">
        <v>353</v>
      </c>
      <c r="Q176" s="118">
        <v>7666.56</v>
      </c>
      <c r="R176" s="118">
        <v>12213.6</v>
      </c>
      <c r="S176" s="118">
        <v>45.0</v>
      </c>
      <c r="T176" s="118">
        <v>66.0</v>
      </c>
      <c r="U176" s="118">
        <v>118.0</v>
      </c>
      <c r="V176" s="118">
        <v>174.0</v>
      </c>
      <c r="W176" s="118">
        <v>-0.046812981</v>
      </c>
      <c r="X176" s="118">
        <v>-0.038461538461538436</v>
      </c>
      <c r="Y176" s="118">
        <v>0.028705908</v>
      </c>
      <c r="Z176" s="118">
        <v>-0.00195191</v>
      </c>
      <c r="AA176" s="118">
        <v>0.048742348</v>
      </c>
      <c r="AB176" s="118">
        <v>-4045.1970741469727</v>
      </c>
      <c r="AC176" s="118"/>
      <c r="AD176" s="118"/>
      <c r="AE176" s="118"/>
      <c r="AF176" s="118"/>
      <c r="AG176" s="118">
        <v>-4045.1970741469727</v>
      </c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118">
        <v>0.0</v>
      </c>
      <c r="AS176" s="118">
        <v>0.0</v>
      </c>
      <c r="AT176" s="118"/>
      <c r="AU176" s="118"/>
      <c r="AV176" s="118"/>
      <c r="AW176" s="118"/>
      <c r="AX176" s="118"/>
      <c r="AY176" s="118"/>
      <c r="AZ176" s="118"/>
      <c r="BA176" s="118"/>
      <c r="BB176" s="118"/>
      <c r="BC176" s="118"/>
      <c r="BD176" s="118"/>
      <c r="BE176" s="118"/>
      <c r="BF176" s="118"/>
      <c r="BG176" s="118"/>
      <c r="BH176" s="118">
        <v>25966.910409370696</v>
      </c>
      <c r="BI176" s="118">
        <v>-19307.488167367923</v>
      </c>
      <c r="BJ176" s="118">
        <v>23430.786916518882</v>
      </c>
      <c r="BK176" s="118">
        <v>-19943.185172297926</v>
      </c>
      <c r="BL176" s="118">
        <v>10568.354572363292</v>
      </c>
      <c r="BM176" s="118">
        <v>-16485.89962569498</v>
      </c>
      <c r="BN176" s="118">
        <v>3248.3922100245645</v>
      </c>
      <c r="BO176" s="118">
        <v>-16139.249414771957</v>
      </c>
      <c r="BP176" s="118">
        <v>15658.819674272198</v>
      </c>
      <c r="BQ176" s="118">
        <v>-8685.507522856493</v>
      </c>
      <c r="BR176" s="118"/>
      <c r="BS176" s="118"/>
      <c r="BT176" s="118"/>
      <c r="BU176" s="118"/>
      <c r="BV176" s="118"/>
      <c r="BW176" s="118"/>
      <c r="BX176" s="118"/>
      <c r="BY176" s="118"/>
      <c r="BZ176" s="118">
        <v>0.0</v>
      </c>
      <c r="CA176" s="118">
        <v>0.0</v>
      </c>
      <c r="CB176" s="118"/>
      <c r="CC176" s="118"/>
      <c r="CD176" s="118">
        <v>0.0</v>
      </c>
      <c r="CE176" s="118">
        <v>0.0</v>
      </c>
      <c r="CF176" s="118">
        <v>0.0</v>
      </c>
      <c r="CG176" s="118">
        <v>0.0</v>
      </c>
      <c r="CH176" s="118"/>
      <c r="CI176" s="118"/>
      <c r="CJ176" s="118"/>
      <c r="CK176" s="118"/>
      <c r="CL176" s="119">
        <v>45812.0</v>
      </c>
      <c r="CM176" s="117" t="s">
        <v>384</v>
      </c>
      <c r="CN176" s="117" t="s">
        <v>385</v>
      </c>
      <c r="CO176" s="117" t="s">
        <v>386</v>
      </c>
      <c r="CP176" s="118">
        <v>7606.71</v>
      </c>
      <c r="CQ176" s="118">
        <v>25.0</v>
      </c>
      <c r="CR176" s="118">
        <v>23.0</v>
      </c>
      <c r="CS176" s="117" t="s">
        <v>247</v>
      </c>
      <c r="CT176" s="117"/>
      <c r="CU176" s="117"/>
      <c r="CV176" s="117" t="s">
        <v>372</v>
      </c>
      <c r="CW176" s="119">
        <v>46178.0</v>
      </c>
      <c r="CX176" s="117" t="s">
        <v>358</v>
      </c>
    </row>
    <row r="177">
      <c r="A177" s="114" t="s">
        <v>643</v>
      </c>
      <c r="B177" s="114" t="s">
        <v>143</v>
      </c>
      <c r="C177" s="114" t="s">
        <v>24</v>
      </c>
      <c r="D177" s="114" t="s">
        <v>469</v>
      </c>
      <c r="E177" s="114" t="s">
        <v>349</v>
      </c>
      <c r="F177" s="114"/>
      <c r="G177" s="114"/>
      <c r="H177" s="114"/>
      <c r="I177" s="115">
        <v>19913.0</v>
      </c>
      <c r="J177" s="114" t="s">
        <v>78</v>
      </c>
      <c r="K177" s="114" t="s">
        <v>470</v>
      </c>
      <c r="L177" s="116">
        <v>45812.0</v>
      </c>
      <c r="M177" s="114" t="s">
        <v>351</v>
      </c>
      <c r="N177" s="115">
        <v>6.0</v>
      </c>
      <c r="O177" s="114" t="s">
        <v>352</v>
      </c>
      <c r="P177" s="114" t="s">
        <v>353</v>
      </c>
      <c r="Q177" s="115">
        <v>3673.46</v>
      </c>
      <c r="R177" s="115">
        <v>5967.43</v>
      </c>
      <c r="S177" s="115">
        <v>16.0</v>
      </c>
      <c r="T177" s="115">
        <v>26.0</v>
      </c>
      <c r="U177" s="115">
        <v>35.0</v>
      </c>
      <c r="V177" s="115">
        <v>83.0</v>
      </c>
      <c r="W177" s="115">
        <v>-0.067958535</v>
      </c>
      <c r="X177" s="115">
        <v>-0.11965811965811968</v>
      </c>
      <c r="Y177" s="115">
        <v>0.038277632</v>
      </c>
      <c r="Z177" s="115">
        <v>0.073607972</v>
      </c>
      <c r="AA177" s="115">
        <v>-0.060044893</v>
      </c>
      <c r="AB177" s="115">
        <v>-1720.9988200577077</v>
      </c>
      <c r="AC177" s="115"/>
      <c r="AD177" s="115"/>
      <c r="AE177" s="115"/>
      <c r="AF177" s="115"/>
      <c r="AG177" s="115">
        <v>-1720.9988200577077</v>
      </c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>
        <v>0.0</v>
      </c>
      <c r="AS177" s="115">
        <v>0.0</v>
      </c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>
        <v>20984.351344564446</v>
      </c>
      <c r="BI177" s="115">
        <v>-42006.90046536044</v>
      </c>
      <c r="BJ177" s="115">
        <v>18221.68111498422</v>
      </c>
      <c r="BK177" s="115">
        <v>-16705.629652277985</v>
      </c>
      <c r="BL177" s="115">
        <v>12116.096321689847</v>
      </c>
      <c r="BM177" s="115">
        <v>-15059.834627137316</v>
      </c>
      <c r="BN177" s="115">
        <v>6244.844903847719</v>
      </c>
      <c r="BO177" s="115">
        <v>-7821.811989821972</v>
      </c>
      <c r="BP177" s="115">
        <v>9665.485299779895</v>
      </c>
      <c r="BQ177" s="115">
        <v>-11032.256519253115</v>
      </c>
      <c r="BR177" s="115"/>
      <c r="BS177" s="115"/>
      <c r="BT177" s="115"/>
      <c r="BU177" s="115"/>
      <c r="BV177" s="115"/>
      <c r="BW177" s="115"/>
      <c r="BX177" s="115"/>
      <c r="BY177" s="115"/>
      <c r="BZ177" s="115">
        <v>0.0</v>
      </c>
      <c r="CA177" s="115">
        <v>0.0</v>
      </c>
      <c r="CB177" s="115"/>
      <c r="CC177" s="115"/>
      <c r="CD177" s="115">
        <v>0.0</v>
      </c>
      <c r="CE177" s="115">
        <v>0.0</v>
      </c>
      <c r="CF177" s="115">
        <v>0.0</v>
      </c>
      <c r="CG177" s="115">
        <v>0.0</v>
      </c>
      <c r="CH177" s="115"/>
      <c r="CI177" s="115"/>
      <c r="CJ177" s="115"/>
      <c r="CK177" s="115"/>
      <c r="CL177" s="116">
        <v>45812.0</v>
      </c>
      <c r="CM177" s="114" t="s">
        <v>354</v>
      </c>
      <c r="CN177" s="114" t="s">
        <v>471</v>
      </c>
      <c r="CO177" s="114" t="s">
        <v>477</v>
      </c>
      <c r="CP177" s="115">
        <v>3673.46</v>
      </c>
      <c r="CQ177" s="115">
        <v>25.0</v>
      </c>
      <c r="CR177" s="115">
        <v>23.0</v>
      </c>
      <c r="CS177" s="114" t="s">
        <v>24</v>
      </c>
      <c r="CT177" s="114"/>
      <c r="CU177" s="114"/>
      <c r="CV177" s="114" t="s">
        <v>372</v>
      </c>
      <c r="CW177" s="116">
        <v>46178.0</v>
      </c>
      <c r="CX177" s="114" t="s">
        <v>358</v>
      </c>
    </row>
    <row r="178">
      <c r="A178" s="117" t="s">
        <v>457</v>
      </c>
      <c r="B178" s="117" t="s">
        <v>661</v>
      </c>
      <c r="C178" s="117" t="s">
        <v>25</v>
      </c>
      <c r="D178" s="117" t="s">
        <v>459</v>
      </c>
      <c r="E178" s="117" t="s">
        <v>349</v>
      </c>
      <c r="F178" s="117"/>
      <c r="G178" s="117"/>
      <c r="H178" s="117"/>
      <c r="I178" s="118">
        <v>21708.0</v>
      </c>
      <c r="J178" s="117" t="s">
        <v>85</v>
      </c>
      <c r="K178" s="117" t="s">
        <v>460</v>
      </c>
      <c r="L178" s="119">
        <v>45812.0</v>
      </c>
      <c r="M178" s="117" t="s">
        <v>351</v>
      </c>
      <c r="N178" s="118">
        <v>6.0</v>
      </c>
      <c r="O178" s="117" t="s">
        <v>352</v>
      </c>
      <c r="P178" s="117" t="s">
        <v>353</v>
      </c>
      <c r="Q178" s="118">
        <v>3173.13</v>
      </c>
      <c r="R178" s="118">
        <v>3015.28</v>
      </c>
      <c r="S178" s="118">
        <v>21.0</v>
      </c>
      <c r="T178" s="118">
        <v>26.0</v>
      </c>
      <c r="U178" s="118">
        <v>41.0</v>
      </c>
      <c r="V178" s="118">
        <v>62.0</v>
      </c>
      <c r="W178" s="118">
        <v>-0.118206869</v>
      </c>
      <c r="X178" s="118">
        <v>-0.15172413793103445</v>
      </c>
      <c r="Y178" s="118">
        <v>0.050770418</v>
      </c>
      <c r="Z178" s="118">
        <v>0.099635145</v>
      </c>
      <c r="AA178" s="118">
        <v>-0.099465029</v>
      </c>
      <c r="AB178" s="118">
        <v>454.62626604925504</v>
      </c>
      <c r="AC178" s="118"/>
      <c r="AD178" s="118"/>
      <c r="AE178" s="118"/>
      <c r="AF178" s="118"/>
      <c r="AG178" s="118">
        <v>454.62626604925504</v>
      </c>
      <c r="AH178" s="118"/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118">
        <v>0.0</v>
      </c>
      <c r="AS178" s="118">
        <v>0.0</v>
      </c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>
        <v>10516.62548537691</v>
      </c>
      <c r="BI178" s="118">
        <v>-5867.536050962099</v>
      </c>
      <c r="BJ178" s="118">
        <v>6706.246424858784</v>
      </c>
      <c r="BK178" s="118">
        <v>-2416.9629131298084</v>
      </c>
      <c r="BL178" s="118">
        <v>5529.871884984191</v>
      </c>
      <c r="BM178" s="118">
        <v>-4305.874117874965</v>
      </c>
      <c r="BN178" s="118">
        <v>4680.41668723685</v>
      </c>
      <c r="BO178" s="118">
        <v>-3541.0514695843817</v>
      </c>
      <c r="BP178" s="118">
        <v>4288.117159547488</v>
      </c>
      <c r="BQ178" s="118">
        <v>-4203.484610090729</v>
      </c>
      <c r="BR178" s="118"/>
      <c r="BS178" s="118"/>
      <c r="BT178" s="118"/>
      <c r="BU178" s="118"/>
      <c r="BV178" s="118"/>
      <c r="BW178" s="118"/>
      <c r="BX178" s="118"/>
      <c r="BY178" s="118"/>
      <c r="BZ178" s="118">
        <v>0.0</v>
      </c>
      <c r="CA178" s="118">
        <v>0.0</v>
      </c>
      <c r="CB178" s="118"/>
      <c r="CC178" s="118"/>
      <c r="CD178" s="118">
        <v>0.0</v>
      </c>
      <c r="CE178" s="118">
        <v>0.0</v>
      </c>
      <c r="CF178" s="118">
        <v>0.0</v>
      </c>
      <c r="CG178" s="118">
        <v>0.0</v>
      </c>
      <c r="CH178" s="118"/>
      <c r="CI178" s="118"/>
      <c r="CJ178" s="118"/>
      <c r="CK178" s="118"/>
      <c r="CL178" s="119">
        <v>45812.0</v>
      </c>
      <c r="CM178" s="117" t="s">
        <v>384</v>
      </c>
      <c r="CN178" s="117" t="s">
        <v>461</v>
      </c>
      <c r="CO178" s="117" t="s">
        <v>462</v>
      </c>
      <c r="CP178" s="118">
        <v>3173.13</v>
      </c>
      <c r="CQ178" s="118">
        <v>25.0</v>
      </c>
      <c r="CR178" s="118">
        <v>23.0</v>
      </c>
      <c r="CS178" s="117" t="s">
        <v>247</v>
      </c>
      <c r="CT178" s="117"/>
      <c r="CU178" s="117"/>
      <c r="CV178" s="117" t="s">
        <v>357</v>
      </c>
      <c r="CW178" s="119">
        <v>46178.0</v>
      </c>
      <c r="CX178" s="117" t="s">
        <v>358</v>
      </c>
    </row>
    <row r="179">
      <c r="A179" s="114" t="s">
        <v>533</v>
      </c>
      <c r="B179" s="114" t="s">
        <v>662</v>
      </c>
      <c r="C179" s="114" t="s">
        <v>27</v>
      </c>
      <c r="D179" s="114" t="s">
        <v>426</v>
      </c>
      <c r="E179" s="114" t="s">
        <v>349</v>
      </c>
      <c r="F179" s="114"/>
      <c r="G179" s="114"/>
      <c r="H179" s="114"/>
      <c r="I179" s="115">
        <v>21670.0</v>
      </c>
      <c r="J179" s="114" t="s">
        <v>86</v>
      </c>
      <c r="K179" s="114" t="s">
        <v>427</v>
      </c>
      <c r="L179" s="116">
        <v>45812.0</v>
      </c>
      <c r="M179" s="114" t="s">
        <v>351</v>
      </c>
      <c r="N179" s="115">
        <v>6.0</v>
      </c>
      <c r="O179" s="114" t="s">
        <v>352</v>
      </c>
      <c r="P179" s="114" t="s">
        <v>353</v>
      </c>
      <c r="Q179" s="115">
        <v>9017.36</v>
      </c>
      <c r="R179" s="115">
        <v>6932.13</v>
      </c>
      <c r="S179" s="115">
        <v>41.0</v>
      </c>
      <c r="T179" s="115">
        <v>39.0</v>
      </c>
      <c r="U179" s="115">
        <v>158.0</v>
      </c>
      <c r="V179" s="115">
        <v>110.0</v>
      </c>
      <c r="W179" s="115">
        <v>-0.082491842</v>
      </c>
      <c r="X179" s="115">
        <v>-0.04054054054054057</v>
      </c>
      <c r="Y179" s="115">
        <v>-0.002432829</v>
      </c>
      <c r="Z179" s="115">
        <v>0.064605929</v>
      </c>
      <c r="AA179" s="115">
        <v>-0.117253521</v>
      </c>
      <c r="AB179" s="115">
        <v>2535.072947626266</v>
      </c>
      <c r="AC179" s="115"/>
      <c r="AD179" s="115"/>
      <c r="AE179" s="115"/>
      <c r="AF179" s="115"/>
      <c r="AG179" s="115">
        <v>2535.072947626266</v>
      </c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>
        <v>0.0</v>
      </c>
      <c r="AS179" s="115">
        <v>0.0</v>
      </c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>
        <v>18942.256601210724</v>
      </c>
      <c r="BI179" s="115">
        <v>-22493.812897781016</v>
      </c>
      <c r="BJ179" s="115">
        <v>10854.753869818704</v>
      </c>
      <c r="BK179" s="115">
        <v>-25193.598336845087</v>
      </c>
      <c r="BL179" s="115">
        <v>12226.332837277254</v>
      </c>
      <c r="BM179" s="115">
        <v>-8082.171623414555</v>
      </c>
      <c r="BN179" s="115">
        <v>13944.239662689306</v>
      </c>
      <c r="BO179" s="115">
        <v>-12148.991186639172</v>
      </c>
      <c r="BP179" s="115">
        <v>13323.364577980185</v>
      </c>
      <c r="BQ179" s="115">
        <v>-10974.45184016762</v>
      </c>
      <c r="BR179" s="115"/>
      <c r="BS179" s="115"/>
      <c r="BT179" s="115"/>
      <c r="BU179" s="115"/>
      <c r="BV179" s="115"/>
      <c r="BW179" s="115"/>
      <c r="BX179" s="115"/>
      <c r="BY179" s="115"/>
      <c r="BZ179" s="115">
        <v>0.0</v>
      </c>
      <c r="CA179" s="115">
        <v>0.0</v>
      </c>
      <c r="CB179" s="115"/>
      <c r="CC179" s="115"/>
      <c r="CD179" s="115">
        <v>0.0</v>
      </c>
      <c r="CE179" s="115">
        <v>0.0</v>
      </c>
      <c r="CF179" s="115">
        <v>0.0</v>
      </c>
      <c r="CG179" s="115">
        <v>0.0</v>
      </c>
      <c r="CH179" s="115"/>
      <c r="CI179" s="115"/>
      <c r="CJ179" s="115"/>
      <c r="CK179" s="115"/>
      <c r="CL179" s="116">
        <v>45812.0</v>
      </c>
      <c r="CM179" s="114" t="s">
        <v>369</v>
      </c>
      <c r="CN179" s="114" t="s">
        <v>429</v>
      </c>
      <c r="CO179" s="114" t="s">
        <v>430</v>
      </c>
      <c r="CP179" s="115">
        <v>9017.36</v>
      </c>
      <c r="CQ179" s="115">
        <v>25.0</v>
      </c>
      <c r="CR179" s="115">
        <v>23.0</v>
      </c>
      <c r="CS179" s="114" t="s">
        <v>247</v>
      </c>
      <c r="CT179" s="114"/>
      <c r="CU179" s="114"/>
      <c r="CV179" s="114" t="s">
        <v>357</v>
      </c>
      <c r="CW179" s="116">
        <v>46178.0</v>
      </c>
      <c r="CX179" s="114" t="s">
        <v>358</v>
      </c>
    </row>
    <row r="180">
      <c r="A180" s="117" t="s">
        <v>663</v>
      </c>
      <c r="B180" s="117" t="s">
        <v>664</v>
      </c>
      <c r="C180" s="117" t="s">
        <v>25</v>
      </c>
      <c r="D180" s="117" t="s">
        <v>444</v>
      </c>
      <c r="E180" s="117" t="s">
        <v>349</v>
      </c>
      <c r="F180" s="117"/>
      <c r="G180" s="117"/>
      <c r="H180" s="117"/>
      <c r="I180" s="118">
        <v>21334.0</v>
      </c>
      <c r="J180" s="117" t="s">
        <v>78</v>
      </c>
      <c r="K180" s="117" t="s">
        <v>445</v>
      </c>
      <c r="L180" s="119">
        <v>45812.0</v>
      </c>
      <c r="M180" s="117" t="s">
        <v>428</v>
      </c>
      <c r="N180" s="118">
        <v>6.0</v>
      </c>
      <c r="O180" s="117" t="s">
        <v>352</v>
      </c>
      <c r="P180" s="117" t="s">
        <v>353</v>
      </c>
      <c r="Q180" s="118"/>
      <c r="R180" s="118">
        <v>13259.05</v>
      </c>
      <c r="S180" s="118"/>
      <c r="T180" s="118">
        <v>80.0</v>
      </c>
      <c r="U180" s="118"/>
      <c r="V180" s="118">
        <v>203.0</v>
      </c>
      <c r="W180" s="118">
        <v>-0.067958535</v>
      </c>
      <c r="X180" s="118">
        <v>-0.11965811965811968</v>
      </c>
      <c r="Y180" s="118">
        <v>0.038277632</v>
      </c>
      <c r="Z180" s="118">
        <v>0.073607972</v>
      </c>
      <c r="AA180" s="118">
        <v>-0.060044893</v>
      </c>
      <c r="AB180" s="118">
        <v>0.0</v>
      </c>
      <c r="AC180" s="118"/>
      <c r="AD180" s="118"/>
      <c r="AE180" s="118"/>
      <c r="AF180" s="118"/>
      <c r="AG180" s="118">
        <v>0.0</v>
      </c>
      <c r="AH180" s="118"/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118">
        <v>0.0</v>
      </c>
      <c r="AS180" s="118">
        <v>0.0</v>
      </c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>
        <v>20984.351344564446</v>
      </c>
      <c r="BI180" s="118">
        <v>-42006.90046536044</v>
      </c>
      <c r="BJ180" s="118">
        <v>18221.68111498422</v>
      </c>
      <c r="BK180" s="118">
        <v>-16705.629652277985</v>
      </c>
      <c r="BL180" s="118">
        <v>12116.096321689847</v>
      </c>
      <c r="BM180" s="118">
        <v>-15059.834627137316</v>
      </c>
      <c r="BN180" s="118">
        <v>6244.844903847719</v>
      </c>
      <c r="BO180" s="118">
        <v>-7821.811989821972</v>
      </c>
      <c r="BP180" s="118">
        <v>9665.485299779895</v>
      </c>
      <c r="BQ180" s="118">
        <v>-11032.256519253115</v>
      </c>
      <c r="BR180" s="118"/>
      <c r="BS180" s="118"/>
      <c r="BT180" s="118"/>
      <c r="BU180" s="118"/>
      <c r="BV180" s="118"/>
      <c r="BW180" s="118"/>
      <c r="BX180" s="118"/>
      <c r="BY180" s="118"/>
      <c r="BZ180" s="118">
        <v>0.0</v>
      </c>
      <c r="CA180" s="118">
        <v>0.0</v>
      </c>
      <c r="CB180" s="118"/>
      <c r="CC180" s="118"/>
      <c r="CD180" s="118">
        <v>0.0</v>
      </c>
      <c r="CE180" s="118">
        <v>0.0</v>
      </c>
      <c r="CF180" s="118">
        <v>0.0</v>
      </c>
      <c r="CG180" s="118">
        <v>0.0</v>
      </c>
      <c r="CH180" s="118"/>
      <c r="CI180" s="118"/>
      <c r="CJ180" s="118"/>
      <c r="CK180" s="118"/>
      <c r="CL180" s="119"/>
      <c r="CM180" s="117"/>
      <c r="CN180" s="117"/>
      <c r="CO180" s="117"/>
      <c r="CP180" s="118"/>
      <c r="CQ180" s="118">
        <v>25.0</v>
      </c>
      <c r="CR180" s="118">
        <v>23.0</v>
      </c>
      <c r="CS180" s="117" t="s">
        <v>247</v>
      </c>
      <c r="CT180" s="117"/>
      <c r="CU180" s="117"/>
      <c r="CV180" s="117"/>
      <c r="CW180" s="119">
        <v>366.0</v>
      </c>
      <c r="CX180" s="117" t="s">
        <v>358</v>
      </c>
    </row>
    <row r="181">
      <c r="A181" s="114" t="s">
        <v>610</v>
      </c>
      <c r="B181" s="114" t="s">
        <v>665</v>
      </c>
      <c r="C181" s="114" t="s">
        <v>26</v>
      </c>
      <c r="D181" s="114" t="s">
        <v>395</v>
      </c>
      <c r="E181" s="114" t="s">
        <v>349</v>
      </c>
      <c r="F181" s="114"/>
      <c r="G181" s="114"/>
      <c r="H181" s="114"/>
      <c r="I181" s="115">
        <v>20126.0</v>
      </c>
      <c r="J181" s="114" t="s">
        <v>96</v>
      </c>
      <c r="K181" s="114" t="s">
        <v>553</v>
      </c>
      <c r="L181" s="116">
        <v>45812.0</v>
      </c>
      <c r="M181" s="114" t="s">
        <v>351</v>
      </c>
      <c r="N181" s="115">
        <v>6.0</v>
      </c>
      <c r="O181" s="114" t="s">
        <v>352</v>
      </c>
      <c r="P181" s="114" t="s">
        <v>353</v>
      </c>
      <c r="Q181" s="115">
        <v>10485.53</v>
      </c>
      <c r="R181" s="115">
        <v>13701.52</v>
      </c>
      <c r="S181" s="115">
        <v>60.0</v>
      </c>
      <c r="T181" s="115">
        <v>77.0</v>
      </c>
      <c r="U181" s="115">
        <v>146.0</v>
      </c>
      <c r="V181" s="115">
        <v>179.0</v>
      </c>
      <c r="W181" s="115">
        <v>0.04034084</v>
      </c>
      <c r="X181" s="115">
        <v>0.04475993804852868</v>
      </c>
      <c r="Y181" s="115">
        <v>-0.013683563</v>
      </c>
      <c r="Z181" s="115">
        <v>0.046733395</v>
      </c>
      <c r="AA181" s="115">
        <v>-0.06415088799999999</v>
      </c>
      <c r="AB181" s="115">
        <v>-3618.095553448526</v>
      </c>
      <c r="AC181" s="115"/>
      <c r="AD181" s="115"/>
      <c r="AE181" s="115"/>
      <c r="AF181" s="115"/>
      <c r="AG181" s="115">
        <v>-3618.095553448526</v>
      </c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>
        <v>0.0</v>
      </c>
      <c r="AS181" s="115">
        <v>0.0</v>
      </c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>
        <v>9042.656767071201</v>
      </c>
      <c r="BI181" s="115">
        <v>-14624.782956248802</v>
      </c>
      <c r="BJ181" s="115">
        <v>6574.140305029479</v>
      </c>
      <c r="BK181" s="115">
        <v>-12722.472117528498</v>
      </c>
      <c r="BL181" s="115">
        <v>7193.335260140271</v>
      </c>
      <c r="BM181" s="115">
        <v>-4274.494645819442</v>
      </c>
      <c r="BN181" s="115">
        <v>5785.784483451586</v>
      </c>
      <c r="BO181" s="115">
        <v>-6150.014104686039</v>
      </c>
      <c r="BP181" s="115">
        <v>6844.823439854254</v>
      </c>
      <c r="BQ181" s="115">
        <v>-3561.7532042989715</v>
      </c>
      <c r="BR181" s="115"/>
      <c r="BS181" s="115"/>
      <c r="BT181" s="115"/>
      <c r="BU181" s="115"/>
      <c r="BV181" s="115"/>
      <c r="BW181" s="115"/>
      <c r="BX181" s="115"/>
      <c r="BY181" s="115"/>
      <c r="BZ181" s="115">
        <v>0.0</v>
      </c>
      <c r="CA181" s="115">
        <v>0.0</v>
      </c>
      <c r="CB181" s="115"/>
      <c r="CC181" s="115"/>
      <c r="CD181" s="115">
        <v>0.0</v>
      </c>
      <c r="CE181" s="115">
        <v>0.0</v>
      </c>
      <c r="CF181" s="115">
        <v>0.0</v>
      </c>
      <c r="CG181" s="115">
        <v>0.0</v>
      </c>
      <c r="CH181" s="115"/>
      <c r="CI181" s="115"/>
      <c r="CJ181" s="115"/>
      <c r="CK181" s="115"/>
      <c r="CL181" s="116">
        <v>45812.0</v>
      </c>
      <c r="CM181" s="114" t="s">
        <v>384</v>
      </c>
      <c r="CN181" s="114" t="s">
        <v>396</v>
      </c>
      <c r="CO181" s="114" t="s">
        <v>554</v>
      </c>
      <c r="CP181" s="115">
        <v>10485.53</v>
      </c>
      <c r="CQ181" s="115">
        <v>25.0</v>
      </c>
      <c r="CR181" s="115">
        <v>23.0</v>
      </c>
      <c r="CS181" s="114" t="s">
        <v>247</v>
      </c>
      <c r="CT181" s="114"/>
      <c r="CU181" s="114"/>
      <c r="CV181" s="114" t="s">
        <v>372</v>
      </c>
      <c r="CW181" s="116">
        <v>46178.0</v>
      </c>
      <c r="CX181" s="114" t="s">
        <v>358</v>
      </c>
    </row>
    <row r="182">
      <c r="A182" s="117" t="s">
        <v>468</v>
      </c>
      <c r="B182" s="117" t="s">
        <v>123</v>
      </c>
      <c r="C182" s="117" t="s">
        <v>24</v>
      </c>
      <c r="D182" s="117" t="s">
        <v>469</v>
      </c>
      <c r="E182" s="117" t="s">
        <v>349</v>
      </c>
      <c r="F182" s="117"/>
      <c r="G182" s="117"/>
      <c r="H182" s="117"/>
      <c r="I182" s="118">
        <v>19907.0</v>
      </c>
      <c r="J182" s="117" t="s">
        <v>84</v>
      </c>
      <c r="K182" s="117" t="s">
        <v>470</v>
      </c>
      <c r="L182" s="119">
        <v>45812.0</v>
      </c>
      <c r="M182" s="117" t="s">
        <v>351</v>
      </c>
      <c r="N182" s="118">
        <v>6.0</v>
      </c>
      <c r="O182" s="117" t="s">
        <v>352</v>
      </c>
      <c r="P182" s="117" t="s">
        <v>353</v>
      </c>
      <c r="Q182" s="118">
        <v>4832.49</v>
      </c>
      <c r="R182" s="118">
        <v>6057.88</v>
      </c>
      <c r="S182" s="118">
        <v>35.0</v>
      </c>
      <c r="T182" s="118">
        <v>48.0</v>
      </c>
      <c r="U182" s="118">
        <v>73.0</v>
      </c>
      <c r="V182" s="118">
        <v>108.0</v>
      </c>
      <c r="W182" s="118">
        <v>-0.169168539</v>
      </c>
      <c r="X182" s="118">
        <v>-0.2213114754098361</v>
      </c>
      <c r="Y182" s="118">
        <v>0.047179224</v>
      </c>
      <c r="Z182" s="118">
        <v>0.131109793</v>
      </c>
      <c r="AA182" s="118">
        <v>-0.063195049</v>
      </c>
      <c r="AB182" s="118">
        <v>-121.31632844751229</v>
      </c>
      <c r="AC182" s="118"/>
      <c r="AD182" s="118"/>
      <c r="AE182" s="118"/>
      <c r="AF182" s="118"/>
      <c r="AG182" s="118">
        <v>-121.31632844751229</v>
      </c>
      <c r="AH182" s="118"/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118">
        <v>0.0</v>
      </c>
      <c r="AS182" s="118">
        <v>0.0</v>
      </c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>
        <v>14405.22491642162</v>
      </c>
      <c r="BI182" s="118">
        <v>-11550.343971205297</v>
      </c>
      <c r="BJ182" s="118">
        <v>15596.689155763763</v>
      </c>
      <c r="BK182" s="118">
        <v>-7308.003259158032</v>
      </c>
      <c r="BL182" s="118">
        <v>1863.7934625287392</v>
      </c>
      <c r="BM182" s="118">
        <v>-5530.81631292309</v>
      </c>
      <c r="BN182" s="118">
        <v>5494.788595282794</v>
      </c>
      <c r="BO182" s="118">
        <v>-6008.263386034497</v>
      </c>
      <c r="BP182" s="118">
        <v>4577.922715508649</v>
      </c>
      <c r="BQ182" s="118">
        <v>-7731.470775151296</v>
      </c>
      <c r="BR182" s="118"/>
      <c r="BS182" s="118"/>
      <c r="BT182" s="118"/>
      <c r="BU182" s="118"/>
      <c r="BV182" s="118"/>
      <c r="BW182" s="118"/>
      <c r="BX182" s="118"/>
      <c r="BY182" s="118"/>
      <c r="BZ182" s="118">
        <v>0.0</v>
      </c>
      <c r="CA182" s="118">
        <v>0.0</v>
      </c>
      <c r="CB182" s="118"/>
      <c r="CC182" s="118"/>
      <c r="CD182" s="118">
        <v>0.0</v>
      </c>
      <c r="CE182" s="118">
        <v>0.0</v>
      </c>
      <c r="CF182" s="118">
        <v>0.0</v>
      </c>
      <c r="CG182" s="118">
        <v>0.0</v>
      </c>
      <c r="CH182" s="118"/>
      <c r="CI182" s="118"/>
      <c r="CJ182" s="118"/>
      <c r="CK182" s="118"/>
      <c r="CL182" s="119">
        <v>45812.0</v>
      </c>
      <c r="CM182" s="117" t="s">
        <v>354</v>
      </c>
      <c r="CN182" s="117" t="s">
        <v>471</v>
      </c>
      <c r="CO182" s="117" t="s">
        <v>472</v>
      </c>
      <c r="CP182" s="118">
        <v>4832.49</v>
      </c>
      <c r="CQ182" s="118">
        <v>25.0</v>
      </c>
      <c r="CR182" s="118">
        <v>23.0</v>
      </c>
      <c r="CS182" s="117" t="s">
        <v>24</v>
      </c>
      <c r="CT182" s="117"/>
      <c r="CU182" s="117"/>
      <c r="CV182" s="117" t="s">
        <v>372</v>
      </c>
      <c r="CW182" s="119">
        <v>46178.0</v>
      </c>
      <c r="CX182" s="117" t="s">
        <v>358</v>
      </c>
    </row>
    <row r="183">
      <c r="A183" s="114" t="s">
        <v>666</v>
      </c>
      <c r="B183" s="114" t="s">
        <v>667</v>
      </c>
      <c r="C183" s="114" t="s">
        <v>27</v>
      </c>
      <c r="D183" s="114" t="s">
        <v>490</v>
      </c>
      <c r="E183" s="114" t="s">
        <v>349</v>
      </c>
      <c r="F183" s="114"/>
      <c r="G183" s="114"/>
      <c r="H183" s="114"/>
      <c r="I183" s="115">
        <v>21515.0</v>
      </c>
      <c r="J183" s="114" t="s">
        <v>98</v>
      </c>
      <c r="K183" s="114" t="s">
        <v>491</v>
      </c>
      <c r="L183" s="116">
        <v>45812.0</v>
      </c>
      <c r="M183" s="114" t="s">
        <v>351</v>
      </c>
      <c r="N183" s="115">
        <v>6.0</v>
      </c>
      <c r="O183" s="114" t="s">
        <v>352</v>
      </c>
      <c r="P183" s="114" t="s">
        <v>353</v>
      </c>
      <c r="Q183" s="115">
        <v>5442.56</v>
      </c>
      <c r="R183" s="115">
        <v>5274.77</v>
      </c>
      <c r="S183" s="115">
        <v>43.0</v>
      </c>
      <c r="T183" s="115">
        <v>49.0</v>
      </c>
      <c r="U183" s="115">
        <v>105.0</v>
      </c>
      <c r="V183" s="115">
        <v>113.0</v>
      </c>
      <c r="W183" s="115">
        <v>-0.0610895495</v>
      </c>
      <c r="X183" s="115">
        <v>-0.060893210283454235</v>
      </c>
      <c r="Y183" s="115">
        <v>-0.028034027</v>
      </c>
      <c r="Z183" s="115">
        <v>0.0686938845</v>
      </c>
      <c r="AA183" s="115">
        <v>-0.043318421999999995</v>
      </c>
      <c r="AB183" s="115">
        <v>561.6782656756346</v>
      </c>
      <c r="AC183" s="115"/>
      <c r="AD183" s="115"/>
      <c r="AE183" s="115"/>
      <c r="AF183" s="115"/>
      <c r="AG183" s="115">
        <v>561.6782656756346</v>
      </c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>
        <v>0.0</v>
      </c>
      <c r="AS183" s="115">
        <v>0.0</v>
      </c>
      <c r="AT183" s="115"/>
      <c r="AU183" s="115"/>
      <c r="AV183" s="115"/>
      <c r="AW183" s="115"/>
      <c r="AX183" s="115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>
        <v>18825.565689956038</v>
      </c>
      <c r="BI183" s="115">
        <v>-26343.147340292868</v>
      </c>
      <c r="BJ183" s="115">
        <v>16162.929543998956</v>
      </c>
      <c r="BK183" s="115">
        <v>-15297.611607632114</v>
      </c>
      <c r="BL183" s="115">
        <v>9184.1458188079</v>
      </c>
      <c r="BM183" s="115">
        <v>-11029.988512860526</v>
      </c>
      <c r="BN183" s="115">
        <v>3685.8149041199104</v>
      </c>
      <c r="BO183" s="115">
        <v>-14003.88323321319</v>
      </c>
      <c r="BP183" s="115">
        <v>13600.358333264281</v>
      </c>
      <c r="BQ183" s="115">
        <v>-5128.132698223628</v>
      </c>
      <c r="BR183" s="115"/>
      <c r="BS183" s="115"/>
      <c r="BT183" s="115"/>
      <c r="BU183" s="115"/>
      <c r="BV183" s="115"/>
      <c r="BW183" s="115"/>
      <c r="BX183" s="115"/>
      <c r="BY183" s="115"/>
      <c r="BZ183" s="115">
        <v>0.0</v>
      </c>
      <c r="CA183" s="115">
        <v>0.0</v>
      </c>
      <c r="CB183" s="115"/>
      <c r="CC183" s="115"/>
      <c r="CD183" s="115">
        <v>0.0</v>
      </c>
      <c r="CE183" s="115">
        <v>0.0</v>
      </c>
      <c r="CF183" s="115">
        <v>0.0</v>
      </c>
      <c r="CG183" s="115">
        <v>0.0</v>
      </c>
      <c r="CH183" s="115"/>
      <c r="CI183" s="115"/>
      <c r="CJ183" s="115"/>
      <c r="CK183" s="115"/>
      <c r="CL183" s="116">
        <v>45812.0</v>
      </c>
      <c r="CM183" s="114" t="s">
        <v>498</v>
      </c>
      <c r="CN183" s="114" t="s">
        <v>370</v>
      </c>
      <c r="CO183" s="114" t="s">
        <v>492</v>
      </c>
      <c r="CP183" s="115">
        <v>5442.56</v>
      </c>
      <c r="CQ183" s="115">
        <v>25.0</v>
      </c>
      <c r="CR183" s="115">
        <v>23.0</v>
      </c>
      <c r="CS183" s="114" t="s">
        <v>247</v>
      </c>
      <c r="CT183" s="114"/>
      <c r="CU183" s="114"/>
      <c r="CV183" s="114" t="s">
        <v>357</v>
      </c>
      <c r="CW183" s="116">
        <v>46178.0</v>
      </c>
      <c r="CX183" s="114" t="s">
        <v>358</v>
      </c>
    </row>
    <row r="184">
      <c r="A184" s="117" t="s">
        <v>666</v>
      </c>
      <c r="B184" s="117" t="s">
        <v>668</v>
      </c>
      <c r="C184" s="117" t="s">
        <v>27</v>
      </c>
      <c r="D184" s="117" t="s">
        <v>490</v>
      </c>
      <c r="E184" s="117" t="s">
        <v>349</v>
      </c>
      <c r="F184" s="117"/>
      <c r="G184" s="117"/>
      <c r="H184" s="117"/>
      <c r="I184" s="118">
        <v>21514.0</v>
      </c>
      <c r="J184" s="117" t="s">
        <v>98</v>
      </c>
      <c r="K184" s="117" t="s">
        <v>491</v>
      </c>
      <c r="L184" s="119">
        <v>45812.0</v>
      </c>
      <c r="M184" s="117" t="s">
        <v>351</v>
      </c>
      <c r="N184" s="118">
        <v>6.0</v>
      </c>
      <c r="O184" s="117" t="s">
        <v>352</v>
      </c>
      <c r="P184" s="117" t="s">
        <v>353</v>
      </c>
      <c r="Q184" s="118">
        <v>4703.24</v>
      </c>
      <c r="R184" s="118">
        <v>3815.3</v>
      </c>
      <c r="S184" s="118">
        <v>33.0</v>
      </c>
      <c r="T184" s="118">
        <v>32.0</v>
      </c>
      <c r="U184" s="118">
        <v>68.0</v>
      </c>
      <c r="V184" s="118">
        <v>69.0</v>
      </c>
      <c r="W184" s="118">
        <v>-0.0610895495</v>
      </c>
      <c r="X184" s="118">
        <v>-0.060893210283454235</v>
      </c>
      <c r="Y184" s="118">
        <v>-0.028034027</v>
      </c>
      <c r="Z184" s="118">
        <v>0.0686938845</v>
      </c>
      <c r="AA184" s="118">
        <v>-0.043318421999999995</v>
      </c>
      <c r="AB184" s="118">
        <v>1299.2517012997346</v>
      </c>
      <c r="AC184" s="118"/>
      <c r="AD184" s="118"/>
      <c r="AE184" s="118"/>
      <c r="AF184" s="118"/>
      <c r="AG184" s="118">
        <v>1299.2517012997346</v>
      </c>
      <c r="AH184" s="118"/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118">
        <v>0.0</v>
      </c>
      <c r="AS184" s="118">
        <v>0.0</v>
      </c>
      <c r="AT184" s="118"/>
      <c r="AU184" s="118"/>
      <c r="AV184" s="118"/>
      <c r="AW184" s="118"/>
      <c r="AX184" s="118"/>
      <c r="AY184" s="118"/>
      <c r="AZ184" s="118"/>
      <c r="BA184" s="118"/>
      <c r="BB184" s="118"/>
      <c r="BC184" s="118"/>
      <c r="BD184" s="118"/>
      <c r="BE184" s="118"/>
      <c r="BF184" s="118"/>
      <c r="BG184" s="118"/>
      <c r="BH184" s="118">
        <v>18825.565689956038</v>
      </c>
      <c r="BI184" s="118">
        <v>-26343.147340292868</v>
      </c>
      <c r="BJ184" s="118">
        <v>16162.929543998956</v>
      </c>
      <c r="BK184" s="118">
        <v>-15297.611607632114</v>
      </c>
      <c r="BL184" s="118">
        <v>9184.1458188079</v>
      </c>
      <c r="BM184" s="118">
        <v>-11029.988512860526</v>
      </c>
      <c r="BN184" s="118">
        <v>3685.8149041199104</v>
      </c>
      <c r="BO184" s="118">
        <v>-14003.88323321319</v>
      </c>
      <c r="BP184" s="118">
        <v>13600.358333264281</v>
      </c>
      <c r="BQ184" s="118">
        <v>-5128.132698223628</v>
      </c>
      <c r="BR184" s="118"/>
      <c r="BS184" s="118"/>
      <c r="BT184" s="118"/>
      <c r="BU184" s="118"/>
      <c r="BV184" s="118"/>
      <c r="BW184" s="118"/>
      <c r="BX184" s="118"/>
      <c r="BY184" s="118"/>
      <c r="BZ184" s="118">
        <v>0.0</v>
      </c>
      <c r="CA184" s="118">
        <v>0.0</v>
      </c>
      <c r="CB184" s="118"/>
      <c r="CC184" s="118"/>
      <c r="CD184" s="118">
        <v>0.0</v>
      </c>
      <c r="CE184" s="118">
        <v>0.0</v>
      </c>
      <c r="CF184" s="118">
        <v>0.0</v>
      </c>
      <c r="CG184" s="118">
        <v>0.0</v>
      </c>
      <c r="CH184" s="118"/>
      <c r="CI184" s="118"/>
      <c r="CJ184" s="118"/>
      <c r="CK184" s="118"/>
      <c r="CL184" s="119">
        <v>45812.0</v>
      </c>
      <c r="CM184" s="117" t="s">
        <v>498</v>
      </c>
      <c r="CN184" s="117" t="s">
        <v>370</v>
      </c>
      <c r="CO184" s="117" t="s">
        <v>492</v>
      </c>
      <c r="CP184" s="118">
        <v>3673.54</v>
      </c>
      <c r="CQ184" s="118">
        <v>25.0</v>
      </c>
      <c r="CR184" s="118">
        <v>23.0</v>
      </c>
      <c r="CS184" s="117" t="s">
        <v>247</v>
      </c>
      <c r="CT184" s="117"/>
      <c r="CU184" s="117"/>
      <c r="CV184" s="117" t="s">
        <v>357</v>
      </c>
      <c r="CW184" s="119">
        <v>46178.0</v>
      </c>
      <c r="CX184" s="117" t="s">
        <v>358</v>
      </c>
    </row>
    <row r="185">
      <c r="A185" s="114" t="s">
        <v>644</v>
      </c>
      <c r="B185" s="114" t="s">
        <v>669</v>
      </c>
      <c r="C185" s="114" t="s">
        <v>27</v>
      </c>
      <c r="D185" s="114" t="s">
        <v>490</v>
      </c>
      <c r="E185" s="114" t="s">
        <v>349</v>
      </c>
      <c r="F185" s="114"/>
      <c r="G185" s="114"/>
      <c r="H185" s="114"/>
      <c r="I185" s="115">
        <v>21393.0</v>
      </c>
      <c r="J185" s="114" t="s">
        <v>98</v>
      </c>
      <c r="K185" s="114" t="s">
        <v>491</v>
      </c>
      <c r="L185" s="116">
        <v>45812.0</v>
      </c>
      <c r="M185" s="114" t="s">
        <v>351</v>
      </c>
      <c r="N185" s="115">
        <v>6.0</v>
      </c>
      <c r="O185" s="114" t="s">
        <v>352</v>
      </c>
      <c r="P185" s="114" t="s">
        <v>353</v>
      </c>
      <c r="Q185" s="115">
        <v>5825.49</v>
      </c>
      <c r="R185" s="115">
        <v>6726.49</v>
      </c>
      <c r="S185" s="115">
        <v>37.0</v>
      </c>
      <c r="T185" s="115">
        <v>44.0</v>
      </c>
      <c r="U185" s="115">
        <v>81.0</v>
      </c>
      <c r="V185" s="115">
        <v>92.0</v>
      </c>
      <c r="W185" s="115">
        <v>-0.0610895495</v>
      </c>
      <c r="X185" s="115">
        <v>-0.060893210283454235</v>
      </c>
      <c r="Y185" s="115">
        <v>-0.028034027</v>
      </c>
      <c r="Z185" s="115">
        <v>0.0686938845</v>
      </c>
      <c r="AA185" s="115">
        <v>-0.043318421999999995</v>
      </c>
      <c r="AB185" s="115">
        <v>-352.581190852834</v>
      </c>
      <c r="AC185" s="115"/>
      <c r="AD185" s="115"/>
      <c r="AE185" s="115"/>
      <c r="AF185" s="115"/>
      <c r="AG185" s="115">
        <v>-352.581190852834</v>
      </c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>
        <v>0.0</v>
      </c>
      <c r="AS185" s="115">
        <v>0.0</v>
      </c>
      <c r="AT185" s="115"/>
      <c r="AU185" s="115"/>
      <c r="AV185" s="115"/>
      <c r="AW185" s="115"/>
      <c r="AX185" s="115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>
        <v>18825.565689956038</v>
      </c>
      <c r="BI185" s="115">
        <v>-26343.147340292868</v>
      </c>
      <c r="BJ185" s="115">
        <v>16162.929543998956</v>
      </c>
      <c r="BK185" s="115">
        <v>-15297.611607632114</v>
      </c>
      <c r="BL185" s="115">
        <v>9184.1458188079</v>
      </c>
      <c r="BM185" s="115">
        <v>-11029.988512860526</v>
      </c>
      <c r="BN185" s="115">
        <v>3685.8149041199104</v>
      </c>
      <c r="BO185" s="115">
        <v>-14003.88323321319</v>
      </c>
      <c r="BP185" s="115">
        <v>13600.358333264281</v>
      </c>
      <c r="BQ185" s="115">
        <v>-5128.132698223628</v>
      </c>
      <c r="BR185" s="115"/>
      <c r="BS185" s="115"/>
      <c r="BT185" s="115"/>
      <c r="BU185" s="115"/>
      <c r="BV185" s="115"/>
      <c r="BW185" s="115"/>
      <c r="BX185" s="115"/>
      <c r="BY185" s="115"/>
      <c r="BZ185" s="115">
        <v>0.0</v>
      </c>
      <c r="CA185" s="115">
        <v>0.0</v>
      </c>
      <c r="CB185" s="115"/>
      <c r="CC185" s="115"/>
      <c r="CD185" s="115">
        <v>0.0</v>
      </c>
      <c r="CE185" s="115">
        <v>0.0</v>
      </c>
      <c r="CF185" s="115">
        <v>0.0</v>
      </c>
      <c r="CG185" s="115">
        <v>0.0</v>
      </c>
      <c r="CH185" s="115"/>
      <c r="CI185" s="115"/>
      <c r="CJ185" s="115"/>
      <c r="CK185" s="115"/>
      <c r="CL185" s="116">
        <v>45812.0</v>
      </c>
      <c r="CM185" s="114" t="s">
        <v>369</v>
      </c>
      <c r="CN185" s="114" t="s">
        <v>370</v>
      </c>
      <c r="CO185" s="114" t="s">
        <v>525</v>
      </c>
      <c r="CP185" s="115">
        <v>5825.49</v>
      </c>
      <c r="CQ185" s="115">
        <v>25.0</v>
      </c>
      <c r="CR185" s="115">
        <v>23.0</v>
      </c>
      <c r="CS185" s="114" t="s">
        <v>247</v>
      </c>
      <c r="CT185" s="114"/>
      <c r="CU185" s="114"/>
      <c r="CV185" s="114" t="s">
        <v>372</v>
      </c>
      <c r="CW185" s="116">
        <v>46178.0</v>
      </c>
      <c r="CX185" s="114" t="s">
        <v>358</v>
      </c>
    </row>
    <row r="186">
      <c r="A186" s="117" t="s">
        <v>670</v>
      </c>
      <c r="B186" s="117" t="s">
        <v>149</v>
      </c>
      <c r="C186" s="117" t="s">
        <v>24</v>
      </c>
      <c r="D186" s="117" t="s">
        <v>360</v>
      </c>
      <c r="E186" s="117" t="s">
        <v>349</v>
      </c>
      <c r="F186" s="117"/>
      <c r="G186" s="117"/>
      <c r="H186" s="117"/>
      <c r="I186" s="118">
        <v>20174.0</v>
      </c>
      <c r="J186" s="117" t="s">
        <v>94</v>
      </c>
      <c r="K186" s="117" t="s">
        <v>361</v>
      </c>
      <c r="L186" s="119">
        <v>45812.0</v>
      </c>
      <c r="M186" s="117" t="s">
        <v>351</v>
      </c>
      <c r="N186" s="118">
        <v>6.0</v>
      </c>
      <c r="O186" s="117" t="s">
        <v>352</v>
      </c>
      <c r="P186" s="117" t="s">
        <v>353</v>
      </c>
      <c r="Q186" s="118">
        <v>4736.93</v>
      </c>
      <c r="R186" s="118">
        <v>6360.49</v>
      </c>
      <c r="S186" s="118">
        <v>29.0</v>
      </c>
      <c r="T186" s="118">
        <v>39.0</v>
      </c>
      <c r="U186" s="118">
        <v>63.0</v>
      </c>
      <c r="V186" s="118">
        <v>73.0</v>
      </c>
      <c r="W186" s="118">
        <v>-0.061407619</v>
      </c>
      <c r="X186" s="118">
        <v>-0.01789473684210524</v>
      </c>
      <c r="Y186" s="118">
        <v>0.1519918505</v>
      </c>
      <c r="Z186" s="118">
        <v>0.020850626</v>
      </c>
      <c r="AA186" s="118">
        <v>0.026016475</v>
      </c>
      <c r="AB186" s="118">
        <v>-2230.9533708843155</v>
      </c>
      <c r="AC186" s="118"/>
      <c r="AD186" s="118"/>
      <c r="AE186" s="118"/>
      <c r="AF186" s="118"/>
      <c r="AG186" s="118">
        <v>-2230.9533708843155</v>
      </c>
      <c r="AH186" s="118"/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118">
        <v>0.0</v>
      </c>
      <c r="AS186" s="118">
        <v>0.0</v>
      </c>
      <c r="AT186" s="118"/>
      <c r="AU186" s="118"/>
      <c r="AV186" s="118"/>
      <c r="AW186" s="118"/>
      <c r="AX186" s="118"/>
      <c r="AY186" s="118"/>
      <c r="AZ186" s="118"/>
      <c r="BA186" s="118"/>
      <c r="BB186" s="118"/>
      <c r="BC186" s="118"/>
      <c r="BD186" s="118"/>
      <c r="BE186" s="118"/>
      <c r="BF186" s="118"/>
      <c r="BG186" s="118"/>
      <c r="BH186" s="118">
        <v>0.0</v>
      </c>
      <c r="BI186" s="118">
        <v>-5961.105148109879</v>
      </c>
      <c r="BJ186" s="118">
        <v>0.0</v>
      </c>
      <c r="BK186" s="118">
        <v>-3791.8928353095425</v>
      </c>
      <c r="BL186" s="118">
        <v>80.20036922294457</v>
      </c>
      <c r="BM186" s="118">
        <v>-2008.6452305546263</v>
      </c>
      <c r="BN186" s="118">
        <v>657.1492819058888</v>
      </c>
      <c r="BO186" s="118">
        <v>-1420.7631680996687</v>
      </c>
      <c r="BP186" s="118">
        <v>155.18800391240507</v>
      </c>
      <c r="BQ186" s="118">
        <v>-1320.0189790503068</v>
      </c>
      <c r="BR186" s="118"/>
      <c r="BS186" s="118"/>
      <c r="BT186" s="118"/>
      <c r="BU186" s="118"/>
      <c r="BV186" s="118"/>
      <c r="BW186" s="118"/>
      <c r="BX186" s="118"/>
      <c r="BY186" s="118"/>
      <c r="BZ186" s="118">
        <v>0.0</v>
      </c>
      <c r="CA186" s="118">
        <v>0.0</v>
      </c>
      <c r="CB186" s="118"/>
      <c r="CC186" s="118"/>
      <c r="CD186" s="118">
        <v>0.0</v>
      </c>
      <c r="CE186" s="118">
        <v>0.0</v>
      </c>
      <c r="CF186" s="118">
        <v>0.0</v>
      </c>
      <c r="CG186" s="118">
        <v>0.0</v>
      </c>
      <c r="CH186" s="118"/>
      <c r="CI186" s="118"/>
      <c r="CJ186" s="118"/>
      <c r="CK186" s="118"/>
      <c r="CL186" s="119">
        <v>45812.0</v>
      </c>
      <c r="CM186" s="117" t="s">
        <v>362</v>
      </c>
      <c r="CN186" s="117" t="s">
        <v>363</v>
      </c>
      <c r="CO186" s="117" t="s">
        <v>364</v>
      </c>
      <c r="CP186" s="118">
        <v>4736.93</v>
      </c>
      <c r="CQ186" s="118">
        <v>25.0</v>
      </c>
      <c r="CR186" s="118">
        <v>23.0</v>
      </c>
      <c r="CS186" s="117" t="s">
        <v>24</v>
      </c>
      <c r="CT186" s="117"/>
      <c r="CU186" s="117"/>
      <c r="CV186" s="117" t="s">
        <v>372</v>
      </c>
      <c r="CW186" s="119">
        <v>46178.0</v>
      </c>
      <c r="CX186" s="117" t="s">
        <v>358</v>
      </c>
    </row>
    <row r="187">
      <c r="A187" s="114" t="s">
        <v>671</v>
      </c>
      <c r="B187" s="114" t="s">
        <v>136</v>
      </c>
      <c r="C187" s="114" t="s">
        <v>24</v>
      </c>
      <c r="D187" s="114" t="s">
        <v>418</v>
      </c>
      <c r="E187" s="114" t="s">
        <v>349</v>
      </c>
      <c r="F187" s="114"/>
      <c r="G187" s="114"/>
      <c r="H187" s="114"/>
      <c r="I187" s="115">
        <v>22043.0</v>
      </c>
      <c r="J187" s="114" t="s">
        <v>88</v>
      </c>
      <c r="K187" s="114" t="s">
        <v>419</v>
      </c>
      <c r="L187" s="116">
        <v>45812.0</v>
      </c>
      <c r="M187" s="114" t="s">
        <v>351</v>
      </c>
      <c r="N187" s="115">
        <v>6.0</v>
      </c>
      <c r="O187" s="114" t="s">
        <v>352</v>
      </c>
      <c r="P187" s="114" t="s">
        <v>353</v>
      </c>
      <c r="Q187" s="115">
        <v>12067.33</v>
      </c>
      <c r="R187" s="115">
        <v>14768.64</v>
      </c>
      <c r="S187" s="115">
        <v>65.0</v>
      </c>
      <c r="T187" s="115">
        <v>76.0</v>
      </c>
      <c r="U187" s="115">
        <v>182.0</v>
      </c>
      <c r="V187" s="115">
        <v>205.0</v>
      </c>
      <c r="W187" s="115">
        <v>-0.0948579075</v>
      </c>
      <c r="X187" s="115">
        <v>-0.11922621397552313</v>
      </c>
      <c r="Y187" s="115">
        <v>0.0274483015</v>
      </c>
      <c r="Z187" s="115">
        <v>0.048275056999999996</v>
      </c>
      <c r="AA187" s="115">
        <v>-0.0368766515</v>
      </c>
      <c r="AB187" s="115">
        <v>-1270.3872457155787</v>
      </c>
      <c r="AC187" s="115"/>
      <c r="AD187" s="115"/>
      <c r="AE187" s="115"/>
      <c r="AF187" s="115"/>
      <c r="AG187" s="115">
        <v>-1270.3872457155787</v>
      </c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>
        <v>0.0</v>
      </c>
      <c r="AS187" s="115">
        <v>0.0</v>
      </c>
      <c r="AT187" s="115"/>
      <c r="AU187" s="115"/>
      <c r="AV187" s="115"/>
      <c r="AW187" s="115"/>
      <c r="AX187" s="115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>
        <v>20591.606353731608</v>
      </c>
      <c r="BI187" s="115">
        <v>-44674.21149489211</v>
      </c>
      <c r="BJ187" s="115">
        <v>18437.195532014397</v>
      </c>
      <c r="BK187" s="115">
        <v>-35770.14965777543</v>
      </c>
      <c r="BL187" s="115">
        <v>13320.803400497074</v>
      </c>
      <c r="BM187" s="115">
        <v>-18741.25245248257</v>
      </c>
      <c r="BN187" s="115">
        <v>13558.049775394922</v>
      </c>
      <c r="BO187" s="115">
        <v>-27726.068371369525</v>
      </c>
      <c r="BP187" s="115">
        <v>23839.378525954704</v>
      </c>
      <c r="BQ187" s="115">
        <v>-15091.808981965594</v>
      </c>
      <c r="BR187" s="115"/>
      <c r="BS187" s="115"/>
      <c r="BT187" s="115"/>
      <c r="BU187" s="115"/>
      <c r="BV187" s="115"/>
      <c r="BW187" s="115"/>
      <c r="BX187" s="115"/>
      <c r="BY187" s="115"/>
      <c r="BZ187" s="115">
        <v>0.0</v>
      </c>
      <c r="CA187" s="115">
        <v>0.0</v>
      </c>
      <c r="CB187" s="115"/>
      <c r="CC187" s="115"/>
      <c r="CD187" s="115">
        <v>0.0</v>
      </c>
      <c r="CE187" s="115">
        <v>0.0</v>
      </c>
      <c r="CF187" s="115">
        <v>0.0</v>
      </c>
      <c r="CG187" s="115">
        <v>0.0</v>
      </c>
      <c r="CH187" s="115"/>
      <c r="CI187" s="115"/>
      <c r="CJ187" s="115"/>
      <c r="CK187" s="115"/>
      <c r="CL187" s="116">
        <v>45812.0</v>
      </c>
      <c r="CM187" s="114" t="s">
        <v>354</v>
      </c>
      <c r="CN187" s="114" t="s">
        <v>420</v>
      </c>
      <c r="CO187" s="114" t="s">
        <v>421</v>
      </c>
      <c r="CP187" s="115">
        <v>12067.33</v>
      </c>
      <c r="CQ187" s="115">
        <v>25.0</v>
      </c>
      <c r="CR187" s="115">
        <v>23.0</v>
      </c>
      <c r="CS187" s="114" t="s">
        <v>24</v>
      </c>
      <c r="CT187" s="114"/>
      <c r="CU187" s="114"/>
      <c r="CV187" s="114" t="s">
        <v>372</v>
      </c>
      <c r="CW187" s="116">
        <v>46178.0</v>
      </c>
      <c r="CX187" s="114" t="s">
        <v>358</v>
      </c>
    </row>
    <row r="188">
      <c r="A188" s="117" t="s">
        <v>666</v>
      </c>
      <c r="B188" s="117" t="s">
        <v>672</v>
      </c>
      <c r="C188" s="117" t="s">
        <v>27</v>
      </c>
      <c r="D188" s="117" t="s">
        <v>490</v>
      </c>
      <c r="E188" s="117" t="s">
        <v>349</v>
      </c>
      <c r="F188" s="117"/>
      <c r="G188" s="117"/>
      <c r="H188" s="117"/>
      <c r="I188" s="118">
        <v>21513.0</v>
      </c>
      <c r="J188" s="117" t="s">
        <v>98</v>
      </c>
      <c r="K188" s="117" t="s">
        <v>491</v>
      </c>
      <c r="L188" s="119">
        <v>45812.0</v>
      </c>
      <c r="M188" s="117" t="s">
        <v>351</v>
      </c>
      <c r="N188" s="118">
        <v>6.0</v>
      </c>
      <c r="O188" s="117" t="s">
        <v>352</v>
      </c>
      <c r="P188" s="117" t="s">
        <v>353</v>
      </c>
      <c r="Q188" s="118">
        <v>3176.67</v>
      </c>
      <c r="R188" s="118">
        <v>3545.91</v>
      </c>
      <c r="S188" s="118">
        <v>24.0</v>
      </c>
      <c r="T188" s="118">
        <v>23.0</v>
      </c>
      <c r="U188" s="118">
        <v>44.0</v>
      </c>
      <c r="V188" s="118">
        <v>50.0</v>
      </c>
      <c r="W188" s="118">
        <v>-0.0610895495</v>
      </c>
      <c r="X188" s="118">
        <v>-0.060893210283454235</v>
      </c>
      <c r="Y188" s="118">
        <v>-0.028034027</v>
      </c>
      <c r="Z188" s="118">
        <v>0.0686938845</v>
      </c>
      <c r="AA188" s="118">
        <v>-0.043318421999999995</v>
      </c>
      <c r="AB188" s="118">
        <v>-101.94287449632952</v>
      </c>
      <c r="AC188" s="118"/>
      <c r="AD188" s="118"/>
      <c r="AE188" s="118"/>
      <c r="AF188" s="118"/>
      <c r="AG188" s="118">
        <v>-101.94287449632952</v>
      </c>
      <c r="AH188" s="118"/>
      <c r="AI188" s="118"/>
      <c r="AJ188" s="118"/>
      <c r="AK188" s="118"/>
      <c r="AL188" s="118"/>
      <c r="AM188" s="118"/>
      <c r="AN188" s="118"/>
      <c r="AO188" s="118"/>
      <c r="AP188" s="118"/>
      <c r="AQ188" s="118"/>
      <c r="AR188" s="118">
        <v>0.0</v>
      </c>
      <c r="AS188" s="118">
        <v>0.0</v>
      </c>
      <c r="AT188" s="118"/>
      <c r="AU188" s="118"/>
      <c r="AV188" s="118"/>
      <c r="AW188" s="118"/>
      <c r="AX188" s="118"/>
      <c r="AY188" s="118"/>
      <c r="AZ188" s="118"/>
      <c r="BA188" s="118"/>
      <c r="BB188" s="118"/>
      <c r="BC188" s="118"/>
      <c r="BD188" s="118"/>
      <c r="BE188" s="118"/>
      <c r="BF188" s="118"/>
      <c r="BG188" s="118"/>
      <c r="BH188" s="118">
        <v>18825.565689956038</v>
      </c>
      <c r="BI188" s="118">
        <v>-26343.147340292868</v>
      </c>
      <c r="BJ188" s="118">
        <v>16162.929543998956</v>
      </c>
      <c r="BK188" s="118">
        <v>-15297.611607632114</v>
      </c>
      <c r="BL188" s="118">
        <v>9184.1458188079</v>
      </c>
      <c r="BM188" s="118">
        <v>-11029.988512860526</v>
      </c>
      <c r="BN188" s="118">
        <v>3685.8149041199104</v>
      </c>
      <c r="BO188" s="118">
        <v>-14003.88323321319</v>
      </c>
      <c r="BP188" s="118">
        <v>13600.358333264281</v>
      </c>
      <c r="BQ188" s="118">
        <v>-5128.132698223628</v>
      </c>
      <c r="BR188" s="118"/>
      <c r="BS188" s="118"/>
      <c r="BT188" s="118"/>
      <c r="BU188" s="118"/>
      <c r="BV188" s="118"/>
      <c r="BW188" s="118"/>
      <c r="BX188" s="118"/>
      <c r="BY188" s="118"/>
      <c r="BZ188" s="118">
        <v>0.0</v>
      </c>
      <c r="CA188" s="118">
        <v>0.0</v>
      </c>
      <c r="CB188" s="118"/>
      <c r="CC188" s="118"/>
      <c r="CD188" s="118">
        <v>0.0</v>
      </c>
      <c r="CE188" s="118">
        <v>0.0</v>
      </c>
      <c r="CF188" s="118">
        <v>0.0</v>
      </c>
      <c r="CG188" s="118">
        <v>0.0</v>
      </c>
      <c r="CH188" s="118"/>
      <c r="CI188" s="118"/>
      <c r="CJ188" s="118"/>
      <c r="CK188" s="118"/>
      <c r="CL188" s="119">
        <v>45812.0</v>
      </c>
      <c r="CM188" s="117" t="s">
        <v>498</v>
      </c>
      <c r="CN188" s="117" t="s">
        <v>370</v>
      </c>
      <c r="CO188" s="117" t="s">
        <v>492</v>
      </c>
      <c r="CP188" s="118">
        <v>3176.67</v>
      </c>
      <c r="CQ188" s="118">
        <v>25.0</v>
      </c>
      <c r="CR188" s="118">
        <v>23.0</v>
      </c>
      <c r="CS188" s="117" t="s">
        <v>247</v>
      </c>
      <c r="CT188" s="117"/>
      <c r="CU188" s="117"/>
      <c r="CV188" s="117" t="s">
        <v>372</v>
      </c>
      <c r="CW188" s="119">
        <v>46178.0</v>
      </c>
      <c r="CX188" s="117" t="s">
        <v>358</v>
      </c>
    </row>
    <row r="189">
      <c r="A189" s="114" t="s">
        <v>659</v>
      </c>
      <c r="B189" s="114" t="s">
        <v>673</v>
      </c>
      <c r="C189" s="114" t="s">
        <v>25</v>
      </c>
      <c r="D189" s="114" t="s">
        <v>382</v>
      </c>
      <c r="E189" s="114" t="s">
        <v>349</v>
      </c>
      <c r="F189" s="114"/>
      <c r="G189" s="114"/>
      <c r="H189" s="114"/>
      <c r="I189" s="115">
        <v>13105.0</v>
      </c>
      <c r="J189" s="114" t="s">
        <v>87</v>
      </c>
      <c r="K189" s="114" t="s">
        <v>383</v>
      </c>
      <c r="L189" s="116">
        <v>45812.0</v>
      </c>
      <c r="M189" s="114" t="s">
        <v>351</v>
      </c>
      <c r="N189" s="115">
        <v>6.0</v>
      </c>
      <c r="O189" s="114" t="s">
        <v>352</v>
      </c>
      <c r="P189" s="114" t="s">
        <v>353</v>
      </c>
      <c r="Q189" s="115">
        <v>17346.18</v>
      </c>
      <c r="R189" s="115">
        <v>20749.39</v>
      </c>
      <c r="S189" s="115">
        <v>104.0</v>
      </c>
      <c r="T189" s="115">
        <v>117.0</v>
      </c>
      <c r="U189" s="115">
        <v>270.0</v>
      </c>
      <c r="V189" s="115">
        <v>283.0</v>
      </c>
      <c r="W189" s="115">
        <v>-0.10114421900000001</v>
      </c>
      <c r="X189" s="115">
        <v>-0.08821813939924178</v>
      </c>
      <c r="Y189" s="115">
        <v>0.0141456855</v>
      </c>
      <c r="Z189" s="115">
        <v>0.035566201</v>
      </c>
      <c r="AA189" s="115">
        <v>-0.0040127465</v>
      </c>
      <c r="AB189" s="115">
        <v>-1805.3676714519352</v>
      </c>
      <c r="AC189" s="115"/>
      <c r="AD189" s="115"/>
      <c r="AE189" s="115"/>
      <c r="AF189" s="115"/>
      <c r="AG189" s="115">
        <v>-1805.3676714519352</v>
      </c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>
        <v>0.0</v>
      </c>
      <c r="AS189" s="115">
        <v>0.0</v>
      </c>
      <c r="AT189" s="115"/>
      <c r="AU189" s="115"/>
      <c r="AV189" s="115"/>
      <c r="AW189" s="115"/>
      <c r="AX189" s="115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>
        <v>45665.546145450906</v>
      </c>
      <c r="BI189" s="115">
        <v>-59364.955379125946</v>
      </c>
      <c r="BJ189" s="115">
        <v>38550.93298979636</v>
      </c>
      <c r="BK189" s="115">
        <v>-48062.909994749134</v>
      </c>
      <c r="BL189" s="115">
        <v>15596.660526147018</v>
      </c>
      <c r="BM189" s="115">
        <v>-20978.449598456325</v>
      </c>
      <c r="BN189" s="115">
        <v>18000.51113707639</v>
      </c>
      <c r="BO189" s="115">
        <v>-35294.29635721854</v>
      </c>
      <c r="BP189" s="115">
        <v>37145.77219371978</v>
      </c>
      <c r="BQ189" s="115">
        <v>-25233.776045886938</v>
      </c>
      <c r="BR189" s="115"/>
      <c r="BS189" s="115"/>
      <c r="BT189" s="115"/>
      <c r="BU189" s="115"/>
      <c r="BV189" s="115"/>
      <c r="BW189" s="115"/>
      <c r="BX189" s="115"/>
      <c r="BY189" s="115"/>
      <c r="BZ189" s="115">
        <v>0.0</v>
      </c>
      <c r="CA189" s="115">
        <v>0.0</v>
      </c>
      <c r="CB189" s="115"/>
      <c r="CC189" s="115"/>
      <c r="CD189" s="115">
        <v>0.0</v>
      </c>
      <c r="CE189" s="115">
        <v>0.0</v>
      </c>
      <c r="CF189" s="115">
        <v>0.0</v>
      </c>
      <c r="CG189" s="115">
        <v>0.0</v>
      </c>
      <c r="CH189" s="115"/>
      <c r="CI189" s="115"/>
      <c r="CJ189" s="115"/>
      <c r="CK189" s="115"/>
      <c r="CL189" s="116">
        <v>45812.0</v>
      </c>
      <c r="CM189" s="114" t="s">
        <v>384</v>
      </c>
      <c r="CN189" s="114" t="s">
        <v>385</v>
      </c>
      <c r="CO189" s="114" t="s">
        <v>386</v>
      </c>
      <c r="CP189" s="115">
        <v>17346.18</v>
      </c>
      <c r="CQ189" s="115">
        <v>25.0</v>
      </c>
      <c r="CR189" s="115">
        <v>23.0</v>
      </c>
      <c r="CS189" s="114" t="s">
        <v>247</v>
      </c>
      <c r="CT189" s="114"/>
      <c r="CU189" s="114"/>
      <c r="CV189" s="114" t="s">
        <v>372</v>
      </c>
      <c r="CW189" s="116">
        <v>46178.0</v>
      </c>
      <c r="CX189" s="114" t="s">
        <v>358</v>
      </c>
    </row>
    <row r="190">
      <c r="A190" s="117" t="s">
        <v>513</v>
      </c>
      <c r="B190" s="117" t="s">
        <v>674</v>
      </c>
      <c r="C190" s="117" t="s">
        <v>25</v>
      </c>
      <c r="D190" s="117" t="s">
        <v>515</v>
      </c>
      <c r="E190" s="117" t="s">
        <v>349</v>
      </c>
      <c r="F190" s="117"/>
      <c r="G190" s="117"/>
      <c r="H190" s="117"/>
      <c r="I190" s="118">
        <v>18855.0</v>
      </c>
      <c r="J190" s="117" t="s">
        <v>83</v>
      </c>
      <c r="K190" s="117" t="s">
        <v>516</v>
      </c>
      <c r="L190" s="119">
        <v>45812.0</v>
      </c>
      <c r="M190" s="117" t="s">
        <v>351</v>
      </c>
      <c r="N190" s="118">
        <v>6.0</v>
      </c>
      <c r="O190" s="117" t="s">
        <v>352</v>
      </c>
      <c r="P190" s="117" t="s">
        <v>353</v>
      </c>
      <c r="Q190" s="118">
        <v>8789.59</v>
      </c>
      <c r="R190" s="118">
        <v>11200.77</v>
      </c>
      <c r="S190" s="118">
        <v>52.0</v>
      </c>
      <c r="T190" s="118">
        <v>65.0</v>
      </c>
      <c r="U190" s="118">
        <v>118.0</v>
      </c>
      <c r="V190" s="118">
        <v>151.0</v>
      </c>
      <c r="W190" s="118">
        <v>0.0979338435</v>
      </c>
      <c r="X190" s="118">
        <v>0.08723262032085566</v>
      </c>
      <c r="Y190" s="118">
        <v>0.057600565</v>
      </c>
      <c r="Z190" s="118">
        <v>0.051702021</v>
      </c>
      <c r="AA190" s="118">
        <v>0.0482037535</v>
      </c>
      <c r="AB190" s="118">
        <v>-3842.983753433473</v>
      </c>
      <c r="AC190" s="118"/>
      <c r="AD190" s="118"/>
      <c r="AE190" s="118"/>
      <c r="AF190" s="118"/>
      <c r="AG190" s="118">
        <v>-3842.983753433473</v>
      </c>
      <c r="AH190" s="118"/>
      <c r="AI190" s="118"/>
      <c r="AJ190" s="118"/>
      <c r="AK190" s="118"/>
      <c r="AL190" s="118"/>
      <c r="AM190" s="118"/>
      <c r="AN190" s="118"/>
      <c r="AO190" s="118"/>
      <c r="AP190" s="118"/>
      <c r="AQ190" s="118"/>
      <c r="AR190" s="118">
        <v>0.0</v>
      </c>
      <c r="AS190" s="118">
        <v>0.0</v>
      </c>
      <c r="AT190" s="118"/>
      <c r="AU190" s="118"/>
      <c r="AV190" s="118"/>
      <c r="AW190" s="118"/>
      <c r="AX190" s="118"/>
      <c r="AY190" s="118"/>
      <c r="AZ190" s="118"/>
      <c r="BA190" s="118"/>
      <c r="BB190" s="118"/>
      <c r="BC190" s="118"/>
      <c r="BD190" s="118"/>
      <c r="BE190" s="118"/>
      <c r="BF190" s="118"/>
      <c r="BG190" s="118"/>
      <c r="BH190" s="118">
        <v>17679.045320501893</v>
      </c>
      <c r="BI190" s="118">
        <v>-11809.210611533774</v>
      </c>
      <c r="BJ190" s="118">
        <v>11291.702947072128</v>
      </c>
      <c r="BK190" s="118">
        <v>-9519.079057960147</v>
      </c>
      <c r="BL190" s="118">
        <v>8628.471461623165</v>
      </c>
      <c r="BM190" s="118">
        <v>-7347.650035836741</v>
      </c>
      <c r="BN190" s="118">
        <v>6192.068008931032</v>
      </c>
      <c r="BO190" s="118">
        <v>-9071.824523625435</v>
      </c>
      <c r="BP190" s="118">
        <v>9098.977877643514</v>
      </c>
      <c r="BQ190" s="118">
        <v>-4938.399937162685</v>
      </c>
      <c r="BR190" s="118"/>
      <c r="BS190" s="118"/>
      <c r="BT190" s="118"/>
      <c r="BU190" s="118"/>
      <c r="BV190" s="118"/>
      <c r="BW190" s="118"/>
      <c r="BX190" s="118"/>
      <c r="BY190" s="118"/>
      <c r="BZ190" s="118">
        <v>0.0</v>
      </c>
      <c r="CA190" s="118">
        <v>0.0</v>
      </c>
      <c r="CB190" s="118"/>
      <c r="CC190" s="118"/>
      <c r="CD190" s="118">
        <v>0.0</v>
      </c>
      <c r="CE190" s="118">
        <v>0.0</v>
      </c>
      <c r="CF190" s="118">
        <v>0.0</v>
      </c>
      <c r="CG190" s="118">
        <v>0.0</v>
      </c>
      <c r="CH190" s="118"/>
      <c r="CI190" s="118"/>
      <c r="CJ190" s="118"/>
      <c r="CK190" s="118"/>
      <c r="CL190" s="119">
        <v>45812.0</v>
      </c>
      <c r="CM190" s="117" t="s">
        <v>384</v>
      </c>
      <c r="CN190" s="117" t="s">
        <v>385</v>
      </c>
      <c r="CO190" s="117" t="s">
        <v>536</v>
      </c>
      <c r="CP190" s="118">
        <v>8789.59</v>
      </c>
      <c r="CQ190" s="118">
        <v>25.0</v>
      </c>
      <c r="CR190" s="118">
        <v>23.0</v>
      </c>
      <c r="CS190" s="117" t="s">
        <v>247</v>
      </c>
      <c r="CT190" s="117"/>
      <c r="CU190" s="117"/>
      <c r="CV190" s="117" t="s">
        <v>372</v>
      </c>
      <c r="CW190" s="119">
        <v>46178.0</v>
      </c>
      <c r="CX190" s="117" t="s">
        <v>358</v>
      </c>
    </row>
    <row r="191">
      <c r="A191" s="114" t="s">
        <v>675</v>
      </c>
      <c r="B191" s="114" t="s">
        <v>676</v>
      </c>
      <c r="C191" s="114" t="s">
        <v>25</v>
      </c>
      <c r="D191" s="114" t="s">
        <v>389</v>
      </c>
      <c r="E191" s="114" t="s">
        <v>349</v>
      </c>
      <c r="F191" s="114"/>
      <c r="G191" s="114"/>
      <c r="H191" s="114"/>
      <c r="I191" s="115">
        <v>19841.0</v>
      </c>
      <c r="J191" s="114" t="s">
        <v>83</v>
      </c>
      <c r="K191" s="114" t="s">
        <v>390</v>
      </c>
      <c r="L191" s="116">
        <v>45812.0</v>
      </c>
      <c r="M191" s="114" t="s">
        <v>351</v>
      </c>
      <c r="N191" s="115">
        <v>6.0</v>
      </c>
      <c r="O191" s="114" t="s">
        <v>352</v>
      </c>
      <c r="P191" s="114" t="s">
        <v>353</v>
      </c>
      <c r="Q191" s="115">
        <v>7582.32</v>
      </c>
      <c r="R191" s="115">
        <v>3363.21</v>
      </c>
      <c r="S191" s="115">
        <v>49.0</v>
      </c>
      <c r="T191" s="115">
        <v>24.0</v>
      </c>
      <c r="U191" s="115">
        <v>114.0</v>
      </c>
      <c r="V191" s="115">
        <v>69.0</v>
      </c>
      <c r="W191" s="115">
        <v>0.0979338435</v>
      </c>
      <c r="X191" s="115">
        <v>0.08723262032085566</v>
      </c>
      <c r="Y191" s="115">
        <v>0.057600565</v>
      </c>
      <c r="Z191" s="115">
        <v>0.051702021</v>
      </c>
      <c r="AA191" s="115">
        <v>0.0482037535</v>
      </c>
      <c r="AB191" s="115">
        <v>3864.815907043041</v>
      </c>
      <c r="AC191" s="115"/>
      <c r="AD191" s="115"/>
      <c r="AE191" s="115"/>
      <c r="AF191" s="115"/>
      <c r="AG191" s="115">
        <v>3864.815907043041</v>
      </c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>
        <v>0.0</v>
      </c>
      <c r="AS191" s="115">
        <v>0.0</v>
      </c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>
        <v>17679.045320501893</v>
      </c>
      <c r="BI191" s="115">
        <v>-11809.210611533774</v>
      </c>
      <c r="BJ191" s="115">
        <v>11291.702947072128</v>
      </c>
      <c r="BK191" s="115">
        <v>-9519.079057960147</v>
      </c>
      <c r="BL191" s="115">
        <v>8628.471461623165</v>
      </c>
      <c r="BM191" s="115">
        <v>-7347.650035836741</v>
      </c>
      <c r="BN191" s="115">
        <v>6192.068008931032</v>
      </c>
      <c r="BO191" s="115">
        <v>-9071.824523625435</v>
      </c>
      <c r="BP191" s="115">
        <v>9098.977877643514</v>
      </c>
      <c r="BQ191" s="115">
        <v>-4938.399937162685</v>
      </c>
      <c r="BR191" s="115"/>
      <c r="BS191" s="115"/>
      <c r="BT191" s="115"/>
      <c r="BU191" s="115"/>
      <c r="BV191" s="115"/>
      <c r="BW191" s="115"/>
      <c r="BX191" s="115"/>
      <c r="BY191" s="115"/>
      <c r="BZ191" s="115">
        <v>0.0</v>
      </c>
      <c r="CA191" s="115">
        <v>0.0</v>
      </c>
      <c r="CB191" s="115"/>
      <c r="CC191" s="115"/>
      <c r="CD191" s="115">
        <v>0.0</v>
      </c>
      <c r="CE191" s="115">
        <v>0.0</v>
      </c>
      <c r="CF191" s="115">
        <v>0.0</v>
      </c>
      <c r="CG191" s="115">
        <v>0.0</v>
      </c>
      <c r="CH191" s="115"/>
      <c r="CI191" s="115"/>
      <c r="CJ191" s="115"/>
      <c r="CK191" s="115"/>
      <c r="CL191" s="116">
        <v>45812.0</v>
      </c>
      <c r="CM191" s="114" t="s">
        <v>384</v>
      </c>
      <c r="CN191" s="114" t="s">
        <v>391</v>
      </c>
      <c r="CO191" s="114" t="s">
        <v>392</v>
      </c>
      <c r="CP191" s="115">
        <v>7582.32</v>
      </c>
      <c r="CQ191" s="115">
        <v>25.0</v>
      </c>
      <c r="CR191" s="115">
        <v>23.0</v>
      </c>
      <c r="CS191" s="114" t="s">
        <v>247</v>
      </c>
      <c r="CT191" s="114"/>
      <c r="CU191" s="114"/>
      <c r="CV191" s="114" t="s">
        <v>357</v>
      </c>
      <c r="CW191" s="116">
        <v>46178.0</v>
      </c>
      <c r="CX191" s="114" t="s">
        <v>358</v>
      </c>
    </row>
    <row r="192">
      <c r="A192" s="117" t="s">
        <v>571</v>
      </c>
      <c r="B192" s="117" t="s">
        <v>677</v>
      </c>
      <c r="C192" s="117" t="s">
        <v>27</v>
      </c>
      <c r="D192" s="117" t="s">
        <v>573</v>
      </c>
      <c r="E192" s="117" t="s">
        <v>349</v>
      </c>
      <c r="F192" s="117"/>
      <c r="G192" s="117"/>
      <c r="H192" s="117"/>
      <c r="I192" s="118">
        <v>12955.0</v>
      </c>
      <c r="J192" s="117" t="s">
        <v>88</v>
      </c>
      <c r="K192" s="117" t="s">
        <v>574</v>
      </c>
      <c r="L192" s="119">
        <v>45812.0</v>
      </c>
      <c r="M192" s="117" t="s">
        <v>351</v>
      </c>
      <c r="N192" s="118">
        <v>6.0</v>
      </c>
      <c r="O192" s="117" t="s">
        <v>352</v>
      </c>
      <c r="P192" s="117" t="s">
        <v>353</v>
      </c>
      <c r="Q192" s="118">
        <v>9594.57</v>
      </c>
      <c r="R192" s="118">
        <v>10638.16</v>
      </c>
      <c r="S192" s="118">
        <v>49.0</v>
      </c>
      <c r="T192" s="118">
        <v>63.0</v>
      </c>
      <c r="U192" s="118">
        <v>150.0</v>
      </c>
      <c r="V192" s="118">
        <v>161.0</v>
      </c>
      <c r="W192" s="118">
        <v>-0.0948579075</v>
      </c>
      <c r="X192" s="118">
        <v>-0.11922621397552313</v>
      </c>
      <c r="Y192" s="118">
        <v>0.0274483015</v>
      </c>
      <c r="Z192" s="118">
        <v>0.048275056999999996</v>
      </c>
      <c r="AA192" s="118">
        <v>-0.0368766515</v>
      </c>
      <c r="AB192" s="118">
        <v>-177.21106367623565</v>
      </c>
      <c r="AC192" s="118"/>
      <c r="AD192" s="118"/>
      <c r="AE192" s="118"/>
      <c r="AF192" s="118"/>
      <c r="AG192" s="118">
        <v>-177.21106367623565</v>
      </c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>
        <v>0.0</v>
      </c>
      <c r="AS192" s="118">
        <v>0.0</v>
      </c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>
        <v>20591.606353731608</v>
      </c>
      <c r="BI192" s="118">
        <v>-44674.21149489211</v>
      </c>
      <c r="BJ192" s="118">
        <v>18437.195532014397</v>
      </c>
      <c r="BK192" s="118">
        <v>-35770.14965777543</v>
      </c>
      <c r="BL192" s="118">
        <v>13320.803400497074</v>
      </c>
      <c r="BM192" s="118">
        <v>-18741.25245248257</v>
      </c>
      <c r="BN192" s="118">
        <v>13558.049775394922</v>
      </c>
      <c r="BO192" s="118">
        <v>-27726.068371369525</v>
      </c>
      <c r="BP192" s="118">
        <v>23839.378525954704</v>
      </c>
      <c r="BQ192" s="118">
        <v>-15091.808981965594</v>
      </c>
      <c r="BR192" s="118"/>
      <c r="BS192" s="118"/>
      <c r="BT192" s="118"/>
      <c r="BU192" s="118"/>
      <c r="BV192" s="118"/>
      <c r="BW192" s="118"/>
      <c r="BX192" s="118"/>
      <c r="BY192" s="118"/>
      <c r="BZ192" s="118">
        <v>0.0</v>
      </c>
      <c r="CA192" s="118">
        <v>0.0</v>
      </c>
      <c r="CB192" s="118"/>
      <c r="CC192" s="118"/>
      <c r="CD192" s="118">
        <v>0.0</v>
      </c>
      <c r="CE192" s="118">
        <v>0.0</v>
      </c>
      <c r="CF192" s="118">
        <v>0.0</v>
      </c>
      <c r="CG192" s="118">
        <v>0.0</v>
      </c>
      <c r="CH192" s="118"/>
      <c r="CI192" s="118"/>
      <c r="CJ192" s="118"/>
      <c r="CK192" s="118"/>
      <c r="CL192" s="119">
        <v>45812.0</v>
      </c>
      <c r="CM192" s="117" t="s">
        <v>369</v>
      </c>
      <c r="CN192" s="117" t="s">
        <v>575</v>
      </c>
      <c r="CO192" s="117" t="s">
        <v>576</v>
      </c>
      <c r="CP192" s="118">
        <v>9594.57</v>
      </c>
      <c r="CQ192" s="118">
        <v>25.0</v>
      </c>
      <c r="CR192" s="118">
        <v>23.0</v>
      </c>
      <c r="CS192" s="117" t="s">
        <v>247</v>
      </c>
      <c r="CT192" s="117"/>
      <c r="CU192" s="117"/>
      <c r="CV192" s="117" t="s">
        <v>372</v>
      </c>
      <c r="CW192" s="119">
        <v>46178.0</v>
      </c>
      <c r="CX192" s="117" t="s">
        <v>358</v>
      </c>
    </row>
    <row r="193">
      <c r="A193" s="114" t="s">
        <v>480</v>
      </c>
      <c r="B193" s="114" t="s">
        <v>678</v>
      </c>
      <c r="C193" s="114" t="s">
        <v>26</v>
      </c>
      <c r="D193" s="114" t="s">
        <v>406</v>
      </c>
      <c r="E193" s="114" t="s">
        <v>349</v>
      </c>
      <c r="F193" s="114"/>
      <c r="G193" s="114"/>
      <c r="H193" s="114"/>
      <c r="I193" s="115">
        <v>18908.0</v>
      </c>
      <c r="J193" s="114" t="s">
        <v>96</v>
      </c>
      <c r="K193" s="114" t="s">
        <v>407</v>
      </c>
      <c r="L193" s="116">
        <v>45812.0</v>
      </c>
      <c r="M193" s="114" t="s">
        <v>351</v>
      </c>
      <c r="N193" s="115">
        <v>6.0</v>
      </c>
      <c r="O193" s="114" t="s">
        <v>352</v>
      </c>
      <c r="P193" s="114" t="s">
        <v>353</v>
      </c>
      <c r="Q193" s="115">
        <v>4185.67</v>
      </c>
      <c r="R193" s="115">
        <v>2050.17</v>
      </c>
      <c r="S193" s="115">
        <v>33.0</v>
      </c>
      <c r="T193" s="115">
        <v>19.0</v>
      </c>
      <c r="U193" s="115">
        <v>75.0</v>
      </c>
      <c r="V193" s="115">
        <v>32.0</v>
      </c>
      <c r="W193" s="115">
        <v>0.04034084</v>
      </c>
      <c r="X193" s="115">
        <v>0.04475993804852868</v>
      </c>
      <c r="Y193" s="115">
        <v>-0.013683563</v>
      </c>
      <c r="Z193" s="115">
        <v>0.046733395</v>
      </c>
      <c r="AA193" s="115">
        <v>-0.06415088799999999</v>
      </c>
      <c r="AB193" s="115">
        <v>2341.443563545151</v>
      </c>
      <c r="AC193" s="115"/>
      <c r="AD193" s="115"/>
      <c r="AE193" s="115"/>
      <c r="AF193" s="115"/>
      <c r="AG193" s="115">
        <v>2341.443563545151</v>
      </c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>
        <v>0.0</v>
      </c>
      <c r="AS193" s="115">
        <v>0.0</v>
      </c>
      <c r="AT193" s="115"/>
      <c r="AU193" s="115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115"/>
      <c r="BH193" s="115">
        <v>9042.656767071201</v>
      </c>
      <c r="BI193" s="115">
        <v>-14624.782956248802</v>
      </c>
      <c r="BJ193" s="115">
        <v>6574.140305029479</v>
      </c>
      <c r="BK193" s="115">
        <v>-12722.472117528498</v>
      </c>
      <c r="BL193" s="115">
        <v>7193.335260140271</v>
      </c>
      <c r="BM193" s="115">
        <v>-4274.494645819442</v>
      </c>
      <c r="BN193" s="115">
        <v>5785.784483451586</v>
      </c>
      <c r="BO193" s="115">
        <v>-6150.014104686039</v>
      </c>
      <c r="BP193" s="115">
        <v>6844.823439854254</v>
      </c>
      <c r="BQ193" s="115">
        <v>-3561.7532042989715</v>
      </c>
      <c r="BR193" s="115"/>
      <c r="BS193" s="115"/>
      <c r="BT193" s="115"/>
      <c r="BU193" s="115"/>
      <c r="BV193" s="115"/>
      <c r="BW193" s="115"/>
      <c r="BX193" s="115"/>
      <c r="BY193" s="115"/>
      <c r="BZ193" s="115">
        <v>0.0</v>
      </c>
      <c r="CA193" s="115">
        <v>0.0</v>
      </c>
      <c r="CB193" s="115"/>
      <c r="CC193" s="115"/>
      <c r="CD193" s="115">
        <v>0.0</v>
      </c>
      <c r="CE193" s="115">
        <v>0.0</v>
      </c>
      <c r="CF193" s="115">
        <v>0.0</v>
      </c>
      <c r="CG193" s="115">
        <v>0.0</v>
      </c>
      <c r="CH193" s="115"/>
      <c r="CI193" s="115"/>
      <c r="CJ193" s="115"/>
      <c r="CK193" s="115"/>
      <c r="CL193" s="116">
        <v>45812.0</v>
      </c>
      <c r="CM193" s="114" t="s">
        <v>384</v>
      </c>
      <c r="CN193" s="114" t="s">
        <v>396</v>
      </c>
      <c r="CO193" s="114" t="s">
        <v>408</v>
      </c>
      <c r="CP193" s="115">
        <v>4185.67</v>
      </c>
      <c r="CQ193" s="115">
        <v>25.0</v>
      </c>
      <c r="CR193" s="115">
        <v>23.0</v>
      </c>
      <c r="CS193" s="114" t="s">
        <v>247</v>
      </c>
      <c r="CT193" s="114"/>
      <c r="CU193" s="114"/>
      <c r="CV193" s="114" t="s">
        <v>357</v>
      </c>
      <c r="CW193" s="116">
        <v>46178.0</v>
      </c>
      <c r="CX193" s="114" t="s">
        <v>358</v>
      </c>
    </row>
    <row r="194">
      <c r="A194" s="117" t="s">
        <v>679</v>
      </c>
      <c r="B194" s="117" t="s">
        <v>680</v>
      </c>
      <c r="C194" s="117" t="s">
        <v>27</v>
      </c>
      <c r="D194" s="117" t="s">
        <v>367</v>
      </c>
      <c r="E194" s="117" t="s">
        <v>349</v>
      </c>
      <c r="F194" s="117"/>
      <c r="G194" s="117"/>
      <c r="H194" s="117"/>
      <c r="I194" s="118">
        <v>13135.0</v>
      </c>
      <c r="J194" s="117" t="s">
        <v>84</v>
      </c>
      <c r="K194" s="117" t="s">
        <v>368</v>
      </c>
      <c r="L194" s="119">
        <v>45812.0</v>
      </c>
      <c r="M194" s="117" t="s">
        <v>351</v>
      </c>
      <c r="N194" s="118">
        <v>6.0</v>
      </c>
      <c r="O194" s="117" t="s">
        <v>352</v>
      </c>
      <c r="P194" s="117" t="s">
        <v>353</v>
      </c>
      <c r="Q194" s="118">
        <v>11529.18</v>
      </c>
      <c r="R194" s="118">
        <v>10851.44</v>
      </c>
      <c r="S194" s="118">
        <v>72.0</v>
      </c>
      <c r="T194" s="118">
        <v>72.0</v>
      </c>
      <c r="U194" s="118">
        <v>197.0</v>
      </c>
      <c r="V194" s="118">
        <v>229.0</v>
      </c>
      <c r="W194" s="118">
        <v>-0.169168539</v>
      </c>
      <c r="X194" s="118">
        <v>-0.2213114754098361</v>
      </c>
      <c r="Y194" s="118">
        <v>0.047179224</v>
      </c>
      <c r="Z194" s="118">
        <v>0.131109793</v>
      </c>
      <c r="AA194" s="118">
        <v>-0.063195049</v>
      </c>
      <c r="AB194" s="118">
        <v>2717.3173176165237</v>
      </c>
      <c r="AC194" s="118"/>
      <c r="AD194" s="118"/>
      <c r="AE194" s="118"/>
      <c r="AF194" s="118"/>
      <c r="AG194" s="118">
        <v>2717.3173176165237</v>
      </c>
      <c r="AH194" s="118"/>
      <c r="AI194" s="118"/>
      <c r="AJ194" s="118"/>
      <c r="AK194" s="118"/>
      <c r="AL194" s="118"/>
      <c r="AM194" s="118"/>
      <c r="AN194" s="118"/>
      <c r="AO194" s="118"/>
      <c r="AP194" s="118"/>
      <c r="AQ194" s="118"/>
      <c r="AR194" s="118">
        <v>0.0</v>
      </c>
      <c r="AS194" s="118">
        <v>0.0</v>
      </c>
      <c r="AT194" s="118"/>
      <c r="AU194" s="118"/>
      <c r="AV194" s="118"/>
      <c r="AW194" s="118"/>
      <c r="AX194" s="118"/>
      <c r="AY194" s="118"/>
      <c r="AZ194" s="118"/>
      <c r="BA194" s="118"/>
      <c r="BB194" s="118"/>
      <c r="BC194" s="118"/>
      <c r="BD194" s="118"/>
      <c r="BE194" s="118"/>
      <c r="BF194" s="118"/>
      <c r="BG194" s="118"/>
      <c r="BH194" s="118">
        <v>14405.22491642162</v>
      </c>
      <c r="BI194" s="118">
        <v>-11550.343971205297</v>
      </c>
      <c r="BJ194" s="118">
        <v>15596.689155763763</v>
      </c>
      <c r="BK194" s="118">
        <v>-7308.003259158032</v>
      </c>
      <c r="BL194" s="118">
        <v>1863.7934625287392</v>
      </c>
      <c r="BM194" s="118">
        <v>-5530.81631292309</v>
      </c>
      <c r="BN194" s="118">
        <v>5494.788595282794</v>
      </c>
      <c r="BO194" s="118">
        <v>-6008.263386034497</v>
      </c>
      <c r="BP194" s="118">
        <v>4577.922715508649</v>
      </c>
      <c r="BQ194" s="118">
        <v>-7731.470775151296</v>
      </c>
      <c r="BR194" s="118"/>
      <c r="BS194" s="118"/>
      <c r="BT194" s="118"/>
      <c r="BU194" s="118"/>
      <c r="BV194" s="118"/>
      <c r="BW194" s="118"/>
      <c r="BX194" s="118"/>
      <c r="BY194" s="118"/>
      <c r="BZ194" s="118">
        <v>0.0</v>
      </c>
      <c r="CA194" s="118">
        <v>0.0</v>
      </c>
      <c r="CB194" s="118"/>
      <c r="CC194" s="118"/>
      <c r="CD194" s="118">
        <v>0.0</v>
      </c>
      <c r="CE194" s="118">
        <v>0.0</v>
      </c>
      <c r="CF194" s="118">
        <v>0.0</v>
      </c>
      <c r="CG194" s="118">
        <v>0.0</v>
      </c>
      <c r="CH194" s="118"/>
      <c r="CI194" s="118"/>
      <c r="CJ194" s="118"/>
      <c r="CK194" s="118"/>
      <c r="CL194" s="119">
        <v>45812.0</v>
      </c>
      <c r="CM194" s="117" t="s">
        <v>369</v>
      </c>
      <c r="CN194" s="117" t="s">
        <v>370</v>
      </c>
      <c r="CO194" s="117" t="s">
        <v>371</v>
      </c>
      <c r="CP194" s="118">
        <v>11529.18</v>
      </c>
      <c r="CQ194" s="118">
        <v>25.0</v>
      </c>
      <c r="CR194" s="118">
        <v>23.0</v>
      </c>
      <c r="CS194" s="117" t="s">
        <v>247</v>
      </c>
      <c r="CT194" s="117"/>
      <c r="CU194" s="117"/>
      <c r="CV194" s="117" t="s">
        <v>357</v>
      </c>
      <c r="CW194" s="119">
        <v>46178.0</v>
      </c>
      <c r="CX194" s="117" t="s">
        <v>358</v>
      </c>
    </row>
    <row r="195">
      <c r="A195" s="114" t="s">
        <v>681</v>
      </c>
      <c r="B195" s="114" t="s">
        <v>182</v>
      </c>
      <c r="C195" s="114" t="s">
        <v>24</v>
      </c>
      <c r="D195" s="114" t="s">
        <v>414</v>
      </c>
      <c r="E195" s="114" t="s">
        <v>349</v>
      </c>
      <c r="F195" s="114"/>
      <c r="G195" s="114"/>
      <c r="H195" s="114"/>
      <c r="I195" s="115">
        <v>14159.0</v>
      </c>
      <c r="J195" s="114" t="s">
        <v>78</v>
      </c>
      <c r="K195" s="114" t="s">
        <v>415</v>
      </c>
      <c r="L195" s="116">
        <v>45812.0</v>
      </c>
      <c r="M195" s="114" t="s">
        <v>351</v>
      </c>
      <c r="N195" s="115">
        <v>6.0</v>
      </c>
      <c r="O195" s="114" t="s">
        <v>352</v>
      </c>
      <c r="P195" s="114" t="s">
        <v>353</v>
      </c>
      <c r="Q195" s="115">
        <v>8369.38</v>
      </c>
      <c r="R195" s="115">
        <v>6240.06</v>
      </c>
      <c r="S195" s="115">
        <v>37.0</v>
      </c>
      <c r="T195" s="115">
        <v>37.0</v>
      </c>
      <c r="U195" s="115">
        <v>91.0</v>
      </c>
      <c r="V195" s="115">
        <v>78.0</v>
      </c>
      <c r="W195" s="115">
        <v>-0.067958535</v>
      </c>
      <c r="X195" s="115">
        <v>-0.11965811965811968</v>
      </c>
      <c r="Y195" s="115">
        <v>0.038277632</v>
      </c>
      <c r="Z195" s="115">
        <v>0.073607972</v>
      </c>
      <c r="AA195" s="115">
        <v>-0.060044893</v>
      </c>
      <c r="AB195" s="115">
        <v>2891.929553157702</v>
      </c>
      <c r="AC195" s="115"/>
      <c r="AD195" s="115"/>
      <c r="AE195" s="115"/>
      <c r="AF195" s="115"/>
      <c r="AG195" s="115">
        <v>2891.929553157702</v>
      </c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>
        <v>0.0</v>
      </c>
      <c r="AS195" s="115">
        <v>0.0</v>
      </c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>
        <v>20984.351344564446</v>
      </c>
      <c r="BI195" s="115">
        <v>-42006.90046536044</v>
      </c>
      <c r="BJ195" s="115">
        <v>18221.68111498422</v>
      </c>
      <c r="BK195" s="115">
        <v>-16705.629652277985</v>
      </c>
      <c r="BL195" s="115">
        <v>12116.096321689847</v>
      </c>
      <c r="BM195" s="115">
        <v>-15059.834627137316</v>
      </c>
      <c r="BN195" s="115">
        <v>6244.844903847719</v>
      </c>
      <c r="BO195" s="115">
        <v>-7821.811989821972</v>
      </c>
      <c r="BP195" s="115">
        <v>9665.485299779895</v>
      </c>
      <c r="BQ195" s="115">
        <v>-11032.256519253115</v>
      </c>
      <c r="BR195" s="115"/>
      <c r="BS195" s="115"/>
      <c r="BT195" s="115"/>
      <c r="BU195" s="115"/>
      <c r="BV195" s="115"/>
      <c r="BW195" s="115"/>
      <c r="BX195" s="115"/>
      <c r="BY195" s="115"/>
      <c r="BZ195" s="115">
        <v>0.0</v>
      </c>
      <c r="CA195" s="115">
        <v>0.0</v>
      </c>
      <c r="CB195" s="115"/>
      <c r="CC195" s="115"/>
      <c r="CD195" s="115">
        <v>0.0</v>
      </c>
      <c r="CE195" s="115">
        <v>0.0</v>
      </c>
      <c r="CF195" s="115">
        <v>0.0</v>
      </c>
      <c r="CG195" s="115">
        <v>0.0</v>
      </c>
      <c r="CH195" s="115"/>
      <c r="CI195" s="115"/>
      <c r="CJ195" s="115"/>
      <c r="CK195" s="115"/>
      <c r="CL195" s="116">
        <v>45812.0</v>
      </c>
      <c r="CM195" s="114" t="s">
        <v>354</v>
      </c>
      <c r="CN195" s="114" t="s">
        <v>378</v>
      </c>
      <c r="CO195" s="114" t="s">
        <v>379</v>
      </c>
      <c r="CP195" s="115">
        <v>8369.38</v>
      </c>
      <c r="CQ195" s="115">
        <v>25.0</v>
      </c>
      <c r="CR195" s="115">
        <v>23.0</v>
      </c>
      <c r="CS195" s="114" t="s">
        <v>24</v>
      </c>
      <c r="CT195" s="114"/>
      <c r="CU195" s="114"/>
      <c r="CV195" s="114" t="s">
        <v>357</v>
      </c>
      <c r="CW195" s="116">
        <v>46178.0</v>
      </c>
      <c r="CX195" s="114" t="s">
        <v>358</v>
      </c>
    </row>
    <row r="196">
      <c r="A196" s="117" t="s">
        <v>563</v>
      </c>
      <c r="B196" s="117" t="s">
        <v>682</v>
      </c>
      <c r="C196" s="117" t="s">
        <v>26</v>
      </c>
      <c r="D196" s="117" t="s">
        <v>395</v>
      </c>
      <c r="E196" s="117" t="s">
        <v>349</v>
      </c>
      <c r="F196" s="117"/>
      <c r="G196" s="117"/>
      <c r="H196" s="117"/>
      <c r="I196" s="118">
        <v>17777.0</v>
      </c>
      <c r="J196" s="117" t="s">
        <v>85</v>
      </c>
      <c r="K196" s="117" t="s">
        <v>396</v>
      </c>
      <c r="L196" s="119">
        <v>45812.0</v>
      </c>
      <c r="M196" s="117" t="s">
        <v>351</v>
      </c>
      <c r="N196" s="118">
        <v>6.0</v>
      </c>
      <c r="O196" s="117" t="s">
        <v>352</v>
      </c>
      <c r="P196" s="117" t="s">
        <v>353</v>
      </c>
      <c r="Q196" s="118">
        <v>3524.56</v>
      </c>
      <c r="R196" s="118">
        <v>3720.46</v>
      </c>
      <c r="S196" s="118">
        <v>20.0</v>
      </c>
      <c r="T196" s="118">
        <v>26.0</v>
      </c>
      <c r="U196" s="118">
        <v>46.0</v>
      </c>
      <c r="V196" s="118">
        <v>63.0</v>
      </c>
      <c r="W196" s="118">
        <v>-0.118206869</v>
      </c>
      <c r="X196" s="118">
        <v>-0.15172413793103445</v>
      </c>
      <c r="Y196" s="118">
        <v>0.050770418</v>
      </c>
      <c r="Z196" s="118">
        <v>0.099635145</v>
      </c>
      <c r="AA196" s="118">
        <v>-0.099465029</v>
      </c>
      <c r="AB196" s="118">
        <v>155.1892994291553</v>
      </c>
      <c r="AC196" s="118"/>
      <c r="AD196" s="118"/>
      <c r="AE196" s="118"/>
      <c r="AF196" s="118"/>
      <c r="AG196" s="118">
        <v>155.1892994291553</v>
      </c>
      <c r="AH196" s="118"/>
      <c r="AI196" s="118"/>
      <c r="AJ196" s="118"/>
      <c r="AK196" s="118"/>
      <c r="AL196" s="118"/>
      <c r="AM196" s="118"/>
      <c r="AN196" s="118"/>
      <c r="AO196" s="118"/>
      <c r="AP196" s="118"/>
      <c r="AQ196" s="118"/>
      <c r="AR196" s="118">
        <v>0.0</v>
      </c>
      <c r="AS196" s="118">
        <v>0.0</v>
      </c>
      <c r="AT196" s="118"/>
      <c r="AU196" s="118"/>
      <c r="AV196" s="118"/>
      <c r="AW196" s="118"/>
      <c r="AX196" s="118"/>
      <c r="AY196" s="118"/>
      <c r="AZ196" s="118"/>
      <c r="BA196" s="118"/>
      <c r="BB196" s="118"/>
      <c r="BC196" s="118"/>
      <c r="BD196" s="118"/>
      <c r="BE196" s="118"/>
      <c r="BF196" s="118"/>
      <c r="BG196" s="118"/>
      <c r="BH196" s="118">
        <v>10516.62548537691</v>
      </c>
      <c r="BI196" s="118">
        <v>-5867.536050962099</v>
      </c>
      <c r="BJ196" s="118">
        <v>6706.246424858784</v>
      </c>
      <c r="BK196" s="118">
        <v>-2416.9629131298084</v>
      </c>
      <c r="BL196" s="118">
        <v>5529.871884984191</v>
      </c>
      <c r="BM196" s="118">
        <v>-4305.874117874965</v>
      </c>
      <c r="BN196" s="118">
        <v>4680.41668723685</v>
      </c>
      <c r="BO196" s="118">
        <v>-3541.0514695843817</v>
      </c>
      <c r="BP196" s="118">
        <v>4288.117159547488</v>
      </c>
      <c r="BQ196" s="118">
        <v>-4203.484610090729</v>
      </c>
      <c r="BR196" s="118"/>
      <c r="BS196" s="118"/>
      <c r="BT196" s="118"/>
      <c r="BU196" s="118"/>
      <c r="BV196" s="118"/>
      <c r="BW196" s="118"/>
      <c r="BX196" s="118"/>
      <c r="BY196" s="118"/>
      <c r="BZ196" s="118">
        <v>0.0</v>
      </c>
      <c r="CA196" s="118">
        <v>0.0</v>
      </c>
      <c r="CB196" s="118"/>
      <c r="CC196" s="118"/>
      <c r="CD196" s="118">
        <v>0.0</v>
      </c>
      <c r="CE196" s="118">
        <v>0.0</v>
      </c>
      <c r="CF196" s="118">
        <v>0.0</v>
      </c>
      <c r="CG196" s="118">
        <v>0.0</v>
      </c>
      <c r="CH196" s="118"/>
      <c r="CI196" s="118"/>
      <c r="CJ196" s="118"/>
      <c r="CK196" s="118"/>
      <c r="CL196" s="119">
        <v>45812.0</v>
      </c>
      <c r="CM196" s="117" t="s">
        <v>384</v>
      </c>
      <c r="CN196" s="117" t="s">
        <v>396</v>
      </c>
      <c r="CO196" s="117" t="s">
        <v>397</v>
      </c>
      <c r="CP196" s="118">
        <v>3524.56</v>
      </c>
      <c r="CQ196" s="118">
        <v>25.0</v>
      </c>
      <c r="CR196" s="118">
        <v>23.0</v>
      </c>
      <c r="CS196" s="117" t="s">
        <v>247</v>
      </c>
      <c r="CT196" s="117"/>
      <c r="CU196" s="117"/>
      <c r="CV196" s="117" t="s">
        <v>357</v>
      </c>
      <c r="CW196" s="119">
        <v>46178.0</v>
      </c>
      <c r="CX196" s="117" t="s">
        <v>358</v>
      </c>
    </row>
    <row r="197">
      <c r="A197" s="114" t="s">
        <v>683</v>
      </c>
      <c r="B197" s="114" t="s">
        <v>684</v>
      </c>
      <c r="C197" s="114" t="s">
        <v>25</v>
      </c>
      <c r="D197" s="114" t="s">
        <v>437</v>
      </c>
      <c r="E197" s="114" t="s">
        <v>349</v>
      </c>
      <c r="F197" s="114"/>
      <c r="G197" s="114"/>
      <c r="H197" s="114"/>
      <c r="I197" s="115">
        <v>21788.0</v>
      </c>
      <c r="J197" s="114" t="s">
        <v>83</v>
      </c>
      <c r="K197" s="114" t="s">
        <v>438</v>
      </c>
      <c r="L197" s="116">
        <v>45812.0</v>
      </c>
      <c r="M197" s="114" t="s">
        <v>351</v>
      </c>
      <c r="N197" s="115">
        <v>6.0</v>
      </c>
      <c r="O197" s="114" t="s">
        <v>352</v>
      </c>
      <c r="P197" s="114" t="s">
        <v>353</v>
      </c>
      <c r="Q197" s="115">
        <v>3834.73</v>
      </c>
      <c r="R197" s="115">
        <v>2009.51</v>
      </c>
      <c r="S197" s="115">
        <v>19.0</v>
      </c>
      <c r="T197" s="115">
        <v>15.0</v>
      </c>
      <c r="U197" s="115">
        <v>63.0</v>
      </c>
      <c r="V197" s="115">
        <v>30.0</v>
      </c>
      <c r="W197" s="115">
        <v>0.0979338435</v>
      </c>
      <c r="X197" s="115">
        <v>0.08723262032085566</v>
      </c>
      <c r="Y197" s="115">
        <v>0.057600565</v>
      </c>
      <c r="Z197" s="115">
        <v>0.051702021</v>
      </c>
      <c r="AA197" s="115">
        <v>0.0482037535</v>
      </c>
      <c r="AB197" s="115">
        <v>1685.9573162087863</v>
      </c>
      <c r="AC197" s="115"/>
      <c r="AD197" s="115"/>
      <c r="AE197" s="115"/>
      <c r="AF197" s="115"/>
      <c r="AG197" s="115">
        <v>1685.9573162087863</v>
      </c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>
        <v>0.0</v>
      </c>
      <c r="AS197" s="115">
        <v>0.0</v>
      </c>
      <c r="AT197" s="115"/>
      <c r="AU197" s="115"/>
      <c r="AV197" s="115"/>
      <c r="AW197" s="115"/>
      <c r="AX197" s="115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>
        <v>17679.045320501893</v>
      </c>
      <c r="BI197" s="115">
        <v>-11809.210611533774</v>
      </c>
      <c r="BJ197" s="115">
        <v>11291.702947072128</v>
      </c>
      <c r="BK197" s="115">
        <v>-9519.079057960147</v>
      </c>
      <c r="BL197" s="115">
        <v>8628.471461623165</v>
      </c>
      <c r="BM197" s="115">
        <v>-7347.650035836741</v>
      </c>
      <c r="BN197" s="115">
        <v>6192.068008931032</v>
      </c>
      <c r="BO197" s="115">
        <v>-9071.824523625435</v>
      </c>
      <c r="BP197" s="115">
        <v>9098.977877643514</v>
      </c>
      <c r="BQ197" s="115">
        <v>-4938.399937162685</v>
      </c>
      <c r="BR197" s="115"/>
      <c r="BS197" s="115"/>
      <c r="BT197" s="115"/>
      <c r="BU197" s="115"/>
      <c r="BV197" s="115"/>
      <c r="BW197" s="115"/>
      <c r="BX197" s="115"/>
      <c r="BY197" s="115"/>
      <c r="BZ197" s="115">
        <v>0.0</v>
      </c>
      <c r="CA197" s="115">
        <v>0.0</v>
      </c>
      <c r="CB197" s="115"/>
      <c r="CC197" s="115"/>
      <c r="CD197" s="115">
        <v>0.0</v>
      </c>
      <c r="CE197" s="115">
        <v>0.0</v>
      </c>
      <c r="CF197" s="115">
        <v>0.0</v>
      </c>
      <c r="CG197" s="115">
        <v>0.0</v>
      </c>
      <c r="CH197" s="115"/>
      <c r="CI197" s="115"/>
      <c r="CJ197" s="115"/>
      <c r="CK197" s="115"/>
      <c r="CL197" s="116">
        <v>45812.0</v>
      </c>
      <c r="CM197" s="114" t="s">
        <v>354</v>
      </c>
      <c r="CN197" s="114" t="s">
        <v>466</v>
      </c>
      <c r="CO197" s="114" t="s">
        <v>685</v>
      </c>
      <c r="CP197" s="115">
        <v>3834.73</v>
      </c>
      <c r="CQ197" s="115">
        <v>25.0</v>
      </c>
      <c r="CR197" s="115">
        <v>23.0</v>
      </c>
      <c r="CS197" s="114" t="s">
        <v>247</v>
      </c>
      <c r="CT197" s="114"/>
      <c r="CU197" s="114"/>
      <c r="CV197" s="114" t="s">
        <v>357</v>
      </c>
      <c r="CW197" s="116">
        <v>46178.0</v>
      </c>
      <c r="CX197" s="114" t="s">
        <v>358</v>
      </c>
    </row>
    <row r="198">
      <c r="A198" s="117" t="s">
        <v>681</v>
      </c>
      <c r="B198" s="117" t="s">
        <v>166</v>
      </c>
      <c r="C198" s="117" t="s">
        <v>24</v>
      </c>
      <c r="D198" s="117" t="s">
        <v>414</v>
      </c>
      <c r="E198" s="117" t="s">
        <v>349</v>
      </c>
      <c r="F198" s="117"/>
      <c r="G198" s="117"/>
      <c r="H198" s="117"/>
      <c r="I198" s="118">
        <v>14173.0</v>
      </c>
      <c r="J198" s="117" t="s">
        <v>80</v>
      </c>
      <c r="K198" s="117" t="s">
        <v>415</v>
      </c>
      <c r="L198" s="119">
        <v>45812.0</v>
      </c>
      <c r="M198" s="117" t="s">
        <v>351</v>
      </c>
      <c r="N198" s="118">
        <v>6.0</v>
      </c>
      <c r="O198" s="117" t="s">
        <v>352</v>
      </c>
      <c r="P198" s="117" t="s">
        <v>353</v>
      </c>
      <c r="Q198" s="118">
        <v>5029.72</v>
      </c>
      <c r="R198" s="118">
        <v>5079.03</v>
      </c>
      <c r="S198" s="118">
        <v>27.0</v>
      </c>
      <c r="T198" s="118">
        <v>27.0</v>
      </c>
      <c r="U198" s="118">
        <v>68.0</v>
      </c>
      <c r="V198" s="118">
        <v>73.0</v>
      </c>
      <c r="W198" s="118">
        <v>-0.20420095300000002</v>
      </c>
      <c r="X198" s="118">
        <v>-0.199252506049084</v>
      </c>
      <c r="Y198" s="118">
        <v>-0.0044159505</v>
      </c>
      <c r="Z198" s="118">
        <v>0.080162051</v>
      </c>
      <c r="AA198" s="118">
        <v>-0.044701282</v>
      </c>
      <c r="AB198" s="118">
        <v>975.3030598015858</v>
      </c>
      <c r="AC198" s="118"/>
      <c r="AD198" s="118"/>
      <c r="AE198" s="118"/>
      <c r="AF198" s="118"/>
      <c r="AG198" s="118">
        <v>975.3030598015858</v>
      </c>
      <c r="AH198" s="118"/>
      <c r="AI198" s="118"/>
      <c r="AJ198" s="118"/>
      <c r="AK198" s="118"/>
      <c r="AL198" s="118"/>
      <c r="AM198" s="118"/>
      <c r="AN198" s="118"/>
      <c r="AO198" s="118"/>
      <c r="AP198" s="118"/>
      <c r="AQ198" s="118"/>
      <c r="AR198" s="118">
        <v>0.0</v>
      </c>
      <c r="AS198" s="118">
        <v>0.0</v>
      </c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>
        <v>11171.932900408972</v>
      </c>
      <c r="BI198" s="118">
        <v>-7863.7677090444995</v>
      </c>
      <c r="BJ198" s="118">
        <v>12390.96287669647</v>
      </c>
      <c r="BK198" s="118">
        <v>-9979.593755657963</v>
      </c>
      <c r="BL198" s="118">
        <v>4668.125302998433</v>
      </c>
      <c r="BM198" s="118">
        <v>-8026.562661985933</v>
      </c>
      <c r="BN198" s="118">
        <v>2025.6892989724831</v>
      </c>
      <c r="BO198" s="118">
        <v>-5038.4523199529785</v>
      </c>
      <c r="BP198" s="118">
        <v>5938.050355145717</v>
      </c>
      <c r="BQ198" s="118">
        <v>-6283.724693152721</v>
      </c>
      <c r="BR198" s="118"/>
      <c r="BS198" s="118"/>
      <c r="BT198" s="118"/>
      <c r="BU198" s="118"/>
      <c r="BV198" s="118"/>
      <c r="BW198" s="118"/>
      <c r="BX198" s="118"/>
      <c r="BY198" s="118"/>
      <c r="BZ198" s="118">
        <v>0.0</v>
      </c>
      <c r="CA198" s="118">
        <v>0.0</v>
      </c>
      <c r="CB198" s="118"/>
      <c r="CC198" s="118"/>
      <c r="CD198" s="118">
        <v>0.0</v>
      </c>
      <c r="CE198" s="118">
        <v>0.0</v>
      </c>
      <c r="CF198" s="118">
        <v>0.0</v>
      </c>
      <c r="CG198" s="118">
        <v>0.0</v>
      </c>
      <c r="CH198" s="118"/>
      <c r="CI198" s="118"/>
      <c r="CJ198" s="118"/>
      <c r="CK198" s="118"/>
      <c r="CL198" s="119">
        <v>45812.0</v>
      </c>
      <c r="CM198" s="117" t="s">
        <v>354</v>
      </c>
      <c r="CN198" s="117" t="s">
        <v>378</v>
      </c>
      <c r="CO198" s="117" t="s">
        <v>379</v>
      </c>
      <c r="CP198" s="118">
        <v>5029.72</v>
      </c>
      <c r="CQ198" s="118">
        <v>25.0</v>
      </c>
      <c r="CR198" s="118">
        <v>23.0</v>
      </c>
      <c r="CS198" s="117" t="s">
        <v>24</v>
      </c>
      <c r="CT198" s="117"/>
      <c r="CU198" s="117"/>
      <c r="CV198" s="117" t="s">
        <v>357</v>
      </c>
      <c r="CW198" s="119">
        <v>46178.0</v>
      </c>
      <c r="CX198" s="117" t="s">
        <v>358</v>
      </c>
    </row>
    <row r="199">
      <c r="A199" s="114" t="s">
        <v>686</v>
      </c>
      <c r="B199" s="114" t="s">
        <v>687</v>
      </c>
      <c r="C199" s="114" t="s">
        <v>25</v>
      </c>
      <c r="D199" s="114" t="s">
        <v>444</v>
      </c>
      <c r="E199" s="114" t="s">
        <v>349</v>
      </c>
      <c r="F199" s="114"/>
      <c r="G199" s="114"/>
      <c r="H199" s="114"/>
      <c r="I199" s="115">
        <v>20297.0</v>
      </c>
      <c r="J199" s="114" t="s">
        <v>90</v>
      </c>
      <c r="K199" s="114" t="s">
        <v>445</v>
      </c>
      <c r="L199" s="116">
        <v>45812.0</v>
      </c>
      <c r="M199" s="114" t="s">
        <v>351</v>
      </c>
      <c r="N199" s="115">
        <v>6.0</v>
      </c>
      <c r="O199" s="114" t="s">
        <v>352</v>
      </c>
      <c r="P199" s="114" t="s">
        <v>353</v>
      </c>
      <c r="Q199" s="115">
        <v>14907.41</v>
      </c>
      <c r="R199" s="115">
        <v>13414.21</v>
      </c>
      <c r="S199" s="115">
        <v>105.0</v>
      </c>
      <c r="T199" s="115">
        <v>89.0</v>
      </c>
      <c r="U199" s="115">
        <v>252.0</v>
      </c>
      <c r="V199" s="115">
        <v>194.0</v>
      </c>
      <c r="W199" s="115">
        <v>-0.0192751205</v>
      </c>
      <c r="X199" s="115">
        <v>-0.10607610474631751</v>
      </c>
      <c r="Y199" s="115">
        <v>0.025536409</v>
      </c>
      <c r="Z199" s="115">
        <v>0.0802198395</v>
      </c>
      <c r="AA199" s="115">
        <v>-0.015659599</v>
      </c>
      <c r="AB199" s="115">
        <v>2289.485991086082</v>
      </c>
      <c r="AC199" s="115"/>
      <c r="AD199" s="115"/>
      <c r="AE199" s="115"/>
      <c r="AF199" s="115"/>
      <c r="AG199" s="115">
        <v>2289.485991086082</v>
      </c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>
        <v>0.0</v>
      </c>
      <c r="AS199" s="115">
        <v>0.0</v>
      </c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>
        <v>35860.08468789623</v>
      </c>
      <c r="BI199" s="115">
        <v>-32223.222052184225</v>
      </c>
      <c r="BJ199" s="115">
        <v>38711.29793377301</v>
      </c>
      <c r="BK199" s="115">
        <v>-22292.76362879735</v>
      </c>
      <c r="BL199" s="115">
        <v>16066.338981910685</v>
      </c>
      <c r="BM199" s="115">
        <v>-10957.421611413132</v>
      </c>
      <c r="BN199" s="115">
        <v>6086.057923784585</v>
      </c>
      <c r="BO199" s="115">
        <v>-20496.08517131655</v>
      </c>
      <c r="BP199" s="115">
        <v>23628.110314015066</v>
      </c>
      <c r="BQ199" s="115">
        <v>-4109.165695985545</v>
      </c>
      <c r="BR199" s="115"/>
      <c r="BS199" s="115"/>
      <c r="BT199" s="115"/>
      <c r="BU199" s="115"/>
      <c r="BV199" s="115"/>
      <c r="BW199" s="115"/>
      <c r="BX199" s="115"/>
      <c r="BY199" s="115"/>
      <c r="BZ199" s="115">
        <v>0.0</v>
      </c>
      <c r="CA199" s="115">
        <v>0.0</v>
      </c>
      <c r="CB199" s="115"/>
      <c r="CC199" s="115"/>
      <c r="CD199" s="115">
        <v>0.0</v>
      </c>
      <c r="CE199" s="115">
        <v>0.0</v>
      </c>
      <c r="CF199" s="115">
        <v>0.0</v>
      </c>
      <c r="CG199" s="115">
        <v>0.0</v>
      </c>
      <c r="CH199" s="115"/>
      <c r="CI199" s="115"/>
      <c r="CJ199" s="115"/>
      <c r="CK199" s="115"/>
      <c r="CL199" s="116">
        <v>45812.0</v>
      </c>
      <c r="CM199" s="114" t="s">
        <v>384</v>
      </c>
      <c r="CN199" s="114" t="s">
        <v>391</v>
      </c>
      <c r="CO199" s="114" t="s">
        <v>688</v>
      </c>
      <c r="CP199" s="115">
        <v>14684.61</v>
      </c>
      <c r="CQ199" s="115">
        <v>25.0</v>
      </c>
      <c r="CR199" s="115">
        <v>23.0</v>
      </c>
      <c r="CS199" s="114" t="s">
        <v>247</v>
      </c>
      <c r="CT199" s="114"/>
      <c r="CU199" s="114"/>
      <c r="CV199" s="114" t="s">
        <v>357</v>
      </c>
      <c r="CW199" s="116">
        <v>46178.0</v>
      </c>
      <c r="CX199" s="114" t="s">
        <v>358</v>
      </c>
    </row>
    <row r="200">
      <c r="A200" s="117" t="s">
        <v>496</v>
      </c>
      <c r="B200" s="117" t="s">
        <v>689</v>
      </c>
      <c r="C200" s="117" t="s">
        <v>27</v>
      </c>
      <c r="D200" s="117" t="s">
        <v>490</v>
      </c>
      <c r="E200" s="117" t="s">
        <v>349</v>
      </c>
      <c r="F200" s="117"/>
      <c r="G200" s="117"/>
      <c r="H200" s="117"/>
      <c r="I200" s="118">
        <v>21273.0</v>
      </c>
      <c r="J200" s="117" t="s">
        <v>88</v>
      </c>
      <c r="K200" s="117" t="s">
        <v>491</v>
      </c>
      <c r="L200" s="119">
        <v>45812.0</v>
      </c>
      <c r="M200" s="117" t="s">
        <v>351</v>
      </c>
      <c r="N200" s="118">
        <v>6.0</v>
      </c>
      <c r="O200" s="117" t="s">
        <v>352</v>
      </c>
      <c r="P200" s="117" t="s">
        <v>353</v>
      </c>
      <c r="Q200" s="118">
        <v>7063.73</v>
      </c>
      <c r="R200" s="118">
        <v>5152.73</v>
      </c>
      <c r="S200" s="118">
        <v>40.0</v>
      </c>
      <c r="T200" s="118">
        <v>35.0</v>
      </c>
      <c r="U200" s="118">
        <v>108.0</v>
      </c>
      <c r="V200" s="118">
        <v>83.0</v>
      </c>
      <c r="W200" s="118">
        <v>-0.0948579075</v>
      </c>
      <c r="X200" s="118">
        <v>-0.11922621397552313</v>
      </c>
      <c r="Y200" s="118">
        <v>0.0274483015</v>
      </c>
      <c r="Z200" s="118">
        <v>0.048275056999999996</v>
      </c>
      <c r="AA200" s="118">
        <v>-0.0368766515</v>
      </c>
      <c r="AB200" s="118">
        <v>2633.132526711678</v>
      </c>
      <c r="AC200" s="118"/>
      <c r="AD200" s="118"/>
      <c r="AE200" s="118"/>
      <c r="AF200" s="118"/>
      <c r="AG200" s="118">
        <v>2633.132526711678</v>
      </c>
      <c r="AH200" s="118"/>
      <c r="AI200" s="118"/>
      <c r="AJ200" s="118"/>
      <c r="AK200" s="118"/>
      <c r="AL200" s="118"/>
      <c r="AM200" s="118"/>
      <c r="AN200" s="118"/>
      <c r="AO200" s="118"/>
      <c r="AP200" s="118"/>
      <c r="AQ200" s="118"/>
      <c r="AR200" s="118">
        <v>0.0</v>
      </c>
      <c r="AS200" s="118">
        <v>0.0</v>
      </c>
      <c r="AT200" s="118"/>
      <c r="AU200" s="118"/>
      <c r="AV200" s="118"/>
      <c r="AW200" s="118"/>
      <c r="AX200" s="118"/>
      <c r="AY200" s="118"/>
      <c r="AZ200" s="118"/>
      <c r="BA200" s="118"/>
      <c r="BB200" s="118"/>
      <c r="BC200" s="118"/>
      <c r="BD200" s="118"/>
      <c r="BE200" s="118"/>
      <c r="BF200" s="118"/>
      <c r="BG200" s="118"/>
      <c r="BH200" s="118">
        <v>20591.606353731608</v>
      </c>
      <c r="BI200" s="118">
        <v>-44674.21149489211</v>
      </c>
      <c r="BJ200" s="118">
        <v>18437.195532014397</v>
      </c>
      <c r="BK200" s="118">
        <v>-35770.14965777543</v>
      </c>
      <c r="BL200" s="118">
        <v>13320.803400497074</v>
      </c>
      <c r="BM200" s="118">
        <v>-18741.25245248257</v>
      </c>
      <c r="BN200" s="118">
        <v>13558.049775394922</v>
      </c>
      <c r="BO200" s="118">
        <v>-27726.068371369525</v>
      </c>
      <c r="BP200" s="118">
        <v>23839.378525954704</v>
      </c>
      <c r="BQ200" s="118">
        <v>-15091.808981965594</v>
      </c>
      <c r="BR200" s="118"/>
      <c r="BS200" s="118"/>
      <c r="BT200" s="118"/>
      <c r="BU200" s="118"/>
      <c r="BV200" s="118"/>
      <c r="BW200" s="118"/>
      <c r="BX200" s="118"/>
      <c r="BY200" s="118"/>
      <c r="BZ200" s="118">
        <v>0.0</v>
      </c>
      <c r="CA200" s="118">
        <v>0.0</v>
      </c>
      <c r="CB200" s="118"/>
      <c r="CC200" s="118"/>
      <c r="CD200" s="118">
        <v>0.0</v>
      </c>
      <c r="CE200" s="118">
        <v>0.0</v>
      </c>
      <c r="CF200" s="118">
        <v>0.0</v>
      </c>
      <c r="CG200" s="118">
        <v>0.0</v>
      </c>
      <c r="CH200" s="118"/>
      <c r="CI200" s="118"/>
      <c r="CJ200" s="118"/>
      <c r="CK200" s="118"/>
      <c r="CL200" s="119">
        <v>45812.0</v>
      </c>
      <c r="CM200" s="117" t="s">
        <v>369</v>
      </c>
      <c r="CN200" s="117" t="s">
        <v>370</v>
      </c>
      <c r="CO200" s="117" t="s">
        <v>492</v>
      </c>
      <c r="CP200" s="118">
        <v>7063.73</v>
      </c>
      <c r="CQ200" s="118">
        <v>25.0</v>
      </c>
      <c r="CR200" s="118">
        <v>23.0</v>
      </c>
      <c r="CS200" s="117" t="s">
        <v>247</v>
      </c>
      <c r="CT200" s="117"/>
      <c r="CU200" s="117"/>
      <c r="CV200" s="117" t="s">
        <v>357</v>
      </c>
      <c r="CW200" s="119">
        <v>46178.0</v>
      </c>
      <c r="CX200" s="117" t="s">
        <v>358</v>
      </c>
    </row>
    <row r="201">
      <c r="A201" s="114" t="s">
        <v>690</v>
      </c>
      <c r="B201" s="114" t="s">
        <v>147</v>
      </c>
      <c r="C201" s="114" t="s">
        <v>24</v>
      </c>
      <c r="D201" s="114" t="s">
        <v>376</v>
      </c>
      <c r="E201" s="114" t="s">
        <v>349</v>
      </c>
      <c r="F201" s="114"/>
      <c r="G201" s="114"/>
      <c r="H201" s="114"/>
      <c r="I201" s="115">
        <v>14163.0</v>
      </c>
      <c r="J201" s="114" t="s">
        <v>90</v>
      </c>
      <c r="K201" s="114" t="s">
        <v>377</v>
      </c>
      <c r="L201" s="116">
        <v>45812.0</v>
      </c>
      <c r="M201" s="114" t="s">
        <v>351</v>
      </c>
      <c r="N201" s="115">
        <v>6.0</v>
      </c>
      <c r="O201" s="114" t="s">
        <v>352</v>
      </c>
      <c r="P201" s="114" t="s">
        <v>353</v>
      </c>
      <c r="Q201" s="115">
        <v>18647.05</v>
      </c>
      <c r="R201" s="115">
        <v>17927.04</v>
      </c>
      <c r="S201" s="115">
        <v>102.0</v>
      </c>
      <c r="T201" s="115">
        <v>106.0</v>
      </c>
      <c r="U201" s="115">
        <v>234.0</v>
      </c>
      <c r="V201" s="115">
        <v>253.0</v>
      </c>
      <c r="W201" s="115">
        <v>-0.0192751205</v>
      </c>
      <c r="X201" s="115">
        <v>-0.10607610474631751</v>
      </c>
      <c r="Y201" s="115">
        <v>0.025536409</v>
      </c>
      <c r="Z201" s="115">
        <v>0.0802198395</v>
      </c>
      <c r="AA201" s="115">
        <v>-0.015659599</v>
      </c>
      <c r="AB201" s="115">
        <v>2280.3034739926934</v>
      </c>
      <c r="AC201" s="115"/>
      <c r="AD201" s="115"/>
      <c r="AE201" s="115"/>
      <c r="AF201" s="115"/>
      <c r="AG201" s="115">
        <v>2280.3034739926934</v>
      </c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>
        <v>0.0</v>
      </c>
      <c r="AS201" s="115">
        <v>0.0</v>
      </c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>
        <v>35860.08468789623</v>
      </c>
      <c r="BI201" s="115">
        <v>-32223.222052184225</v>
      </c>
      <c r="BJ201" s="115">
        <v>38711.29793377301</v>
      </c>
      <c r="BK201" s="115">
        <v>-22292.76362879735</v>
      </c>
      <c r="BL201" s="115">
        <v>16066.338981910685</v>
      </c>
      <c r="BM201" s="115">
        <v>-10957.421611413132</v>
      </c>
      <c r="BN201" s="115">
        <v>6086.057923784585</v>
      </c>
      <c r="BO201" s="115">
        <v>-20496.08517131655</v>
      </c>
      <c r="BP201" s="115">
        <v>23628.110314015066</v>
      </c>
      <c r="BQ201" s="115">
        <v>-4109.165695985545</v>
      </c>
      <c r="BR201" s="115"/>
      <c r="BS201" s="115"/>
      <c r="BT201" s="115"/>
      <c r="BU201" s="115"/>
      <c r="BV201" s="115"/>
      <c r="BW201" s="115"/>
      <c r="BX201" s="115"/>
      <c r="BY201" s="115"/>
      <c r="BZ201" s="115">
        <v>0.0</v>
      </c>
      <c r="CA201" s="115">
        <v>0.0</v>
      </c>
      <c r="CB201" s="115"/>
      <c r="CC201" s="115"/>
      <c r="CD201" s="115">
        <v>0.0</v>
      </c>
      <c r="CE201" s="115">
        <v>0.0</v>
      </c>
      <c r="CF201" s="115">
        <v>0.0</v>
      </c>
      <c r="CG201" s="115">
        <v>0.0</v>
      </c>
      <c r="CH201" s="115"/>
      <c r="CI201" s="115"/>
      <c r="CJ201" s="115"/>
      <c r="CK201" s="115"/>
      <c r="CL201" s="116">
        <v>45812.0</v>
      </c>
      <c r="CM201" s="114" t="s">
        <v>354</v>
      </c>
      <c r="CN201" s="114" t="s">
        <v>378</v>
      </c>
      <c r="CO201" s="114" t="s">
        <v>379</v>
      </c>
      <c r="CP201" s="115">
        <v>18647.05</v>
      </c>
      <c r="CQ201" s="115">
        <v>25.0</v>
      </c>
      <c r="CR201" s="115">
        <v>23.0</v>
      </c>
      <c r="CS201" s="114" t="s">
        <v>24</v>
      </c>
      <c r="CT201" s="114"/>
      <c r="CU201" s="114"/>
      <c r="CV201" s="114" t="s">
        <v>357</v>
      </c>
      <c r="CW201" s="116">
        <v>46178.0</v>
      </c>
      <c r="CX201" s="114" t="s">
        <v>358</v>
      </c>
    </row>
    <row r="202">
      <c r="A202" s="117" t="s">
        <v>670</v>
      </c>
      <c r="B202" s="117" t="s">
        <v>141</v>
      </c>
      <c r="C202" s="117" t="s">
        <v>24</v>
      </c>
      <c r="D202" s="117" t="s">
        <v>360</v>
      </c>
      <c r="E202" s="117" t="s">
        <v>349</v>
      </c>
      <c r="F202" s="117"/>
      <c r="G202" s="117"/>
      <c r="H202" s="117"/>
      <c r="I202" s="118">
        <v>20205.0</v>
      </c>
      <c r="J202" s="117" t="s">
        <v>96</v>
      </c>
      <c r="K202" s="117" t="s">
        <v>361</v>
      </c>
      <c r="L202" s="119">
        <v>45812.0</v>
      </c>
      <c r="M202" s="117" t="s">
        <v>351</v>
      </c>
      <c r="N202" s="118">
        <v>6.0</v>
      </c>
      <c r="O202" s="117" t="s">
        <v>352</v>
      </c>
      <c r="P202" s="117" t="s">
        <v>353</v>
      </c>
      <c r="Q202" s="118">
        <v>4112.02</v>
      </c>
      <c r="R202" s="118">
        <v>5231.67</v>
      </c>
      <c r="S202" s="118">
        <v>31.0</v>
      </c>
      <c r="T202" s="118">
        <v>36.0</v>
      </c>
      <c r="U202" s="118">
        <v>56.0</v>
      </c>
      <c r="V202" s="118">
        <v>90.0</v>
      </c>
      <c r="W202" s="118">
        <v>0.04034084</v>
      </c>
      <c r="X202" s="118">
        <v>0.04475993804852868</v>
      </c>
      <c r="Y202" s="118">
        <v>-0.013683563</v>
      </c>
      <c r="Z202" s="118">
        <v>0.046733395</v>
      </c>
      <c r="AA202" s="118">
        <v>-0.06415088799999999</v>
      </c>
      <c r="AB202" s="118">
        <v>-1208.3529256854686</v>
      </c>
      <c r="AC202" s="118"/>
      <c r="AD202" s="118"/>
      <c r="AE202" s="118"/>
      <c r="AF202" s="118"/>
      <c r="AG202" s="118">
        <v>-1208.3529256854686</v>
      </c>
      <c r="AH202" s="118"/>
      <c r="AI202" s="118"/>
      <c r="AJ202" s="118"/>
      <c r="AK202" s="118"/>
      <c r="AL202" s="118"/>
      <c r="AM202" s="118"/>
      <c r="AN202" s="118"/>
      <c r="AO202" s="118"/>
      <c r="AP202" s="118"/>
      <c r="AQ202" s="118"/>
      <c r="AR202" s="118">
        <v>0.0</v>
      </c>
      <c r="AS202" s="118">
        <v>0.0</v>
      </c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>
        <v>9042.656767071201</v>
      </c>
      <c r="BI202" s="118">
        <v>-14624.782956248802</v>
      </c>
      <c r="BJ202" s="118">
        <v>6574.140305029479</v>
      </c>
      <c r="BK202" s="118">
        <v>-12722.472117528498</v>
      </c>
      <c r="BL202" s="118">
        <v>7193.335260140271</v>
      </c>
      <c r="BM202" s="118">
        <v>-4274.494645819442</v>
      </c>
      <c r="BN202" s="118">
        <v>5785.784483451586</v>
      </c>
      <c r="BO202" s="118">
        <v>-6150.014104686039</v>
      </c>
      <c r="BP202" s="118">
        <v>6844.823439854254</v>
      </c>
      <c r="BQ202" s="118">
        <v>-3561.7532042989715</v>
      </c>
      <c r="BR202" s="118"/>
      <c r="BS202" s="118"/>
      <c r="BT202" s="118"/>
      <c r="BU202" s="118"/>
      <c r="BV202" s="118"/>
      <c r="BW202" s="118"/>
      <c r="BX202" s="118"/>
      <c r="BY202" s="118"/>
      <c r="BZ202" s="118">
        <v>0.0</v>
      </c>
      <c r="CA202" s="118">
        <v>0.0</v>
      </c>
      <c r="CB202" s="118"/>
      <c r="CC202" s="118"/>
      <c r="CD202" s="118">
        <v>0.0</v>
      </c>
      <c r="CE202" s="118">
        <v>0.0</v>
      </c>
      <c r="CF202" s="118">
        <v>0.0</v>
      </c>
      <c r="CG202" s="118">
        <v>0.0</v>
      </c>
      <c r="CH202" s="118"/>
      <c r="CI202" s="118"/>
      <c r="CJ202" s="118"/>
      <c r="CK202" s="118"/>
      <c r="CL202" s="119">
        <v>45812.0</v>
      </c>
      <c r="CM202" s="117" t="s">
        <v>362</v>
      </c>
      <c r="CN202" s="117" t="s">
        <v>363</v>
      </c>
      <c r="CO202" s="117" t="s">
        <v>364</v>
      </c>
      <c r="CP202" s="118">
        <v>4112.02</v>
      </c>
      <c r="CQ202" s="118">
        <v>25.0</v>
      </c>
      <c r="CR202" s="118">
        <v>23.0</v>
      </c>
      <c r="CS202" s="117" t="s">
        <v>24</v>
      </c>
      <c r="CT202" s="117"/>
      <c r="CU202" s="117"/>
      <c r="CV202" s="117" t="s">
        <v>372</v>
      </c>
      <c r="CW202" s="119">
        <v>46178.0</v>
      </c>
      <c r="CX202" s="117" t="s">
        <v>358</v>
      </c>
    </row>
    <row r="203">
      <c r="A203" s="114" t="s">
        <v>666</v>
      </c>
      <c r="B203" s="114" t="s">
        <v>691</v>
      </c>
      <c r="C203" s="114" t="s">
        <v>27</v>
      </c>
      <c r="D203" s="114" t="s">
        <v>490</v>
      </c>
      <c r="E203" s="114" t="s">
        <v>349</v>
      </c>
      <c r="F203" s="114"/>
      <c r="G203" s="114"/>
      <c r="H203" s="114"/>
      <c r="I203" s="115">
        <v>21512.0</v>
      </c>
      <c r="J203" s="114" t="s">
        <v>97</v>
      </c>
      <c r="K203" s="114" t="s">
        <v>491</v>
      </c>
      <c r="L203" s="116">
        <v>45812.0</v>
      </c>
      <c r="M203" s="114" t="s">
        <v>351</v>
      </c>
      <c r="N203" s="115">
        <v>6.0</v>
      </c>
      <c r="O203" s="114" t="s">
        <v>352</v>
      </c>
      <c r="P203" s="114" t="s">
        <v>353</v>
      </c>
      <c r="Q203" s="115">
        <v>1894.15</v>
      </c>
      <c r="R203" s="115">
        <v>1970.5</v>
      </c>
      <c r="S203" s="115">
        <v>15.0</v>
      </c>
      <c r="T203" s="115">
        <v>15.0</v>
      </c>
      <c r="U203" s="115">
        <v>23.0</v>
      </c>
      <c r="V203" s="115">
        <v>41.0</v>
      </c>
      <c r="W203" s="115">
        <v>-0.051923965</v>
      </c>
      <c r="X203" s="115">
        <v>-0.11016949152542377</v>
      </c>
      <c r="Y203" s="115">
        <v>0.017272961</v>
      </c>
      <c r="Z203" s="115">
        <v>0.049994038</v>
      </c>
      <c r="AA203" s="115">
        <v>-0.004946123</v>
      </c>
      <c r="AB203" s="115">
        <v>98.29117272284569</v>
      </c>
      <c r="AC203" s="115"/>
      <c r="AD203" s="115"/>
      <c r="AE203" s="115"/>
      <c r="AF203" s="115"/>
      <c r="AG203" s="115">
        <v>98.29117272284569</v>
      </c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>
        <v>0.0</v>
      </c>
      <c r="AS203" s="115">
        <v>0.0</v>
      </c>
      <c r="AT203" s="115"/>
      <c r="AU203" s="115"/>
      <c r="AV203" s="115"/>
      <c r="AW203" s="115"/>
      <c r="AX203" s="115"/>
      <c r="AY203" s="115"/>
      <c r="AZ203" s="115"/>
      <c r="BA203" s="115"/>
      <c r="BB203" s="115"/>
      <c r="BC203" s="115"/>
      <c r="BD203" s="115"/>
      <c r="BE203" s="115"/>
      <c r="BF203" s="115"/>
      <c r="BG203" s="115"/>
      <c r="BH203" s="115">
        <v>36723.19343576279</v>
      </c>
      <c r="BI203" s="115">
        <v>-31012.0357528237</v>
      </c>
      <c r="BJ203" s="115">
        <v>38166.80286539551</v>
      </c>
      <c r="BK203" s="115">
        <v>-24201.011179707435</v>
      </c>
      <c r="BL203" s="115">
        <v>19647.58418016359</v>
      </c>
      <c r="BM203" s="115">
        <v>-17067.03282122392</v>
      </c>
      <c r="BN203" s="115">
        <v>21073.293134851534</v>
      </c>
      <c r="BO203" s="115">
        <v>-21510.388084052516</v>
      </c>
      <c r="BP203" s="115">
        <v>16750.550170999653</v>
      </c>
      <c r="BQ203" s="115">
        <v>-13732.903862858993</v>
      </c>
      <c r="BR203" s="115"/>
      <c r="BS203" s="115"/>
      <c r="BT203" s="115"/>
      <c r="BU203" s="115"/>
      <c r="BV203" s="115"/>
      <c r="BW203" s="115"/>
      <c r="BX203" s="115"/>
      <c r="BY203" s="115"/>
      <c r="BZ203" s="115">
        <v>0.0</v>
      </c>
      <c r="CA203" s="115">
        <v>0.0</v>
      </c>
      <c r="CB203" s="115"/>
      <c r="CC203" s="115"/>
      <c r="CD203" s="115">
        <v>0.0</v>
      </c>
      <c r="CE203" s="115">
        <v>0.0</v>
      </c>
      <c r="CF203" s="115">
        <v>0.0</v>
      </c>
      <c r="CG203" s="115">
        <v>0.0</v>
      </c>
      <c r="CH203" s="115"/>
      <c r="CI203" s="115"/>
      <c r="CJ203" s="115"/>
      <c r="CK203" s="115"/>
      <c r="CL203" s="116">
        <v>45812.0</v>
      </c>
      <c r="CM203" s="114" t="s">
        <v>498</v>
      </c>
      <c r="CN203" s="114" t="s">
        <v>370</v>
      </c>
      <c r="CO203" s="114" t="s">
        <v>492</v>
      </c>
      <c r="CP203" s="115">
        <v>1894.15</v>
      </c>
      <c r="CQ203" s="115">
        <v>25.0</v>
      </c>
      <c r="CR203" s="115">
        <v>23.0</v>
      </c>
      <c r="CS203" s="114" t="s">
        <v>247</v>
      </c>
      <c r="CT203" s="114"/>
      <c r="CU203" s="114"/>
      <c r="CV203" s="114" t="s">
        <v>357</v>
      </c>
      <c r="CW203" s="116">
        <v>46178.0</v>
      </c>
      <c r="CX203" s="114" t="s">
        <v>358</v>
      </c>
    </row>
    <row r="204">
      <c r="A204" s="117" t="s">
        <v>681</v>
      </c>
      <c r="B204" s="117" t="s">
        <v>138</v>
      </c>
      <c r="C204" s="117" t="s">
        <v>24</v>
      </c>
      <c r="D204" s="117" t="s">
        <v>376</v>
      </c>
      <c r="E204" s="117" t="s">
        <v>349</v>
      </c>
      <c r="F204" s="117"/>
      <c r="G204" s="117"/>
      <c r="H204" s="117"/>
      <c r="I204" s="118">
        <v>18452.0</v>
      </c>
      <c r="J204" s="117" t="s">
        <v>90</v>
      </c>
      <c r="K204" s="117" t="s">
        <v>377</v>
      </c>
      <c r="L204" s="119">
        <v>45812.0</v>
      </c>
      <c r="M204" s="117" t="s">
        <v>351</v>
      </c>
      <c r="N204" s="118">
        <v>6.0</v>
      </c>
      <c r="O204" s="117" t="s">
        <v>352</v>
      </c>
      <c r="P204" s="117" t="s">
        <v>353</v>
      </c>
      <c r="Q204" s="118">
        <v>4975.54</v>
      </c>
      <c r="R204" s="118">
        <v>4885.35</v>
      </c>
      <c r="S204" s="118">
        <v>30.0</v>
      </c>
      <c r="T204" s="118">
        <v>34.0</v>
      </c>
      <c r="U204" s="118">
        <v>53.0</v>
      </c>
      <c r="V204" s="118">
        <v>62.0</v>
      </c>
      <c r="W204" s="118">
        <v>-0.0192751205</v>
      </c>
      <c r="X204" s="118">
        <v>-0.10607610474631751</v>
      </c>
      <c r="Y204" s="118">
        <v>0.025536409</v>
      </c>
      <c r="Z204" s="118">
        <v>0.0802198395</v>
      </c>
      <c r="AA204" s="118">
        <v>-0.015659599</v>
      </c>
      <c r="AB204" s="118">
        <v>489.6117615716476</v>
      </c>
      <c r="AC204" s="118"/>
      <c r="AD204" s="118"/>
      <c r="AE204" s="118"/>
      <c r="AF204" s="118"/>
      <c r="AG204" s="118">
        <v>489.6117615716476</v>
      </c>
      <c r="AH204" s="118"/>
      <c r="AI204" s="118"/>
      <c r="AJ204" s="118"/>
      <c r="AK204" s="118"/>
      <c r="AL204" s="118"/>
      <c r="AM204" s="118"/>
      <c r="AN204" s="118"/>
      <c r="AO204" s="118"/>
      <c r="AP204" s="118"/>
      <c r="AQ204" s="118"/>
      <c r="AR204" s="118">
        <v>0.0</v>
      </c>
      <c r="AS204" s="118">
        <v>0.0</v>
      </c>
      <c r="AT204" s="118"/>
      <c r="AU204" s="118"/>
      <c r="AV204" s="118"/>
      <c r="AW204" s="118"/>
      <c r="AX204" s="118"/>
      <c r="AY204" s="118"/>
      <c r="AZ204" s="118"/>
      <c r="BA204" s="118"/>
      <c r="BB204" s="118"/>
      <c r="BC204" s="118"/>
      <c r="BD204" s="118"/>
      <c r="BE204" s="118"/>
      <c r="BF204" s="118"/>
      <c r="BG204" s="118"/>
      <c r="BH204" s="118">
        <v>35860.08468789623</v>
      </c>
      <c r="BI204" s="118">
        <v>-32223.222052184225</v>
      </c>
      <c r="BJ204" s="118">
        <v>38711.29793377301</v>
      </c>
      <c r="BK204" s="118">
        <v>-22292.76362879735</v>
      </c>
      <c r="BL204" s="118">
        <v>16066.338981910685</v>
      </c>
      <c r="BM204" s="118">
        <v>-10957.421611413132</v>
      </c>
      <c r="BN204" s="118">
        <v>6086.057923784585</v>
      </c>
      <c r="BO204" s="118">
        <v>-20496.08517131655</v>
      </c>
      <c r="BP204" s="118">
        <v>23628.110314015066</v>
      </c>
      <c r="BQ204" s="118">
        <v>-4109.165695985545</v>
      </c>
      <c r="BR204" s="118"/>
      <c r="BS204" s="118"/>
      <c r="BT204" s="118"/>
      <c r="BU204" s="118"/>
      <c r="BV204" s="118"/>
      <c r="BW204" s="118"/>
      <c r="BX204" s="118"/>
      <c r="BY204" s="118"/>
      <c r="BZ204" s="118">
        <v>0.0</v>
      </c>
      <c r="CA204" s="118">
        <v>0.0</v>
      </c>
      <c r="CB204" s="118"/>
      <c r="CC204" s="118"/>
      <c r="CD204" s="118">
        <v>0.0</v>
      </c>
      <c r="CE204" s="118">
        <v>0.0</v>
      </c>
      <c r="CF204" s="118">
        <v>0.0</v>
      </c>
      <c r="CG204" s="118">
        <v>0.0</v>
      </c>
      <c r="CH204" s="118"/>
      <c r="CI204" s="118"/>
      <c r="CJ204" s="118"/>
      <c r="CK204" s="118"/>
      <c r="CL204" s="119">
        <v>45812.0</v>
      </c>
      <c r="CM204" s="117" t="s">
        <v>354</v>
      </c>
      <c r="CN204" s="117" t="s">
        <v>378</v>
      </c>
      <c r="CO204" s="117" t="s">
        <v>692</v>
      </c>
      <c r="CP204" s="118">
        <v>4975.54</v>
      </c>
      <c r="CQ204" s="118">
        <v>25.0</v>
      </c>
      <c r="CR204" s="118">
        <v>23.0</v>
      </c>
      <c r="CS204" s="117" t="s">
        <v>24</v>
      </c>
      <c r="CT204" s="117"/>
      <c r="CU204" s="117"/>
      <c r="CV204" s="117" t="s">
        <v>357</v>
      </c>
      <c r="CW204" s="119">
        <v>46178.0</v>
      </c>
      <c r="CX204" s="117" t="s">
        <v>358</v>
      </c>
    </row>
    <row r="205">
      <c r="A205" s="114" t="s">
        <v>644</v>
      </c>
      <c r="B205" s="114" t="s">
        <v>693</v>
      </c>
      <c r="C205" s="114" t="s">
        <v>27</v>
      </c>
      <c r="D205" s="114" t="s">
        <v>490</v>
      </c>
      <c r="E205" s="114" t="s">
        <v>349</v>
      </c>
      <c r="F205" s="114"/>
      <c r="G205" s="114"/>
      <c r="H205" s="114"/>
      <c r="I205" s="115">
        <v>21403.0</v>
      </c>
      <c r="J205" s="114" t="s">
        <v>86</v>
      </c>
      <c r="K205" s="114" t="s">
        <v>491</v>
      </c>
      <c r="L205" s="116">
        <v>45812.0</v>
      </c>
      <c r="M205" s="114" t="s">
        <v>351</v>
      </c>
      <c r="N205" s="115">
        <v>6.0</v>
      </c>
      <c r="O205" s="114" t="s">
        <v>352</v>
      </c>
      <c r="P205" s="114" t="s">
        <v>353</v>
      </c>
      <c r="Q205" s="115">
        <v>10677.98</v>
      </c>
      <c r="R205" s="115">
        <v>11300.19</v>
      </c>
      <c r="S205" s="115">
        <v>67.0</v>
      </c>
      <c r="T205" s="115">
        <v>68.0</v>
      </c>
      <c r="U205" s="115">
        <v>132.0</v>
      </c>
      <c r="V205" s="115">
        <v>193.0</v>
      </c>
      <c r="W205" s="115">
        <v>-0.082491842</v>
      </c>
      <c r="X205" s="115">
        <v>-0.04054054054054057</v>
      </c>
      <c r="Y205" s="115">
        <v>-0.002432829</v>
      </c>
      <c r="Z205" s="115">
        <v>0.064605929</v>
      </c>
      <c r="AA205" s="115">
        <v>-0.117253521</v>
      </c>
      <c r="AB205" s="115">
        <v>-148.96428491981885</v>
      </c>
      <c r="AC205" s="115"/>
      <c r="AD205" s="115"/>
      <c r="AE205" s="115"/>
      <c r="AF205" s="115"/>
      <c r="AG205" s="115">
        <v>-148.96428491981885</v>
      </c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>
        <v>0.0</v>
      </c>
      <c r="AS205" s="115">
        <v>0.0</v>
      </c>
      <c r="AT205" s="115"/>
      <c r="AU205" s="115"/>
      <c r="AV205" s="115"/>
      <c r="AW205" s="115"/>
      <c r="AX205" s="115"/>
      <c r="AY205" s="115"/>
      <c r="AZ205" s="115"/>
      <c r="BA205" s="115"/>
      <c r="BB205" s="115"/>
      <c r="BC205" s="115"/>
      <c r="BD205" s="115"/>
      <c r="BE205" s="115"/>
      <c r="BF205" s="115"/>
      <c r="BG205" s="115"/>
      <c r="BH205" s="115">
        <v>18942.256601210724</v>
      </c>
      <c r="BI205" s="115">
        <v>-22493.812897781016</v>
      </c>
      <c r="BJ205" s="115">
        <v>10854.753869818704</v>
      </c>
      <c r="BK205" s="115">
        <v>-25193.598336845087</v>
      </c>
      <c r="BL205" s="115">
        <v>12226.332837277254</v>
      </c>
      <c r="BM205" s="115">
        <v>-8082.171623414555</v>
      </c>
      <c r="BN205" s="115">
        <v>13944.239662689306</v>
      </c>
      <c r="BO205" s="115">
        <v>-12148.991186639172</v>
      </c>
      <c r="BP205" s="115">
        <v>13323.364577980185</v>
      </c>
      <c r="BQ205" s="115">
        <v>-10974.45184016762</v>
      </c>
      <c r="BR205" s="115"/>
      <c r="BS205" s="115"/>
      <c r="BT205" s="115"/>
      <c r="BU205" s="115"/>
      <c r="BV205" s="115"/>
      <c r="BW205" s="115"/>
      <c r="BX205" s="115"/>
      <c r="BY205" s="115"/>
      <c r="BZ205" s="115">
        <v>0.0</v>
      </c>
      <c r="CA205" s="115">
        <v>0.0</v>
      </c>
      <c r="CB205" s="115"/>
      <c r="CC205" s="115"/>
      <c r="CD205" s="115">
        <v>0.0</v>
      </c>
      <c r="CE205" s="115">
        <v>0.0</v>
      </c>
      <c r="CF205" s="115">
        <v>0.0</v>
      </c>
      <c r="CG205" s="115">
        <v>0.0</v>
      </c>
      <c r="CH205" s="115"/>
      <c r="CI205" s="115"/>
      <c r="CJ205" s="115"/>
      <c r="CK205" s="115"/>
      <c r="CL205" s="116">
        <v>45812.0</v>
      </c>
      <c r="CM205" s="114" t="s">
        <v>369</v>
      </c>
      <c r="CN205" s="114" t="s">
        <v>370</v>
      </c>
      <c r="CO205" s="114" t="s">
        <v>525</v>
      </c>
      <c r="CP205" s="115">
        <v>10677.98</v>
      </c>
      <c r="CQ205" s="115">
        <v>25.0</v>
      </c>
      <c r="CR205" s="115">
        <v>23.0</v>
      </c>
      <c r="CS205" s="114" t="s">
        <v>247</v>
      </c>
      <c r="CT205" s="114"/>
      <c r="CU205" s="114"/>
      <c r="CV205" s="114" t="s">
        <v>372</v>
      </c>
      <c r="CW205" s="116">
        <v>46178.0</v>
      </c>
      <c r="CX205" s="114" t="s">
        <v>358</v>
      </c>
    </row>
    <row r="206">
      <c r="A206" s="117" t="s">
        <v>694</v>
      </c>
      <c r="B206" s="117" t="s">
        <v>695</v>
      </c>
      <c r="C206" s="117" t="s">
        <v>27</v>
      </c>
      <c r="D206" s="117" t="s">
        <v>411</v>
      </c>
      <c r="E206" s="117" t="s">
        <v>349</v>
      </c>
      <c r="F206" s="117"/>
      <c r="G206" s="117"/>
      <c r="H206" s="117"/>
      <c r="I206" s="118">
        <v>14114.0</v>
      </c>
      <c r="J206" s="117" t="s">
        <v>79</v>
      </c>
      <c r="K206" s="117" t="s">
        <v>412</v>
      </c>
      <c r="L206" s="119">
        <v>45812.0</v>
      </c>
      <c r="M206" s="117" t="s">
        <v>351</v>
      </c>
      <c r="N206" s="118">
        <v>6.0</v>
      </c>
      <c r="O206" s="117" t="s">
        <v>352</v>
      </c>
      <c r="P206" s="117" t="s">
        <v>353</v>
      </c>
      <c r="Q206" s="118">
        <v>2544.35</v>
      </c>
      <c r="R206" s="118">
        <v>3458.86</v>
      </c>
      <c r="S206" s="118">
        <v>21.0</v>
      </c>
      <c r="T206" s="118">
        <v>21.0</v>
      </c>
      <c r="U206" s="118">
        <v>64.0</v>
      </c>
      <c r="V206" s="118">
        <v>67.0</v>
      </c>
      <c r="W206" s="118">
        <v>-0.054825179</v>
      </c>
      <c r="X206" s="118">
        <v>-0.032258064516129004</v>
      </c>
      <c r="Y206" s="118">
        <v>0.02488836</v>
      </c>
      <c r="Z206" s="118">
        <v>0.004423513</v>
      </c>
      <c r="AA206" s="118">
        <v>0.010875379</v>
      </c>
      <c r="AB206" s="118">
        <v>-918.5195464158639</v>
      </c>
      <c r="AC206" s="118"/>
      <c r="AD206" s="118"/>
      <c r="AE206" s="118"/>
      <c r="AF206" s="118"/>
      <c r="AG206" s="118">
        <v>-918.5195464158639</v>
      </c>
      <c r="AH206" s="118"/>
      <c r="AI206" s="118"/>
      <c r="AJ206" s="118"/>
      <c r="AK206" s="118"/>
      <c r="AL206" s="118"/>
      <c r="AM206" s="118"/>
      <c r="AN206" s="118"/>
      <c r="AO206" s="118"/>
      <c r="AP206" s="118"/>
      <c r="AQ206" s="118"/>
      <c r="AR206" s="118">
        <v>0.0</v>
      </c>
      <c r="AS206" s="118">
        <v>0.0</v>
      </c>
      <c r="AT206" s="118"/>
      <c r="AU206" s="118"/>
      <c r="AV206" s="118"/>
      <c r="AW206" s="118"/>
      <c r="AX206" s="118"/>
      <c r="AY206" s="118"/>
      <c r="AZ206" s="118"/>
      <c r="BA206" s="118"/>
      <c r="BB206" s="118"/>
      <c r="BC206" s="118"/>
      <c r="BD206" s="118"/>
      <c r="BE206" s="118"/>
      <c r="BF206" s="118"/>
      <c r="BG206" s="118"/>
      <c r="BH206" s="118">
        <v>9844.129610043932</v>
      </c>
      <c r="BI206" s="118">
        <v>-9425.6405393914</v>
      </c>
      <c r="BJ206" s="118">
        <v>5061.4460225670955</v>
      </c>
      <c r="BK206" s="118">
        <v>-10020.452523714228</v>
      </c>
      <c r="BL206" s="118">
        <v>8413.052881476435</v>
      </c>
      <c r="BM206" s="118">
        <v>-8181.282124534361</v>
      </c>
      <c r="BN206" s="118">
        <v>6068.478079148779</v>
      </c>
      <c r="BO206" s="118">
        <v>-5567.564024379657</v>
      </c>
      <c r="BP206" s="118">
        <v>8508.315175032501</v>
      </c>
      <c r="BQ206" s="118">
        <v>-8777.45847285955</v>
      </c>
      <c r="BR206" s="118"/>
      <c r="BS206" s="118"/>
      <c r="BT206" s="118"/>
      <c r="BU206" s="118"/>
      <c r="BV206" s="118"/>
      <c r="BW206" s="118"/>
      <c r="BX206" s="118"/>
      <c r="BY206" s="118"/>
      <c r="BZ206" s="118">
        <v>0.0</v>
      </c>
      <c r="CA206" s="118">
        <v>0.0</v>
      </c>
      <c r="CB206" s="118"/>
      <c r="CC206" s="118"/>
      <c r="CD206" s="118">
        <v>0.0</v>
      </c>
      <c r="CE206" s="118">
        <v>0.0</v>
      </c>
      <c r="CF206" s="118">
        <v>0.0</v>
      </c>
      <c r="CG206" s="118">
        <v>0.0</v>
      </c>
      <c r="CH206" s="118"/>
      <c r="CI206" s="118"/>
      <c r="CJ206" s="118"/>
      <c r="CK206" s="118"/>
      <c r="CL206" s="119">
        <v>45812.0</v>
      </c>
      <c r="CM206" s="117" t="s">
        <v>369</v>
      </c>
      <c r="CN206" s="117" t="s">
        <v>370</v>
      </c>
      <c r="CO206" s="117" t="s">
        <v>371</v>
      </c>
      <c r="CP206" s="118">
        <v>2683.41</v>
      </c>
      <c r="CQ206" s="118">
        <v>25.0</v>
      </c>
      <c r="CR206" s="118">
        <v>23.0</v>
      </c>
      <c r="CS206" s="117" t="s">
        <v>247</v>
      </c>
      <c r="CT206" s="117"/>
      <c r="CU206" s="117"/>
      <c r="CV206" s="117" t="s">
        <v>372</v>
      </c>
      <c r="CW206" s="119">
        <v>46178.0</v>
      </c>
      <c r="CX206" s="117" t="s">
        <v>358</v>
      </c>
    </row>
    <row r="207">
      <c r="A207" s="114" t="s">
        <v>696</v>
      </c>
      <c r="B207" s="114" t="s">
        <v>697</v>
      </c>
      <c r="C207" s="114" t="s">
        <v>25</v>
      </c>
      <c r="D207" s="114" t="s">
        <v>444</v>
      </c>
      <c r="E207" s="114" t="s">
        <v>349</v>
      </c>
      <c r="F207" s="114"/>
      <c r="G207" s="114"/>
      <c r="H207" s="114"/>
      <c r="I207" s="115">
        <v>21335.0</v>
      </c>
      <c r="J207" s="114" t="s">
        <v>88</v>
      </c>
      <c r="K207" s="114" t="s">
        <v>445</v>
      </c>
      <c r="L207" s="116">
        <v>45812.0</v>
      </c>
      <c r="M207" s="114" t="s">
        <v>351</v>
      </c>
      <c r="N207" s="115">
        <v>6.0</v>
      </c>
      <c r="O207" s="114" t="s">
        <v>352</v>
      </c>
      <c r="P207" s="114" t="s">
        <v>353</v>
      </c>
      <c r="Q207" s="115">
        <v>9649.12</v>
      </c>
      <c r="R207" s="115">
        <v>12420.67</v>
      </c>
      <c r="S207" s="115">
        <v>57.0</v>
      </c>
      <c r="T207" s="115">
        <v>73.0</v>
      </c>
      <c r="U207" s="115">
        <v>146.0</v>
      </c>
      <c r="V207" s="115">
        <v>188.0</v>
      </c>
      <c r="W207" s="115">
        <v>-0.0948579075</v>
      </c>
      <c r="X207" s="115">
        <v>-0.11922621397552313</v>
      </c>
      <c r="Y207" s="115">
        <v>0.0274483015</v>
      </c>
      <c r="Z207" s="115">
        <v>0.048275056999999996</v>
      </c>
      <c r="AA207" s="115">
        <v>-0.0368766515</v>
      </c>
      <c r="AB207" s="115">
        <v>-1550.58378908851</v>
      </c>
      <c r="AC207" s="115"/>
      <c r="AD207" s="115"/>
      <c r="AE207" s="115"/>
      <c r="AF207" s="115"/>
      <c r="AG207" s="115">
        <v>-1550.58378908851</v>
      </c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>
        <v>0.0</v>
      </c>
      <c r="AS207" s="115">
        <v>0.0</v>
      </c>
      <c r="AT207" s="115"/>
      <c r="AU207" s="115"/>
      <c r="AV207" s="115"/>
      <c r="AW207" s="115"/>
      <c r="AX207" s="115"/>
      <c r="AY207" s="115"/>
      <c r="AZ207" s="115"/>
      <c r="BA207" s="115"/>
      <c r="BB207" s="115"/>
      <c r="BC207" s="115"/>
      <c r="BD207" s="115"/>
      <c r="BE207" s="115"/>
      <c r="BF207" s="115"/>
      <c r="BG207" s="115"/>
      <c r="BH207" s="115">
        <v>20591.606353731608</v>
      </c>
      <c r="BI207" s="115">
        <v>-44674.21149489211</v>
      </c>
      <c r="BJ207" s="115">
        <v>18437.195532014397</v>
      </c>
      <c r="BK207" s="115">
        <v>-35770.14965777543</v>
      </c>
      <c r="BL207" s="115">
        <v>13320.803400497074</v>
      </c>
      <c r="BM207" s="115">
        <v>-18741.25245248257</v>
      </c>
      <c r="BN207" s="115">
        <v>13558.049775394922</v>
      </c>
      <c r="BO207" s="115">
        <v>-27726.068371369525</v>
      </c>
      <c r="BP207" s="115">
        <v>23839.378525954704</v>
      </c>
      <c r="BQ207" s="115">
        <v>-15091.808981965594</v>
      </c>
      <c r="BR207" s="115"/>
      <c r="BS207" s="115"/>
      <c r="BT207" s="115"/>
      <c r="BU207" s="115"/>
      <c r="BV207" s="115"/>
      <c r="BW207" s="115"/>
      <c r="BX207" s="115"/>
      <c r="BY207" s="115"/>
      <c r="BZ207" s="115">
        <v>0.0</v>
      </c>
      <c r="CA207" s="115">
        <v>0.0</v>
      </c>
      <c r="CB207" s="115"/>
      <c r="CC207" s="115"/>
      <c r="CD207" s="115">
        <v>0.0</v>
      </c>
      <c r="CE207" s="115">
        <v>0.0</v>
      </c>
      <c r="CF207" s="115">
        <v>0.0</v>
      </c>
      <c r="CG207" s="115">
        <v>0.0</v>
      </c>
      <c r="CH207" s="115"/>
      <c r="CI207" s="115"/>
      <c r="CJ207" s="115"/>
      <c r="CK207" s="115"/>
      <c r="CL207" s="116">
        <v>45812.0</v>
      </c>
      <c r="CM207" s="114" t="s">
        <v>384</v>
      </c>
      <c r="CN207" s="114" t="s">
        <v>391</v>
      </c>
      <c r="CO207" s="114" t="s">
        <v>620</v>
      </c>
      <c r="CP207" s="115">
        <v>9649.12</v>
      </c>
      <c r="CQ207" s="115">
        <v>25.0</v>
      </c>
      <c r="CR207" s="115">
        <v>23.0</v>
      </c>
      <c r="CS207" s="114" t="s">
        <v>247</v>
      </c>
      <c r="CT207" s="114"/>
      <c r="CU207" s="114"/>
      <c r="CV207" s="114" t="s">
        <v>372</v>
      </c>
      <c r="CW207" s="116">
        <v>46178.0</v>
      </c>
      <c r="CX207" s="114" t="s">
        <v>358</v>
      </c>
    </row>
    <row r="208">
      <c r="A208" s="117" t="s">
        <v>683</v>
      </c>
      <c r="B208" s="117" t="s">
        <v>698</v>
      </c>
      <c r="C208" s="117" t="s">
        <v>25</v>
      </c>
      <c r="D208" s="117" t="s">
        <v>437</v>
      </c>
      <c r="E208" s="117" t="s">
        <v>349</v>
      </c>
      <c r="F208" s="117"/>
      <c r="G208" s="117"/>
      <c r="H208" s="117"/>
      <c r="I208" s="118">
        <v>21789.0</v>
      </c>
      <c r="J208" s="117" t="s">
        <v>78</v>
      </c>
      <c r="K208" s="117" t="s">
        <v>438</v>
      </c>
      <c r="L208" s="119">
        <v>45812.0</v>
      </c>
      <c r="M208" s="117" t="s">
        <v>351</v>
      </c>
      <c r="N208" s="118">
        <v>6.0</v>
      </c>
      <c r="O208" s="117" t="s">
        <v>352</v>
      </c>
      <c r="P208" s="117" t="s">
        <v>353</v>
      </c>
      <c r="Q208" s="118">
        <v>3815.52</v>
      </c>
      <c r="R208" s="118">
        <v>5224.94</v>
      </c>
      <c r="S208" s="118">
        <v>23.0</v>
      </c>
      <c r="T208" s="118">
        <v>30.0</v>
      </c>
      <c r="U208" s="118">
        <v>63.0</v>
      </c>
      <c r="V208" s="118">
        <v>88.0</v>
      </c>
      <c r="W208" s="118">
        <v>-0.067958535</v>
      </c>
      <c r="X208" s="118">
        <v>-0.11965811965811968</v>
      </c>
      <c r="Y208" s="118">
        <v>0.038277632</v>
      </c>
      <c r="Z208" s="118">
        <v>0.073607972</v>
      </c>
      <c r="AA208" s="118">
        <v>-0.060044893</v>
      </c>
      <c r="AB208" s="118">
        <v>-909.3342362560672</v>
      </c>
      <c r="AC208" s="118"/>
      <c r="AD208" s="118"/>
      <c r="AE208" s="118"/>
      <c r="AF208" s="118"/>
      <c r="AG208" s="118">
        <v>-909.3342362560672</v>
      </c>
      <c r="AH208" s="118"/>
      <c r="AI208" s="118"/>
      <c r="AJ208" s="118"/>
      <c r="AK208" s="118"/>
      <c r="AL208" s="118"/>
      <c r="AM208" s="118"/>
      <c r="AN208" s="118"/>
      <c r="AO208" s="118"/>
      <c r="AP208" s="118"/>
      <c r="AQ208" s="118"/>
      <c r="AR208" s="118">
        <v>0.0</v>
      </c>
      <c r="AS208" s="118">
        <v>0.0</v>
      </c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>
        <v>20984.351344564446</v>
      </c>
      <c r="BI208" s="118">
        <v>-42006.90046536044</v>
      </c>
      <c r="BJ208" s="118">
        <v>18221.68111498422</v>
      </c>
      <c r="BK208" s="118">
        <v>-16705.629652277985</v>
      </c>
      <c r="BL208" s="118">
        <v>12116.096321689847</v>
      </c>
      <c r="BM208" s="118">
        <v>-15059.834627137316</v>
      </c>
      <c r="BN208" s="118">
        <v>6244.844903847719</v>
      </c>
      <c r="BO208" s="118">
        <v>-7821.811989821972</v>
      </c>
      <c r="BP208" s="118">
        <v>9665.485299779895</v>
      </c>
      <c r="BQ208" s="118">
        <v>-11032.256519253115</v>
      </c>
      <c r="BR208" s="118"/>
      <c r="BS208" s="118"/>
      <c r="BT208" s="118"/>
      <c r="BU208" s="118"/>
      <c r="BV208" s="118"/>
      <c r="BW208" s="118"/>
      <c r="BX208" s="118"/>
      <c r="BY208" s="118"/>
      <c r="BZ208" s="118">
        <v>0.0</v>
      </c>
      <c r="CA208" s="118">
        <v>0.0</v>
      </c>
      <c r="CB208" s="118"/>
      <c r="CC208" s="118"/>
      <c r="CD208" s="118">
        <v>0.0</v>
      </c>
      <c r="CE208" s="118">
        <v>0.0</v>
      </c>
      <c r="CF208" s="118">
        <v>0.0</v>
      </c>
      <c r="CG208" s="118">
        <v>0.0</v>
      </c>
      <c r="CH208" s="118"/>
      <c r="CI208" s="118"/>
      <c r="CJ208" s="118"/>
      <c r="CK208" s="118"/>
      <c r="CL208" s="119">
        <v>45812.0</v>
      </c>
      <c r="CM208" s="117" t="s">
        <v>354</v>
      </c>
      <c r="CN208" s="117" t="s">
        <v>466</v>
      </c>
      <c r="CO208" s="117" t="s">
        <v>467</v>
      </c>
      <c r="CP208" s="118">
        <v>3815.52</v>
      </c>
      <c r="CQ208" s="118">
        <v>25.0</v>
      </c>
      <c r="CR208" s="118">
        <v>23.0</v>
      </c>
      <c r="CS208" s="117" t="s">
        <v>247</v>
      </c>
      <c r="CT208" s="117"/>
      <c r="CU208" s="117"/>
      <c r="CV208" s="117" t="s">
        <v>372</v>
      </c>
      <c r="CW208" s="119">
        <v>46178.0</v>
      </c>
      <c r="CX208" s="117" t="s">
        <v>358</v>
      </c>
    </row>
    <row r="209">
      <c r="A209" s="114" t="s">
        <v>616</v>
      </c>
      <c r="B209" s="114" t="s">
        <v>699</v>
      </c>
      <c r="C209" s="114" t="s">
        <v>27</v>
      </c>
      <c r="D209" s="114" t="s">
        <v>426</v>
      </c>
      <c r="E209" s="114" t="s">
        <v>349</v>
      </c>
      <c r="F209" s="114"/>
      <c r="G209" s="114"/>
      <c r="H209" s="114"/>
      <c r="I209" s="115">
        <v>21659.0</v>
      </c>
      <c r="J209" s="114" t="s">
        <v>86</v>
      </c>
      <c r="K209" s="114" t="s">
        <v>427</v>
      </c>
      <c r="L209" s="116">
        <v>45812.0</v>
      </c>
      <c r="M209" s="114" t="s">
        <v>351</v>
      </c>
      <c r="N209" s="115">
        <v>6.0</v>
      </c>
      <c r="O209" s="114" t="s">
        <v>352</v>
      </c>
      <c r="P209" s="114" t="s">
        <v>353</v>
      </c>
      <c r="Q209" s="115">
        <v>3241.32</v>
      </c>
      <c r="R209" s="115">
        <v>4261.03</v>
      </c>
      <c r="S209" s="115">
        <v>23.0</v>
      </c>
      <c r="T209" s="115">
        <v>26.0</v>
      </c>
      <c r="U209" s="115">
        <v>69.0</v>
      </c>
      <c r="V209" s="115">
        <v>85.0</v>
      </c>
      <c r="W209" s="115">
        <v>-0.082491842</v>
      </c>
      <c r="X209" s="115">
        <v>-0.04054054054054057</v>
      </c>
      <c r="Y209" s="115">
        <v>-0.002432829</v>
      </c>
      <c r="Z209" s="115">
        <v>0.064605929</v>
      </c>
      <c r="AA209" s="115">
        <v>-0.117253521</v>
      </c>
      <c r="AB209" s="115">
        <v>-793.1186928278188</v>
      </c>
      <c r="AC209" s="115"/>
      <c r="AD209" s="115"/>
      <c r="AE209" s="115"/>
      <c r="AF209" s="115"/>
      <c r="AG209" s="115">
        <v>-793.1186928278188</v>
      </c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>
        <v>0.0</v>
      </c>
      <c r="AS209" s="115">
        <v>0.0</v>
      </c>
      <c r="AT209" s="115"/>
      <c r="AU209" s="115"/>
      <c r="AV209" s="115"/>
      <c r="AW209" s="115"/>
      <c r="AX209" s="115"/>
      <c r="AY209" s="115"/>
      <c r="AZ209" s="115"/>
      <c r="BA209" s="115"/>
      <c r="BB209" s="115"/>
      <c r="BC209" s="115"/>
      <c r="BD209" s="115"/>
      <c r="BE209" s="115"/>
      <c r="BF209" s="115"/>
      <c r="BG209" s="115"/>
      <c r="BH209" s="115">
        <v>18942.256601210724</v>
      </c>
      <c r="BI209" s="115">
        <v>-22493.812897781016</v>
      </c>
      <c r="BJ209" s="115">
        <v>10854.753869818704</v>
      </c>
      <c r="BK209" s="115">
        <v>-25193.598336845087</v>
      </c>
      <c r="BL209" s="115">
        <v>12226.332837277254</v>
      </c>
      <c r="BM209" s="115">
        <v>-8082.171623414555</v>
      </c>
      <c r="BN209" s="115">
        <v>13944.239662689306</v>
      </c>
      <c r="BO209" s="115">
        <v>-12148.991186639172</v>
      </c>
      <c r="BP209" s="115">
        <v>13323.364577980185</v>
      </c>
      <c r="BQ209" s="115">
        <v>-10974.45184016762</v>
      </c>
      <c r="BR209" s="115"/>
      <c r="BS209" s="115"/>
      <c r="BT209" s="115"/>
      <c r="BU209" s="115"/>
      <c r="BV209" s="115"/>
      <c r="BW209" s="115"/>
      <c r="BX209" s="115"/>
      <c r="BY209" s="115"/>
      <c r="BZ209" s="115">
        <v>0.0</v>
      </c>
      <c r="CA209" s="115">
        <v>0.0</v>
      </c>
      <c r="CB209" s="115"/>
      <c r="CC209" s="115"/>
      <c r="CD209" s="115">
        <v>0.0</v>
      </c>
      <c r="CE209" s="115">
        <v>0.0</v>
      </c>
      <c r="CF209" s="115">
        <v>0.0</v>
      </c>
      <c r="CG209" s="115">
        <v>0.0</v>
      </c>
      <c r="CH209" s="115"/>
      <c r="CI209" s="115"/>
      <c r="CJ209" s="115"/>
      <c r="CK209" s="115"/>
      <c r="CL209" s="116">
        <v>45812.0</v>
      </c>
      <c r="CM209" s="114" t="s">
        <v>369</v>
      </c>
      <c r="CN209" s="114" t="s">
        <v>429</v>
      </c>
      <c r="CO209" s="114" t="s">
        <v>430</v>
      </c>
      <c r="CP209" s="115">
        <v>3241.32</v>
      </c>
      <c r="CQ209" s="115">
        <v>25.0</v>
      </c>
      <c r="CR209" s="115">
        <v>23.0</v>
      </c>
      <c r="CS209" s="114" t="s">
        <v>247</v>
      </c>
      <c r="CT209" s="114"/>
      <c r="CU209" s="114"/>
      <c r="CV209" s="114" t="s">
        <v>372</v>
      </c>
      <c r="CW209" s="116">
        <v>46178.0</v>
      </c>
      <c r="CX209" s="114" t="s">
        <v>358</v>
      </c>
    </row>
    <row r="210">
      <c r="A210" s="117" t="s">
        <v>675</v>
      </c>
      <c r="B210" s="117" t="s">
        <v>700</v>
      </c>
      <c r="C210" s="117" t="s">
        <v>25</v>
      </c>
      <c r="D210" s="117" t="s">
        <v>389</v>
      </c>
      <c r="E210" s="117" t="s">
        <v>349</v>
      </c>
      <c r="F210" s="117"/>
      <c r="G210" s="117"/>
      <c r="H210" s="117"/>
      <c r="I210" s="118">
        <v>19662.0</v>
      </c>
      <c r="J210" s="117" t="s">
        <v>79</v>
      </c>
      <c r="K210" s="117" t="s">
        <v>390</v>
      </c>
      <c r="L210" s="119">
        <v>45812.0</v>
      </c>
      <c r="M210" s="117" t="s">
        <v>351</v>
      </c>
      <c r="N210" s="118">
        <v>6.0</v>
      </c>
      <c r="O210" s="117" t="s">
        <v>352</v>
      </c>
      <c r="P210" s="117" t="s">
        <v>353</v>
      </c>
      <c r="Q210" s="118">
        <v>6477.43</v>
      </c>
      <c r="R210" s="118">
        <v>3901.8</v>
      </c>
      <c r="S210" s="118">
        <v>31.0</v>
      </c>
      <c r="T210" s="118">
        <v>35.0</v>
      </c>
      <c r="U210" s="118">
        <v>92.0</v>
      </c>
      <c r="V210" s="118">
        <v>74.0</v>
      </c>
      <c r="W210" s="118">
        <v>-0.054825179</v>
      </c>
      <c r="X210" s="118">
        <v>-0.032258064516129004</v>
      </c>
      <c r="Y210" s="118">
        <v>0.02488836</v>
      </c>
      <c r="Z210" s="118">
        <v>0.004423513</v>
      </c>
      <c r="AA210" s="118">
        <v>0.010875379</v>
      </c>
      <c r="AB210" s="118">
        <v>2335.651957011199</v>
      </c>
      <c r="AC210" s="118"/>
      <c r="AD210" s="118"/>
      <c r="AE210" s="118"/>
      <c r="AF210" s="118"/>
      <c r="AG210" s="118">
        <v>2335.651957011199</v>
      </c>
      <c r="AH210" s="118"/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>
        <v>0.0</v>
      </c>
      <c r="AS210" s="118">
        <v>0.0</v>
      </c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>
        <v>9844.129610043932</v>
      </c>
      <c r="BI210" s="118">
        <v>-9425.6405393914</v>
      </c>
      <c r="BJ210" s="118">
        <v>5061.4460225670955</v>
      </c>
      <c r="BK210" s="118">
        <v>-10020.452523714228</v>
      </c>
      <c r="BL210" s="118">
        <v>8413.052881476435</v>
      </c>
      <c r="BM210" s="118">
        <v>-8181.282124534361</v>
      </c>
      <c r="BN210" s="118">
        <v>6068.478079148779</v>
      </c>
      <c r="BO210" s="118">
        <v>-5567.564024379657</v>
      </c>
      <c r="BP210" s="118">
        <v>8508.315175032501</v>
      </c>
      <c r="BQ210" s="118">
        <v>-8777.45847285955</v>
      </c>
      <c r="BR210" s="118"/>
      <c r="BS210" s="118"/>
      <c r="BT210" s="118"/>
      <c r="BU210" s="118"/>
      <c r="BV210" s="118"/>
      <c r="BW210" s="118"/>
      <c r="BX210" s="118"/>
      <c r="BY210" s="118"/>
      <c r="BZ210" s="118">
        <v>0.0</v>
      </c>
      <c r="CA210" s="118">
        <v>0.0</v>
      </c>
      <c r="CB210" s="118"/>
      <c r="CC210" s="118"/>
      <c r="CD210" s="118">
        <v>0.0</v>
      </c>
      <c r="CE210" s="118">
        <v>0.0</v>
      </c>
      <c r="CF210" s="118">
        <v>0.0</v>
      </c>
      <c r="CG210" s="118">
        <v>0.0</v>
      </c>
      <c r="CH210" s="118"/>
      <c r="CI210" s="118"/>
      <c r="CJ210" s="118"/>
      <c r="CK210" s="118"/>
      <c r="CL210" s="119">
        <v>45812.0</v>
      </c>
      <c r="CM210" s="117" t="s">
        <v>384</v>
      </c>
      <c r="CN210" s="117" t="s">
        <v>391</v>
      </c>
      <c r="CO210" s="117" t="s">
        <v>392</v>
      </c>
      <c r="CP210" s="118">
        <v>6477.43</v>
      </c>
      <c r="CQ210" s="118">
        <v>25.0</v>
      </c>
      <c r="CR210" s="118">
        <v>23.0</v>
      </c>
      <c r="CS210" s="117" t="s">
        <v>247</v>
      </c>
      <c r="CT210" s="117"/>
      <c r="CU210" s="117"/>
      <c r="CV210" s="117" t="s">
        <v>357</v>
      </c>
      <c r="CW210" s="119">
        <v>46178.0</v>
      </c>
      <c r="CX210" s="117" t="s">
        <v>358</v>
      </c>
    </row>
    <row r="211">
      <c r="A211" s="114" t="s">
        <v>644</v>
      </c>
      <c r="B211" s="114" t="s">
        <v>701</v>
      </c>
      <c r="C211" s="114" t="s">
        <v>27</v>
      </c>
      <c r="D211" s="114" t="s">
        <v>490</v>
      </c>
      <c r="E211" s="114" t="s">
        <v>349</v>
      </c>
      <c r="F211" s="114"/>
      <c r="G211" s="114"/>
      <c r="H211" s="114"/>
      <c r="I211" s="115">
        <v>21371.0</v>
      </c>
      <c r="J211" s="114" t="s">
        <v>78</v>
      </c>
      <c r="K211" s="114" t="s">
        <v>491</v>
      </c>
      <c r="L211" s="116">
        <v>45812.0</v>
      </c>
      <c r="M211" s="114" t="s">
        <v>351</v>
      </c>
      <c r="N211" s="115">
        <v>6.0</v>
      </c>
      <c r="O211" s="114" t="s">
        <v>352</v>
      </c>
      <c r="P211" s="114" t="s">
        <v>353</v>
      </c>
      <c r="Q211" s="115">
        <v>14946.6</v>
      </c>
      <c r="R211" s="115">
        <v>9774.44</v>
      </c>
      <c r="S211" s="115">
        <v>90.0</v>
      </c>
      <c r="T211" s="115">
        <v>69.0</v>
      </c>
      <c r="U211" s="115">
        <v>203.0</v>
      </c>
      <c r="V211" s="115">
        <v>157.0</v>
      </c>
      <c r="W211" s="115">
        <v>-0.067958535</v>
      </c>
      <c r="X211" s="115">
        <v>-0.11965811965811968</v>
      </c>
      <c r="Y211" s="115">
        <v>0.038277632</v>
      </c>
      <c r="Z211" s="115">
        <v>0.073607972</v>
      </c>
      <c r="AA211" s="115">
        <v>-0.060044893</v>
      </c>
      <c r="AB211" s="115">
        <v>6568.0281586723795</v>
      </c>
      <c r="AC211" s="115"/>
      <c r="AD211" s="115"/>
      <c r="AE211" s="115"/>
      <c r="AF211" s="115"/>
      <c r="AG211" s="115">
        <v>6568.0281586723795</v>
      </c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>
        <v>0.0</v>
      </c>
      <c r="AS211" s="115">
        <v>0.0</v>
      </c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115"/>
      <c r="BH211" s="115">
        <v>20984.351344564446</v>
      </c>
      <c r="BI211" s="115">
        <v>-42006.90046536044</v>
      </c>
      <c r="BJ211" s="115">
        <v>18221.68111498422</v>
      </c>
      <c r="BK211" s="115">
        <v>-16705.629652277985</v>
      </c>
      <c r="BL211" s="115">
        <v>12116.096321689847</v>
      </c>
      <c r="BM211" s="115">
        <v>-15059.834627137316</v>
      </c>
      <c r="BN211" s="115">
        <v>6244.844903847719</v>
      </c>
      <c r="BO211" s="115">
        <v>-7821.811989821972</v>
      </c>
      <c r="BP211" s="115">
        <v>9665.485299779895</v>
      </c>
      <c r="BQ211" s="115">
        <v>-11032.256519253115</v>
      </c>
      <c r="BR211" s="115"/>
      <c r="BS211" s="115"/>
      <c r="BT211" s="115"/>
      <c r="BU211" s="115"/>
      <c r="BV211" s="115"/>
      <c r="BW211" s="115"/>
      <c r="BX211" s="115"/>
      <c r="BY211" s="115"/>
      <c r="BZ211" s="115">
        <v>0.0</v>
      </c>
      <c r="CA211" s="115">
        <v>0.0</v>
      </c>
      <c r="CB211" s="115"/>
      <c r="CC211" s="115"/>
      <c r="CD211" s="115">
        <v>0.0</v>
      </c>
      <c r="CE211" s="115">
        <v>0.0</v>
      </c>
      <c r="CF211" s="115">
        <v>0.0</v>
      </c>
      <c r="CG211" s="115">
        <v>0.0</v>
      </c>
      <c r="CH211" s="115"/>
      <c r="CI211" s="115"/>
      <c r="CJ211" s="115"/>
      <c r="CK211" s="115"/>
      <c r="CL211" s="116">
        <v>45812.0</v>
      </c>
      <c r="CM211" s="114" t="s">
        <v>498</v>
      </c>
      <c r="CN211" s="114" t="s">
        <v>370</v>
      </c>
      <c r="CO211" s="114" t="s">
        <v>492</v>
      </c>
      <c r="CP211" s="115">
        <v>14946.6</v>
      </c>
      <c r="CQ211" s="115">
        <v>25.0</v>
      </c>
      <c r="CR211" s="115">
        <v>23.0</v>
      </c>
      <c r="CS211" s="114" t="s">
        <v>247</v>
      </c>
      <c r="CT211" s="114"/>
      <c r="CU211" s="114"/>
      <c r="CV211" s="114" t="s">
        <v>357</v>
      </c>
      <c r="CW211" s="116">
        <v>46178.0</v>
      </c>
      <c r="CX211" s="114" t="s">
        <v>358</v>
      </c>
    </row>
    <row r="212">
      <c r="A212" s="117" t="s">
        <v>702</v>
      </c>
      <c r="B212" s="117" t="s">
        <v>703</v>
      </c>
      <c r="C212" s="117" t="s">
        <v>27</v>
      </c>
      <c r="D212" s="117" t="s">
        <v>411</v>
      </c>
      <c r="E212" s="117" t="s">
        <v>349</v>
      </c>
      <c r="F212" s="117"/>
      <c r="G212" s="117"/>
      <c r="H212" s="117"/>
      <c r="I212" s="118">
        <v>19254.0</v>
      </c>
      <c r="J212" s="117" t="s">
        <v>82</v>
      </c>
      <c r="K212" s="117" t="s">
        <v>412</v>
      </c>
      <c r="L212" s="119">
        <v>45812.0</v>
      </c>
      <c r="M212" s="117" t="s">
        <v>351</v>
      </c>
      <c r="N212" s="118">
        <v>6.0</v>
      </c>
      <c r="O212" s="117" t="s">
        <v>352</v>
      </c>
      <c r="P212" s="117" t="s">
        <v>353</v>
      </c>
      <c r="Q212" s="118">
        <v>5430.18</v>
      </c>
      <c r="R212" s="118">
        <v>7500.2</v>
      </c>
      <c r="S212" s="118">
        <v>38.0</v>
      </c>
      <c r="T212" s="118">
        <v>41.0</v>
      </c>
      <c r="U212" s="118">
        <v>105.0</v>
      </c>
      <c r="V212" s="118">
        <v>112.0</v>
      </c>
      <c r="W212" s="118">
        <v>-0.046812981</v>
      </c>
      <c r="X212" s="118">
        <v>-0.038461538461538436</v>
      </c>
      <c r="Y212" s="118">
        <v>0.028705908</v>
      </c>
      <c r="Z212" s="118">
        <v>-0.00195191</v>
      </c>
      <c r="AA212" s="118">
        <v>0.048742348</v>
      </c>
      <c r="AB212" s="118">
        <v>-1924.1282102734783</v>
      </c>
      <c r="AC212" s="118"/>
      <c r="AD212" s="118"/>
      <c r="AE212" s="118"/>
      <c r="AF212" s="118"/>
      <c r="AG212" s="118">
        <v>-1924.1282102734783</v>
      </c>
      <c r="AH212" s="118"/>
      <c r="AI212" s="118"/>
      <c r="AJ212" s="118"/>
      <c r="AK212" s="118"/>
      <c r="AL212" s="118"/>
      <c r="AM212" s="118"/>
      <c r="AN212" s="118"/>
      <c r="AO212" s="118"/>
      <c r="AP212" s="118"/>
      <c r="AQ212" s="118"/>
      <c r="AR212" s="118">
        <v>0.0</v>
      </c>
      <c r="AS212" s="118">
        <v>0.0</v>
      </c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>
        <v>25966.910409370696</v>
      </c>
      <c r="BI212" s="118">
        <v>-19307.488167367923</v>
      </c>
      <c r="BJ212" s="118">
        <v>23430.786916518882</v>
      </c>
      <c r="BK212" s="118">
        <v>-19943.185172297926</v>
      </c>
      <c r="BL212" s="118">
        <v>10568.354572363292</v>
      </c>
      <c r="BM212" s="118">
        <v>-16485.89962569498</v>
      </c>
      <c r="BN212" s="118">
        <v>3248.3922100245645</v>
      </c>
      <c r="BO212" s="118">
        <v>-16139.249414771957</v>
      </c>
      <c r="BP212" s="118">
        <v>15658.819674272198</v>
      </c>
      <c r="BQ212" s="118">
        <v>-8685.507522856493</v>
      </c>
      <c r="BR212" s="118"/>
      <c r="BS212" s="118"/>
      <c r="BT212" s="118"/>
      <c r="BU212" s="118"/>
      <c r="BV212" s="118"/>
      <c r="BW212" s="118"/>
      <c r="BX212" s="118"/>
      <c r="BY212" s="118"/>
      <c r="BZ212" s="118">
        <v>0.0</v>
      </c>
      <c r="CA212" s="118">
        <v>0.0</v>
      </c>
      <c r="CB212" s="118"/>
      <c r="CC212" s="118"/>
      <c r="CD212" s="118">
        <v>0.0</v>
      </c>
      <c r="CE212" s="118">
        <v>0.0</v>
      </c>
      <c r="CF212" s="118">
        <v>0.0</v>
      </c>
      <c r="CG212" s="118">
        <v>0.0</v>
      </c>
      <c r="CH212" s="118"/>
      <c r="CI212" s="118"/>
      <c r="CJ212" s="118"/>
      <c r="CK212" s="118"/>
      <c r="CL212" s="119">
        <v>45812.0</v>
      </c>
      <c r="CM212" s="117" t="s">
        <v>369</v>
      </c>
      <c r="CN212" s="117" t="s">
        <v>370</v>
      </c>
      <c r="CO212" s="117" t="s">
        <v>371</v>
      </c>
      <c r="CP212" s="118">
        <v>5430.18</v>
      </c>
      <c r="CQ212" s="118">
        <v>25.0</v>
      </c>
      <c r="CR212" s="118">
        <v>23.0</v>
      </c>
      <c r="CS212" s="117" t="s">
        <v>247</v>
      </c>
      <c r="CT212" s="117"/>
      <c r="CU212" s="117"/>
      <c r="CV212" s="117" t="s">
        <v>372</v>
      </c>
      <c r="CW212" s="119">
        <v>46178.0</v>
      </c>
      <c r="CX212" s="117" t="s">
        <v>358</v>
      </c>
    </row>
    <row r="213">
      <c r="A213" s="114" t="s">
        <v>679</v>
      </c>
      <c r="B213" s="114" t="s">
        <v>704</v>
      </c>
      <c r="C213" s="114" t="s">
        <v>27</v>
      </c>
      <c r="D213" s="114" t="s">
        <v>367</v>
      </c>
      <c r="E213" s="114" t="s">
        <v>349</v>
      </c>
      <c r="F213" s="114"/>
      <c r="G213" s="114"/>
      <c r="H213" s="114"/>
      <c r="I213" s="115">
        <v>20099.0</v>
      </c>
      <c r="J213" s="114" t="s">
        <v>87</v>
      </c>
      <c r="K213" s="114" t="s">
        <v>368</v>
      </c>
      <c r="L213" s="116">
        <v>45812.0</v>
      </c>
      <c r="M213" s="114" t="s">
        <v>351</v>
      </c>
      <c r="N213" s="115">
        <v>6.0</v>
      </c>
      <c r="O213" s="114" t="s">
        <v>352</v>
      </c>
      <c r="P213" s="114" t="s">
        <v>353</v>
      </c>
      <c r="Q213" s="115">
        <v>13994.0</v>
      </c>
      <c r="R213" s="115">
        <v>17787.42</v>
      </c>
      <c r="S213" s="115">
        <v>99.0</v>
      </c>
      <c r="T213" s="115">
        <v>112.0</v>
      </c>
      <c r="U213" s="115">
        <v>214.0</v>
      </c>
      <c r="V213" s="115">
        <v>334.0</v>
      </c>
      <c r="W213" s="115">
        <v>-0.10114421900000001</v>
      </c>
      <c r="X213" s="115">
        <v>-0.08821813939924178</v>
      </c>
      <c r="Y213" s="115">
        <v>0.0141456855</v>
      </c>
      <c r="Z213" s="115">
        <v>0.035566201</v>
      </c>
      <c r="AA213" s="115">
        <v>-0.0040127465</v>
      </c>
      <c r="AB213" s="115">
        <v>-2392.1806780294473</v>
      </c>
      <c r="AC213" s="115"/>
      <c r="AD213" s="115"/>
      <c r="AE213" s="115"/>
      <c r="AF213" s="115"/>
      <c r="AG213" s="115">
        <v>-2392.1806780294473</v>
      </c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>
        <v>0.0</v>
      </c>
      <c r="AS213" s="115">
        <v>0.0</v>
      </c>
      <c r="AT213" s="115"/>
      <c r="AU213" s="115"/>
      <c r="AV213" s="115"/>
      <c r="AW213" s="115"/>
      <c r="AX213" s="115"/>
      <c r="AY213" s="115"/>
      <c r="AZ213" s="115"/>
      <c r="BA213" s="115"/>
      <c r="BB213" s="115"/>
      <c r="BC213" s="115"/>
      <c r="BD213" s="115"/>
      <c r="BE213" s="115"/>
      <c r="BF213" s="115"/>
      <c r="BG213" s="115"/>
      <c r="BH213" s="115">
        <v>45665.546145450906</v>
      </c>
      <c r="BI213" s="115">
        <v>-59364.955379125946</v>
      </c>
      <c r="BJ213" s="115">
        <v>38550.93298979636</v>
      </c>
      <c r="BK213" s="115">
        <v>-48062.909994749134</v>
      </c>
      <c r="BL213" s="115">
        <v>15596.660526147018</v>
      </c>
      <c r="BM213" s="115">
        <v>-20978.449598456325</v>
      </c>
      <c r="BN213" s="115">
        <v>18000.51113707639</v>
      </c>
      <c r="BO213" s="115">
        <v>-35294.29635721854</v>
      </c>
      <c r="BP213" s="115">
        <v>37145.77219371978</v>
      </c>
      <c r="BQ213" s="115">
        <v>-25233.776045886938</v>
      </c>
      <c r="BR213" s="115"/>
      <c r="BS213" s="115"/>
      <c r="BT213" s="115"/>
      <c r="BU213" s="115"/>
      <c r="BV213" s="115"/>
      <c r="BW213" s="115"/>
      <c r="BX213" s="115"/>
      <c r="BY213" s="115"/>
      <c r="BZ213" s="115">
        <v>0.0</v>
      </c>
      <c r="CA213" s="115">
        <v>0.0</v>
      </c>
      <c r="CB213" s="115"/>
      <c r="CC213" s="115"/>
      <c r="CD213" s="115">
        <v>0.0</v>
      </c>
      <c r="CE213" s="115">
        <v>0.0</v>
      </c>
      <c r="CF213" s="115">
        <v>0.0</v>
      </c>
      <c r="CG213" s="115">
        <v>0.0</v>
      </c>
      <c r="CH213" s="115"/>
      <c r="CI213" s="115"/>
      <c r="CJ213" s="115"/>
      <c r="CK213" s="115"/>
      <c r="CL213" s="116">
        <v>45812.0</v>
      </c>
      <c r="CM213" s="114" t="s">
        <v>369</v>
      </c>
      <c r="CN213" s="114" t="s">
        <v>370</v>
      </c>
      <c r="CO213" s="114" t="s">
        <v>371</v>
      </c>
      <c r="CP213" s="115">
        <v>13994.0</v>
      </c>
      <c r="CQ213" s="115">
        <v>25.0</v>
      </c>
      <c r="CR213" s="115">
        <v>23.0</v>
      </c>
      <c r="CS213" s="114" t="s">
        <v>247</v>
      </c>
      <c r="CT213" s="114"/>
      <c r="CU213" s="114"/>
      <c r="CV213" s="114" t="s">
        <v>372</v>
      </c>
      <c r="CW213" s="116">
        <v>46178.0</v>
      </c>
      <c r="CX213" s="114" t="s">
        <v>358</v>
      </c>
    </row>
    <row r="214">
      <c r="A214" s="117" t="s">
        <v>694</v>
      </c>
      <c r="B214" s="117" t="s">
        <v>705</v>
      </c>
      <c r="C214" s="117" t="s">
        <v>27</v>
      </c>
      <c r="D214" s="117" t="s">
        <v>411</v>
      </c>
      <c r="E214" s="117" t="s">
        <v>349</v>
      </c>
      <c r="F214" s="117"/>
      <c r="G214" s="117"/>
      <c r="H214" s="117"/>
      <c r="I214" s="118">
        <v>14305.0</v>
      </c>
      <c r="J214" s="117" t="s">
        <v>81</v>
      </c>
      <c r="K214" s="117" t="s">
        <v>412</v>
      </c>
      <c r="L214" s="119">
        <v>45812.0</v>
      </c>
      <c r="M214" s="117" t="s">
        <v>351</v>
      </c>
      <c r="N214" s="118">
        <v>6.0</v>
      </c>
      <c r="O214" s="117" t="s">
        <v>352</v>
      </c>
      <c r="P214" s="117" t="s">
        <v>353</v>
      </c>
      <c r="Q214" s="118">
        <v>4666.11</v>
      </c>
      <c r="R214" s="118">
        <v>4024.18</v>
      </c>
      <c r="S214" s="118">
        <v>26.0</v>
      </c>
      <c r="T214" s="118">
        <v>33.0</v>
      </c>
      <c r="U214" s="118">
        <v>72.0</v>
      </c>
      <c r="V214" s="118">
        <v>102.0</v>
      </c>
      <c r="W214" s="118">
        <v>-0.145184554</v>
      </c>
      <c r="X214" s="118">
        <v>-0.09859154929577463</v>
      </c>
      <c r="Y214" s="118">
        <v>-0.036059178</v>
      </c>
      <c r="Z214" s="118">
        <v>0.072772736</v>
      </c>
      <c r="AA214" s="118">
        <v>-0.085912315</v>
      </c>
      <c r="AB214" s="118">
        <v>937.5072324426893</v>
      </c>
      <c r="AC214" s="118"/>
      <c r="AD214" s="118"/>
      <c r="AE214" s="118"/>
      <c r="AF214" s="118"/>
      <c r="AG214" s="118">
        <v>937.5072324426893</v>
      </c>
      <c r="AH214" s="118"/>
      <c r="AI214" s="118"/>
      <c r="AJ214" s="118"/>
      <c r="AK214" s="118"/>
      <c r="AL214" s="118"/>
      <c r="AM214" s="118"/>
      <c r="AN214" s="118"/>
      <c r="AO214" s="118"/>
      <c r="AP214" s="118"/>
      <c r="AQ214" s="118"/>
      <c r="AR214" s="118">
        <v>0.0</v>
      </c>
      <c r="AS214" s="118">
        <v>0.0</v>
      </c>
      <c r="AT214" s="118"/>
      <c r="AU214" s="118"/>
      <c r="AV214" s="118"/>
      <c r="AW214" s="118"/>
      <c r="AX214" s="118"/>
      <c r="AY214" s="118"/>
      <c r="AZ214" s="118"/>
      <c r="BA214" s="118"/>
      <c r="BB214" s="118"/>
      <c r="BC214" s="118"/>
      <c r="BD214" s="118"/>
      <c r="BE214" s="118"/>
      <c r="BF214" s="118"/>
      <c r="BG214" s="118"/>
      <c r="BH214" s="118">
        <v>10638.080108000639</v>
      </c>
      <c r="BI214" s="118">
        <v>-3671.9351979806797</v>
      </c>
      <c r="BJ214" s="118">
        <v>7295.04279370083</v>
      </c>
      <c r="BK214" s="118">
        <v>-4475.064495223902</v>
      </c>
      <c r="BL214" s="118">
        <v>7143.963028537397</v>
      </c>
      <c r="BM214" s="118">
        <v>-2573.7165092948662</v>
      </c>
      <c r="BN214" s="118">
        <v>2885.9668731242787</v>
      </c>
      <c r="BO214" s="118">
        <v>-3602.0146681572683</v>
      </c>
      <c r="BP214" s="118">
        <v>6139.2094456858595</v>
      </c>
      <c r="BQ214" s="118">
        <v>-852.9151314103378</v>
      </c>
      <c r="BR214" s="118"/>
      <c r="BS214" s="118"/>
      <c r="BT214" s="118"/>
      <c r="BU214" s="118"/>
      <c r="BV214" s="118"/>
      <c r="BW214" s="118"/>
      <c r="BX214" s="118"/>
      <c r="BY214" s="118"/>
      <c r="BZ214" s="118">
        <v>0.0</v>
      </c>
      <c r="CA214" s="118">
        <v>0.0</v>
      </c>
      <c r="CB214" s="118"/>
      <c r="CC214" s="118"/>
      <c r="CD214" s="118">
        <v>0.0</v>
      </c>
      <c r="CE214" s="118">
        <v>0.0</v>
      </c>
      <c r="CF214" s="118">
        <v>0.0</v>
      </c>
      <c r="CG214" s="118">
        <v>0.0</v>
      </c>
      <c r="CH214" s="118"/>
      <c r="CI214" s="118"/>
      <c r="CJ214" s="118"/>
      <c r="CK214" s="118"/>
      <c r="CL214" s="119">
        <v>45812.0</v>
      </c>
      <c r="CM214" s="117" t="s">
        <v>369</v>
      </c>
      <c r="CN214" s="117" t="s">
        <v>370</v>
      </c>
      <c r="CO214" s="117" t="s">
        <v>371</v>
      </c>
      <c r="CP214" s="118">
        <v>4666.11</v>
      </c>
      <c r="CQ214" s="118">
        <v>25.0</v>
      </c>
      <c r="CR214" s="118">
        <v>23.0</v>
      </c>
      <c r="CS214" s="117" t="s">
        <v>247</v>
      </c>
      <c r="CT214" s="117"/>
      <c r="CU214" s="117"/>
      <c r="CV214" s="117" t="s">
        <v>357</v>
      </c>
      <c r="CW214" s="119">
        <v>46178.0</v>
      </c>
      <c r="CX214" s="117" t="s">
        <v>358</v>
      </c>
    </row>
    <row r="215">
      <c r="A215" s="114" t="s">
        <v>696</v>
      </c>
      <c r="B215" s="114" t="s">
        <v>706</v>
      </c>
      <c r="C215" s="114" t="s">
        <v>25</v>
      </c>
      <c r="D215" s="114" t="s">
        <v>400</v>
      </c>
      <c r="E215" s="114" t="s">
        <v>349</v>
      </c>
      <c r="F215" s="114"/>
      <c r="G215" s="114"/>
      <c r="H215" s="114"/>
      <c r="I215" s="115">
        <v>16512.0</v>
      </c>
      <c r="J215" s="114" t="s">
        <v>85</v>
      </c>
      <c r="K215" s="114" t="s">
        <v>401</v>
      </c>
      <c r="L215" s="116">
        <v>45812.0</v>
      </c>
      <c r="M215" s="114" t="s">
        <v>351</v>
      </c>
      <c r="N215" s="115">
        <v>6.0</v>
      </c>
      <c r="O215" s="114" t="s">
        <v>352</v>
      </c>
      <c r="P215" s="114" t="s">
        <v>353</v>
      </c>
      <c r="Q215" s="115">
        <v>5344.67</v>
      </c>
      <c r="R215" s="115">
        <v>6761.19</v>
      </c>
      <c r="S215" s="115">
        <v>34.0</v>
      </c>
      <c r="T215" s="115">
        <v>42.0</v>
      </c>
      <c r="U215" s="115">
        <v>81.0</v>
      </c>
      <c r="V215" s="115">
        <v>94.0</v>
      </c>
      <c r="W215" s="115">
        <v>-0.118206869</v>
      </c>
      <c r="X215" s="115">
        <v>-0.15172413793103445</v>
      </c>
      <c r="Y215" s="115">
        <v>0.050770418</v>
      </c>
      <c r="Z215" s="115">
        <v>0.099635145</v>
      </c>
      <c r="AA215" s="115">
        <v>-0.099465029</v>
      </c>
      <c r="AB215" s="115">
        <v>-662.4085915551946</v>
      </c>
      <c r="AC215" s="115"/>
      <c r="AD215" s="115"/>
      <c r="AE215" s="115"/>
      <c r="AF215" s="115"/>
      <c r="AG215" s="115">
        <v>-662.4085915551946</v>
      </c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>
        <v>0.0</v>
      </c>
      <c r="AS215" s="115">
        <v>0.0</v>
      </c>
      <c r="AT215" s="115"/>
      <c r="AU215" s="115"/>
      <c r="AV215" s="115"/>
      <c r="AW215" s="115"/>
      <c r="AX215" s="115"/>
      <c r="AY215" s="115"/>
      <c r="AZ215" s="115"/>
      <c r="BA215" s="115"/>
      <c r="BB215" s="115"/>
      <c r="BC215" s="115"/>
      <c r="BD215" s="115"/>
      <c r="BE215" s="115"/>
      <c r="BF215" s="115"/>
      <c r="BG215" s="115"/>
      <c r="BH215" s="115">
        <v>10516.62548537691</v>
      </c>
      <c r="BI215" s="115">
        <v>-5867.536050962099</v>
      </c>
      <c r="BJ215" s="115">
        <v>6706.246424858784</v>
      </c>
      <c r="BK215" s="115">
        <v>-2416.9629131298084</v>
      </c>
      <c r="BL215" s="115">
        <v>5529.871884984191</v>
      </c>
      <c r="BM215" s="115">
        <v>-4305.874117874965</v>
      </c>
      <c r="BN215" s="115">
        <v>4680.41668723685</v>
      </c>
      <c r="BO215" s="115">
        <v>-3541.0514695843817</v>
      </c>
      <c r="BP215" s="115">
        <v>4288.117159547488</v>
      </c>
      <c r="BQ215" s="115">
        <v>-4203.484610090729</v>
      </c>
      <c r="BR215" s="115"/>
      <c r="BS215" s="115"/>
      <c r="BT215" s="115"/>
      <c r="BU215" s="115"/>
      <c r="BV215" s="115"/>
      <c r="BW215" s="115"/>
      <c r="BX215" s="115"/>
      <c r="BY215" s="115"/>
      <c r="BZ215" s="115">
        <v>0.0</v>
      </c>
      <c r="CA215" s="115">
        <v>0.0</v>
      </c>
      <c r="CB215" s="115"/>
      <c r="CC215" s="115"/>
      <c r="CD215" s="115">
        <v>0.0</v>
      </c>
      <c r="CE215" s="115">
        <v>0.0</v>
      </c>
      <c r="CF215" s="115">
        <v>0.0</v>
      </c>
      <c r="CG215" s="115">
        <v>0.0</v>
      </c>
      <c r="CH215" s="115"/>
      <c r="CI215" s="115"/>
      <c r="CJ215" s="115"/>
      <c r="CK215" s="115"/>
      <c r="CL215" s="116">
        <v>45812.0</v>
      </c>
      <c r="CM215" s="114" t="s">
        <v>384</v>
      </c>
      <c r="CN215" s="114" t="s">
        <v>391</v>
      </c>
      <c r="CO215" s="114" t="s">
        <v>392</v>
      </c>
      <c r="CP215" s="115">
        <v>5344.67</v>
      </c>
      <c r="CQ215" s="115">
        <v>25.0</v>
      </c>
      <c r="CR215" s="115">
        <v>23.0</v>
      </c>
      <c r="CS215" s="114" t="s">
        <v>247</v>
      </c>
      <c r="CT215" s="114"/>
      <c r="CU215" s="114"/>
      <c r="CV215" s="114" t="s">
        <v>372</v>
      </c>
      <c r="CW215" s="116">
        <v>46178.0</v>
      </c>
      <c r="CX215" s="114" t="s">
        <v>358</v>
      </c>
    </row>
    <row r="216">
      <c r="A216" s="117" t="s">
        <v>707</v>
      </c>
      <c r="B216" s="117" t="s">
        <v>224</v>
      </c>
      <c r="C216" s="117" t="s">
        <v>24</v>
      </c>
      <c r="D216" s="117" t="s">
        <v>348</v>
      </c>
      <c r="E216" s="117" t="s">
        <v>349</v>
      </c>
      <c r="F216" s="117"/>
      <c r="G216" s="117"/>
      <c r="H216" s="117"/>
      <c r="I216" s="118">
        <v>12968.0</v>
      </c>
      <c r="J216" s="117" t="s">
        <v>97</v>
      </c>
      <c r="K216" s="117" t="s">
        <v>350</v>
      </c>
      <c r="L216" s="119">
        <v>45812.0</v>
      </c>
      <c r="M216" s="117" t="s">
        <v>351</v>
      </c>
      <c r="N216" s="118">
        <v>6.0</v>
      </c>
      <c r="O216" s="117" t="s">
        <v>352</v>
      </c>
      <c r="P216" s="117" t="s">
        <v>353</v>
      </c>
      <c r="Q216" s="118">
        <v>3998.57</v>
      </c>
      <c r="R216" s="118">
        <v>3236.98</v>
      </c>
      <c r="S216" s="118">
        <v>20.0</v>
      </c>
      <c r="T216" s="118">
        <v>21.0</v>
      </c>
      <c r="U216" s="118">
        <v>65.0</v>
      </c>
      <c r="V216" s="118">
        <v>56.0</v>
      </c>
      <c r="W216" s="118">
        <v>-0.051923965</v>
      </c>
      <c r="X216" s="118">
        <v>-0.11016949152542377</v>
      </c>
      <c r="Y216" s="118">
        <v>0.017272961</v>
      </c>
      <c r="Z216" s="118">
        <v>0.049994038</v>
      </c>
      <c r="AA216" s="118">
        <v>-0.004946123</v>
      </c>
      <c r="AB216" s="118">
        <v>1125.10010748686</v>
      </c>
      <c r="AC216" s="118"/>
      <c r="AD216" s="118"/>
      <c r="AE216" s="118"/>
      <c r="AF216" s="118"/>
      <c r="AG216" s="118">
        <v>1125.10010748686</v>
      </c>
      <c r="AH216" s="118"/>
      <c r="AI216" s="118"/>
      <c r="AJ216" s="118"/>
      <c r="AK216" s="118"/>
      <c r="AL216" s="118"/>
      <c r="AM216" s="118"/>
      <c r="AN216" s="118"/>
      <c r="AO216" s="118"/>
      <c r="AP216" s="118"/>
      <c r="AQ216" s="118"/>
      <c r="AR216" s="118">
        <v>0.0</v>
      </c>
      <c r="AS216" s="118">
        <v>0.0</v>
      </c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>
        <v>36723.19343576279</v>
      </c>
      <c r="BI216" s="118">
        <v>-31012.0357528237</v>
      </c>
      <c r="BJ216" s="118">
        <v>38166.80286539551</v>
      </c>
      <c r="BK216" s="118">
        <v>-24201.011179707435</v>
      </c>
      <c r="BL216" s="118">
        <v>19647.58418016359</v>
      </c>
      <c r="BM216" s="118">
        <v>-17067.03282122392</v>
      </c>
      <c r="BN216" s="118">
        <v>21073.293134851534</v>
      </c>
      <c r="BO216" s="118">
        <v>-21510.388084052516</v>
      </c>
      <c r="BP216" s="118">
        <v>16750.550170999653</v>
      </c>
      <c r="BQ216" s="118">
        <v>-13732.903862858993</v>
      </c>
      <c r="BR216" s="118"/>
      <c r="BS216" s="118"/>
      <c r="BT216" s="118"/>
      <c r="BU216" s="118"/>
      <c r="BV216" s="118"/>
      <c r="BW216" s="118"/>
      <c r="BX216" s="118"/>
      <c r="BY216" s="118"/>
      <c r="BZ216" s="118">
        <v>0.0</v>
      </c>
      <c r="CA216" s="118">
        <v>0.0</v>
      </c>
      <c r="CB216" s="118"/>
      <c r="CC216" s="118"/>
      <c r="CD216" s="118">
        <v>0.0</v>
      </c>
      <c r="CE216" s="118">
        <v>0.0</v>
      </c>
      <c r="CF216" s="118">
        <v>0.0</v>
      </c>
      <c r="CG216" s="118">
        <v>0.0</v>
      </c>
      <c r="CH216" s="118"/>
      <c r="CI216" s="118"/>
      <c r="CJ216" s="118"/>
      <c r="CK216" s="118"/>
      <c r="CL216" s="119">
        <v>45812.0</v>
      </c>
      <c r="CM216" s="117" t="s">
        <v>354</v>
      </c>
      <c r="CN216" s="117" t="s">
        <v>355</v>
      </c>
      <c r="CO216" s="117" t="s">
        <v>356</v>
      </c>
      <c r="CP216" s="118">
        <v>3998.57</v>
      </c>
      <c r="CQ216" s="118">
        <v>25.0</v>
      </c>
      <c r="CR216" s="118">
        <v>23.0</v>
      </c>
      <c r="CS216" s="117" t="s">
        <v>24</v>
      </c>
      <c r="CT216" s="117"/>
      <c r="CU216" s="117"/>
      <c r="CV216" s="117" t="s">
        <v>357</v>
      </c>
      <c r="CW216" s="119">
        <v>46178.0</v>
      </c>
      <c r="CX216" s="117" t="s">
        <v>358</v>
      </c>
    </row>
    <row r="217">
      <c r="A217" s="114" t="s">
        <v>655</v>
      </c>
      <c r="B217" s="114" t="s">
        <v>708</v>
      </c>
      <c r="C217" s="114" t="s">
        <v>25</v>
      </c>
      <c r="D217" s="114" t="s">
        <v>459</v>
      </c>
      <c r="E217" s="114" t="s">
        <v>349</v>
      </c>
      <c r="F217" s="114"/>
      <c r="G217" s="114"/>
      <c r="H217" s="114"/>
      <c r="I217" s="115">
        <v>21598.0</v>
      </c>
      <c r="J217" s="114" t="s">
        <v>89</v>
      </c>
      <c r="K217" s="114" t="s">
        <v>460</v>
      </c>
      <c r="L217" s="116">
        <v>45812.0</v>
      </c>
      <c r="M217" s="114" t="s">
        <v>351</v>
      </c>
      <c r="N217" s="115">
        <v>6.0</v>
      </c>
      <c r="O217" s="114" t="s">
        <v>352</v>
      </c>
      <c r="P217" s="114" t="s">
        <v>353</v>
      </c>
      <c r="Q217" s="115">
        <v>16177.64</v>
      </c>
      <c r="R217" s="115">
        <v>18659.75</v>
      </c>
      <c r="S217" s="115">
        <v>90.0</v>
      </c>
      <c r="T217" s="115">
        <v>107.0</v>
      </c>
      <c r="U217" s="115">
        <v>207.0</v>
      </c>
      <c r="V217" s="115">
        <v>261.0</v>
      </c>
      <c r="W217" s="115">
        <v>-0.103566996</v>
      </c>
      <c r="X217" s="115">
        <v>-0.13840073824426258</v>
      </c>
      <c r="Y217" s="115">
        <v>0.033546243</v>
      </c>
      <c r="Z217" s="115">
        <v>0.0848909995</v>
      </c>
      <c r="AA217" s="115">
        <v>-0.0833678425</v>
      </c>
      <c r="AB217" s="115">
        <v>-437.8464348139257</v>
      </c>
      <c r="AC217" s="115"/>
      <c r="AD217" s="115"/>
      <c r="AE217" s="115"/>
      <c r="AF217" s="115"/>
      <c r="AG217" s="115">
        <v>-437.8464348139257</v>
      </c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>
        <v>0.0</v>
      </c>
      <c r="AS217" s="115">
        <v>0.0</v>
      </c>
      <c r="AT217" s="115"/>
      <c r="AU217" s="115"/>
      <c r="AV217" s="115"/>
      <c r="AW217" s="115"/>
      <c r="AX217" s="115"/>
      <c r="AY217" s="115"/>
      <c r="AZ217" s="115"/>
      <c r="BA217" s="115"/>
      <c r="BB217" s="115"/>
      <c r="BC217" s="115"/>
      <c r="BD217" s="115"/>
      <c r="BE217" s="115"/>
      <c r="BF217" s="115"/>
      <c r="BG217" s="115"/>
      <c r="BH217" s="115">
        <v>5887.586280854044</v>
      </c>
      <c r="BI217" s="115">
        <v>-32496.84696964131</v>
      </c>
      <c r="BJ217" s="115">
        <v>4882.018175863513</v>
      </c>
      <c r="BK217" s="115">
        <v>-18854.84559322473</v>
      </c>
      <c r="BL217" s="115">
        <v>6660.038345699048</v>
      </c>
      <c r="BM217" s="115">
        <v>-17167.795005843087</v>
      </c>
      <c r="BN217" s="115">
        <v>12052.590625882549</v>
      </c>
      <c r="BO217" s="115">
        <v>-10608.61102562746</v>
      </c>
      <c r="BP217" s="115">
        <v>10648.515006196001</v>
      </c>
      <c r="BQ217" s="115">
        <v>-22600.25126659513</v>
      </c>
      <c r="BR217" s="115"/>
      <c r="BS217" s="115"/>
      <c r="BT217" s="115"/>
      <c r="BU217" s="115"/>
      <c r="BV217" s="115"/>
      <c r="BW217" s="115"/>
      <c r="BX217" s="115"/>
      <c r="BY217" s="115"/>
      <c r="BZ217" s="115">
        <v>0.0</v>
      </c>
      <c r="CA217" s="115">
        <v>0.0</v>
      </c>
      <c r="CB217" s="115"/>
      <c r="CC217" s="115"/>
      <c r="CD217" s="115">
        <v>0.0</v>
      </c>
      <c r="CE217" s="115">
        <v>0.0</v>
      </c>
      <c r="CF217" s="115">
        <v>0.0</v>
      </c>
      <c r="CG217" s="115">
        <v>0.0</v>
      </c>
      <c r="CH217" s="115"/>
      <c r="CI217" s="115"/>
      <c r="CJ217" s="115"/>
      <c r="CK217" s="115"/>
      <c r="CL217" s="116">
        <v>45812.0</v>
      </c>
      <c r="CM217" s="114" t="s">
        <v>384</v>
      </c>
      <c r="CN217" s="114" t="s">
        <v>461</v>
      </c>
      <c r="CO217" s="114" t="s">
        <v>501</v>
      </c>
      <c r="CP217" s="115">
        <v>16177.64</v>
      </c>
      <c r="CQ217" s="115">
        <v>25.0</v>
      </c>
      <c r="CR217" s="115">
        <v>23.0</v>
      </c>
      <c r="CS217" s="114" t="s">
        <v>247</v>
      </c>
      <c r="CT217" s="114"/>
      <c r="CU217" s="114"/>
      <c r="CV217" s="114" t="s">
        <v>372</v>
      </c>
      <c r="CW217" s="116">
        <v>46178.0</v>
      </c>
      <c r="CX217" s="114" t="s">
        <v>358</v>
      </c>
    </row>
    <row r="218">
      <c r="A218" s="117" t="s">
        <v>709</v>
      </c>
      <c r="B218" s="117" t="s">
        <v>144</v>
      </c>
      <c r="C218" s="117" t="s">
        <v>24</v>
      </c>
      <c r="D218" s="117" t="s">
        <v>469</v>
      </c>
      <c r="E218" s="117" t="s">
        <v>349</v>
      </c>
      <c r="F218" s="117"/>
      <c r="G218" s="117"/>
      <c r="H218" s="117"/>
      <c r="I218" s="118">
        <v>19914.0</v>
      </c>
      <c r="J218" s="117" t="s">
        <v>80</v>
      </c>
      <c r="K218" s="117" t="s">
        <v>470</v>
      </c>
      <c r="L218" s="119">
        <v>45812.0</v>
      </c>
      <c r="M218" s="117" t="s">
        <v>351</v>
      </c>
      <c r="N218" s="118">
        <v>6.0</v>
      </c>
      <c r="O218" s="117" t="s">
        <v>352</v>
      </c>
      <c r="P218" s="117" t="s">
        <v>353</v>
      </c>
      <c r="Q218" s="118">
        <v>2115.44</v>
      </c>
      <c r="R218" s="118">
        <v>5409.56</v>
      </c>
      <c r="S218" s="118">
        <v>13.0</v>
      </c>
      <c r="T218" s="118">
        <v>28.0</v>
      </c>
      <c r="U218" s="118">
        <v>33.0</v>
      </c>
      <c r="V218" s="118">
        <v>91.0</v>
      </c>
      <c r="W218" s="118">
        <v>-0.20420095300000002</v>
      </c>
      <c r="X218" s="118">
        <v>-0.199252506049084</v>
      </c>
      <c r="Y218" s="118">
        <v>-0.0044159505</v>
      </c>
      <c r="Z218" s="118">
        <v>0.080162051</v>
      </c>
      <c r="AA218" s="118">
        <v>-0.044701282</v>
      </c>
      <c r="AB218" s="118">
        <v>-1918.0820863044444</v>
      </c>
      <c r="AC218" s="118"/>
      <c r="AD218" s="118"/>
      <c r="AE218" s="118"/>
      <c r="AF218" s="118"/>
      <c r="AG218" s="118">
        <v>-1918.0820863044444</v>
      </c>
      <c r="AH218" s="118"/>
      <c r="AI218" s="118"/>
      <c r="AJ218" s="118"/>
      <c r="AK218" s="118"/>
      <c r="AL218" s="118"/>
      <c r="AM218" s="118"/>
      <c r="AN218" s="118"/>
      <c r="AO218" s="118"/>
      <c r="AP218" s="118"/>
      <c r="AQ218" s="118"/>
      <c r="AR218" s="118">
        <v>0.0</v>
      </c>
      <c r="AS218" s="118">
        <v>0.0</v>
      </c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>
        <v>11171.932900408972</v>
      </c>
      <c r="BI218" s="118">
        <v>-7863.7677090444995</v>
      </c>
      <c r="BJ218" s="118">
        <v>12390.96287669647</v>
      </c>
      <c r="BK218" s="118">
        <v>-9979.593755657963</v>
      </c>
      <c r="BL218" s="118">
        <v>4668.125302998433</v>
      </c>
      <c r="BM218" s="118">
        <v>-8026.562661985933</v>
      </c>
      <c r="BN218" s="118">
        <v>2025.6892989724831</v>
      </c>
      <c r="BO218" s="118">
        <v>-5038.4523199529785</v>
      </c>
      <c r="BP218" s="118">
        <v>5938.050355145717</v>
      </c>
      <c r="BQ218" s="118">
        <v>-6283.724693152721</v>
      </c>
      <c r="BR218" s="118"/>
      <c r="BS218" s="118"/>
      <c r="BT218" s="118"/>
      <c r="BU218" s="118"/>
      <c r="BV218" s="118"/>
      <c r="BW218" s="118"/>
      <c r="BX218" s="118"/>
      <c r="BY218" s="118"/>
      <c r="BZ218" s="118">
        <v>0.0</v>
      </c>
      <c r="CA218" s="118">
        <v>0.0</v>
      </c>
      <c r="CB218" s="118"/>
      <c r="CC218" s="118"/>
      <c r="CD218" s="118">
        <v>0.0</v>
      </c>
      <c r="CE218" s="118">
        <v>0.0</v>
      </c>
      <c r="CF218" s="118">
        <v>0.0</v>
      </c>
      <c r="CG218" s="118">
        <v>0.0</v>
      </c>
      <c r="CH218" s="118"/>
      <c r="CI218" s="118"/>
      <c r="CJ218" s="118"/>
      <c r="CK218" s="118"/>
      <c r="CL218" s="119">
        <v>45812.0</v>
      </c>
      <c r="CM218" s="117" t="s">
        <v>354</v>
      </c>
      <c r="CN218" s="117" t="s">
        <v>471</v>
      </c>
      <c r="CO218" s="117" t="s">
        <v>477</v>
      </c>
      <c r="CP218" s="118">
        <v>2115.44</v>
      </c>
      <c r="CQ218" s="118">
        <v>25.0</v>
      </c>
      <c r="CR218" s="118">
        <v>23.0</v>
      </c>
      <c r="CS218" s="117" t="s">
        <v>24</v>
      </c>
      <c r="CT218" s="117"/>
      <c r="CU218" s="117"/>
      <c r="CV218" s="117" t="s">
        <v>372</v>
      </c>
      <c r="CW218" s="119">
        <v>46178.0</v>
      </c>
      <c r="CX218" s="117" t="s">
        <v>358</v>
      </c>
    </row>
    <row r="219">
      <c r="A219" s="114" t="s">
        <v>626</v>
      </c>
      <c r="B219" s="114" t="s">
        <v>710</v>
      </c>
      <c r="C219" s="114" t="s">
        <v>26</v>
      </c>
      <c r="D219" s="114" t="s">
        <v>406</v>
      </c>
      <c r="E219" s="114" t="s">
        <v>349</v>
      </c>
      <c r="F219" s="114"/>
      <c r="G219" s="114"/>
      <c r="H219" s="114"/>
      <c r="I219" s="115">
        <v>19118.0</v>
      </c>
      <c r="J219" s="114" t="s">
        <v>83</v>
      </c>
      <c r="K219" s="114" t="s">
        <v>521</v>
      </c>
      <c r="L219" s="116">
        <v>45812.0</v>
      </c>
      <c r="M219" s="114" t="s">
        <v>351</v>
      </c>
      <c r="N219" s="115">
        <v>6.0</v>
      </c>
      <c r="O219" s="114" t="s">
        <v>352</v>
      </c>
      <c r="P219" s="114" t="s">
        <v>353</v>
      </c>
      <c r="Q219" s="115">
        <v>7221.29</v>
      </c>
      <c r="R219" s="115">
        <v>4287.27</v>
      </c>
      <c r="S219" s="115">
        <v>47.0</v>
      </c>
      <c r="T219" s="115">
        <v>34.0</v>
      </c>
      <c r="U219" s="115">
        <v>127.0</v>
      </c>
      <c r="V219" s="115">
        <v>75.0</v>
      </c>
      <c r="W219" s="115">
        <v>0.0979338435</v>
      </c>
      <c r="X219" s="115">
        <v>0.08723262032085566</v>
      </c>
      <c r="Y219" s="115">
        <v>0.057600565</v>
      </c>
      <c r="Z219" s="115">
        <v>0.051702021</v>
      </c>
      <c r="AA219" s="115">
        <v>0.0482037535</v>
      </c>
      <c r="AB219" s="115">
        <v>2495.0813488755493</v>
      </c>
      <c r="AC219" s="115"/>
      <c r="AD219" s="115"/>
      <c r="AE219" s="115"/>
      <c r="AF219" s="115"/>
      <c r="AG219" s="115">
        <v>2495.0813488755493</v>
      </c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>
        <v>0.0</v>
      </c>
      <c r="AS219" s="115">
        <v>0.0</v>
      </c>
      <c r="AT219" s="115"/>
      <c r="AU219" s="115"/>
      <c r="AV219" s="115"/>
      <c r="AW219" s="115"/>
      <c r="AX219" s="115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>
        <v>17679.045320501893</v>
      </c>
      <c r="BI219" s="115">
        <v>-11809.210611533774</v>
      </c>
      <c r="BJ219" s="115">
        <v>11291.702947072128</v>
      </c>
      <c r="BK219" s="115">
        <v>-9519.079057960147</v>
      </c>
      <c r="BL219" s="115">
        <v>8628.471461623165</v>
      </c>
      <c r="BM219" s="115">
        <v>-7347.650035836741</v>
      </c>
      <c r="BN219" s="115">
        <v>6192.068008931032</v>
      </c>
      <c r="BO219" s="115">
        <v>-9071.824523625435</v>
      </c>
      <c r="BP219" s="115">
        <v>9098.977877643514</v>
      </c>
      <c r="BQ219" s="115">
        <v>-4938.399937162685</v>
      </c>
      <c r="BR219" s="115"/>
      <c r="BS219" s="115"/>
      <c r="BT219" s="115"/>
      <c r="BU219" s="115"/>
      <c r="BV219" s="115"/>
      <c r="BW219" s="115"/>
      <c r="BX219" s="115"/>
      <c r="BY219" s="115"/>
      <c r="BZ219" s="115">
        <v>0.0</v>
      </c>
      <c r="CA219" s="115">
        <v>0.0</v>
      </c>
      <c r="CB219" s="115"/>
      <c r="CC219" s="115"/>
      <c r="CD219" s="115">
        <v>0.0</v>
      </c>
      <c r="CE219" s="115">
        <v>0.0</v>
      </c>
      <c r="CF219" s="115">
        <v>0.0</v>
      </c>
      <c r="CG219" s="115">
        <v>0.0</v>
      </c>
      <c r="CH219" s="115"/>
      <c r="CI219" s="115"/>
      <c r="CJ219" s="115"/>
      <c r="CK219" s="115"/>
      <c r="CL219" s="116">
        <v>45812.0</v>
      </c>
      <c r="CM219" s="114" t="s">
        <v>384</v>
      </c>
      <c r="CN219" s="114" t="s">
        <v>396</v>
      </c>
      <c r="CO219" s="114" t="s">
        <v>522</v>
      </c>
      <c r="CP219" s="115">
        <v>7221.29</v>
      </c>
      <c r="CQ219" s="115">
        <v>25.0</v>
      </c>
      <c r="CR219" s="115">
        <v>23.0</v>
      </c>
      <c r="CS219" s="114" t="s">
        <v>247</v>
      </c>
      <c r="CT219" s="114"/>
      <c r="CU219" s="114"/>
      <c r="CV219" s="114" t="s">
        <v>357</v>
      </c>
      <c r="CW219" s="116">
        <v>46178.0</v>
      </c>
      <c r="CX219" s="114" t="s">
        <v>358</v>
      </c>
    </row>
    <row r="220">
      <c r="A220" s="117" t="s">
        <v>711</v>
      </c>
      <c r="B220" s="117" t="s">
        <v>130</v>
      </c>
      <c r="C220" s="117" t="s">
        <v>24</v>
      </c>
      <c r="D220" s="117" t="s">
        <v>360</v>
      </c>
      <c r="E220" s="117" t="s">
        <v>349</v>
      </c>
      <c r="F220" s="117"/>
      <c r="G220" s="117"/>
      <c r="H220" s="117"/>
      <c r="I220" s="118">
        <v>20187.0</v>
      </c>
      <c r="J220" s="117" t="s">
        <v>96</v>
      </c>
      <c r="K220" s="117" t="s">
        <v>361</v>
      </c>
      <c r="L220" s="119">
        <v>45812.0</v>
      </c>
      <c r="M220" s="117" t="s">
        <v>351</v>
      </c>
      <c r="N220" s="118">
        <v>6.0</v>
      </c>
      <c r="O220" s="117" t="s">
        <v>352</v>
      </c>
      <c r="P220" s="117" t="s">
        <v>353</v>
      </c>
      <c r="Q220" s="118">
        <v>2533.66</v>
      </c>
      <c r="R220" s="118">
        <v>7174.45</v>
      </c>
      <c r="S220" s="118">
        <v>21.0</v>
      </c>
      <c r="T220" s="118">
        <v>36.0</v>
      </c>
      <c r="U220" s="118">
        <v>43.0</v>
      </c>
      <c r="V220" s="118">
        <v>84.0</v>
      </c>
      <c r="W220" s="118">
        <v>0.04034084</v>
      </c>
      <c r="X220" s="118">
        <v>0.04475993804852868</v>
      </c>
      <c r="Y220" s="118">
        <v>-0.013683563</v>
      </c>
      <c r="Z220" s="118">
        <v>0.046733395</v>
      </c>
      <c r="AA220" s="118">
        <v>-0.06415088799999999</v>
      </c>
      <c r="AB220" s="118">
        <v>-3598.337035933917</v>
      </c>
      <c r="AC220" s="118"/>
      <c r="AD220" s="118"/>
      <c r="AE220" s="118"/>
      <c r="AF220" s="118"/>
      <c r="AG220" s="118">
        <v>-3598.337035933917</v>
      </c>
      <c r="AH220" s="118"/>
      <c r="AI220" s="118"/>
      <c r="AJ220" s="118"/>
      <c r="AK220" s="118"/>
      <c r="AL220" s="118"/>
      <c r="AM220" s="118"/>
      <c r="AN220" s="118"/>
      <c r="AO220" s="118"/>
      <c r="AP220" s="118"/>
      <c r="AQ220" s="118"/>
      <c r="AR220" s="118">
        <v>0.0</v>
      </c>
      <c r="AS220" s="118">
        <v>0.0</v>
      </c>
      <c r="AT220" s="118"/>
      <c r="AU220" s="118"/>
      <c r="AV220" s="118"/>
      <c r="AW220" s="118"/>
      <c r="AX220" s="118"/>
      <c r="AY220" s="118"/>
      <c r="AZ220" s="118"/>
      <c r="BA220" s="118"/>
      <c r="BB220" s="118"/>
      <c r="BC220" s="118"/>
      <c r="BD220" s="118"/>
      <c r="BE220" s="118"/>
      <c r="BF220" s="118"/>
      <c r="BG220" s="118"/>
      <c r="BH220" s="118">
        <v>9042.656767071201</v>
      </c>
      <c r="BI220" s="118">
        <v>-14624.782956248802</v>
      </c>
      <c r="BJ220" s="118">
        <v>6574.140305029479</v>
      </c>
      <c r="BK220" s="118">
        <v>-12722.472117528498</v>
      </c>
      <c r="BL220" s="118">
        <v>7193.335260140271</v>
      </c>
      <c r="BM220" s="118">
        <v>-4274.494645819442</v>
      </c>
      <c r="BN220" s="118">
        <v>5785.784483451586</v>
      </c>
      <c r="BO220" s="118">
        <v>-6150.014104686039</v>
      </c>
      <c r="BP220" s="118">
        <v>6844.823439854254</v>
      </c>
      <c r="BQ220" s="118">
        <v>-3561.7532042989715</v>
      </c>
      <c r="BR220" s="118"/>
      <c r="BS220" s="118"/>
      <c r="BT220" s="118"/>
      <c r="BU220" s="118"/>
      <c r="BV220" s="118"/>
      <c r="BW220" s="118"/>
      <c r="BX220" s="118"/>
      <c r="BY220" s="118"/>
      <c r="BZ220" s="118">
        <v>0.0</v>
      </c>
      <c r="CA220" s="118">
        <v>0.0</v>
      </c>
      <c r="CB220" s="118"/>
      <c r="CC220" s="118"/>
      <c r="CD220" s="118">
        <v>0.0</v>
      </c>
      <c r="CE220" s="118">
        <v>0.0</v>
      </c>
      <c r="CF220" s="118">
        <v>0.0</v>
      </c>
      <c r="CG220" s="118">
        <v>0.0</v>
      </c>
      <c r="CH220" s="118"/>
      <c r="CI220" s="118"/>
      <c r="CJ220" s="118"/>
      <c r="CK220" s="118"/>
      <c r="CL220" s="119">
        <v>45812.0</v>
      </c>
      <c r="CM220" s="117" t="s">
        <v>362</v>
      </c>
      <c r="CN220" s="117" t="s">
        <v>363</v>
      </c>
      <c r="CO220" s="117" t="s">
        <v>364</v>
      </c>
      <c r="CP220" s="118">
        <v>2533.66</v>
      </c>
      <c r="CQ220" s="118">
        <v>25.0</v>
      </c>
      <c r="CR220" s="118">
        <v>23.0</v>
      </c>
      <c r="CS220" s="117" t="s">
        <v>24</v>
      </c>
      <c r="CT220" s="117"/>
      <c r="CU220" s="117"/>
      <c r="CV220" s="117" t="s">
        <v>372</v>
      </c>
      <c r="CW220" s="119">
        <v>46178.0</v>
      </c>
      <c r="CX220" s="117" t="s">
        <v>358</v>
      </c>
    </row>
    <row r="221">
      <c r="A221" s="114" t="s">
        <v>712</v>
      </c>
      <c r="B221" s="114" t="s">
        <v>153</v>
      </c>
      <c r="C221" s="114" t="s">
        <v>24</v>
      </c>
      <c r="D221" s="114" t="s">
        <v>376</v>
      </c>
      <c r="E221" s="114" t="s">
        <v>349</v>
      </c>
      <c r="F221" s="114"/>
      <c r="G221" s="114"/>
      <c r="H221" s="114"/>
      <c r="I221" s="115">
        <v>14176.0</v>
      </c>
      <c r="J221" s="114" t="s">
        <v>80</v>
      </c>
      <c r="K221" s="114" t="s">
        <v>377</v>
      </c>
      <c r="L221" s="116">
        <v>45812.0</v>
      </c>
      <c r="M221" s="114" t="s">
        <v>351</v>
      </c>
      <c r="N221" s="115">
        <v>6.0</v>
      </c>
      <c r="O221" s="114" t="s">
        <v>352</v>
      </c>
      <c r="P221" s="114" t="s">
        <v>353</v>
      </c>
      <c r="Q221" s="115">
        <v>7543.25</v>
      </c>
      <c r="R221" s="115">
        <v>12630.94</v>
      </c>
      <c r="S221" s="115">
        <v>39.0</v>
      </c>
      <c r="T221" s="115">
        <v>63.0</v>
      </c>
      <c r="U221" s="115">
        <v>82.0</v>
      </c>
      <c r="V221" s="115">
        <v>156.0</v>
      </c>
      <c r="W221" s="115">
        <v>-0.20420095300000002</v>
      </c>
      <c r="X221" s="115">
        <v>-0.199252506049084</v>
      </c>
      <c r="Y221" s="115">
        <v>-0.0044159505</v>
      </c>
      <c r="Z221" s="115">
        <v>0.080162051</v>
      </c>
      <c r="AA221" s="115">
        <v>-0.044701282</v>
      </c>
      <c r="AB221" s="115">
        <v>-2455.432739913324</v>
      </c>
      <c r="AC221" s="115"/>
      <c r="AD221" s="115"/>
      <c r="AE221" s="115"/>
      <c r="AF221" s="115"/>
      <c r="AG221" s="115">
        <v>-2455.432739913324</v>
      </c>
      <c r="AH221" s="115"/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>
        <v>0.0</v>
      </c>
      <c r="AS221" s="115">
        <v>0.0</v>
      </c>
      <c r="AT221" s="115"/>
      <c r="AU221" s="115"/>
      <c r="AV221" s="115"/>
      <c r="AW221" s="115"/>
      <c r="AX221" s="115"/>
      <c r="AY221" s="115"/>
      <c r="AZ221" s="115"/>
      <c r="BA221" s="115"/>
      <c r="BB221" s="115"/>
      <c r="BC221" s="115"/>
      <c r="BD221" s="115"/>
      <c r="BE221" s="115"/>
      <c r="BF221" s="115"/>
      <c r="BG221" s="115"/>
      <c r="BH221" s="115">
        <v>11171.932900408972</v>
      </c>
      <c r="BI221" s="115">
        <v>-7863.7677090444995</v>
      </c>
      <c r="BJ221" s="115">
        <v>12390.96287669647</v>
      </c>
      <c r="BK221" s="115">
        <v>-9979.593755657963</v>
      </c>
      <c r="BL221" s="115">
        <v>4668.125302998433</v>
      </c>
      <c r="BM221" s="115">
        <v>-8026.562661985933</v>
      </c>
      <c r="BN221" s="115">
        <v>2025.6892989724831</v>
      </c>
      <c r="BO221" s="115">
        <v>-5038.4523199529785</v>
      </c>
      <c r="BP221" s="115">
        <v>5938.050355145717</v>
      </c>
      <c r="BQ221" s="115">
        <v>-6283.724693152721</v>
      </c>
      <c r="BR221" s="115"/>
      <c r="BS221" s="115"/>
      <c r="BT221" s="115"/>
      <c r="BU221" s="115"/>
      <c r="BV221" s="115"/>
      <c r="BW221" s="115"/>
      <c r="BX221" s="115"/>
      <c r="BY221" s="115"/>
      <c r="BZ221" s="115">
        <v>0.0</v>
      </c>
      <c r="CA221" s="115">
        <v>0.0</v>
      </c>
      <c r="CB221" s="115"/>
      <c r="CC221" s="115"/>
      <c r="CD221" s="115">
        <v>0.0</v>
      </c>
      <c r="CE221" s="115">
        <v>0.0</v>
      </c>
      <c r="CF221" s="115">
        <v>0.0</v>
      </c>
      <c r="CG221" s="115">
        <v>0.0</v>
      </c>
      <c r="CH221" s="115"/>
      <c r="CI221" s="115"/>
      <c r="CJ221" s="115"/>
      <c r="CK221" s="115"/>
      <c r="CL221" s="116">
        <v>45812.0</v>
      </c>
      <c r="CM221" s="114" t="s">
        <v>354</v>
      </c>
      <c r="CN221" s="114" t="s">
        <v>378</v>
      </c>
      <c r="CO221" s="114" t="s">
        <v>379</v>
      </c>
      <c r="CP221" s="115">
        <v>7543.25</v>
      </c>
      <c r="CQ221" s="115">
        <v>25.0</v>
      </c>
      <c r="CR221" s="115">
        <v>23.0</v>
      </c>
      <c r="CS221" s="114" t="s">
        <v>24</v>
      </c>
      <c r="CT221" s="114"/>
      <c r="CU221" s="114"/>
      <c r="CV221" s="114" t="s">
        <v>372</v>
      </c>
      <c r="CW221" s="116">
        <v>46178.0</v>
      </c>
      <c r="CX221" s="114" t="s">
        <v>358</v>
      </c>
    </row>
    <row r="222">
      <c r="A222" s="117" t="s">
        <v>707</v>
      </c>
      <c r="B222" s="117" t="s">
        <v>171</v>
      </c>
      <c r="C222" s="117" t="s">
        <v>24</v>
      </c>
      <c r="D222" s="117" t="s">
        <v>348</v>
      </c>
      <c r="E222" s="117" t="s">
        <v>349</v>
      </c>
      <c r="F222" s="117"/>
      <c r="G222" s="117"/>
      <c r="H222" s="117"/>
      <c r="I222" s="118">
        <v>13124.0</v>
      </c>
      <c r="J222" s="117" t="s">
        <v>78</v>
      </c>
      <c r="K222" s="117" t="s">
        <v>350</v>
      </c>
      <c r="L222" s="119">
        <v>45812.0</v>
      </c>
      <c r="M222" s="117" t="s">
        <v>351</v>
      </c>
      <c r="N222" s="118">
        <v>6.0</v>
      </c>
      <c r="O222" s="117" t="s">
        <v>352</v>
      </c>
      <c r="P222" s="117" t="s">
        <v>353</v>
      </c>
      <c r="Q222" s="118">
        <v>20887.97</v>
      </c>
      <c r="R222" s="118">
        <v>20221.9</v>
      </c>
      <c r="S222" s="118">
        <v>90.0</v>
      </c>
      <c r="T222" s="118">
        <v>98.0</v>
      </c>
      <c r="U222" s="118">
        <v>262.0</v>
      </c>
      <c r="V222" s="118">
        <v>261.0</v>
      </c>
      <c r="W222" s="118">
        <v>-0.067958535</v>
      </c>
      <c r="X222" s="118">
        <v>-0.11965811965811968</v>
      </c>
      <c r="Y222" s="118">
        <v>0.038277632</v>
      </c>
      <c r="Z222" s="118">
        <v>0.073607972</v>
      </c>
      <c r="AA222" s="118">
        <v>-0.060044893</v>
      </c>
      <c r="AB222" s="118">
        <v>2470.855375942134</v>
      </c>
      <c r="AC222" s="118"/>
      <c r="AD222" s="118"/>
      <c r="AE222" s="118"/>
      <c r="AF222" s="118"/>
      <c r="AG222" s="118">
        <v>2470.855375942134</v>
      </c>
      <c r="AH222" s="118"/>
      <c r="AI222" s="118"/>
      <c r="AJ222" s="118"/>
      <c r="AK222" s="118"/>
      <c r="AL222" s="118"/>
      <c r="AM222" s="118"/>
      <c r="AN222" s="118"/>
      <c r="AO222" s="118"/>
      <c r="AP222" s="118"/>
      <c r="AQ222" s="118"/>
      <c r="AR222" s="118">
        <v>0.0</v>
      </c>
      <c r="AS222" s="118">
        <v>0.0</v>
      </c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>
        <v>20984.351344564446</v>
      </c>
      <c r="BI222" s="118">
        <v>-42006.90046536044</v>
      </c>
      <c r="BJ222" s="118">
        <v>18221.68111498422</v>
      </c>
      <c r="BK222" s="118">
        <v>-16705.629652277985</v>
      </c>
      <c r="BL222" s="118">
        <v>12116.096321689847</v>
      </c>
      <c r="BM222" s="118">
        <v>-15059.834627137316</v>
      </c>
      <c r="BN222" s="118">
        <v>6244.844903847719</v>
      </c>
      <c r="BO222" s="118">
        <v>-7821.811989821972</v>
      </c>
      <c r="BP222" s="118">
        <v>9665.485299779895</v>
      </c>
      <c r="BQ222" s="118">
        <v>-11032.256519253115</v>
      </c>
      <c r="BR222" s="118"/>
      <c r="BS222" s="118"/>
      <c r="BT222" s="118"/>
      <c r="BU222" s="118"/>
      <c r="BV222" s="118"/>
      <c r="BW222" s="118"/>
      <c r="BX222" s="118"/>
      <c r="BY222" s="118"/>
      <c r="BZ222" s="118">
        <v>0.0</v>
      </c>
      <c r="CA222" s="118">
        <v>0.0</v>
      </c>
      <c r="CB222" s="118"/>
      <c r="CC222" s="118"/>
      <c r="CD222" s="118">
        <v>0.0</v>
      </c>
      <c r="CE222" s="118">
        <v>0.0</v>
      </c>
      <c r="CF222" s="118">
        <v>0.0</v>
      </c>
      <c r="CG222" s="118">
        <v>0.0</v>
      </c>
      <c r="CH222" s="118"/>
      <c r="CI222" s="118"/>
      <c r="CJ222" s="118"/>
      <c r="CK222" s="118"/>
      <c r="CL222" s="119">
        <v>45812.0</v>
      </c>
      <c r="CM222" s="117" t="s">
        <v>354</v>
      </c>
      <c r="CN222" s="117" t="s">
        <v>355</v>
      </c>
      <c r="CO222" s="117" t="s">
        <v>356</v>
      </c>
      <c r="CP222" s="118">
        <v>20887.97</v>
      </c>
      <c r="CQ222" s="118">
        <v>25.0</v>
      </c>
      <c r="CR222" s="118">
        <v>23.0</v>
      </c>
      <c r="CS222" s="117" t="s">
        <v>24</v>
      </c>
      <c r="CT222" s="117"/>
      <c r="CU222" s="117"/>
      <c r="CV222" s="117" t="s">
        <v>357</v>
      </c>
      <c r="CW222" s="119">
        <v>46178.0</v>
      </c>
      <c r="CX222" s="117" t="s">
        <v>358</v>
      </c>
    </row>
    <row r="223">
      <c r="A223" s="114" t="s">
        <v>711</v>
      </c>
      <c r="B223" s="114" t="s">
        <v>165</v>
      </c>
      <c r="C223" s="114" t="s">
        <v>24</v>
      </c>
      <c r="D223" s="114" t="s">
        <v>360</v>
      </c>
      <c r="E223" s="114" t="s">
        <v>349</v>
      </c>
      <c r="F223" s="114"/>
      <c r="G223" s="114"/>
      <c r="H223" s="114"/>
      <c r="I223" s="115">
        <v>20232.0</v>
      </c>
      <c r="J223" s="114" t="s">
        <v>78</v>
      </c>
      <c r="K223" s="114" t="s">
        <v>361</v>
      </c>
      <c r="L223" s="116">
        <v>45812.0</v>
      </c>
      <c r="M223" s="114" t="s">
        <v>351</v>
      </c>
      <c r="N223" s="115">
        <v>6.0</v>
      </c>
      <c r="O223" s="114" t="s">
        <v>352</v>
      </c>
      <c r="P223" s="114" t="s">
        <v>353</v>
      </c>
      <c r="Q223" s="115">
        <v>3609.59</v>
      </c>
      <c r="R223" s="115">
        <v>5385.69</v>
      </c>
      <c r="S223" s="115">
        <v>15.0</v>
      </c>
      <c r="T223" s="115">
        <v>38.0</v>
      </c>
      <c r="U223" s="115">
        <v>46.0</v>
      </c>
      <c r="V223" s="115">
        <v>71.0</v>
      </c>
      <c r="W223" s="115">
        <v>-0.067958535</v>
      </c>
      <c r="X223" s="115">
        <v>-0.11965811965811968</v>
      </c>
      <c r="Y223" s="115">
        <v>0.038277632</v>
      </c>
      <c r="Z223" s="115">
        <v>0.073607972</v>
      </c>
      <c r="AA223" s="115">
        <v>-0.060044893</v>
      </c>
      <c r="AB223" s="115">
        <v>-3038.231400688504</v>
      </c>
      <c r="AC223" s="115"/>
      <c r="AD223" s="115"/>
      <c r="AE223" s="115"/>
      <c r="AF223" s="115"/>
      <c r="AG223" s="115">
        <v>-3038.231400688504</v>
      </c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>
        <v>0.0</v>
      </c>
      <c r="AS223" s="115">
        <v>0.0</v>
      </c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>
        <v>20984.351344564446</v>
      </c>
      <c r="BI223" s="115">
        <v>-42006.90046536044</v>
      </c>
      <c r="BJ223" s="115">
        <v>18221.68111498422</v>
      </c>
      <c r="BK223" s="115">
        <v>-16705.629652277985</v>
      </c>
      <c r="BL223" s="115">
        <v>12116.096321689847</v>
      </c>
      <c r="BM223" s="115">
        <v>-15059.834627137316</v>
      </c>
      <c r="BN223" s="115">
        <v>6244.844903847719</v>
      </c>
      <c r="BO223" s="115">
        <v>-7821.811989821972</v>
      </c>
      <c r="BP223" s="115">
        <v>9665.485299779895</v>
      </c>
      <c r="BQ223" s="115">
        <v>-11032.256519253115</v>
      </c>
      <c r="BR223" s="115"/>
      <c r="BS223" s="115"/>
      <c r="BT223" s="115"/>
      <c r="BU223" s="115"/>
      <c r="BV223" s="115"/>
      <c r="BW223" s="115"/>
      <c r="BX223" s="115"/>
      <c r="BY223" s="115"/>
      <c r="BZ223" s="115">
        <v>0.0</v>
      </c>
      <c r="CA223" s="115">
        <v>0.0</v>
      </c>
      <c r="CB223" s="115"/>
      <c r="CC223" s="115"/>
      <c r="CD223" s="115">
        <v>0.0</v>
      </c>
      <c r="CE223" s="115">
        <v>0.0</v>
      </c>
      <c r="CF223" s="115">
        <v>0.0</v>
      </c>
      <c r="CG223" s="115">
        <v>0.0</v>
      </c>
      <c r="CH223" s="115"/>
      <c r="CI223" s="115"/>
      <c r="CJ223" s="115"/>
      <c r="CK223" s="115"/>
      <c r="CL223" s="116">
        <v>45812.0</v>
      </c>
      <c r="CM223" s="114" t="s">
        <v>362</v>
      </c>
      <c r="CN223" s="114" t="s">
        <v>363</v>
      </c>
      <c r="CO223" s="114" t="s">
        <v>364</v>
      </c>
      <c r="CP223" s="115">
        <v>3609.59</v>
      </c>
      <c r="CQ223" s="115">
        <v>25.0</v>
      </c>
      <c r="CR223" s="115">
        <v>23.0</v>
      </c>
      <c r="CS223" s="114" t="s">
        <v>24</v>
      </c>
      <c r="CT223" s="114"/>
      <c r="CU223" s="114"/>
      <c r="CV223" s="114" t="s">
        <v>372</v>
      </c>
      <c r="CW223" s="116">
        <v>46178.0</v>
      </c>
      <c r="CX223" s="114" t="s">
        <v>358</v>
      </c>
    </row>
    <row r="224">
      <c r="A224" s="117" t="s">
        <v>696</v>
      </c>
      <c r="B224" s="117" t="s">
        <v>713</v>
      </c>
      <c r="C224" s="117" t="s">
        <v>25</v>
      </c>
      <c r="D224" s="117" t="s">
        <v>400</v>
      </c>
      <c r="E224" s="117" t="s">
        <v>349</v>
      </c>
      <c r="F224" s="117"/>
      <c r="G224" s="117"/>
      <c r="H224" s="117"/>
      <c r="I224" s="118">
        <v>18139.0</v>
      </c>
      <c r="J224" s="117" t="s">
        <v>98</v>
      </c>
      <c r="K224" s="117" t="s">
        <v>401</v>
      </c>
      <c r="L224" s="119">
        <v>45812.0</v>
      </c>
      <c r="M224" s="117" t="s">
        <v>351</v>
      </c>
      <c r="N224" s="118">
        <v>6.0</v>
      </c>
      <c r="O224" s="117" t="s">
        <v>352</v>
      </c>
      <c r="P224" s="117" t="s">
        <v>353</v>
      </c>
      <c r="Q224" s="118">
        <v>13937.13</v>
      </c>
      <c r="R224" s="118">
        <v>17441.93</v>
      </c>
      <c r="S224" s="118">
        <v>101.0</v>
      </c>
      <c r="T224" s="118">
        <v>124.0</v>
      </c>
      <c r="U224" s="118">
        <v>227.0</v>
      </c>
      <c r="V224" s="118">
        <v>291.0</v>
      </c>
      <c r="W224" s="118">
        <v>-0.0610895495</v>
      </c>
      <c r="X224" s="118">
        <v>-0.060893210283454235</v>
      </c>
      <c r="Y224" s="118">
        <v>-0.028034027</v>
      </c>
      <c r="Z224" s="118">
        <v>0.0686938845</v>
      </c>
      <c r="AA224" s="118">
        <v>-0.043318421999999995</v>
      </c>
      <c r="AB224" s="118">
        <v>-2003.1936692804488</v>
      </c>
      <c r="AC224" s="118"/>
      <c r="AD224" s="118"/>
      <c r="AE224" s="118"/>
      <c r="AF224" s="118"/>
      <c r="AG224" s="118">
        <v>-2003.1936692804488</v>
      </c>
      <c r="AH224" s="118"/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>
        <v>0.0</v>
      </c>
      <c r="AS224" s="118">
        <v>0.0</v>
      </c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>
        <v>18825.565689956038</v>
      </c>
      <c r="BI224" s="118">
        <v>-26343.147340292868</v>
      </c>
      <c r="BJ224" s="118">
        <v>16162.929543998956</v>
      </c>
      <c r="BK224" s="118">
        <v>-15297.611607632114</v>
      </c>
      <c r="BL224" s="118">
        <v>9184.1458188079</v>
      </c>
      <c r="BM224" s="118">
        <v>-11029.988512860526</v>
      </c>
      <c r="BN224" s="118">
        <v>3685.8149041199104</v>
      </c>
      <c r="BO224" s="118">
        <v>-14003.88323321319</v>
      </c>
      <c r="BP224" s="118">
        <v>13600.358333264281</v>
      </c>
      <c r="BQ224" s="118">
        <v>-5128.132698223628</v>
      </c>
      <c r="BR224" s="118"/>
      <c r="BS224" s="118"/>
      <c r="BT224" s="118"/>
      <c r="BU224" s="118"/>
      <c r="BV224" s="118"/>
      <c r="BW224" s="118"/>
      <c r="BX224" s="118"/>
      <c r="BY224" s="118"/>
      <c r="BZ224" s="118">
        <v>0.0</v>
      </c>
      <c r="CA224" s="118">
        <v>0.0</v>
      </c>
      <c r="CB224" s="118"/>
      <c r="CC224" s="118"/>
      <c r="CD224" s="118">
        <v>0.0</v>
      </c>
      <c r="CE224" s="118">
        <v>0.0</v>
      </c>
      <c r="CF224" s="118">
        <v>0.0</v>
      </c>
      <c r="CG224" s="118">
        <v>0.0</v>
      </c>
      <c r="CH224" s="118"/>
      <c r="CI224" s="118"/>
      <c r="CJ224" s="118"/>
      <c r="CK224" s="118"/>
      <c r="CL224" s="119">
        <v>45812.0</v>
      </c>
      <c r="CM224" s="117" t="s">
        <v>384</v>
      </c>
      <c r="CN224" s="117" t="s">
        <v>391</v>
      </c>
      <c r="CO224" s="117" t="s">
        <v>392</v>
      </c>
      <c r="CP224" s="118">
        <v>13937.13</v>
      </c>
      <c r="CQ224" s="118">
        <v>25.0</v>
      </c>
      <c r="CR224" s="118">
        <v>23.0</v>
      </c>
      <c r="CS224" s="117" t="s">
        <v>247</v>
      </c>
      <c r="CT224" s="117"/>
      <c r="CU224" s="117"/>
      <c r="CV224" s="117" t="s">
        <v>372</v>
      </c>
      <c r="CW224" s="119">
        <v>46178.0</v>
      </c>
      <c r="CX224" s="117" t="s">
        <v>358</v>
      </c>
    </row>
    <row r="225">
      <c r="A225" s="114" t="s">
        <v>696</v>
      </c>
      <c r="B225" s="114" t="s">
        <v>714</v>
      </c>
      <c r="C225" s="114" t="s">
        <v>25</v>
      </c>
      <c r="D225" s="114" t="s">
        <v>400</v>
      </c>
      <c r="E225" s="114" t="s">
        <v>349</v>
      </c>
      <c r="F225" s="114"/>
      <c r="G225" s="114"/>
      <c r="H225" s="114"/>
      <c r="I225" s="115">
        <v>19030.0</v>
      </c>
      <c r="J225" s="114" t="s">
        <v>84</v>
      </c>
      <c r="K225" s="114" t="s">
        <v>401</v>
      </c>
      <c r="L225" s="116">
        <v>45812.0</v>
      </c>
      <c r="M225" s="114" t="s">
        <v>351</v>
      </c>
      <c r="N225" s="115">
        <v>6.0</v>
      </c>
      <c r="O225" s="114" t="s">
        <v>352</v>
      </c>
      <c r="P225" s="114" t="s">
        <v>353</v>
      </c>
      <c r="Q225" s="115">
        <v>7741.03</v>
      </c>
      <c r="R225" s="115">
        <v>9793.24</v>
      </c>
      <c r="S225" s="115">
        <v>50.0</v>
      </c>
      <c r="T225" s="115">
        <v>59.0</v>
      </c>
      <c r="U225" s="115">
        <v>108.0</v>
      </c>
      <c r="V225" s="115">
        <v>139.0</v>
      </c>
      <c r="W225" s="115">
        <v>-0.169168539</v>
      </c>
      <c r="X225" s="115">
        <v>-0.2213114754098361</v>
      </c>
      <c r="Y225" s="115">
        <v>0.047179224</v>
      </c>
      <c r="Z225" s="115">
        <v>0.131109793</v>
      </c>
      <c r="AA225" s="115">
        <v>-0.063195049</v>
      </c>
      <c r="AB225" s="115">
        <v>-321.717555600663</v>
      </c>
      <c r="AC225" s="115"/>
      <c r="AD225" s="115"/>
      <c r="AE225" s="115"/>
      <c r="AF225" s="115"/>
      <c r="AG225" s="115">
        <v>-321.717555600663</v>
      </c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>
        <v>0.0</v>
      </c>
      <c r="AS225" s="115">
        <v>0.0</v>
      </c>
      <c r="AT225" s="115"/>
      <c r="AU225" s="115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>
        <v>14405.22491642162</v>
      </c>
      <c r="BI225" s="115">
        <v>-11550.343971205297</v>
      </c>
      <c r="BJ225" s="115">
        <v>15596.689155763763</v>
      </c>
      <c r="BK225" s="115">
        <v>-7308.003259158032</v>
      </c>
      <c r="BL225" s="115">
        <v>1863.7934625287392</v>
      </c>
      <c r="BM225" s="115">
        <v>-5530.81631292309</v>
      </c>
      <c r="BN225" s="115">
        <v>5494.788595282794</v>
      </c>
      <c r="BO225" s="115">
        <v>-6008.263386034497</v>
      </c>
      <c r="BP225" s="115">
        <v>4577.922715508649</v>
      </c>
      <c r="BQ225" s="115">
        <v>-7731.470775151296</v>
      </c>
      <c r="BR225" s="115"/>
      <c r="BS225" s="115"/>
      <c r="BT225" s="115"/>
      <c r="BU225" s="115"/>
      <c r="BV225" s="115"/>
      <c r="BW225" s="115"/>
      <c r="BX225" s="115"/>
      <c r="BY225" s="115"/>
      <c r="BZ225" s="115">
        <v>0.0</v>
      </c>
      <c r="CA225" s="115">
        <v>0.0</v>
      </c>
      <c r="CB225" s="115"/>
      <c r="CC225" s="115"/>
      <c r="CD225" s="115">
        <v>0.0</v>
      </c>
      <c r="CE225" s="115">
        <v>0.0</v>
      </c>
      <c r="CF225" s="115">
        <v>0.0</v>
      </c>
      <c r="CG225" s="115">
        <v>0.0</v>
      </c>
      <c r="CH225" s="115"/>
      <c r="CI225" s="115"/>
      <c r="CJ225" s="115"/>
      <c r="CK225" s="115"/>
      <c r="CL225" s="116">
        <v>45812.0</v>
      </c>
      <c r="CM225" s="114" t="s">
        <v>384</v>
      </c>
      <c r="CN225" s="114" t="s">
        <v>391</v>
      </c>
      <c r="CO225" s="114" t="s">
        <v>392</v>
      </c>
      <c r="CP225" s="115">
        <v>7741.03</v>
      </c>
      <c r="CQ225" s="115">
        <v>25.0</v>
      </c>
      <c r="CR225" s="115">
        <v>23.0</v>
      </c>
      <c r="CS225" s="114" t="s">
        <v>247</v>
      </c>
      <c r="CT225" s="114"/>
      <c r="CU225" s="114"/>
      <c r="CV225" s="114" t="s">
        <v>372</v>
      </c>
      <c r="CW225" s="116">
        <v>46178.0</v>
      </c>
      <c r="CX225" s="114" t="s">
        <v>358</v>
      </c>
    </row>
    <row r="226">
      <c r="A226" s="117" t="s">
        <v>675</v>
      </c>
      <c r="B226" s="117" t="s">
        <v>715</v>
      </c>
      <c r="C226" s="117" t="s">
        <v>25</v>
      </c>
      <c r="D226" s="117" t="s">
        <v>389</v>
      </c>
      <c r="E226" s="117" t="s">
        <v>349</v>
      </c>
      <c r="F226" s="117"/>
      <c r="G226" s="117"/>
      <c r="H226" s="117"/>
      <c r="I226" s="118">
        <v>19658.0</v>
      </c>
      <c r="J226" s="117" t="s">
        <v>87</v>
      </c>
      <c r="K226" s="117" t="s">
        <v>390</v>
      </c>
      <c r="L226" s="119">
        <v>45812.0</v>
      </c>
      <c r="M226" s="117" t="s">
        <v>351</v>
      </c>
      <c r="N226" s="118">
        <v>6.0</v>
      </c>
      <c r="O226" s="117" t="s">
        <v>352</v>
      </c>
      <c r="P226" s="117" t="s">
        <v>353</v>
      </c>
      <c r="Q226" s="118">
        <v>16349.64</v>
      </c>
      <c r="R226" s="118">
        <v>12323.15</v>
      </c>
      <c r="S226" s="118">
        <v>95.0</v>
      </c>
      <c r="T226" s="118">
        <v>80.0</v>
      </c>
      <c r="U226" s="118">
        <v>251.0</v>
      </c>
      <c r="V226" s="118">
        <v>198.0</v>
      </c>
      <c r="W226" s="118">
        <v>-0.10114421900000001</v>
      </c>
      <c r="X226" s="118">
        <v>-0.08821813939924178</v>
      </c>
      <c r="Y226" s="118">
        <v>0.0141456855</v>
      </c>
      <c r="Z226" s="118">
        <v>0.035566201</v>
      </c>
      <c r="AA226" s="118">
        <v>-0.0040127465</v>
      </c>
      <c r="AB226" s="118">
        <v>5305.014931371783</v>
      </c>
      <c r="AC226" s="118"/>
      <c r="AD226" s="118"/>
      <c r="AE226" s="118"/>
      <c r="AF226" s="118"/>
      <c r="AG226" s="118">
        <v>5305.014931371783</v>
      </c>
      <c r="AH226" s="118"/>
      <c r="AI226" s="118"/>
      <c r="AJ226" s="118"/>
      <c r="AK226" s="118"/>
      <c r="AL226" s="118"/>
      <c r="AM226" s="118"/>
      <c r="AN226" s="118"/>
      <c r="AO226" s="118"/>
      <c r="AP226" s="118"/>
      <c r="AQ226" s="118"/>
      <c r="AR226" s="118">
        <v>0.0</v>
      </c>
      <c r="AS226" s="118">
        <v>0.0</v>
      </c>
      <c r="AT226" s="118"/>
      <c r="AU226" s="118"/>
      <c r="AV226" s="118"/>
      <c r="AW226" s="118"/>
      <c r="AX226" s="118"/>
      <c r="AY226" s="118"/>
      <c r="AZ226" s="118"/>
      <c r="BA226" s="118"/>
      <c r="BB226" s="118"/>
      <c r="BC226" s="118"/>
      <c r="BD226" s="118"/>
      <c r="BE226" s="118"/>
      <c r="BF226" s="118"/>
      <c r="BG226" s="118"/>
      <c r="BH226" s="118">
        <v>45665.546145450906</v>
      </c>
      <c r="BI226" s="118">
        <v>-59364.955379125946</v>
      </c>
      <c r="BJ226" s="118">
        <v>38550.93298979636</v>
      </c>
      <c r="BK226" s="118">
        <v>-48062.909994749134</v>
      </c>
      <c r="BL226" s="118">
        <v>15596.660526147018</v>
      </c>
      <c r="BM226" s="118">
        <v>-20978.449598456325</v>
      </c>
      <c r="BN226" s="118">
        <v>18000.51113707639</v>
      </c>
      <c r="BO226" s="118">
        <v>-35294.29635721854</v>
      </c>
      <c r="BP226" s="118">
        <v>37145.77219371978</v>
      </c>
      <c r="BQ226" s="118">
        <v>-25233.776045886938</v>
      </c>
      <c r="BR226" s="118"/>
      <c r="BS226" s="118"/>
      <c r="BT226" s="118"/>
      <c r="BU226" s="118"/>
      <c r="BV226" s="118"/>
      <c r="BW226" s="118"/>
      <c r="BX226" s="118"/>
      <c r="BY226" s="118"/>
      <c r="BZ226" s="118">
        <v>0.0</v>
      </c>
      <c r="CA226" s="118">
        <v>0.0</v>
      </c>
      <c r="CB226" s="118"/>
      <c r="CC226" s="118"/>
      <c r="CD226" s="118">
        <v>0.0</v>
      </c>
      <c r="CE226" s="118">
        <v>0.0</v>
      </c>
      <c r="CF226" s="118">
        <v>0.0</v>
      </c>
      <c r="CG226" s="118">
        <v>0.0</v>
      </c>
      <c r="CH226" s="118"/>
      <c r="CI226" s="118"/>
      <c r="CJ226" s="118"/>
      <c r="CK226" s="118"/>
      <c r="CL226" s="119">
        <v>45812.0</v>
      </c>
      <c r="CM226" s="117" t="s">
        <v>384</v>
      </c>
      <c r="CN226" s="117" t="s">
        <v>391</v>
      </c>
      <c r="CO226" s="117" t="s">
        <v>392</v>
      </c>
      <c r="CP226" s="118">
        <v>16349.64</v>
      </c>
      <c r="CQ226" s="118">
        <v>25.0</v>
      </c>
      <c r="CR226" s="118">
        <v>23.0</v>
      </c>
      <c r="CS226" s="117" t="s">
        <v>247</v>
      </c>
      <c r="CT226" s="117"/>
      <c r="CU226" s="117"/>
      <c r="CV226" s="117" t="s">
        <v>357</v>
      </c>
      <c r="CW226" s="119">
        <v>46178.0</v>
      </c>
      <c r="CX226" s="117" t="s">
        <v>358</v>
      </c>
    </row>
    <row r="227">
      <c r="A227" s="114" t="s">
        <v>671</v>
      </c>
      <c r="B227" s="114" t="s">
        <v>177</v>
      </c>
      <c r="C227" s="114" t="s">
        <v>24</v>
      </c>
      <c r="D227" s="114" t="s">
        <v>418</v>
      </c>
      <c r="E227" s="114" t="s">
        <v>349</v>
      </c>
      <c r="F227" s="114"/>
      <c r="G227" s="114"/>
      <c r="H227" s="114"/>
      <c r="I227" s="115">
        <v>22030.0</v>
      </c>
      <c r="J227" s="114" t="s">
        <v>78</v>
      </c>
      <c r="K227" s="114" t="s">
        <v>419</v>
      </c>
      <c r="L227" s="116">
        <v>45812.0</v>
      </c>
      <c r="M227" s="114" t="s">
        <v>351</v>
      </c>
      <c r="N227" s="115">
        <v>6.0</v>
      </c>
      <c r="O227" s="114" t="s">
        <v>352</v>
      </c>
      <c r="P227" s="114" t="s">
        <v>353</v>
      </c>
      <c r="Q227" s="115">
        <v>6296.6</v>
      </c>
      <c r="R227" s="115">
        <v>9842.05</v>
      </c>
      <c r="S227" s="115">
        <v>34.0</v>
      </c>
      <c r="T227" s="115">
        <v>47.0</v>
      </c>
      <c r="U227" s="115">
        <v>101.0</v>
      </c>
      <c r="V227" s="115">
        <v>160.0</v>
      </c>
      <c r="W227" s="115">
        <v>-0.067958535</v>
      </c>
      <c r="X227" s="115">
        <v>-0.11965811965811968</v>
      </c>
      <c r="Y227" s="115">
        <v>0.038277632</v>
      </c>
      <c r="Z227" s="115">
        <v>0.073607972</v>
      </c>
      <c r="AA227" s="115">
        <v>-0.060044893</v>
      </c>
      <c r="AB227" s="115">
        <v>-2461.713677015674</v>
      </c>
      <c r="AC227" s="115"/>
      <c r="AD227" s="115"/>
      <c r="AE227" s="115"/>
      <c r="AF227" s="115"/>
      <c r="AG227" s="115">
        <v>-2461.713677015674</v>
      </c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>
        <v>0.0</v>
      </c>
      <c r="AS227" s="115">
        <v>0.0</v>
      </c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>
        <v>20984.351344564446</v>
      </c>
      <c r="BI227" s="115">
        <v>-42006.90046536044</v>
      </c>
      <c r="BJ227" s="115">
        <v>18221.68111498422</v>
      </c>
      <c r="BK227" s="115">
        <v>-16705.629652277985</v>
      </c>
      <c r="BL227" s="115">
        <v>12116.096321689847</v>
      </c>
      <c r="BM227" s="115">
        <v>-15059.834627137316</v>
      </c>
      <c r="BN227" s="115">
        <v>6244.844903847719</v>
      </c>
      <c r="BO227" s="115">
        <v>-7821.811989821972</v>
      </c>
      <c r="BP227" s="115">
        <v>9665.485299779895</v>
      </c>
      <c r="BQ227" s="115">
        <v>-11032.256519253115</v>
      </c>
      <c r="BR227" s="115"/>
      <c r="BS227" s="115"/>
      <c r="BT227" s="115"/>
      <c r="BU227" s="115"/>
      <c r="BV227" s="115"/>
      <c r="BW227" s="115"/>
      <c r="BX227" s="115"/>
      <c r="BY227" s="115"/>
      <c r="BZ227" s="115">
        <v>0.0</v>
      </c>
      <c r="CA227" s="115">
        <v>0.0</v>
      </c>
      <c r="CB227" s="115"/>
      <c r="CC227" s="115"/>
      <c r="CD227" s="115">
        <v>0.0</v>
      </c>
      <c r="CE227" s="115">
        <v>0.0</v>
      </c>
      <c r="CF227" s="115">
        <v>0.0</v>
      </c>
      <c r="CG227" s="115">
        <v>0.0</v>
      </c>
      <c r="CH227" s="115"/>
      <c r="CI227" s="115"/>
      <c r="CJ227" s="115"/>
      <c r="CK227" s="115"/>
      <c r="CL227" s="116">
        <v>45812.0</v>
      </c>
      <c r="CM227" s="114" t="s">
        <v>354</v>
      </c>
      <c r="CN227" s="114" t="s">
        <v>420</v>
      </c>
      <c r="CO227" s="114" t="s">
        <v>421</v>
      </c>
      <c r="CP227" s="115">
        <v>6296.6</v>
      </c>
      <c r="CQ227" s="115">
        <v>25.0</v>
      </c>
      <c r="CR227" s="115">
        <v>23.0</v>
      </c>
      <c r="CS227" s="114" t="s">
        <v>24</v>
      </c>
      <c r="CT227" s="114"/>
      <c r="CU227" s="114"/>
      <c r="CV227" s="114" t="s">
        <v>372</v>
      </c>
      <c r="CW227" s="116">
        <v>46178.0</v>
      </c>
      <c r="CX227" s="114" t="s">
        <v>358</v>
      </c>
    </row>
    <row r="228">
      <c r="A228" s="117" t="s">
        <v>671</v>
      </c>
      <c r="B228" s="117" t="s">
        <v>125</v>
      </c>
      <c r="C228" s="117" t="s">
        <v>24</v>
      </c>
      <c r="D228" s="117" t="s">
        <v>418</v>
      </c>
      <c r="E228" s="117" t="s">
        <v>349</v>
      </c>
      <c r="F228" s="117"/>
      <c r="G228" s="117"/>
      <c r="H228" s="117"/>
      <c r="I228" s="118">
        <v>22076.0</v>
      </c>
      <c r="J228" s="117" t="s">
        <v>88</v>
      </c>
      <c r="K228" s="117" t="s">
        <v>419</v>
      </c>
      <c r="L228" s="119">
        <v>45812.0</v>
      </c>
      <c r="M228" s="117" t="s">
        <v>351</v>
      </c>
      <c r="N228" s="118">
        <v>6.0</v>
      </c>
      <c r="O228" s="117" t="s">
        <v>352</v>
      </c>
      <c r="P228" s="117" t="s">
        <v>353</v>
      </c>
      <c r="Q228" s="118">
        <v>7675.38</v>
      </c>
      <c r="R228" s="118">
        <v>13557.18</v>
      </c>
      <c r="S228" s="118">
        <v>45.0</v>
      </c>
      <c r="T228" s="118">
        <v>61.0</v>
      </c>
      <c r="U228" s="118">
        <v>95.0</v>
      </c>
      <c r="V228" s="118">
        <v>156.0</v>
      </c>
      <c r="W228" s="118">
        <v>-0.0948579075</v>
      </c>
      <c r="X228" s="118">
        <v>-0.11922621397552313</v>
      </c>
      <c r="Y228" s="118">
        <v>0.0274483015</v>
      </c>
      <c r="Z228" s="118">
        <v>0.048275056999999996</v>
      </c>
      <c r="AA228" s="118">
        <v>-0.0368766515</v>
      </c>
      <c r="AB228" s="118">
        <v>-4088.880571027776</v>
      </c>
      <c r="AC228" s="118"/>
      <c r="AD228" s="118"/>
      <c r="AE228" s="118"/>
      <c r="AF228" s="118"/>
      <c r="AG228" s="118">
        <v>-4088.880571027776</v>
      </c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>
        <v>0.0</v>
      </c>
      <c r="AS228" s="118">
        <v>0.0</v>
      </c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>
        <v>20591.606353731608</v>
      </c>
      <c r="BI228" s="118">
        <v>-44674.21149489211</v>
      </c>
      <c r="BJ228" s="118">
        <v>18437.195532014397</v>
      </c>
      <c r="BK228" s="118">
        <v>-35770.14965777543</v>
      </c>
      <c r="BL228" s="118">
        <v>13320.803400497074</v>
      </c>
      <c r="BM228" s="118">
        <v>-18741.25245248257</v>
      </c>
      <c r="BN228" s="118">
        <v>13558.049775394922</v>
      </c>
      <c r="BO228" s="118">
        <v>-27726.068371369525</v>
      </c>
      <c r="BP228" s="118">
        <v>23839.378525954704</v>
      </c>
      <c r="BQ228" s="118">
        <v>-15091.808981965594</v>
      </c>
      <c r="BR228" s="118"/>
      <c r="BS228" s="118"/>
      <c r="BT228" s="118"/>
      <c r="BU228" s="118"/>
      <c r="BV228" s="118"/>
      <c r="BW228" s="118"/>
      <c r="BX228" s="118"/>
      <c r="BY228" s="118"/>
      <c r="BZ228" s="118">
        <v>0.0</v>
      </c>
      <c r="CA228" s="118">
        <v>0.0</v>
      </c>
      <c r="CB228" s="118"/>
      <c r="CC228" s="118"/>
      <c r="CD228" s="118">
        <v>0.0</v>
      </c>
      <c r="CE228" s="118">
        <v>0.0</v>
      </c>
      <c r="CF228" s="118">
        <v>0.0</v>
      </c>
      <c r="CG228" s="118">
        <v>0.0</v>
      </c>
      <c r="CH228" s="118"/>
      <c r="CI228" s="118"/>
      <c r="CJ228" s="118"/>
      <c r="CK228" s="118"/>
      <c r="CL228" s="119">
        <v>45812.0</v>
      </c>
      <c r="CM228" s="117" t="s">
        <v>354</v>
      </c>
      <c r="CN228" s="117" t="s">
        <v>420</v>
      </c>
      <c r="CO228" s="117" t="s">
        <v>421</v>
      </c>
      <c r="CP228" s="118">
        <v>7675.38</v>
      </c>
      <c r="CQ228" s="118">
        <v>25.0</v>
      </c>
      <c r="CR228" s="118">
        <v>23.0</v>
      </c>
      <c r="CS228" s="117" t="s">
        <v>24</v>
      </c>
      <c r="CT228" s="117"/>
      <c r="CU228" s="117"/>
      <c r="CV228" s="117" t="s">
        <v>372</v>
      </c>
      <c r="CW228" s="119">
        <v>46178.0</v>
      </c>
      <c r="CX228" s="117" t="s">
        <v>358</v>
      </c>
    </row>
    <row r="229">
      <c r="A229" s="114" t="s">
        <v>681</v>
      </c>
      <c r="B229" s="114" t="s">
        <v>160</v>
      </c>
      <c r="C229" s="114" t="s">
        <v>24</v>
      </c>
      <c r="D229" s="114" t="s">
        <v>376</v>
      </c>
      <c r="E229" s="114" t="s">
        <v>349</v>
      </c>
      <c r="F229" s="114"/>
      <c r="G229" s="114"/>
      <c r="H229" s="114"/>
      <c r="I229" s="115">
        <v>14160.0</v>
      </c>
      <c r="J229" s="114" t="s">
        <v>80</v>
      </c>
      <c r="K229" s="114" t="s">
        <v>377</v>
      </c>
      <c r="L229" s="116">
        <v>45812.0</v>
      </c>
      <c r="M229" s="114" t="s">
        <v>351</v>
      </c>
      <c r="N229" s="115">
        <v>6.0</v>
      </c>
      <c r="O229" s="114" t="s">
        <v>352</v>
      </c>
      <c r="P229" s="114" t="s">
        <v>353</v>
      </c>
      <c r="Q229" s="115">
        <v>4895.85</v>
      </c>
      <c r="R229" s="115">
        <v>7376.28</v>
      </c>
      <c r="S229" s="115">
        <v>29.0</v>
      </c>
      <c r="T229" s="115">
        <v>34.0</v>
      </c>
      <c r="U229" s="115">
        <v>58.0</v>
      </c>
      <c r="V229" s="115">
        <v>89.0</v>
      </c>
      <c r="W229" s="115">
        <v>-0.20420095300000002</v>
      </c>
      <c r="X229" s="115">
        <v>-0.199252506049084</v>
      </c>
      <c r="Y229" s="115">
        <v>-0.0044159505</v>
      </c>
      <c r="Z229" s="115">
        <v>0.080162051</v>
      </c>
      <c r="AA229" s="115">
        <v>-0.044701282</v>
      </c>
      <c r="AB229" s="115">
        <v>-1068.310085248244</v>
      </c>
      <c r="AC229" s="115"/>
      <c r="AD229" s="115"/>
      <c r="AE229" s="115"/>
      <c r="AF229" s="115"/>
      <c r="AG229" s="115">
        <v>-1068.310085248244</v>
      </c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>
        <v>0.0</v>
      </c>
      <c r="AS229" s="115">
        <v>0.0</v>
      </c>
      <c r="AT229" s="115"/>
      <c r="AU229" s="115"/>
      <c r="AV229" s="115"/>
      <c r="AW229" s="115"/>
      <c r="AX229" s="115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>
        <v>11171.932900408972</v>
      </c>
      <c r="BI229" s="115">
        <v>-7863.7677090444995</v>
      </c>
      <c r="BJ229" s="115">
        <v>12390.96287669647</v>
      </c>
      <c r="BK229" s="115">
        <v>-9979.593755657963</v>
      </c>
      <c r="BL229" s="115">
        <v>4668.125302998433</v>
      </c>
      <c r="BM229" s="115">
        <v>-8026.562661985933</v>
      </c>
      <c r="BN229" s="115">
        <v>2025.6892989724831</v>
      </c>
      <c r="BO229" s="115">
        <v>-5038.4523199529785</v>
      </c>
      <c r="BP229" s="115">
        <v>5938.050355145717</v>
      </c>
      <c r="BQ229" s="115">
        <v>-6283.724693152721</v>
      </c>
      <c r="BR229" s="115"/>
      <c r="BS229" s="115"/>
      <c r="BT229" s="115"/>
      <c r="BU229" s="115"/>
      <c r="BV229" s="115"/>
      <c r="BW229" s="115"/>
      <c r="BX229" s="115"/>
      <c r="BY229" s="115"/>
      <c r="BZ229" s="115">
        <v>0.0</v>
      </c>
      <c r="CA229" s="115">
        <v>0.0</v>
      </c>
      <c r="CB229" s="115"/>
      <c r="CC229" s="115"/>
      <c r="CD229" s="115">
        <v>0.0</v>
      </c>
      <c r="CE229" s="115">
        <v>0.0</v>
      </c>
      <c r="CF229" s="115">
        <v>0.0</v>
      </c>
      <c r="CG229" s="115">
        <v>0.0</v>
      </c>
      <c r="CH229" s="115"/>
      <c r="CI229" s="115"/>
      <c r="CJ229" s="115"/>
      <c r="CK229" s="115"/>
      <c r="CL229" s="116">
        <v>45812.0</v>
      </c>
      <c r="CM229" s="114" t="s">
        <v>354</v>
      </c>
      <c r="CN229" s="114" t="s">
        <v>378</v>
      </c>
      <c r="CO229" s="114" t="s">
        <v>379</v>
      </c>
      <c r="CP229" s="115">
        <v>5095.65</v>
      </c>
      <c r="CQ229" s="115">
        <v>25.0</v>
      </c>
      <c r="CR229" s="115">
        <v>23.0</v>
      </c>
      <c r="CS229" s="114" t="s">
        <v>24</v>
      </c>
      <c r="CT229" s="114"/>
      <c r="CU229" s="114"/>
      <c r="CV229" s="114" t="s">
        <v>372</v>
      </c>
      <c r="CW229" s="116">
        <v>46178.0</v>
      </c>
      <c r="CX229" s="114" t="s">
        <v>358</v>
      </c>
    </row>
    <row r="230">
      <c r="A230" s="117" t="s">
        <v>607</v>
      </c>
      <c r="B230" s="117" t="s">
        <v>716</v>
      </c>
      <c r="C230" s="117" t="s">
        <v>27</v>
      </c>
      <c r="D230" s="117" t="s">
        <v>584</v>
      </c>
      <c r="E230" s="117" t="s">
        <v>349</v>
      </c>
      <c r="F230" s="117"/>
      <c r="G230" s="117"/>
      <c r="H230" s="117"/>
      <c r="I230" s="118">
        <v>19266.0</v>
      </c>
      <c r="J230" s="117" t="s">
        <v>97</v>
      </c>
      <c r="K230" s="117" t="s">
        <v>585</v>
      </c>
      <c r="L230" s="119">
        <v>45812.0</v>
      </c>
      <c r="M230" s="117" t="s">
        <v>351</v>
      </c>
      <c r="N230" s="118">
        <v>6.0</v>
      </c>
      <c r="O230" s="117" t="s">
        <v>352</v>
      </c>
      <c r="P230" s="117" t="s">
        <v>353</v>
      </c>
      <c r="Q230" s="118">
        <v>11919.51</v>
      </c>
      <c r="R230" s="118">
        <v>12916.64</v>
      </c>
      <c r="S230" s="118">
        <v>73.0</v>
      </c>
      <c r="T230" s="118">
        <v>65.0</v>
      </c>
      <c r="U230" s="118">
        <v>178.0</v>
      </c>
      <c r="V230" s="118">
        <v>157.0</v>
      </c>
      <c r="W230" s="118">
        <v>-0.051923965</v>
      </c>
      <c r="X230" s="118">
        <v>-0.11016949152542377</v>
      </c>
      <c r="Y230" s="118">
        <v>0.017272961</v>
      </c>
      <c r="Z230" s="118">
        <v>0.049994038</v>
      </c>
      <c r="AA230" s="118">
        <v>-0.004946123</v>
      </c>
      <c r="AB230" s="118">
        <v>-361.93306362309613</v>
      </c>
      <c r="AC230" s="118"/>
      <c r="AD230" s="118"/>
      <c r="AE230" s="118"/>
      <c r="AF230" s="118"/>
      <c r="AG230" s="118">
        <v>-361.93306362309613</v>
      </c>
      <c r="AH230" s="118"/>
      <c r="AI230" s="118"/>
      <c r="AJ230" s="118"/>
      <c r="AK230" s="118"/>
      <c r="AL230" s="118"/>
      <c r="AM230" s="118"/>
      <c r="AN230" s="118"/>
      <c r="AO230" s="118"/>
      <c r="AP230" s="118"/>
      <c r="AQ230" s="118"/>
      <c r="AR230" s="118">
        <v>0.0</v>
      </c>
      <c r="AS230" s="118">
        <v>0.0</v>
      </c>
      <c r="AT230" s="118"/>
      <c r="AU230" s="118"/>
      <c r="AV230" s="118"/>
      <c r="AW230" s="118"/>
      <c r="AX230" s="118"/>
      <c r="AY230" s="118"/>
      <c r="AZ230" s="118"/>
      <c r="BA230" s="118"/>
      <c r="BB230" s="118"/>
      <c r="BC230" s="118"/>
      <c r="BD230" s="118"/>
      <c r="BE230" s="118"/>
      <c r="BF230" s="118"/>
      <c r="BG230" s="118"/>
      <c r="BH230" s="118">
        <v>36723.19343576279</v>
      </c>
      <c r="BI230" s="118">
        <v>-31012.0357528237</v>
      </c>
      <c r="BJ230" s="118">
        <v>38166.80286539551</v>
      </c>
      <c r="BK230" s="118">
        <v>-24201.011179707435</v>
      </c>
      <c r="BL230" s="118">
        <v>19647.58418016359</v>
      </c>
      <c r="BM230" s="118">
        <v>-17067.03282122392</v>
      </c>
      <c r="BN230" s="118">
        <v>21073.293134851534</v>
      </c>
      <c r="BO230" s="118">
        <v>-21510.388084052516</v>
      </c>
      <c r="BP230" s="118">
        <v>16750.550170999653</v>
      </c>
      <c r="BQ230" s="118">
        <v>-13732.903862858993</v>
      </c>
      <c r="BR230" s="118"/>
      <c r="BS230" s="118"/>
      <c r="BT230" s="118"/>
      <c r="BU230" s="118"/>
      <c r="BV230" s="118"/>
      <c r="BW230" s="118"/>
      <c r="BX230" s="118"/>
      <c r="BY230" s="118"/>
      <c r="BZ230" s="118">
        <v>0.0</v>
      </c>
      <c r="CA230" s="118">
        <v>0.0</v>
      </c>
      <c r="CB230" s="118"/>
      <c r="CC230" s="118"/>
      <c r="CD230" s="118">
        <v>0.0</v>
      </c>
      <c r="CE230" s="118">
        <v>0.0</v>
      </c>
      <c r="CF230" s="118">
        <v>0.0</v>
      </c>
      <c r="CG230" s="118">
        <v>0.0</v>
      </c>
      <c r="CH230" s="118"/>
      <c r="CI230" s="118"/>
      <c r="CJ230" s="118"/>
      <c r="CK230" s="118"/>
      <c r="CL230" s="119">
        <v>45812.0</v>
      </c>
      <c r="CM230" s="117" t="s">
        <v>586</v>
      </c>
      <c r="CN230" s="117" t="s">
        <v>587</v>
      </c>
      <c r="CO230" s="117" t="s">
        <v>588</v>
      </c>
      <c r="CP230" s="118">
        <v>11919.51</v>
      </c>
      <c r="CQ230" s="118">
        <v>25.0</v>
      </c>
      <c r="CR230" s="118">
        <v>23.0</v>
      </c>
      <c r="CS230" s="117" t="s">
        <v>247</v>
      </c>
      <c r="CT230" s="117"/>
      <c r="CU230" s="117"/>
      <c r="CV230" s="117" t="s">
        <v>372</v>
      </c>
      <c r="CW230" s="119">
        <v>46178.0</v>
      </c>
      <c r="CX230" s="117" t="s">
        <v>358</v>
      </c>
    </row>
    <row r="231">
      <c r="A231" s="114" t="s">
        <v>607</v>
      </c>
      <c r="B231" s="114" t="s">
        <v>717</v>
      </c>
      <c r="C231" s="114" t="s">
        <v>27</v>
      </c>
      <c r="D231" s="114" t="s">
        <v>584</v>
      </c>
      <c r="E231" s="114" t="s">
        <v>349</v>
      </c>
      <c r="F231" s="114"/>
      <c r="G231" s="114"/>
      <c r="H231" s="114"/>
      <c r="I231" s="115">
        <v>19263.0</v>
      </c>
      <c r="J231" s="114" t="s">
        <v>83</v>
      </c>
      <c r="K231" s="114" t="s">
        <v>585</v>
      </c>
      <c r="L231" s="116">
        <v>45812.0</v>
      </c>
      <c r="M231" s="114" t="s">
        <v>351</v>
      </c>
      <c r="N231" s="115">
        <v>6.0</v>
      </c>
      <c r="O231" s="114" t="s">
        <v>352</v>
      </c>
      <c r="P231" s="114" t="s">
        <v>353</v>
      </c>
      <c r="Q231" s="115">
        <v>5659.09</v>
      </c>
      <c r="R231" s="115">
        <v>6085.7</v>
      </c>
      <c r="S231" s="115">
        <v>31.0</v>
      </c>
      <c r="T231" s="115">
        <v>33.0</v>
      </c>
      <c r="U231" s="115">
        <v>89.0</v>
      </c>
      <c r="V231" s="115">
        <v>88.0</v>
      </c>
      <c r="W231" s="115">
        <v>0.0979338435</v>
      </c>
      <c r="X231" s="115">
        <v>0.08723262032085566</v>
      </c>
      <c r="Y231" s="115">
        <v>0.057600565</v>
      </c>
      <c r="Z231" s="115">
        <v>0.051702021</v>
      </c>
      <c r="AA231" s="115">
        <v>0.0482037535</v>
      </c>
      <c r="AB231" s="115">
        <v>-1277.683306302905</v>
      </c>
      <c r="AC231" s="115"/>
      <c r="AD231" s="115"/>
      <c r="AE231" s="115"/>
      <c r="AF231" s="115"/>
      <c r="AG231" s="115">
        <v>-1277.683306302905</v>
      </c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>
        <v>0.0</v>
      </c>
      <c r="AS231" s="115">
        <v>0.0</v>
      </c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>
        <v>17679.045320501893</v>
      </c>
      <c r="BI231" s="115">
        <v>-11809.210611533774</v>
      </c>
      <c r="BJ231" s="115">
        <v>11291.702947072128</v>
      </c>
      <c r="BK231" s="115">
        <v>-9519.079057960147</v>
      </c>
      <c r="BL231" s="115">
        <v>8628.471461623165</v>
      </c>
      <c r="BM231" s="115">
        <v>-7347.650035836741</v>
      </c>
      <c r="BN231" s="115">
        <v>6192.068008931032</v>
      </c>
      <c r="BO231" s="115">
        <v>-9071.824523625435</v>
      </c>
      <c r="BP231" s="115">
        <v>9098.977877643514</v>
      </c>
      <c r="BQ231" s="115">
        <v>-4938.399937162685</v>
      </c>
      <c r="BR231" s="115"/>
      <c r="BS231" s="115"/>
      <c r="BT231" s="115"/>
      <c r="BU231" s="115"/>
      <c r="BV231" s="115"/>
      <c r="BW231" s="115"/>
      <c r="BX231" s="115"/>
      <c r="BY231" s="115"/>
      <c r="BZ231" s="115">
        <v>0.0</v>
      </c>
      <c r="CA231" s="115">
        <v>0.0</v>
      </c>
      <c r="CB231" s="115"/>
      <c r="CC231" s="115"/>
      <c r="CD231" s="115">
        <v>0.0</v>
      </c>
      <c r="CE231" s="115">
        <v>0.0</v>
      </c>
      <c r="CF231" s="115">
        <v>0.0</v>
      </c>
      <c r="CG231" s="115">
        <v>0.0</v>
      </c>
      <c r="CH231" s="115"/>
      <c r="CI231" s="115"/>
      <c r="CJ231" s="115"/>
      <c r="CK231" s="115"/>
      <c r="CL231" s="116">
        <v>45812.0</v>
      </c>
      <c r="CM231" s="114" t="s">
        <v>586</v>
      </c>
      <c r="CN231" s="114" t="s">
        <v>587</v>
      </c>
      <c r="CO231" s="114" t="s">
        <v>588</v>
      </c>
      <c r="CP231" s="115">
        <v>5659.09</v>
      </c>
      <c r="CQ231" s="115">
        <v>25.0</v>
      </c>
      <c r="CR231" s="115">
        <v>23.0</v>
      </c>
      <c r="CS231" s="114" t="s">
        <v>247</v>
      </c>
      <c r="CT231" s="114"/>
      <c r="CU231" s="114"/>
      <c r="CV231" s="114" t="s">
        <v>372</v>
      </c>
      <c r="CW231" s="116">
        <v>46178.0</v>
      </c>
      <c r="CX231" s="114" t="s">
        <v>358</v>
      </c>
    </row>
    <row r="232">
      <c r="A232" s="117" t="s">
        <v>592</v>
      </c>
      <c r="B232" s="117" t="s">
        <v>718</v>
      </c>
      <c r="C232" s="117" t="s">
        <v>25</v>
      </c>
      <c r="D232" s="117" t="s">
        <v>437</v>
      </c>
      <c r="E232" s="117" t="s">
        <v>349</v>
      </c>
      <c r="F232" s="117"/>
      <c r="G232" s="117"/>
      <c r="H232" s="117"/>
      <c r="I232" s="118">
        <v>21791.0</v>
      </c>
      <c r="J232" s="117" t="s">
        <v>86</v>
      </c>
      <c r="K232" s="117" t="s">
        <v>438</v>
      </c>
      <c r="L232" s="119">
        <v>45812.0</v>
      </c>
      <c r="M232" s="117" t="s">
        <v>351</v>
      </c>
      <c r="N232" s="118">
        <v>6.0</v>
      </c>
      <c r="O232" s="117" t="s">
        <v>352</v>
      </c>
      <c r="P232" s="117" t="s">
        <v>353</v>
      </c>
      <c r="Q232" s="118">
        <v>1142.58</v>
      </c>
      <c r="R232" s="118">
        <v>162.72</v>
      </c>
      <c r="S232" s="118">
        <v>8.0</v>
      </c>
      <c r="T232" s="118">
        <v>2.0</v>
      </c>
      <c r="U232" s="118">
        <v>17.0</v>
      </c>
      <c r="V232" s="118">
        <v>5.0</v>
      </c>
      <c r="W232" s="118">
        <v>-0.082491842</v>
      </c>
      <c r="X232" s="118">
        <v>-0.04054054054054057</v>
      </c>
      <c r="Y232" s="118">
        <v>-0.002432829</v>
      </c>
      <c r="Z232" s="118">
        <v>0.064605929</v>
      </c>
      <c r="AA232" s="118">
        <v>-0.117253521</v>
      </c>
      <c r="AB232" s="118">
        <v>1361.7986824422226</v>
      </c>
      <c r="AC232" s="118"/>
      <c r="AD232" s="118"/>
      <c r="AE232" s="118"/>
      <c r="AF232" s="118"/>
      <c r="AG232" s="118">
        <v>1361.7986824422226</v>
      </c>
      <c r="AH232" s="118"/>
      <c r="AI232" s="118"/>
      <c r="AJ232" s="118"/>
      <c r="AK232" s="118"/>
      <c r="AL232" s="118"/>
      <c r="AM232" s="118"/>
      <c r="AN232" s="118"/>
      <c r="AO232" s="118"/>
      <c r="AP232" s="118"/>
      <c r="AQ232" s="118"/>
      <c r="AR232" s="118">
        <v>0.0</v>
      </c>
      <c r="AS232" s="118">
        <v>0.0</v>
      </c>
      <c r="AT232" s="118"/>
      <c r="AU232" s="118"/>
      <c r="AV232" s="118"/>
      <c r="AW232" s="118"/>
      <c r="AX232" s="118"/>
      <c r="AY232" s="118"/>
      <c r="AZ232" s="118"/>
      <c r="BA232" s="118"/>
      <c r="BB232" s="118"/>
      <c r="BC232" s="118"/>
      <c r="BD232" s="118"/>
      <c r="BE232" s="118"/>
      <c r="BF232" s="118"/>
      <c r="BG232" s="118"/>
      <c r="BH232" s="118">
        <v>18942.256601210724</v>
      </c>
      <c r="BI232" s="118">
        <v>-22493.812897781016</v>
      </c>
      <c r="BJ232" s="118">
        <v>10854.753869818704</v>
      </c>
      <c r="BK232" s="118">
        <v>-25193.598336845087</v>
      </c>
      <c r="BL232" s="118">
        <v>12226.332837277254</v>
      </c>
      <c r="BM232" s="118">
        <v>-8082.171623414555</v>
      </c>
      <c r="BN232" s="118">
        <v>13944.239662689306</v>
      </c>
      <c r="BO232" s="118">
        <v>-12148.991186639172</v>
      </c>
      <c r="BP232" s="118">
        <v>13323.364577980185</v>
      </c>
      <c r="BQ232" s="118">
        <v>-10974.45184016762</v>
      </c>
      <c r="BR232" s="118"/>
      <c r="BS232" s="118"/>
      <c r="BT232" s="118"/>
      <c r="BU232" s="118"/>
      <c r="BV232" s="118"/>
      <c r="BW232" s="118"/>
      <c r="BX232" s="118"/>
      <c r="BY232" s="118"/>
      <c r="BZ232" s="118">
        <v>0.0</v>
      </c>
      <c r="CA232" s="118">
        <v>0.0</v>
      </c>
      <c r="CB232" s="118"/>
      <c r="CC232" s="118"/>
      <c r="CD232" s="118">
        <v>0.0</v>
      </c>
      <c r="CE232" s="118">
        <v>0.0</v>
      </c>
      <c r="CF232" s="118">
        <v>0.0</v>
      </c>
      <c r="CG232" s="118">
        <v>0.0</v>
      </c>
      <c r="CH232" s="118"/>
      <c r="CI232" s="118"/>
      <c r="CJ232" s="118"/>
      <c r="CK232" s="118"/>
      <c r="CL232" s="119">
        <v>45812.0</v>
      </c>
      <c r="CM232" s="117" t="s">
        <v>354</v>
      </c>
      <c r="CN232" s="117" t="s">
        <v>466</v>
      </c>
      <c r="CO232" s="117" t="s">
        <v>467</v>
      </c>
      <c r="CP232" s="118">
        <v>1142.58</v>
      </c>
      <c r="CQ232" s="118">
        <v>25.0</v>
      </c>
      <c r="CR232" s="118">
        <v>23.0</v>
      </c>
      <c r="CS232" s="117" t="s">
        <v>247</v>
      </c>
      <c r="CT232" s="117"/>
      <c r="CU232" s="117"/>
      <c r="CV232" s="117" t="s">
        <v>357</v>
      </c>
      <c r="CW232" s="119">
        <v>46178.0</v>
      </c>
      <c r="CX232" s="117" t="s">
        <v>358</v>
      </c>
    </row>
    <row r="233">
      <c r="A233" s="114" t="s">
        <v>493</v>
      </c>
      <c r="B233" s="114" t="s">
        <v>719</v>
      </c>
      <c r="C233" s="114" t="s">
        <v>25</v>
      </c>
      <c r="D233" s="114" t="s">
        <v>437</v>
      </c>
      <c r="E233" s="114" t="s">
        <v>349</v>
      </c>
      <c r="F233" s="114"/>
      <c r="G233" s="114"/>
      <c r="H233" s="114"/>
      <c r="I233" s="115">
        <v>21775.0</v>
      </c>
      <c r="J233" s="114" t="s">
        <v>78</v>
      </c>
      <c r="K233" s="114" t="s">
        <v>438</v>
      </c>
      <c r="L233" s="116">
        <v>45812.0</v>
      </c>
      <c r="M233" s="114" t="s">
        <v>351</v>
      </c>
      <c r="N233" s="115">
        <v>6.0</v>
      </c>
      <c r="O233" s="114" t="s">
        <v>352</v>
      </c>
      <c r="P233" s="114" t="s">
        <v>353</v>
      </c>
      <c r="Q233" s="115">
        <v>3603.22</v>
      </c>
      <c r="R233" s="115">
        <v>3113.85</v>
      </c>
      <c r="S233" s="115">
        <v>25.0</v>
      </c>
      <c r="T233" s="115">
        <v>18.0</v>
      </c>
      <c r="U233" s="115">
        <v>73.0</v>
      </c>
      <c r="V233" s="115">
        <v>52.0</v>
      </c>
      <c r="W233" s="115">
        <v>-0.067958535</v>
      </c>
      <c r="X233" s="115">
        <v>-0.11965811965811968</v>
      </c>
      <c r="Y233" s="115">
        <v>0.038277632</v>
      </c>
      <c r="Z233" s="115">
        <v>0.073607972</v>
      </c>
      <c r="AA233" s="115">
        <v>-0.060044893</v>
      </c>
      <c r="AB233" s="115">
        <v>432.2184109698094</v>
      </c>
      <c r="AC233" s="115"/>
      <c r="AD233" s="115"/>
      <c r="AE233" s="115"/>
      <c r="AF233" s="115"/>
      <c r="AG233" s="115">
        <v>432.2184109698094</v>
      </c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>
        <v>0.0</v>
      </c>
      <c r="AS233" s="115">
        <v>0.0</v>
      </c>
      <c r="AT233" s="115"/>
      <c r="AU233" s="115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>
        <v>20984.351344564446</v>
      </c>
      <c r="BI233" s="115">
        <v>-42006.90046536044</v>
      </c>
      <c r="BJ233" s="115">
        <v>18221.68111498422</v>
      </c>
      <c r="BK233" s="115">
        <v>-16705.629652277985</v>
      </c>
      <c r="BL233" s="115">
        <v>12116.096321689847</v>
      </c>
      <c r="BM233" s="115">
        <v>-15059.834627137316</v>
      </c>
      <c r="BN233" s="115">
        <v>6244.844903847719</v>
      </c>
      <c r="BO233" s="115">
        <v>-7821.811989821972</v>
      </c>
      <c r="BP233" s="115">
        <v>9665.485299779895</v>
      </c>
      <c r="BQ233" s="115">
        <v>-11032.256519253115</v>
      </c>
      <c r="BR233" s="115"/>
      <c r="BS233" s="115"/>
      <c r="BT233" s="115"/>
      <c r="BU233" s="115"/>
      <c r="BV233" s="115"/>
      <c r="BW233" s="115"/>
      <c r="BX233" s="115"/>
      <c r="BY233" s="115"/>
      <c r="BZ233" s="115">
        <v>0.0</v>
      </c>
      <c r="CA233" s="115">
        <v>0.0</v>
      </c>
      <c r="CB233" s="115"/>
      <c r="CC233" s="115"/>
      <c r="CD233" s="115">
        <v>0.0</v>
      </c>
      <c r="CE233" s="115">
        <v>0.0</v>
      </c>
      <c r="CF233" s="115">
        <v>0.0</v>
      </c>
      <c r="CG233" s="115">
        <v>0.0</v>
      </c>
      <c r="CH233" s="115"/>
      <c r="CI233" s="115"/>
      <c r="CJ233" s="115"/>
      <c r="CK233" s="115"/>
      <c r="CL233" s="116">
        <v>45812.0</v>
      </c>
      <c r="CM233" s="114" t="s">
        <v>354</v>
      </c>
      <c r="CN233" s="114" t="s">
        <v>466</v>
      </c>
      <c r="CO233" s="114" t="s">
        <v>467</v>
      </c>
      <c r="CP233" s="115">
        <v>3603.22</v>
      </c>
      <c r="CQ233" s="115">
        <v>25.0</v>
      </c>
      <c r="CR233" s="115">
        <v>23.0</v>
      </c>
      <c r="CS233" s="114" t="s">
        <v>247</v>
      </c>
      <c r="CT233" s="114"/>
      <c r="CU233" s="114"/>
      <c r="CV233" s="114" t="s">
        <v>357</v>
      </c>
      <c r="CW233" s="116">
        <v>46178.0</v>
      </c>
      <c r="CX233" s="114" t="s">
        <v>358</v>
      </c>
    </row>
    <row r="234">
      <c r="A234" s="117" t="s">
        <v>548</v>
      </c>
      <c r="B234" s="117" t="s">
        <v>720</v>
      </c>
      <c r="C234" s="117" t="s">
        <v>26</v>
      </c>
      <c r="D234" s="117" t="s">
        <v>406</v>
      </c>
      <c r="E234" s="117" t="s">
        <v>349</v>
      </c>
      <c r="F234" s="117"/>
      <c r="G234" s="117"/>
      <c r="H234" s="117"/>
      <c r="I234" s="118">
        <v>19119.0</v>
      </c>
      <c r="J234" s="117" t="s">
        <v>97</v>
      </c>
      <c r="K234" s="117" t="s">
        <v>521</v>
      </c>
      <c r="L234" s="119">
        <v>45812.0</v>
      </c>
      <c r="M234" s="117" t="s">
        <v>351</v>
      </c>
      <c r="N234" s="118">
        <v>6.0</v>
      </c>
      <c r="O234" s="117" t="s">
        <v>352</v>
      </c>
      <c r="P234" s="117" t="s">
        <v>353</v>
      </c>
      <c r="Q234" s="118">
        <v>3536.22</v>
      </c>
      <c r="R234" s="118">
        <v>2476.78</v>
      </c>
      <c r="S234" s="118">
        <v>23.0</v>
      </c>
      <c r="T234" s="118">
        <v>24.0</v>
      </c>
      <c r="U234" s="118">
        <v>41.0</v>
      </c>
      <c r="V234" s="118">
        <v>52.0</v>
      </c>
      <c r="W234" s="118">
        <v>-0.051923965</v>
      </c>
      <c r="X234" s="118">
        <v>-0.11016949152542377</v>
      </c>
      <c r="Y234" s="118">
        <v>0.017272961</v>
      </c>
      <c r="Z234" s="118">
        <v>0.049994038</v>
      </c>
      <c r="AA234" s="118">
        <v>-0.004946123</v>
      </c>
      <c r="AB234" s="118">
        <v>1374.4136767826249</v>
      </c>
      <c r="AC234" s="118"/>
      <c r="AD234" s="118"/>
      <c r="AE234" s="118"/>
      <c r="AF234" s="118"/>
      <c r="AG234" s="118">
        <v>1374.4136767826249</v>
      </c>
      <c r="AH234" s="118"/>
      <c r="AI234" s="118"/>
      <c r="AJ234" s="118"/>
      <c r="AK234" s="118"/>
      <c r="AL234" s="118"/>
      <c r="AM234" s="118"/>
      <c r="AN234" s="118"/>
      <c r="AO234" s="118"/>
      <c r="AP234" s="118"/>
      <c r="AQ234" s="118"/>
      <c r="AR234" s="118">
        <v>0.0</v>
      </c>
      <c r="AS234" s="118">
        <v>0.0</v>
      </c>
      <c r="AT234" s="118"/>
      <c r="AU234" s="118"/>
      <c r="AV234" s="118"/>
      <c r="AW234" s="118"/>
      <c r="AX234" s="118"/>
      <c r="AY234" s="118"/>
      <c r="AZ234" s="118"/>
      <c r="BA234" s="118"/>
      <c r="BB234" s="118"/>
      <c r="BC234" s="118"/>
      <c r="BD234" s="118"/>
      <c r="BE234" s="118"/>
      <c r="BF234" s="118"/>
      <c r="BG234" s="118"/>
      <c r="BH234" s="118">
        <v>36723.19343576279</v>
      </c>
      <c r="BI234" s="118">
        <v>-31012.0357528237</v>
      </c>
      <c r="BJ234" s="118">
        <v>38166.80286539551</v>
      </c>
      <c r="BK234" s="118">
        <v>-24201.011179707435</v>
      </c>
      <c r="BL234" s="118">
        <v>19647.58418016359</v>
      </c>
      <c r="BM234" s="118">
        <v>-17067.03282122392</v>
      </c>
      <c r="BN234" s="118">
        <v>21073.293134851534</v>
      </c>
      <c r="BO234" s="118">
        <v>-21510.388084052516</v>
      </c>
      <c r="BP234" s="118">
        <v>16750.550170999653</v>
      </c>
      <c r="BQ234" s="118">
        <v>-13732.903862858993</v>
      </c>
      <c r="BR234" s="118"/>
      <c r="BS234" s="118"/>
      <c r="BT234" s="118"/>
      <c r="BU234" s="118"/>
      <c r="BV234" s="118"/>
      <c r="BW234" s="118"/>
      <c r="BX234" s="118"/>
      <c r="BY234" s="118"/>
      <c r="BZ234" s="118">
        <v>0.0</v>
      </c>
      <c r="CA234" s="118">
        <v>0.0</v>
      </c>
      <c r="CB234" s="118"/>
      <c r="CC234" s="118"/>
      <c r="CD234" s="118">
        <v>0.0</v>
      </c>
      <c r="CE234" s="118">
        <v>0.0</v>
      </c>
      <c r="CF234" s="118">
        <v>0.0</v>
      </c>
      <c r="CG234" s="118">
        <v>0.0</v>
      </c>
      <c r="CH234" s="118"/>
      <c r="CI234" s="118"/>
      <c r="CJ234" s="118"/>
      <c r="CK234" s="118"/>
      <c r="CL234" s="119">
        <v>45812.0</v>
      </c>
      <c r="CM234" s="117" t="s">
        <v>384</v>
      </c>
      <c r="CN234" s="117" t="s">
        <v>396</v>
      </c>
      <c r="CO234" s="117" t="s">
        <v>522</v>
      </c>
      <c r="CP234" s="118">
        <v>3536.22</v>
      </c>
      <c r="CQ234" s="118">
        <v>25.0</v>
      </c>
      <c r="CR234" s="118">
        <v>23.0</v>
      </c>
      <c r="CS234" s="117" t="s">
        <v>247</v>
      </c>
      <c r="CT234" s="117"/>
      <c r="CU234" s="117"/>
      <c r="CV234" s="117" t="s">
        <v>357</v>
      </c>
      <c r="CW234" s="119">
        <v>46178.0</v>
      </c>
      <c r="CX234" s="117" t="s">
        <v>358</v>
      </c>
    </row>
    <row r="235">
      <c r="A235" s="114" t="s">
        <v>610</v>
      </c>
      <c r="B235" s="114" t="s">
        <v>721</v>
      </c>
      <c r="C235" s="114" t="s">
        <v>26</v>
      </c>
      <c r="D235" s="114" t="s">
        <v>395</v>
      </c>
      <c r="E235" s="114" t="s">
        <v>349</v>
      </c>
      <c r="F235" s="114"/>
      <c r="G235" s="114"/>
      <c r="H235" s="114"/>
      <c r="I235" s="115">
        <v>20123.0</v>
      </c>
      <c r="J235" s="114" t="s">
        <v>90</v>
      </c>
      <c r="K235" s="114" t="s">
        <v>553</v>
      </c>
      <c r="L235" s="116">
        <v>45812.0</v>
      </c>
      <c r="M235" s="114" t="s">
        <v>351</v>
      </c>
      <c r="N235" s="115">
        <v>6.0</v>
      </c>
      <c r="O235" s="114" t="s">
        <v>352</v>
      </c>
      <c r="P235" s="114" t="s">
        <v>353</v>
      </c>
      <c r="Q235" s="115">
        <v>17328.14</v>
      </c>
      <c r="R235" s="115">
        <v>17495.19</v>
      </c>
      <c r="S235" s="115">
        <v>83.0</v>
      </c>
      <c r="T235" s="115">
        <v>84.0</v>
      </c>
      <c r="U235" s="115">
        <v>231.0</v>
      </c>
      <c r="V235" s="115">
        <v>249.0</v>
      </c>
      <c r="W235" s="115">
        <v>-0.0192751205</v>
      </c>
      <c r="X235" s="115">
        <v>-0.10607610474631751</v>
      </c>
      <c r="Y235" s="115">
        <v>0.025536409</v>
      </c>
      <c r="Z235" s="115">
        <v>0.0802198395</v>
      </c>
      <c r="AA235" s="115">
        <v>-0.015659599</v>
      </c>
      <c r="AB235" s="115">
        <v>1251.2549918818622</v>
      </c>
      <c r="AC235" s="115"/>
      <c r="AD235" s="115"/>
      <c r="AE235" s="115"/>
      <c r="AF235" s="115"/>
      <c r="AG235" s="115">
        <v>1251.2549918818622</v>
      </c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>
        <v>0.0</v>
      </c>
      <c r="AS235" s="115">
        <v>0.0</v>
      </c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>
        <v>35860.08468789623</v>
      </c>
      <c r="BI235" s="115">
        <v>-32223.222052184225</v>
      </c>
      <c r="BJ235" s="115">
        <v>38711.29793377301</v>
      </c>
      <c r="BK235" s="115">
        <v>-22292.76362879735</v>
      </c>
      <c r="BL235" s="115">
        <v>16066.338981910685</v>
      </c>
      <c r="BM235" s="115">
        <v>-10957.421611413132</v>
      </c>
      <c r="BN235" s="115">
        <v>6086.057923784585</v>
      </c>
      <c r="BO235" s="115">
        <v>-20496.08517131655</v>
      </c>
      <c r="BP235" s="115">
        <v>23628.110314015066</v>
      </c>
      <c r="BQ235" s="115">
        <v>-4109.165695985545</v>
      </c>
      <c r="BR235" s="115"/>
      <c r="BS235" s="115"/>
      <c r="BT235" s="115"/>
      <c r="BU235" s="115"/>
      <c r="BV235" s="115"/>
      <c r="BW235" s="115"/>
      <c r="BX235" s="115"/>
      <c r="BY235" s="115"/>
      <c r="BZ235" s="115">
        <v>0.0</v>
      </c>
      <c r="CA235" s="115">
        <v>0.0</v>
      </c>
      <c r="CB235" s="115"/>
      <c r="CC235" s="115"/>
      <c r="CD235" s="115">
        <v>0.0</v>
      </c>
      <c r="CE235" s="115">
        <v>0.0</v>
      </c>
      <c r="CF235" s="115">
        <v>0.0</v>
      </c>
      <c r="CG235" s="115">
        <v>0.0</v>
      </c>
      <c r="CH235" s="115"/>
      <c r="CI235" s="115"/>
      <c r="CJ235" s="115"/>
      <c r="CK235" s="115"/>
      <c r="CL235" s="116">
        <v>45812.0</v>
      </c>
      <c r="CM235" s="114" t="s">
        <v>384</v>
      </c>
      <c r="CN235" s="114" t="s">
        <v>396</v>
      </c>
      <c r="CO235" s="114" t="s">
        <v>554</v>
      </c>
      <c r="CP235" s="115">
        <v>17328.14</v>
      </c>
      <c r="CQ235" s="115">
        <v>25.0</v>
      </c>
      <c r="CR235" s="115">
        <v>23.0</v>
      </c>
      <c r="CS235" s="114" t="s">
        <v>247</v>
      </c>
      <c r="CT235" s="114"/>
      <c r="CU235" s="114"/>
      <c r="CV235" s="114" t="s">
        <v>357</v>
      </c>
      <c r="CW235" s="116">
        <v>46178.0</v>
      </c>
      <c r="CX235" s="114" t="s">
        <v>358</v>
      </c>
    </row>
    <row r="236">
      <c r="A236" s="117" t="s">
        <v>439</v>
      </c>
      <c r="B236" s="117" t="s">
        <v>174</v>
      </c>
      <c r="C236" s="117" t="s">
        <v>24</v>
      </c>
      <c r="D236" s="117" t="s">
        <v>506</v>
      </c>
      <c r="E236" s="117" t="s">
        <v>349</v>
      </c>
      <c r="F236" s="117"/>
      <c r="G236" s="117"/>
      <c r="H236" s="117"/>
      <c r="I236" s="118">
        <v>21578.0</v>
      </c>
      <c r="J236" s="117" t="s">
        <v>89</v>
      </c>
      <c r="K236" s="117" t="s">
        <v>507</v>
      </c>
      <c r="L236" s="119">
        <v>45812.0</v>
      </c>
      <c r="M236" s="117" t="s">
        <v>351</v>
      </c>
      <c r="N236" s="118">
        <v>6.0</v>
      </c>
      <c r="O236" s="117" t="s">
        <v>352</v>
      </c>
      <c r="P236" s="117" t="s">
        <v>353</v>
      </c>
      <c r="Q236" s="118">
        <v>17228.12</v>
      </c>
      <c r="R236" s="118">
        <v>23560.42</v>
      </c>
      <c r="S236" s="118">
        <v>99.0</v>
      </c>
      <c r="T236" s="118">
        <v>134.0</v>
      </c>
      <c r="U236" s="118">
        <v>224.0</v>
      </c>
      <c r="V236" s="118">
        <v>362.0</v>
      </c>
      <c r="W236" s="118">
        <v>-0.103566996</v>
      </c>
      <c r="X236" s="118">
        <v>-0.13840073824426258</v>
      </c>
      <c r="Y236" s="118">
        <v>0.033546243</v>
      </c>
      <c r="Z236" s="118">
        <v>0.0848909995</v>
      </c>
      <c r="AA236" s="118">
        <v>-0.0833678425</v>
      </c>
      <c r="AB236" s="118">
        <v>-3625.785024541524</v>
      </c>
      <c r="AC236" s="118"/>
      <c r="AD236" s="118"/>
      <c r="AE236" s="118"/>
      <c r="AF236" s="118"/>
      <c r="AG236" s="118">
        <v>-3625.785024541524</v>
      </c>
      <c r="AH236" s="118"/>
      <c r="AI236" s="118"/>
      <c r="AJ236" s="118"/>
      <c r="AK236" s="118"/>
      <c r="AL236" s="118"/>
      <c r="AM236" s="118"/>
      <c r="AN236" s="118"/>
      <c r="AO236" s="118"/>
      <c r="AP236" s="118"/>
      <c r="AQ236" s="118"/>
      <c r="AR236" s="118">
        <v>0.0</v>
      </c>
      <c r="AS236" s="118">
        <v>0.0</v>
      </c>
      <c r="AT236" s="118"/>
      <c r="AU236" s="118"/>
      <c r="AV236" s="118"/>
      <c r="AW236" s="118"/>
      <c r="AX236" s="118"/>
      <c r="AY236" s="118"/>
      <c r="AZ236" s="118"/>
      <c r="BA236" s="118"/>
      <c r="BB236" s="118"/>
      <c r="BC236" s="118"/>
      <c r="BD236" s="118"/>
      <c r="BE236" s="118"/>
      <c r="BF236" s="118"/>
      <c r="BG236" s="118"/>
      <c r="BH236" s="118">
        <v>5887.586280854044</v>
      </c>
      <c r="BI236" s="118">
        <v>-32496.84696964131</v>
      </c>
      <c r="BJ236" s="118">
        <v>4882.018175863513</v>
      </c>
      <c r="BK236" s="118">
        <v>-18854.84559322473</v>
      </c>
      <c r="BL236" s="118">
        <v>6660.038345699048</v>
      </c>
      <c r="BM236" s="118">
        <v>-17167.795005843087</v>
      </c>
      <c r="BN236" s="118">
        <v>12052.590625882549</v>
      </c>
      <c r="BO236" s="118">
        <v>-10608.61102562746</v>
      </c>
      <c r="BP236" s="118">
        <v>10648.515006196001</v>
      </c>
      <c r="BQ236" s="118">
        <v>-22600.25126659513</v>
      </c>
      <c r="BR236" s="118"/>
      <c r="BS236" s="118"/>
      <c r="BT236" s="118"/>
      <c r="BU236" s="118"/>
      <c r="BV236" s="118"/>
      <c r="BW236" s="118"/>
      <c r="BX236" s="118"/>
      <c r="BY236" s="118"/>
      <c r="BZ236" s="118">
        <v>0.0</v>
      </c>
      <c r="CA236" s="118">
        <v>0.0</v>
      </c>
      <c r="CB236" s="118"/>
      <c r="CC236" s="118"/>
      <c r="CD236" s="118">
        <v>0.0</v>
      </c>
      <c r="CE236" s="118">
        <v>0.0</v>
      </c>
      <c r="CF236" s="118">
        <v>0.0</v>
      </c>
      <c r="CG236" s="118">
        <v>0.0</v>
      </c>
      <c r="CH236" s="118"/>
      <c r="CI236" s="118"/>
      <c r="CJ236" s="118"/>
      <c r="CK236" s="118"/>
      <c r="CL236" s="119">
        <v>45812.0</v>
      </c>
      <c r="CM236" s="117" t="s">
        <v>354</v>
      </c>
      <c r="CN236" s="117" t="s">
        <v>508</v>
      </c>
      <c r="CO236" s="117" t="s">
        <v>509</v>
      </c>
      <c r="CP236" s="118">
        <v>17228.12</v>
      </c>
      <c r="CQ236" s="118">
        <v>25.0</v>
      </c>
      <c r="CR236" s="118">
        <v>23.0</v>
      </c>
      <c r="CS236" s="117" t="s">
        <v>24</v>
      </c>
      <c r="CT236" s="117"/>
      <c r="CU236" s="117"/>
      <c r="CV236" s="117" t="s">
        <v>372</v>
      </c>
      <c r="CW236" s="119">
        <v>46178.0</v>
      </c>
      <c r="CX236" s="117" t="s">
        <v>358</v>
      </c>
    </row>
    <row r="237">
      <c r="A237" s="114" t="s">
        <v>447</v>
      </c>
      <c r="B237" s="114" t="s">
        <v>722</v>
      </c>
      <c r="C237" s="114" t="s">
        <v>25</v>
      </c>
      <c r="D237" s="114" t="s">
        <v>515</v>
      </c>
      <c r="E237" s="114" t="s">
        <v>349</v>
      </c>
      <c r="F237" s="114"/>
      <c r="G237" s="114"/>
      <c r="H237" s="114"/>
      <c r="I237" s="115">
        <v>18856.0</v>
      </c>
      <c r="J237" s="114" t="s">
        <v>88</v>
      </c>
      <c r="K237" s="114" t="s">
        <v>516</v>
      </c>
      <c r="L237" s="116">
        <v>45812.0</v>
      </c>
      <c r="M237" s="114" t="s">
        <v>351</v>
      </c>
      <c r="N237" s="115">
        <v>6.0</v>
      </c>
      <c r="O237" s="114" t="s">
        <v>352</v>
      </c>
      <c r="P237" s="114" t="s">
        <v>353</v>
      </c>
      <c r="Q237" s="115">
        <v>6056.89</v>
      </c>
      <c r="R237" s="115">
        <v>12460.16</v>
      </c>
      <c r="S237" s="115">
        <v>40.0</v>
      </c>
      <c r="T237" s="115">
        <v>79.0</v>
      </c>
      <c r="U237" s="115">
        <v>104.0</v>
      </c>
      <c r="V237" s="115">
        <v>208.0</v>
      </c>
      <c r="W237" s="115">
        <v>-0.0948579075</v>
      </c>
      <c r="X237" s="115">
        <v>-0.11922621397552313</v>
      </c>
      <c r="Y237" s="115">
        <v>0.0274483015</v>
      </c>
      <c r="Z237" s="115">
        <v>0.048275056999999996</v>
      </c>
      <c r="AA237" s="115">
        <v>-0.0368766515</v>
      </c>
      <c r="AB237" s="115">
        <v>-4904.462633314935</v>
      </c>
      <c r="AC237" s="115"/>
      <c r="AD237" s="115"/>
      <c r="AE237" s="115"/>
      <c r="AF237" s="115"/>
      <c r="AG237" s="115">
        <v>-4904.462633314935</v>
      </c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>
        <v>0.0</v>
      </c>
      <c r="AS237" s="115">
        <v>0.0</v>
      </c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>
        <v>20591.606353731608</v>
      </c>
      <c r="BI237" s="115">
        <v>-44674.21149489211</v>
      </c>
      <c r="BJ237" s="115">
        <v>18437.195532014397</v>
      </c>
      <c r="BK237" s="115">
        <v>-35770.14965777543</v>
      </c>
      <c r="BL237" s="115">
        <v>13320.803400497074</v>
      </c>
      <c r="BM237" s="115">
        <v>-18741.25245248257</v>
      </c>
      <c r="BN237" s="115">
        <v>13558.049775394922</v>
      </c>
      <c r="BO237" s="115">
        <v>-27726.068371369525</v>
      </c>
      <c r="BP237" s="115">
        <v>23839.378525954704</v>
      </c>
      <c r="BQ237" s="115">
        <v>-15091.808981965594</v>
      </c>
      <c r="BR237" s="115"/>
      <c r="BS237" s="115"/>
      <c r="BT237" s="115"/>
      <c r="BU237" s="115"/>
      <c r="BV237" s="115"/>
      <c r="BW237" s="115"/>
      <c r="BX237" s="115"/>
      <c r="BY237" s="115"/>
      <c r="BZ237" s="115">
        <v>0.0</v>
      </c>
      <c r="CA237" s="115">
        <v>0.0</v>
      </c>
      <c r="CB237" s="115"/>
      <c r="CC237" s="115"/>
      <c r="CD237" s="115">
        <v>0.0</v>
      </c>
      <c r="CE237" s="115">
        <v>0.0</v>
      </c>
      <c r="CF237" s="115">
        <v>0.0</v>
      </c>
      <c r="CG237" s="115">
        <v>0.0</v>
      </c>
      <c r="CH237" s="115"/>
      <c r="CI237" s="115"/>
      <c r="CJ237" s="115"/>
      <c r="CK237" s="115"/>
      <c r="CL237" s="116">
        <v>45812.0</v>
      </c>
      <c r="CM237" s="114" t="s">
        <v>384</v>
      </c>
      <c r="CN237" s="114" t="s">
        <v>385</v>
      </c>
      <c r="CO237" s="114" t="s">
        <v>517</v>
      </c>
      <c r="CP237" s="115">
        <v>6056.89</v>
      </c>
      <c r="CQ237" s="115">
        <v>25.0</v>
      </c>
      <c r="CR237" s="115">
        <v>23.0</v>
      </c>
      <c r="CS237" s="114" t="s">
        <v>247</v>
      </c>
      <c r="CT237" s="114"/>
      <c r="CU237" s="114"/>
      <c r="CV237" s="114" t="s">
        <v>372</v>
      </c>
      <c r="CW237" s="116">
        <v>46178.0</v>
      </c>
      <c r="CX237" s="114" t="s">
        <v>358</v>
      </c>
    </row>
    <row r="238">
      <c r="A238" s="117" t="s">
        <v>596</v>
      </c>
      <c r="B238" s="117" t="s">
        <v>107</v>
      </c>
      <c r="C238" s="117" t="s">
        <v>24</v>
      </c>
      <c r="D238" s="117" t="s">
        <v>469</v>
      </c>
      <c r="E238" s="117" t="s">
        <v>349</v>
      </c>
      <c r="F238" s="117"/>
      <c r="G238" s="117"/>
      <c r="H238" s="117"/>
      <c r="I238" s="118">
        <v>19923.0</v>
      </c>
      <c r="J238" s="117" t="s">
        <v>80</v>
      </c>
      <c r="K238" s="117" t="s">
        <v>470</v>
      </c>
      <c r="L238" s="119">
        <v>45812.0</v>
      </c>
      <c r="M238" s="117" t="s">
        <v>351</v>
      </c>
      <c r="N238" s="118">
        <v>6.0</v>
      </c>
      <c r="O238" s="117" t="s">
        <v>352</v>
      </c>
      <c r="P238" s="117" t="s">
        <v>353</v>
      </c>
      <c r="Q238" s="118">
        <v>1223.28</v>
      </c>
      <c r="R238" s="118">
        <v>4091.94</v>
      </c>
      <c r="S238" s="118">
        <v>5.0</v>
      </c>
      <c r="T238" s="118">
        <v>29.0</v>
      </c>
      <c r="U238" s="118">
        <v>17.0</v>
      </c>
      <c r="V238" s="118">
        <v>56.0</v>
      </c>
      <c r="W238" s="118">
        <v>-0.20420095300000002</v>
      </c>
      <c r="X238" s="118">
        <v>-0.199252506049084</v>
      </c>
      <c r="Y238" s="118">
        <v>-0.0044159505</v>
      </c>
      <c r="Z238" s="118">
        <v>0.080162051</v>
      </c>
      <c r="AA238" s="118">
        <v>-0.044701282</v>
      </c>
      <c r="AB238" s="118">
        <v>-3937.154100539031</v>
      </c>
      <c r="AC238" s="118"/>
      <c r="AD238" s="118"/>
      <c r="AE238" s="118"/>
      <c r="AF238" s="118"/>
      <c r="AG238" s="118">
        <v>-3937.154100539031</v>
      </c>
      <c r="AH238" s="118"/>
      <c r="AI238" s="118"/>
      <c r="AJ238" s="118"/>
      <c r="AK238" s="118"/>
      <c r="AL238" s="118"/>
      <c r="AM238" s="118"/>
      <c r="AN238" s="118"/>
      <c r="AO238" s="118"/>
      <c r="AP238" s="118"/>
      <c r="AQ238" s="118"/>
      <c r="AR238" s="118">
        <v>0.0</v>
      </c>
      <c r="AS238" s="118">
        <v>0.0</v>
      </c>
      <c r="AT238" s="118"/>
      <c r="AU238" s="118"/>
      <c r="AV238" s="118"/>
      <c r="AW238" s="118"/>
      <c r="AX238" s="118"/>
      <c r="AY238" s="118"/>
      <c r="AZ238" s="118"/>
      <c r="BA238" s="118"/>
      <c r="BB238" s="118"/>
      <c r="BC238" s="118"/>
      <c r="BD238" s="118"/>
      <c r="BE238" s="118"/>
      <c r="BF238" s="118"/>
      <c r="BG238" s="118"/>
      <c r="BH238" s="118">
        <v>11171.932900408972</v>
      </c>
      <c r="BI238" s="118">
        <v>-7863.7677090444995</v>
      </c>
      <c r="BJ238" s="118">
        <v>12390.96287669647</v>
      </c>
      <c r="BK238" s="118">
        <v>-9979.593755657963</v>
      </c>
      <c r="BL238" s="118">
        <v>4668.125302998433</v>
      </c>
      <c r="BM238" s="118">
        <v>-8026.562661985933</v>
      </c>
      <c r="BN238" s="118">
        <v>2025.6892989724831</v>
      </c>
      <c r="BO238" s="118">
        <v>-5038.4523199529785</v>
      </c>
      <c r="BP238" s="118">
        <v>5938.050355145717</v>
      </c>
      <c r="BQ238" s="118">
        <v>-6283.724693152721</v>
      </c>
      <c r="BR238" s="118"/>
      <c r="BS238" s="118"/>
      <c r="BT238" s="118"/>
      <c r="BU238" s="118"/>
      <c r="BV238" s="118"/>
      <c r="BW238" s="118"/>
      <c r="BX238" s="118"/>
      <c r="BY238" s="118"/>
      <c r="BZ238" s="118">
        <v>0.0</v>
      </c>
      <c r="CA238" s="118">
        <v>0.0</v>
      </c>
      <c r="CB238" s="118"/>
      <c r="CC238" s="118"/>
      <c r="CD238" s="118">
        <v>0.0</v>
      </c>
      <c r="CE238" s="118">
        <v>0.0</v>
      </c>
      <c r="CF238" s="118">
        <v>0.0</v>
      </c>
      <c r="CG238" s="118">
        <v>0.0</v>
      </c>
      <c r="CH238" s="118"/>
      <c r="CI238" s="118"/>
      <c r="CJ238" s="118"/>
      <c r="CK238" s="118"/>
      <c r="CL238" s="119">
        <v>45812.0</v>
      </c>
      <c r="CM238" s="117" t="s">
        <v>354</v>
      </c>
      <c r="CN238" s="117" t="s">
        <v>471</v>
      </c>
      <c r="CO238" s="117" t="s">
        <v>472</v>
      </c>
      <c r="CP238" s="118">
        <v>1223.28</v>
      </c>
      <c r="CQ238" s="118">
        <v>25.0</v>
      </c>
      <c r="CR238" s="118">
        <v>23.0</v>
      </c>
      <c r="CS238" s="117" t="s">
        <v>24</v>
      </c>
      <c r="CT238" s="117"/>
      <c r="CU238" s="117"/>
      <c r="CV238" s="117" t="s">
        <v>372</v>
      </c>
      <c r="CW238" s="119">
        <v>46178.0</v>
      </c>
      <c r="CX238" s="117" t="s">
        <v>358</v>
      </c>
    </row>
    <row r="239">
      <c r="A239" s="114" t="s">
        <v>365</v>
      </c>
      <c r="B239" s="114" t="s">
        <v>723</v>
      </c>
      <c r="C239" s="114" t="s">
        <v>27</v>
      </c>
      <c r="D239" s="114" t="s">
        <v>367</v>
      </c>
      <c r="E239" s="114" t="s">
        <v>349</v>
      </c>
      <c r="F239" s="114"/>
      <c r="G239" s="114"/>
      <c r="H239" s="114"/>
      <c r="I239" s="115">
        <v>13164.0</v>
      </c>
      <c r="J239" s="114" t="s">
        <v>84</v>
      </c>
      <c r="K239" s="114" t="s">
        <v>368</v>
      </c>
      <c r="L239" s="116">
        <v>45812.0</v>
      </c>
      <c r="M239" s="114" t="s">
        <v>351</v>
      </c>
      <c r="N239" s="115">
        <v>6.0</v>
      </c>
      <c r="O239" s="114" t="s">
        <v>352</v>
      </c>
      <c r="P239" s="114" t="s">
        <v>353</v>
      </c>
      <c r="Q239" s="115">
        <v>10769.47</v>
      </c>
      <c r="R239" s="115">
        <v>16235.98</v>
      </c>
      <c r="S239" s="115">
        <v>69.0</v>
      </c>
      <c r="T239" s="115">
        <v>100.0</v>
      </c>
      <c r="U239" s="115">
        <v>153.0</v>
      </c>
      <c r="V239" s="115">
        <v>280.0</v>
      </c>
      <c r="W239" s="115">
        <v>-0.169168539</v>
      </c>
      <c r="X239" s="115">
        <v>-0.2213114754098361</v>
      </c>
      <c r="Y239" s="115">
        <v>0.047179224</v>
      </c>
      <c r="Z239" s="115">
        <v>0.131109793</v>
      </c>
      <c r="AA239" s="115">
        <v>-0.063195049</v>
      </c>
      <c r="AB239" s="115">
        <v>-2346.14091184064</v>
      </c>
      <c r="AC239" s="115"/>
      <c r="AD239" s="115"/>
      <c r="AE239" s="115"/>
      <c r="AF239" s="115"/>
      <c r="AG239" s="115">
        <v>-2346.14091184064</v>
      </c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>
        <v>0.0</v>
      </c>
      <c r="AS239" s="115">
        <v>0.0</v>
      </c>
      <c r="AT239" s="115"/>
      <c r="AU239" s="115"/>
      <c r="AV239" s="115"/>
      <c r="AW239" s="115"/>
      <c r="AX239" s="115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>
        <v>14405.22491642162</v>
      </c>
      <c r="BI239" s="115">
        <v>-11550.343971205297</v>
      </c>
      <c r="BJ239" s="115">
        <v>15596.689155763763</v>
      </c>
      <c r="BK239" s="115">
        <v>-7308.003259158032</v>
      </c>
      <c r="BL239" s="115">
        <v>1863.7934625287392</v>
      </c>
      <c r="BM239" s="115">
        <v>-5530.81631292309</v>
      </c>
      <c r="BN239" s="115">
        <v>5494.788595282794</v>
      </c>
      <c r="BO239" s="115">
        <v>-6008.263386034497</v>
      </c>
      <c r="BP239" s="115">
        <v>4577.922715508649</v>
      </c>
      <c r="BQ239" s="115">
        <v>-7731.470775151296</v>
      </c>
      <c r="BR239" s="115"/>
      <c r="BS239" s="115"/>
      <c r="BT239" s="115"/>
      <c r="BU239" s="115"/>
      <c r="BV239" s="115"/>
      <c r="BW239" s="115"/>
      <c r="BX239" s="115"/>
      <c r="BY239" s="115"/>
      <c r="BZ239" s="115">
        <v>0.0</v>
      </c>
      <c r="CA239" s="115">
        <v>0.0</v>
      </c>
      <c r="CB239" s="115"/>
      <c r="CC239" s="115"/>
      <c r="CD239" s="115">
        <v>0.0</v>
      </c>
      <c r="CE239" s="115">
        <v>0.0</v>
      </c>
      <c r="CF239" s="115">
        <v>0.0</v>
      </c>
      <c r="CG239" s="115">
        <v>0.0</v>
      </c>
      <c r="CH239" s="115"/>
      <c r="CI239" s="115"/>
      <c r="CJ239" s="115"/>
      <c r="CK239" s="115"/>
      <c r="CL239" s="116">
        <v>45812.0</v>
      </c>
      <c r="CM239" s="114" t="s">
        <v>369</v>
      </c>
      <c r="CN239" s="114" t="s">
        <v>370</v>
      </c>
      <c r="CO239" s="114" t="s">
        <v>371</v>
      </c>
      <c r="CP239" s="115">
        <v>10769.47</v>
      </c>
      <c r="CQ239" s="115">
        <v>25.0</v>
      </c>
      <c r="CR239" s="115">
        <v>23.0</v>
      </c>
      <c r="CS239" s="114" t="s">
        <v>247</v>
      </c>
      <c r="CT239" s="114"/>
      <c r="CU239" s="114"/>
      <c r="CV239" s="114" t="s">
        <v>372</v>
      </c>
      <c r="CW239" s="116">
        <v>46178.0</v>
      </c>
      <c r="CX239" s="114" t="s">
        <v>358</v>
      </c>
    </row>
    <row r="240">
      <c r="A240" s="117" t="s">
        <v>387</v>
      </c>
      <c r="B240" s="117" t="s">
        <v>724</v>
      </c>
      <c r="C240" s="117" t="s">
        <v>25</v>
      </c>
      <c r="D240" s="117" t="s">
        <v>400</v>
      </c>
      <c r="E240" s="117" t="s">
        <v>349</v>
      </c>
      <c r="F240" s="117"/>
      <c r="G240" s="117"/>
      <c r="H240" s="117"/>
      <c r="I240" s="118">
        <v>19838.0</v>
      </c>
      <c r="J240" s="117" t="s">
        <v>83</v>
      </c>
      <c r="K240" s="117" t="s">
        <v>401</v>
      </c>
      <c r="L240" s="119">
        <v>45812.0</v>
      </c>
      <c r="M240" s="117" t="s">
        <v>351</v>
      </c>
      <c r="N240" s="118">
        <v>6.0</v>
      </c>
      <c r="O240" s="117" t="s">
        <v>352</v>
      </c>
      <c r="P240" s="117" t="s">
        <v>353</v>
      </c>
      <c r="Q240" s="118">
        <v>4889.44</v>
      </c>
      <c r="R240" s="118">
        <v>4119.07</v>
      </c>
      <c r="S240" s="118">
        <v>30.0</v>
      </c>
      <c r="T240" s="118">
        <v>30.0</v>
      </c>
      <c r="U240" s="118">
        <v>82.0</v>
      </c>
      <c r="V240" s="118">
        <v>59.0</v>
      </c>
      <c r="W240" s="118">
        <v>0.0979338435</v>
      </c>
      <c r="X240" s="118">
        <v>0.08723262032085566</v>
      </c>
      <c r="Y240" s="118">
        <v>0.057600565</v>
      </c>
      <c r="Z240" s="118">
        <v>0.051702021</v>
      </c>
      <c r="AA240" s="118">
        <v>0.0482037535</v>
      </c>
      <c r="AB240" s="118">
        <v>106.59057762529375</v>
      </c>
      <c r="AC240" s="118"/>
      <c r="AD240" s="118"/>
      <c r="AE240" s="118"/>
      <c r="AF240" s="118"/>
      <c r="AG240" s="118">
        <v>106.59057762529375</v>
      </c>
      <c r="AH240" s="118"/>
      <c r="AI240" s="118"/>
      <c r="AJ240" s="118"/>
      <c r="AK240" s="118"/>
      <c r="AL240" s="118"/>
      <c r="AM240" s="118"/>
      <c r="AN240" s="118"/>
      <c r="AO240" s="118"/>
      <c r="AP240" s="118"/>
      <c r="AQ240" s="118"/>
      <c r="AR240" s="118">
        <v>0.0</v>
      </c>
      <c r="AS240" s="118">
        <v>0.0</v>
      </c>
      <c r="AT240" s="118"/>
      <c r="AU240" s="118"/>
      <c r="AV240" s="118"/>
      <c r="AW240" s="118"/>
      <c r="AX240" s="118"/>
      <c r="AY240" s="118"/>
      <c r="AZ240" s="118"/>
      <c r="BA240" s="118"/>
      <c r="BB240" s="118"/>
      <c r="BC240" s="118"/>
      <c r="BD240" s="118"/>
      <c r="BE240" s="118"/>
      <c r="BF240" s="118"/>
      <c r="BG240" s="118"/>
      <c r="BH240" s="118">
        <v>17679.045320501893</v>
      </c>
      <c r="BI240" s="118">
        <v>-11809.210611533774</v>
      </c>
      <c r="BJ240" s="118">
        <v>11291.702947072128</v>
      </c>
      <c r="BK240" s="118">
        <v>-9519.079057960147</v>
      </c>
      <c r="BL240" s="118">
        <v>8628.471461623165</v>
      </c>
      <c r="BM240" s="118">
        <v>-7347.650035836741</v>
      </c>
      <c r="BN240" s="118">
        <v>6192.068008931032</v>
      </c>
      <c r="BO240" s="118">
        <v>-9071.824523625435</v>
      </c>
      <c r="BP240" s="118">
        <v>9098.977877643514</v>
      </c>
      <c r="BQ240" s="118">
        <v>-4938.399937162685</v>
      </c>
      <c r="BR240" s="118"/>
      <c r="BS240" s="118"/>
      <c r="BT240" s="118"/>
      <c r="BU240" s="118"/>
      <c r="BV240" s="118"/>
      <c r="BW240" s="118"/>
      <c r="BX240" s="118"/>
      <c r="BY240" s="118"/>
      <c r="BZ240" s="118">
        <v>0.0</v>
      </c>
      <c r="CA240" s="118">
        <v>0.0</v>
      </c>
      <c r="CB240" s="118"/>
      <c r="CC240" s="118"/>
      <c r="CD240" s="118">
        <v>0.0</v>
      </c>
      <c r="CE240" s="118">
        <v>0.0</v>
      </c>
      <c r="CF240" s="118">
        <v>0.0</v>
      </c>
      <c r="CG240" s="118">
        <v>0.0</v>
      </c>
      <c r="CH240" s="118"/>
      <c r="CI240" s="118"/>
      <c r="CJ240" s="118"/>
      <c r="CK240" s="118"/>
      <c r="CL240" s="119">
        <v>45812.0</v>
      </c>
      <c r="CM240" s="117" t="s">
        <v>384</v>
      </c>
      <c r="CN240" s="117" t="s">
        <v>391</v>
      </c>
      <c r="CO240" s="117" t="s">
        <v>392</v>
      </c>
      <c r="CP240" s="118">
        <v>4889.44</v>
      </c>
      <c r="CQ240" s="118">
        <v>25.0</v>
      </c>
      <c r="CR240" s="118">
        <v>23.0</v>
      </c>
      <c r="CS240" s="117" t="s">
        <v>247</v>
      </c>
      <c r="CT240" s="117"/>
      <c r="CU240" s="117"/>
      <c r="CV240" s="117" t="s">
        <v>357</v>
      </c>
      <c r="CW240" s="119">
        <v>46178.0</v>
      </c>
      <c r="CX240" s="117" t="s">
        <v>358</v>
      </c>
    </row>
    <row r="241">
      <c r="A241" s="114" t="s">
        <v>519</v>
      </c>
      <c r="B241" s="114" t="s">
        <v>725</v>
      </c>
      <c r="C241" s="114" t="s">
        <v>26</v>
      </c>
      <c r="D241" s="114" t="s">
        <v>395</v>
      </c>
      <c r="E241" s="114" t="s">
        <v>349</v>
      </c>
      <c r="F241" s="114"/>
      <c r="G241" s="114"/>
      <c r="H241" s="114"/>
      <c r="I241" s="115">
        <v>19060.0</v>
      </c>
      <c r="J241" s="114" t="s">
        <v>98</v>
      </c>
      <c r="K241" s="114" t="s">
        <v>612</v>
      </c>
      <c r="L241" s="116">
        <v>45812.0</v>
      </c>
      <c r="M241" s="114" t="s">
        <v>351</v>
      </c>
      <c r="N241" s="115">
        <v>6.0</v>
      </c>
      <c r="O241" s="114" t="s">
        <v>352</v>
      </c>
      <c r="P241" s="114" t="s">
        <v>353</v>
      </c>
      <c r="Q241" s="115">
        <v>896.94</v>
      </c>
      <c r="R241" s="115">
        <v>2752.07</v>
      </c>
      <c r="S241" s="115">
        <v>5.0</v>
      </c>
      <c r="T241" s="115">
        <v>18.0</v>
      </c>
      <c r="U241" s="115">
        <v>12.0</v>
      </c>
      <c r="V241" s="115">
        <v>41.0</v>
      </c>
      <c r="W241" s="115">
        <v>-0.0610895495</v>
      </c>
      <c r="X241" s="115">
        <v>-0.060893210283454235</v>
      </c>
      <c r="Y241" s="115">
        <v>-0.028034027</v>
      </c>
      <c r="Z241" s="115">
        <v>0.0686938845</v>
      </c>
      <c r="AA241" s="115">
        <v>-0.043318421999999995</v>
      </c>
      <c r="AB241" s="115">
        <v>-1981.513685874424</v>
      </c>
      <c r="AC241" s="115"/>
      <c r="AD241" s="115"/>
      <c r="AE241" s="115"/>
      <c r="AF241" s="115"/>
      <c r="AG241" s="115">
        <v>-1981.513685874424</v>
      </c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>
        <v>0.0</v>
      </c>
      <c r="AS241" s="115">
        <v>0.0</v>
      </c>
      <c r="AT241" s="115"/>
      <c r="AU241" s="115"/>
      <c r="AV241" s="115"/>
      <c r="AW241" s="115"/>
      <c r="AX241" s="115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>
        <v>18825.565689956038</v>
      </c>
      <c r="BI241" s="115">
        <v>-26343.147340292868</v>
      </c>
      <c r="BJ241" s="115">
        <v>16162.929543998956</v>
      </c>
      <c r="BK241" s="115">
        <v>-15297.611607632114</v>
      </c>
      <c r="BL241" s="115">
        <v>9184.1458188079</v>
      </c>
      <c r="BM241" s="115">
        <v>-11029.988512860526</v>
      </c>
      <c r="BN241" s="115">
        <v>3685.8149041199104</v>
      </c>
      <c r="BO241" s="115">
        <v>-14003.88323321319</v>
      </c>
      <c r="BP241" s="115">
        <v>13600.358333264281</v>
      </c>
      <c r="BQ241" s="115">
        <v>-5128.132698223628</v>
      </c>
      <c r="BR241" s="115"/>
      <c r="BS241" s="115"/>
      <c r="BT241" s="115"/>
      <c r="BU241" s="115"/>
      <c r="BV241" s="115"/>
      <c r="BW241" s="115"/>
      <c r="BX241" s="115"/>
      <c r="BY241" s="115"/>
      <c r="BZ241" s="115">
        <v>0.0</v>
      </c>
      <c r="CA241" s="115">
        <v>0.0</v>
      </c>
      <c r="CB241" s="115"/>
      <c r="CC241" s="115"/>
      <c r="CD241" s="115">
        <v>0.0</v>
      </c>
      <c r="CE241" s="115">
        <v>0.0</v>
      </c>
      <c r="CF241" s="115">
        <v>0.0</v>
      </c>
      <c r="CG241" s="115">
        <v>0.0</v>
      </c>
      <c r="CH241" s="115"/>
      <c r="CI241" s="115"/>
      <c r="CJ241" s="115"/>
      <c r="CK241" s="115"/>
      <c r="CL241" s="116">
        <v>45812.0</v>
      </c>
      <c r="CM241" s="114" t="s">
        <v>384</v>
      </c>
      <c r="CN241" s="114" t="s">
        <v>396</v>
      </c>
      <c r="CO241" s="114" t="s">
        <v>624</v>
      </c>
      <c r="CP241" s="115">
        <v>896.94</v>
      </c>
      <c r="CQ241" s="115">
        <v>25.0</v>
      </c>
      <c r="CR241" s="115">
        <v>23.0</v>
      </c>
      <c r="CS241" s="114" t="s">
        <v>247</v>
      </c>
      <c r="CT241" s="114"/>
      <c r="CU241" s="114"/>
      <c r="CV241" s="114" t="s">
        <v>372</v>
      </c>
      <c r="CW241" s="116">
        <v>46178.0</v>
      </c>
      <c r="CX241" s="114" t="s">
        <v>358</v>
      </c>
    </row>
    <row r="242">
      <c r="A242" s="117" t="s">
        <v>618</v>
      </c>
      <c r="B242" s="117" t="s">
        <v>726</v>
      </c>
      <c r="C242" s="117" t="s">
        <v>25</v>
      </c>
      <c r="D242" s="117" t="s">
        <v>400</v>
      </c>
      <c r="E242" s="117" t="s">
        <v>349</v>
      </c>
      <c r="F242" s="117"/>
      <c r="G242" s="117"/>
      <c r="H242" s="117"/>
      <c r="I242" s="118">
        <v>16491.0</v>
      </c>
      <c r="J242" s="117" t="s">
        <v>98</v>
      </c>
      <c r="K242" s="117" t="s">
        <v>401</v>
      </c>
      <c r="L242" s="119">
        <v>45812.0</v>
      </c>
      <c r="M242" s="117" t="s">
        <v>351</v>
      </c>
      <c r="N242" s="118">
        <v>6.0</v>
      </c>
      <c r="O242" s="117" t="s">
        <v>352</v>
      </c>
      <c r="P242" s="117" t="s">
        <v>353</v>
      </c>
      <c r="Q242" s="118">
        <v>8375.62</v>
      </c>
      <c r="R242" s="118">
        <v>7158.42</v>
      </c>
      <c r="S242" s="118">
        <v>52.0</v>
      </c>
      <c r="T242" s="118">
        <v>52.0</v>
      </c>
      <c r="U242" s="118">
        <v>118.0</v>
      </c>
      <c r="V242" s="118">
        <v>114.0</v>
      </c>
      <c r="W242" s="118">
        <v>-0.0610895495</v>
      </c>
      <c r="X242" s="118">
        <v>-0.060893210283454235</v>
      </c>
      <c r="Y242" s="118">
        <v>-0.028034027</v>
      </c>
      <c r="Z242" s="118">
        <v>0.0686938845</v>
      </c>
      <c r="AA242" s="118">
        <v>-0.043318421999999995</v>
      </c>
      <c r="AB242" s="118">
        <v>1927.897729488973</v>
      </c>
      <c r="AC242" s="118"/>
      <c r="AD242" s="118"/>
      <c r="AE242" s="118"/>
      <c r="AF242" s="118"/>
      <c r="AG242" s="118">
        <v>1927.897729488973</v>
      </c>
      <c r="AH242" s="118"/>
      <c r="AI242" s="118"/>
      <c r="AJ242" s="118"/>
      <c r="AK242" s="118"/>
      <c r="AL242" s="118"/>
      <c r="AM242" s="118"/>
      <c r="AN242" s="118"/>
      <c r="AO242" s="118"/>
      <c r="AP242" s="118"/>
      <c r="AQ242" s="118"/>
      <c r="AR242" s="118">
        <v>0.0</v>
      </c>
      <c r="AS242" s="118">
        <v>0.0</v>
      </c>
      <c r="AT242" s="118"/>
      <c r="AU242" s="118"/>
      <c r="AV242" s="118"/>
      <c r="AW242" s="118"/>
      <c r="AX242" s="118"/>
      <c r="AY242" s="118"/>
      <c r="AZ242" s="118"/>
      <c r="BA242" s="118"/>
      <c r="BB242" s="118"/>
      <c r="BC242" s="118"/>
      <c r="BD242" s="118"/>
      <c r="BE242" s="118"/>
      <c r="BF242" s="118"/>
      <c r="BG242" s="118"/>
      <c r="BH242" s="118">
        <v>18825.565689956038</v>
      </c>
      <c r="BI242" s="118">
        <v>-26343.147340292868</v>
      </c>
      <c r="BJ242" s="118">
        <v>16162.929543998956</v>
      </c>
      <c r="BK242" s="118">
        <v>-15297.611607632114</v>
      </c>
      <c r="BL242" s="118">
        <v>9184.1458188079</v>
      </c>
      <c r="BM242" s="118">
        <v>-11029.988512860526</v>
      </c>
      <c r="BN242" s="118">
        <v>3685.8149041199104</v>
      </c>
      <c r="BO242" s="118">
        <v>-14003.88323321319</v>
      </c>
      <c r="BP242" s="118">
        <v>13600.358333264281</v>
      </c>
      <c r="BQ242" s="118">
        <v>-5128.132698223628</v>
      </c>
      <c r="BR242" s="118"/>
      <c r="BS242" s="118"/>
      <c r="BT242" s="118"/>
      <c r="BU242" s="118"/>
      <c r="BV242" s="118"/>
      <c r="BW242" s="118"/>
      <c r="BX242" s="118"/>
      <c r="BY242" s="118"/>
      <c r="BZ242" s="118">
        <v>0.0</v>
      </c>
      <c r="CA242" s="118">
        <v>0.0</v>
      </c>
      <c r="CB242" s="118"/>
      <c r="CC242" s="118"/>
      <c r="CD242" s="118">
        <v>0.0</v>
      </c>
      <c r="CE242" s="118">
        <v>0.0</v>
      </c>
      <c r="CF242" s="118">
        <v>0.0</v>
      </c>
      <c r="CG242" s="118">
        <v>0.0</v>
      </c>
      <c r="CH242" s="118"/>
      <c r="CI242" s="118"/>
      <c r="CJ242" s="118"/>
      <c r="CK242" s="118"/>
      <c r="CL242" s="119">
        <v>45812.0</v>
      </c>
      <c r="CM242" s="117" t="s">
        <v>384</v>
      </c>
      <c r="CN242" s="117" t="s">
        <v>391</v>
      </c>
      <c r="CO242" s="117" t="s">
        <v>392</v>
      </c>
      <c r="CP242" s="118">
        <v>8375.62</v>
      </c>
      <c r="CQ242" s="118">
        <v>25.0</v>
      </c>
      <c r="CR242" s="118">
        <v>23.0</v>
      </c>
      <c r="CS242" s="117" t="s">
        <v>247</v>
      </c>
      <c r="CT242" s="117"/>
      <c r="CU242" s="117"/>
      <c r="CV242" s="117" t="s">
        <v>357</v>
      </c>
      <c r="CW242" s="119">
        <v>46178.0</v>
      </c>
      <c r="CX242" s="117" t="s">
        <v>358</v>
      </c>
    </row>
    <row r="243">
      <c r="A243" s="114" t="s">
        <v>359</v>
      </c>
      <c r="B243" s="114" t="s">
        <v>220</v>
      </c>
      <c r="C243" s="114" t="s">
        <v>24</v>
      </c>
      <c r="D243" s="114" t="s">
        <v>360</v>
      </c>
      <c r="E243" s="114" t="s">
        <v>349</v>
      </c>
      <c r="F243" s="114"/>
      <c r="G243" s="114"/>
      <c r="H243" s="114"/>
      <c r="I243" s="115">
        <v>20234.0</v>
      </c>
      <c r="J243" s="114" t="s">
        <v>88</v>
      </c>
      <c r="K243" s="114" t="s">
        <v>361</v>
      </c>
      <c r="L243" s="116">
        <v>45812.0</v>
      </c>
      <c r="M243" s="114" t="s">
        <v>351</v>
      </c>
      <c r="N243" s="115">
        <v>6.0</v>
      </c>
      <c r="O243" s="114" t="s">
        <v>352</v>
      </c>
      <c r="P243" s="114" t="s">
        <v>353</v>
      </c>
      <c r="Q243" s="115">
        <v>9009.05</v>
      </c>
      <c r="R243" s="115">
        <v>10856.0</v>
      </c>
      <c r="S243" s="115">
        <v>51.0</v>
      </c>
      <c r="T243" s="115">
        <v>65.0</v>
      </c>
      <c r="U243" s="115">
        <v>122.0</v>
      </c>
      <c r="V243" s="115">
        <v>144.0</v>
      </c>
      <c r="W243" s="115">
        <v>-0.0948579075</v>
      </c>
      <c r="X243" s="115">
        <v>-0.11922621397552313</v>
      </c>
      <c r="Y243" s="115">
        <v>0.0274483015</v>
      </c>
      <c r="Z243" s="115">
        <v>0.048275056999999996</v>
      </c>
      <c r="AA243" s="115">
        <v>-0.0368766515</v>
      </c>
      <c r="AB243" s="115">
        <v>-846.6358846825768</v>
      </c>
      <c r="AC243" s="115"/>
      <c r="AD243" s="115"/>
      <c r="AE243" s="115"/>
      <c r="AF243" s="115"/>
      <c r="AG243" s="115">
        <v>-846.6358846825768</v>
      </c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>
        <v>0.0</v>
      </c>
      <c r="AS243" s="115">
        <v>0.0</v>
      </c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>
        <v>20591.606353731608</v>
      </c>
      <c r="BI243" s="115">
        <v>-44674.21149489211</v>
      </c>
      <c r="BJ243" s="115">
        <v>18437.195532014397</v>
      </c>
      <c r="BK243" s="115">
        <v>-35770.14965777543</v>
      </c>
      <c r="BL243" s="115">
        <v>13320.803400497074</v>
      </c>
      <c r="BM243" s="115">
        <v>-18741.25245248257</v>
      </c>
      <c r="BN243" s="115">
        <v>13558.049775394922</v>
      </c>
      <c r="BO243" s="115">
        <v>-27726.068371369525</v>
      </c>
      <c r="BP243" s="115">
        <v>23839.378525954704</v>
      </c>
      <c r="BQ243" s="115">
        <v>-15091.808981965594</v>
      </c>
      <c r="BR243" s="115"/>
      <c r="BS243" s="115"/>
      <c r="BT243" s="115"/>
      <c r="BU243" s="115"/>
      <c r="BV243" s="115"/>
      <c r="BW243" s="115"/>
      <c r="BX243" s="115"/>
      <c r="BY243" s="115"/>
      <c r="BZ243" s="115">
        <v>0.0</v>
      </c>
      <c r="CA243" s="115">
        <v>0.0</v>
      </c>
      <c r="CB243" s="115"/>
      <c r="CC243" s="115"/>
      <c r="CD243" s="115">
        <v>0.0</v>
      </c>
      <c r="CE243" s="115">
        <v>0.0</v>
      </c>
      <c r="CF243" s="115">
        <v>0.0</v>
      </c>
      <c r="CG243" s="115">
        <v>0.0</v>
      </c>
      <c r="CH243" s="115"/>
      <c r="CI243" s="115"/>
      <c r="CJ243" s="115"/>
      <c r="CK243" s="115"/>
      <c r="CL243" s="116">
        <v>45812.0</v>
      </c>
      <c r="CM243" s="114" t="s">
        <v>362</v>
      </c>
      <c r="CN243" s="114" t="s">
        <v>363</v>
      </c>
      <c r="CO243" s="114" t="s">
        <v>727</v>
      </c>
      <c r="CP243" s="115">
        <v>9009.05</v>
      </c>
      <c r="CQ243" s="115">
        <v>25.0</v>
      </c>
      <c r="CR243" s="115">
        <v>23.0</v>
      </c>
      <c r="CS243" s="114" t="s">
        <v>24</v>
      </c>
      <c r="CT243" s="114"/>
      <c r="CU243" s="114"/>
      <c r="CV243" s="114" t="s">
        <v>372</v>
      </c>
      <c r="CW243" s="116">
        <v>46178.0</v>
      </c>
      <c r="CX243" s="114" t="s">
        <v>358</v>
      </c>
    </row>
    <row r="244">
      <c r="A244" s="117" t="s">
        <v>626</v>
      </c>
      <c r="B244" s="117" t="s">
        <v>728</v>
      </c>
      <c r="C244" s="117" t="s">
        <v>26</v>
      </c>
      <c r="D244" s="117" t="s">
        <v>406</v>
      </c>
      <c r="E244" s="117" t="s">
        <v>349</v>
      </c>
      <c r="F244" s="117"/>
      <c r="G244" s="117"/>
      <c r="H244" s="117"/>
      <c r="I244" s="118">
        <v>19115.0</v>
      </c>
      <c r="J244" s="117" t="s">
        <v>98</v>
      </c>
      <c r="K244" s="117" t="s">
        <v>521</v>
      </c>
      <c r="L244" s="119">
        <v>45812.0</v>
      </c>
      <c r="M244" s="117" t="s">
        <v>351</v>
      </c>
      <c r="N244" s="118">
        <v>6.0</v>
      </c>
      <c r="O244" s="117" t="s">
        <v>352</v>
      </c>
      <c r="P244" s="117" t="s">
        <v>353</v>
      </c>
      <c r="Q244" s="118">
        <v>4676.11</v>
      </c>
      <c r="R244" s="118">
        <v>3661.38</v>
      </c>
      <c r="S244" s="118">
        <v>37.0</v>
      </c>
      <c r="T244" s="118">
        <v>25.0</v>
      </c>
      <c r="U244" s="118">
        <v>84.0</v>
      </c>
      <c r="V244" s="118">
        <v>58.0</v>
      </c>
      <c r="W244" s="118">
        <v>-0.0610895495</v>
      </c>
      <c r="X244" s="118">
        <v>-0.060893210283454235</v>
      </c>
      <c r="Y244" s="118">
        <v>-0.028034027</v>
      </c>
      <c r="Z244" s="118">
        <v>0.0686938845</v>
      </c>
      <c r="AA244" s="118">
        <v>-0.043318421999999995</v>
      </c>
      <c r="AB244" s="118">
        <v>1118.149945442434</v>
      </c>
      <c r="AC244" s="118"/>
      <c r="AD244" s="118"/>
      <c r="AE244" s="118"/>
      <c r="AF244" s="118"/>
      <c r="AG244" s="118">
        <v>1118.149945442434</v>
      </c>
      <c r="AH244" s="118"/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>
        <v>0.0</v>
      </c>
      <c r="AS244" s="118">
        <v>0.0</v>
      </c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>
        <v>18825.565689956038</v>
      </c>
      <c r="BI244" s="118">
        <v>-26343.147340292868</v>
      </c>
      <c r="BJ244" s="118">
        <v>16162.929543998956</v>
      </c>
      <c r="BK244" s="118">
        <v>-15297.611607632114</v>
      </c>
      <c r="BL244" s="118">
        <v>9184.1458188079</v>
      </c>
      <c r="BM244" s="118">
        <v>-11029.988512860526</v>
      </c>
      <c r="BN244" s="118">
        <v>3685.8149041199104</v>
      </c>
      <c r="BO244" s="118">
        <v>-14003.88323321319</v>
      </c>
      <c r="BP244" s="118">
        <v>13600.358333264281</v>
      </c>
      <c r="BQ244" s="118">
        <v>-5128.132698223628</v>
      </c>
      <c r="BR244" s="118"/>
      <c r="BS244" s="118"/>
      <c r="BT244" s="118"/>
      <c r="BU244" s="118"/>
      <c r="BV244" s="118"/>
      <c r="BW244" s="118"/>
      <c r="BX244" s="118"/>
      <c r="BY244" s="118"/>
      <c r="BZ244" s="118">
        <v>0.0</v>
      </c>
      <c r="CA244" s="118">
        <v>0.0</v>
      </c>
      <c r="CB244" s="118"/>
      <c r="CC244" s="118"/>
      <c r="CD244" s="118">
        <v>0.0</v>
      </c>
      <c r="CE244" s="118">
        <v>0.0</v>
      </c>
      <c r="CF244" s="118">
        <v>0.0</v>
      </c>
      <c r="CG244" s="118">
        <v>0.0</v>
      </c>
      <c r="CH244" s="118"/>
      <c r="CI244" s="118"/>
      <c r="CJ244" s="118"/>
      <c r="CK244" s="118"/>
      <c r="CL244" s="119">
        <v>45812.0</v>
      </c>
      <c r="CM244" s="117" t="s">
        <v>384</v>
      </c>
      <c r="CN244" s="117" t="s">
        <v>396</v>
      </c>
      <c r="CO244" s="117" t="s">
        <v>522</v>
      </c>
      <c r="CP244" s="118">
        <v>4676.11</v>
      </c>
      <c r="CQ244" s="118">
        <v>25.0</v>
      </c>
      <c r="CR244" s="118">
        <v>23.0</v>
      </c>
      <c r="CS244" s="117" t="s">
        <v>247</v>
      </c>
      <c r="CT244" s="117"/>
      <c r="CU244" s="117"/>
      <c r="CV244" s="117" t="s">
        <v>357</v>
      </c>
      <c r="CW244" s="119">
        <v>46178.0</v>
      </c>
      <c r="CX244" s="117" t="s">
        <v>358</v>
      </c>
    </row>
    <row r="245">
      <c r="A245" s="114" t="s">
        <v>622</v>
      </c>
      <c r="B245" s="114" t="s">
        <v>729</v>
      </c>
      <c r="C245" s="114" t="s">
        <v>26</v>
      </c>
      <c r="D245" s="114" t="s">
        <v>395</v>
      </c>
      <c r="E245" s="114" t="s">
        <v>349</v>
      </c>
      <c r="F245" s="114"/>
      <c r="G245" s="114"/>
      <c r="H245" s="114"/>
      <c r="I245" s="115">
        <v>19016.0</v>
      </c>
      <c r="J245" s="114" t="s">
        <v>87</v>
      </c>
      <c r="K245" s="114" t="s">
        <v>612</v>
      </c>
      <c r="L245" s="116">
        <v>45812.0</v>
      </c>
      <c r="M245" s="114" t="s">
        <v>351</v>
      </c>
      <c r="N245" s="115">
        <v>6.0</v>
      </c>
      <c r="O245" s="114" t="s">
        <v>352</v>
      </c>
      <c r="P245" s="114" t="s">
        <v>353</v>
      </c>
      <c r="Q245" s="115">
        <v>5271.28</v>
      </c>
      <c r="R245" s="115">
        <v>9089.02</v>
      </c>
      <c r="S245" s="115">
        <v>36.0</v>
      </c>
      <c r="T245" s="115">
        <v>39.0</v>
      </c>
      <c r="U245" s="115">
        <v>74.0</v>
      </c>
      <c r="V245" s="115">
        <v>166.0</v>
      </c>
      <c r="W245" s="115">
        <v>-0.10114421900000001</v>
      </c>
      <c r="X245" s="115">
        <v>-0.08821813939924178</v>
      </c>
      <c r="Y245" s="115">
        <v>0.0141456855</v>
      </c>
      <c r="Z245" s="115">
        <v>0.035566201</v>
      </c>
      <c r="AA245" s="115">
        <v>-0.0040127465</v>
      </c>
      <c r="AB245" s="115">
        <v>-3172.7639449716385</v>
      </c>
      <c r="AC245" s="115"/>
      <c r="AD245" s="115"/>
      <c r="AE245" s="115"/>
      <c r="AF245" s="115"/>
      <c r="AG245" s="115">
        <v>-3172.7639449716385</v>
      </c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>
        <v>0.0</v>
      </c>
      <c r="AS245" s="115">
        <v>0.0</v>
      </c>
      <c r="AT245" s="115"/>
      <c r="AU245" s="115"/>
      <c r="AV245" s="115"/>
      <c r="AW245" s="115"/>
      <c r="AX245" s="115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>
        <v>45665.546145450906</v>
      </c>
      <c r="BI245" s="115">
        <v>-59364.955379125946</v>
      </c>
      <c r="BJ245" s="115">
        <v>38550.93298979636</v>
      </c>
      <c r="BK245" s="115">
        <v>-48062.909994749134</v>
      </c>
      <c r="BL245" s="115">
        <v>15596.660526147018</v>
      </c>
      <c r="BM245" s="115">
        <v>-20978.449598456325</v>
      </c>
      <c r="BN245" s="115">
        <v>18000.51113707639</v>
      </c>
      <c r="BO245" s="115">
        <v>-35294.29635721854</v>
      </c>
      <c r="BP245" s="115">
        <v>37145.77219371978</v>
      </c>
      <c r="BQ245" s="115">
        <v>-25233.776045886938</v>
      </c>
      <c r="BR245" s="115"/>
      <c r="BS245" s="115"/>
      <c r="BT245" s="115"/>
      <c r="BU245" s="115"/>
      <c r="BV245" s="115"/>
      <c r="BW245" s="115"/>
      <c r="BX245" s="115"/>
      <c r="BY245" s="115"/>
      <c r="BZ245" s="115">
        <v>0.0</v>
      </c>
      <c r="CA245" s="115">
        <v>0.0</v>
      </c>
      <c r="CB245" s="115"/>
      <c r="CC245" s="115"/>
      <c r="CD245" s="115">
        <v>0.0</v>
      </c>
      <c r="CE245" s="115">
        <v>0.0</v>
      </c>
      <c r="CF245" s="115">
        <v>0.0</v>
      </c>
      <c r="CG245" s="115">
        <v>0.0</v>
      </c>
      <c r="CH245" s="115"/>
      <c r="CI245" s="115"/>
      <c r="CJ245" s="115"/>
      <c r="CK245" s="115"/>
      <c r="CL245" s="116">
        <v>45812.0</v>
      </c>
      <c r="CM245" s="114" t="s">
        <v>384</v>
      </c>
      <c r="CN245" s="114" t="s">
        <v>396</v>
      </c>
      <c r="CO245" s="114" t="s">
        <v>624</v>
      </c>
      <c r="CP245" s="115">
        <v>5271.28</v>
      </c>
      <c r="CQ245" s="115">
        <v>25.0</v>
      </c>
      <c r="CR245" s="115">
        <v>23.0</v>
      </c>
      <c r="CS245" s="114" t="s">
        <v>247</v>
      </c>
      <c r="CT245" s="114"/>
      <c r="CU245" s="114"/>
      <c r="CV245" s="114" t="s">
        <v>372</v>
      </c>
      <c r="CW245" s="116">
        <v>46178.0</v>
      </c>
      <c r="CX245" s="114" t="s">
        <v>358</v>
      </c>
    </row>
    <row r="246">
      <c r="A246" s="117" t="s">
        <v>447</v>
      </c>
      <c r="B246" s="117" t="s">
        <v>730</v>
      </c>
      <c r="C246" s="117" t="s">
        <v>25</v>
      </c>
      <c r="D246" s="117" t="s">
        <v>515</v>
      </c>
      <c r="E246" s="117" t="s">
        <v>349</v>
      </c>
      <c r="F246" s="117"/>
      <c r="G246" s="117"/>
      <c r="H246" s="117"/>
      <c r="I246" s="118">
        <v>20374.0</v>
      </c>
      <c r="J246" s="117" t="s">
        <v>90</v>
      </c>
      <c r="K246" s="117" t="s">
        <v>516</v>
      </c>
      <c r="L246" s="119">
        <v>45812.0</v>
      </c>
      <c r="M246" s="117" t="s">
        <v>351</v>
      </c>
      <c r="N246" s="118">
        <v>6.0</v>
      </c>
      <c r="O246" s="117" t="s">
        <v>352</v>
      </c>
      <c r="P246" s="117" t="s">
        <v>353</v>
      </c>
      <c r="Q246" s="118">
        <v>5522.1</v>
      </c>
      <c r="R246" s="118">
        <v>4162.22</v>
      </c>
      <c r="S246" s="118">
        <v>31.0</v>
      </c>
      <c r="T246" s="118">
        <v>25.0</v>
      </c>
      <c r="U246" s="118">
        <v>88.0</v>
      </c>
      <c r="V246" s="118">
        <v>67.0</v>
      </c>
      <c r="W246" s="118">
        <v>-0.0192751205</v>
      </c>
      <c r="X246" s="118">
        <v>-0.10607610474631751</v>
      </c>
      <c r="Y246" s="118">
        <v>0.025536409</v>
      </c>
      <c r="Z246" s="118">
        <v>0.0802198395</v>
      </c>
      <c r="AA246" s="118">
        <v>-0.015659599</v>
      </c>
      <c r="AB246" s="118">
        <v>1770.33284122273</v>
      </c>
      <c r="AC246" s="118"/>
      <c r="AD246" s="118"/>
      <c r="AE246" s="118"/>
      <c r="AF246" s="118"/>
      <c r="AG246" s="118">
        <v>1770.33284122273</v>
      </c>
      <c r="AH246" s="118"/>
      <c r="AI246" s="118"/>
      <c r="AJ246" s="118"/>
      <c r="AK246" s="118"/>
      <c r="AL246" s="118"/>
      <c r="AM246" s="118"/>
      <c r="AN246" s="118"/>
      <c r="AO246" s="118"/>
      <c r="AP246" s="118"/>
      <c r="AQ246" s="118"/>
      <c r="AR246" s="118">
        <v>0.0</v>
      </c>
      <c r="AS246" s="118">
        <v>0.0</v>
      </c>
      <c r="AT246" s="118"/>
      <c r="AU246" s="118"/>
      <c r="AV246" s="118"/>
      <c r="AW246" s="118"/>
      <c r="AX246" s="118"/>
      <c r="AY246" s="118"/>
      <c r="AZ246" s="118"/>
      <c r="BA246" s="118"/>
      <c r="BB246" s="118"/>
      <c r="BC246" s="118"/>
      <c r="BD246" s="118"/>
      <c r="BE246" s="118"/>
      <c r="BF246" s="118"/>
      <c r="BG246" s="118"/>
      <c r="BH246" s="118">
        <v>35860.08468789623</v>
      </c>
      <c r="BI246" s="118">
        <v>-32223.222052184225</v>
      </c>
      <c r="BJ246" s="118">
        <v>38711.29793377301</v>
      </c>
      <c r="BK246" s="118">
        <v>-22292.76362879735</v>
      </c>
      <c r="BL246" s="118">
        <v>16066.338981910685</v>
      </c>
      <c r="BM246" s="118">
        <v>-10957.421611413132</v>
      </c>
      <c r="BN246" s="118">
        <v>6086.057923784585</v>
      </c>
      <c r="BO246" s="118">
        <v>-20496.08517131655</v>
      </c>
      <c r="BP246" s="118">
        <v>23628.110314015066</v>
      </c>
      <c r="BQ246" s="118">
        <v>-4109.165695985545</v>
      </c>
      <c r="BR246" s="118"/>
      <c r="BS246" s="118"/>
      <c r="BT246" s="118"/>
      <c r="BU246" s="118"/>
      <c r="BV246" s="118"/>
      <c r="BW246" s="118"/>
      <c r="BX246" s="118"/>
      <c r="BY246" s="118"/>
      <c r="BZ246" s="118">
        <v>0.0</v>
      </c>
      <c r="CA246" s="118">
        <v>0.0</v>
      </c>
      <c r="CB246" s="118"/>
      <c r="CC246" s="118"/>
      <c r="CD246" s="118">
        <v>0.0</v>
      </c>
      <c r="CE246" s="118">
        <v>0.0</v>
      </c>
      <c r="CF246" s="118">
        <v>0.0</v>
      </c>
      <c r="CG246" s="118">
        <v>0.0</v>
      </c>
      <c r="CH246" s="118"/>
      <c r="CI246" s="118"/>
      <c r="CJ246" s="118"/>
      <c r="CK246" s="118"/>
      <c r="CL246" s="119">
        <v>45812.0</v>
      </c>
      <c r="CM246" s="117" t="s">
        <v>384</v>
      </c>
      <c r="CN246" s="117" t="s">
        <v>385</v>
      </c>
      <c r="CO246" s="117" t="s">
        <v>517</v>
      </c>
      <c r="CP246" s="118">
        <v>5522.1</v>
      </c>
      <c r="CQ246" s="118">
        <v>25.0</v>
      </c>
      <c r="CR246" s="118">
        <v>23.0</v>
      </c>
      <c r="CS246" s="117" t="s">
        <v>247</v>
      </c>
      <c r="CT246" s="117"/>
      <c r="CU246" s="117"/>
      <c r="CV246" s="117" t="s">
        <v>357</v>
      </c>
      <c r="CW246" s="119">
        <v>46178.0</v>
      </c>
      <c r="CX246" s="117" t="s">
        <v>358</v>
      </c>
    </row>
    <row r="247">
      <c r="A247" s="114" t="s">
        <v>618</v>
      </c>
      <c r="B247" s="114" t="s">
        <v>731</v>
      </c>
      <c r="C247" s="114" t="s">
        <v>25</v>
      </c>
      <c r="D247" s="114" t="s">
        <v>400</v>
      </c>
      <c r="E247" s="114" t="s">
        <v>349</v>
      </c>
      <c r="F247" s="114"/>
      <c r="G247" s="114"/>
      <c r="H247" s="114"/>
      <c r="I247" s="115">
        <v>16507.0</v>
      </c>
      <c r="J247" s="114" t="s">
        <v>83</v>
      </c>
      <c r="K247" s="114" t="s">
        <v>401</v>
      </c>
      <c r="L247" s="116">
        <v>45812.0</v>
      </c>
      <c r="M247" s="114" t="s">
        <v>351</v>
      </c>
      <c r="N247" s="115">
        <v>6.0</v>
      </c>
      <c r="O247" s="114" t="s">
        <v>352</v>
      </c>
      <c r="P247" s="114" t="s">
        <v>353</v>
      </c>
      <c r="Q247" s="115">
        <v>7281.18</v>
      </c>
      <c r="R247" s="115">
        <v>6625.15</v>
      </c>
      <c r="S247" s="115">
        <v>54.0</v>
      </c>
      <c r="T247" s="115">
        <v>41.0</v>
      </c>
      <c r="U247" s="115">
        <v>123.0</v>
      </c>
      <c r="V247" s="115">
        <v>94.0</v>
      </c>
      <c r="W247" s="115">
        <v>0.0979338435</v>
      </c>
      <c r="X247" s="115">
        <v>0.08723262032085566</v>
      </c>
      <c r="Y247" s="115">
        <v>0.057600565</v>
      </c>
      <c r="Z247" s="115">
        <v>0.051702021</v>
      </c>
      <c r="AA247" s="115">
        <v>0.0482037535</v>
      </c>
      <c r="AB247" s="115">
        <v>-676.6104676111693</v>
      </c>
      <c r="AC247" s="115"/>
      <c r="AD247" s="115"/>
      <c r="AE247" s="115"/>
      <c r="AF247" s="115"/>
      <c r="AG247" s="115">
        <v>-676.6104676111693</v>
      </c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>
        <v>0.0</v>
      </c>
      <c r="AS247" s="115">
        <v>0.0</v>
      </c>
      <c r="AT247" s="115"/>
      <c r="AU247" s="115"/>
      <c r="AV247" s="115"/>
      <c r="AW247" s="115"/>
      <c r="AX247" s="115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>
        <v>17679.045320501893</v>
      </c>
      <c r="BI247" s="115">
        <v>-11809.210611533774</v>
      </c>
      <c r="BJ247" s="115">
        <v>11291.702947072128</v>
      </c>
      <c r="BK247" s="115">
        <v>-9519.079057960147</v>
      </c>
      <c r="BL247" s="115">
        <v>8628.471461623165</v>
      </c>
      <c r="BM247" s="115">
        <v>-7347.650035836741</v>
      </c>
      <c r="BN247" s="115">
        <v>6192.068008931032</v>
      </c>
      <c r="BO247" s="115">
        <v>-9071.824523625435</v>
      </c>
      <c r="BP247" s="115">
        <v>9098.977877643514</v>
      </c>
      <c r="BQ247" s="115">
        <v>-4938.399937162685</v>
      </c>
      <c r="BR247" s="115"/>
      <c r="BS247" s="115"/>
      <c r="BT247" s="115"/>
      <c r="BU247" s="115"/>
      <c r="BV247" s="115"/>
      <c r="BW247" s="115"/>
      <c r="BX247" s="115"/>
      <c r="BY247" s="115"/>
      <c r="BZ247" s="115">
        <v>0.0</v>
      </c>
      <c r="CA247" s="115">
        <v>0.0</v>
      </c>
      <c r="CB247" s="115"/>
      <c r="CC247" s="115"/>
      <c r="CD247" s="115">
        <v>0.0</v>
      </c>
      <c r="CE247" s="115">
        <v>0.0</v>
      </c>
      <c r="CF247" s="115">
        <v>0.0</v>
      </c>
      <c r="CG247" s="115">
        <v>0.0</v>
      </c>
      <c r="CH247" s="115"/>
      <c r="CI247" s="115"/>
      <c r="CJ247" s="115"/>
      <c r="CK247" s="115"/>
      <c r="CL247" s="116">
        <v>45812.0</v>
      </c>
      <c r="CM247" s="114" t="s">
        <v>384</v>
      </c>
      <c r="CN247" s="114" t="s">
        <v>391</v>
      </c>
      <c r="CO247" s="114" t="s">
        <v>392</v>
      </c>
      <c r="CP247" s="115">
        <v>7281.18</v>
      </c>
      <c r="CQ247" s="115">
        <v>25.0</v>
      </c>
      <c r="CR247" s="115">
        <v>23.0</v>
      </c>
      <c r="CS247" s="114" t="s">
        <v>247</v>
      </c>
      <c r="CT247" s="114"/>
      <c r="CU247" s="114"/>
      <c r="CV247" s="114" t="s">
        <v>372</v>
      </c>
      <c r="CW247" s="116">
        <v>46178.0</v>
      </c>
      <c r="CX247" s="114" t="s">
        <v>358</v>
      </c>
    </row>
    <row r="248">
      <c r="A248" s="117" t="s">
        <v>474</v>
      </c>
      <c r="B248" s="117" t="s">
        <v>732</v>
      </c>
      <c r="C248" s="117" t="s">
        <v>25</v>
      </c>
      <c r="D248" s="117" t="s">
        <v>382</v>
      </c>
      <c r="E248" s="117" t="s">
        <v>349</v>
      </c>
      <c r="F248" s="117"/>
      <c r="G248" s="117"/>
      <c r="H248" s="117"/>
      <c r="I248" s="118">
        <v>13089.0</v>
      </c>
      <c r="J248" s="117" t="s">
        <v>82</v>
      </c>
      <c r="K248" s="117" t="s">
        <v>383</v>
      </c>
      <c r="L248" s="119">
        <v>45812.0</v>
      </c>
      <c r="M248" s="117" t="s">
        <v>351</v>
      </c>
      <c r="N248" s="118">
        <v>6.0</v>
      </c>
      <c r="O248" s="117" t="s">
        <v>352</v>
      </c>
      <c r="P248" s="117" t="s">
        <v>353</v>
      </c>
      <c r="Q248" s="118">
        <v>10330.27</v>
      </c>
      <c r="R248" s="118">
        <v>10581.01</v>
      </c>
      <c r="S248" s="118">
        <v>68.0</v>
      </c>
      <c r="T248" s="118">
        <v>71.0</v>
      </c>
      <c r="U248" s="118">
        <v>170.0</v>
      </c>
      <c r="V248" s="118">
        <v>152.0</v>
      </c>
      <c r="W248" s="118">
        <v>-0.046812981</v>
      </c>
      <c r="X248" s="118">
        <v>-0.038461538461538436</v>
      </c>
      <c r="Y248" s="118">
        <v>0.028705908</v>
      </c>
      <c r="Z248" s="118">
        <v>-0.00195191</v>
      </c>
      <c r="AA248" s="118">
        <v>0.048742348</v>
      </c>
      <c r="AB248" s="118">
        <v>-135.45898144160122</v>
      </c>
      <c r="AC248" s="118"/>
      <c r="AD248" s="118"/>
      <c r="AE248" s="118"/>
      <c r="AF248" s="118"/>
      <c r="AG248" s="118">
        <v>-135.45898144160122</v>
      </c>
      <c r="AH248" s="118"/>
      <c r="AI248" s="118"/>
      <c r="AJ248" s="118"/>
      <c r="AK248" s="118"/>
      <c r="AL248" s="118"/>
      <c r="AM248" s="118"/>
      <c r="AN248" s="118"/>
      <c r="AO248" s="118"/>
      <c r="AP248" s="118"/>
      <c r="AQ248" s="118"/>
      <c r="AR248" s="118">
        <v>0.0</v>
      </c>
      <c r="AS248" s="118">
        <v>0.0</v>
      </c>
      <c r="AT248" s="118"/>
      <c r="AU248" s="118"/>
      <c r="AV248" s="118"/>
      <c r="AW248" s="118"/>
      <c r="AX248" s="118"/>
      <c r="AY248" s="118"/>
      <c r="AZ248" s="118"/>
      <c r="BA248" s="118"/>
      <c r="BB248" s="118"/>
      <c r="BC248" s="118"/>
      <c r="BD248" s="118"/>
      <c r="BE248" s="118"/>
      <c r="BF248" s="118"/>
      <c r="BG248" s="118"/>
      <c r="BH248" s="118">
        <v>25966.910409370696</v>
      </c>
      <c r="BI248" s="118">
        <v>-19307.488167367923</v>
      </c>
      <c r="BJ248" s="118">
        <v>23430.786916518882</v>
      </c>
      <c r="BK248" s="118">
        <v>-19943.185172297926</v>
      </c>
      <c r="BL248" s="118">
        <v>10568.354572363292</v>
      </c>
      <c r="BM248" s="118">
        <v>-16485.89962569498</v>
      </c>
      <c r="BN248" s="118">
        <v>3248.3922100245645</v>
      </c>
      <c r="BO248" s="118">
        <v>-16139.249414771957</v>
      </c>
      <c r="BP248" s="118">
        <v>15658.819674272198</v>
      </c>
      <c r="BQ248" s="118">
        <v>-8685.507522856493</v>
      </c>
      <c r="BR248" s="118"/>
      <c r="BS248" s="118"/>
      <c r="BT248" s="118"/>
      <c r="BU248" s="118"/>
      <c r="BV248" s="118"/>
      <c r="BW248" s="118"/>
      <c r="BX248" s="118"/>
      <c r="BY248" s="118"/>
      <c r="BZ248" s="118">
        <v>0.0</v>
      </c>
      <c r="CA248" s="118">
        <v>0.0</v>
      </c>
      <c r="CB248" s="118"/>
      <c r="CC248" s="118"/>
      <c r="CD248" s="118">
        <v>0.0</v>
      </c>
      <c r="CE248" s="118">
        <v>0.0</v>
      </c>
      <c r="CF248" s="118">
        <v>0.0</v>
      </c>
      <c r="CG248" s="118">
        <v>0.0</v>
      </c>
      <c r="CH248" s="118"/>
      <c r="CI248" s="118"/>
      <c r="CJ248" s="118"/>
      <c r="CK248" s="118"/>
      <c r="CL248" s="119">
        <v>45812.0</v>
      </c>
      <c r="CM248" s="117" t="s">
        <v>384</v>
      </c>
      <c r="CN248" s="117" t="s">
        <v>385</v>
      </c>
      <c r="CO248" s="117" t="s">
        <v>386</v>
      </c>
      <c r="CP248" s="118">
        <v>10330.27</v>
      </c>
      <c r="CQ248" s="118">
        <v>25.0</v>
      </c>
      <c r="CR248" s="118">
        <v>23.0</v>
      </c>
      <c r="CS248" s="117" t="s">
        <v>247</v>
      </c>
      <c r="CT248" s="117"/>
      <c r="CU248" s="117"/>
      <c r="CV248" s="117" t="s">
        <v>372</v>
      </c>
      <c r="CW248" s="119">
        <v>46178.0</v>
      </c>
      <c r="CX248" s="117" t="s">
        <v>358</v>
      </c>
    </row>
    <row r="249">
      <c r="A249" s="114" t="s">
        <v>610</v>
      </c>
      <c r="B249" s="114" t="s">
        <v>733</v>
      </c>
      <c r="C249" s="114" t="s">
        <v>26</v>
      </c>
      <c r="D249" s="114" t="s">
        <v>395</v>
      </c>
      <c r="E249" s="114" t="s">
        <v>349</v>
      </c>
      <c r="F249" s="114"/>
      <c r="G249" s="114"/>
      <c r="H249" s="114"/>
      <c r="I249" s="115">
        <v>20125.0</v>
      </c>
      <c r="J249" s="114" t="s">
        <v>78</v>
      </c>
      <c r="K249" s="114" t="s">
        <v>553</v>
      </c>
      <c r="L249" s="116">
        <v>45812.0</v>
      </c>
      <c r="M249" s="114" t="s">
        <v>351</v>
      </c>
      <c r="N249" s="115">
        <v>6.0</v>
      </c>
      <c r="O249" s="114" t="s">
        <v>352</v>
      </c>
      <c r="P249" s="114" t="s">
        <v>353</v>
      </c>
      <c r="Q249" s="115">
        <v>3620.22</v>
      </c>
      <c r="R249" s="115">
        <v>6607.31</v>
      </c>
      <c r="S249" s="115">
        <v>23.0</v>
      </c>
      <c r="T249" s="115">
        <v>33.0</v>
      </c>
      <c r="U249" s="115">
        <v>48.0</v>
      </c>
      <c r="V249" s="115">
        <v>98.0</v>
      </c>
      <c r="W249" s="115">
        <v>-0.067958535</v>
      </c>
      <c r="X249" s="115">
        <v>-0.11965811965811968</v>
      </c>
      <c r="Y249" s="115">
        <v>0.038277632</v>
      </c>
      <c r="Z249" s="115">
        <v>0.073607972</v>
      </c>
      <c r="AA249" s="115">
        <v>-0.060044893</v>
      </c>
      <c r="AB249" s="115">
        <v>-2113.624031291697</v>
      </c>
      <c r="AC249" s="115"/>
      <c r="AD249" s="115"/>
      <c r="AE249" s="115"/>
      <c r="AF249" s="115"/>
      <c r="AG249" s="115">
        <v>-2113.624031291697</v>
      </c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>
        <v>0.0</v>
      </c>
      <c r="AS249" s="115">
        <v>0.0</v>
      </c>
      <c r="AT249" s="115"/>
      <c r="AU249" s="115"/>
      <c r="AV249" s="115"/>
      <c r="AW249" s="115"/>
      <c r="AX249" s="115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>
        <v>20984.351344564446</v>
      </c>
      <c r="BI249" s="115">
        <v>-42006.90046536044</v>
      </c>
      <c r="BJ249" s="115">
        <v>18221.68111498422</v>
      </c>
      <c r="BK249" s="115">
        <v>-16705.629652277985</v>
      </c>
      <c r="BL249" s="115">
        <v>12116.096321689847</v>
      </c>
      <c r="BM249" s="115">
        <v>-15059.834627137316</v>
      </c>
      <c r="BN249" s="115">
        <v>6244.844903847719</v>
      </c>
      <c r="BO249" s="115">
        <v>-7821.811989821972</v>
      </c>
      <c r="BP249" s="115">
        <v>9665.485299779895</v>
      </c>
      <c r="BQ249" s="115">
        <v>-11032.256519253115</v>
      </c>
      <c r="BR249" s="115"/>
      <c r="BS249" s="115"/>
      <c r="BT249" s="115"/>
      <c r="BU249" s="115"/>
      <c r="BV249" s="115"/>
      <c r="BW249" s="115"/>
      <c r="BX249" s="115"/>
      <c r="BY249" s="115"/>
      <c r="BZ249" s="115">
        <v>0.0</v>
      </c>
      <c r="CA249" s="115">
        <v>0.0</v>
      </c>
      <c r="CB249" s="115"/>
      <c r="CC249" s="115"/>
      <c r="CD249" s="115">
        <v>0.0</v>
      </c>
      <c r="CE249" s="115">
        <v>0.0</v>
      </c>
      <c r="CF249" s="115">
        <v>0.0</v>
      </c>
      <c r="CG249" s="115">
        <v>0.0</v>
      </c>
      <c r="CH249" s="115"/>
      <c r="CI249" s="115"/>
      <c r="CJ249" s="115"/>
      <c r="CK249" s="115"/>
      <c r="CL249" s="116">
        <v>45812.0</v>
      </c>
      <c r="CM249" s="114" t="s">
        <v>384</v>
      </c>
      <c r="CN249" s="114" t="s">
        <v>396</v>
      </c>
      <c r="CO249" s="114" t="s">
        <v>554</v>
      </c>
      <c r="CP249" s="115">
        <v>3620.22</v>
      </c>
      <c r="CQ249" s="115">
        <v>25.0</v>
      </c>
      <c r="CR249" s="115">
        <v>23.0</v>
      </c>
      <c r="CS249" s="114" t="s">
        <v>247</v>
      </c>
      <c r="CT249" s="114"/>
      <c r="CU249" s="114"/>
      <c r="CV249" s="114" t="s">
        <v>372</v>
      </c>
      <c r="CW249" s="116">
        <v>46178.0</v>
      </c>
      <c r="CX249" s="114" t="s">
        <v>358</v>
      </c>
    </row>
    <row r="250">
      <c r="A250" s="117" t="s">
        <v>618</v>
      </c>
      <c r="B250" s="117" t="s">
        <v>734</v>
      </c>
      <c r="C250" s="117" t="s">
        <v>25</v>
      </c>
      <c r="D250" s="117" t="s">
        <v>400</v>
      </c>
      <c r="E250" s="117" t="s">
        <v>349</v>
      </c>
      <c r="F250" s="117"/>
      <c r="G250" s="117"/>
      <c r="H250" s="117"/>
      <c r="I250" s="118">
        <v>16511.0</v>
      </c>
      <c r="J250" s="117" t="s">
        <v>85</v>
      </c>
      <c r="K250" s="117" t="s">
        <v>401</v>
      </c>
      <c r="L250" s="119">
        <v>45812.0</v>
      </c>
      <c r="M250" s="117" t="s">
        <v>351</v>
      </c>
      <c r="N250" s="118">
        <v>6.0</v>
      </c>
      <c r="O250" s="117" t="s">
        <v>352</v>
      </c>
      <c r="P250" s="117" t="s">
        <v>353</v>
      </c>
      <c r="Q250" s="118">
        <v>6999.25</v>
      </c>
      <c r="R250" s="118">
        <v>7531.49</v>
      </c>
      <c r="S250" s="118">
        <v>43.0</v>
      </c>
      <c r="T250" s="118">
        <v>46.0</v>
      </c>
      <c r="U250" s="118">
        <v>95.0</v>
      </c>
      <c r="V250" s="118">
        <v>116.0</v>
      </c>
      <c r="W250" s="118">
        <v>-0.118206869</v>
      </c>
      <c r="X250" s="118">
        <v>-0.15172413793103445</v>
      </c>
      <c r="Y250" s="118">
        <v>0.050770418</v>
      </c>
      <c r="Z250" s="118">
        <v>0.099635145</v>
      </c>
      <c r="AA250" s="118">
        <v>-0.099465029</v>
      </c>
      <c r="AB250" s="118">
        <v>249.23015932480757</v>
      </c>
      <c r="AC250" s="118"/>
      <c r="AD250" s="118"/>
      <c r="AE250" s="118"/>
      <c r="AF250" s="118"/>
      <c r="AG250" s="118">
        <v>249.23015932480757</v>
      </c>
      <c r="AH250" s="118"/>
      <c r="AI250" s="118"/>
      <c r="AJ250" s="118"/>
      <c r="AK250" s="118"/>
      <c r="AL250" s="118"/>
      <c r="AM250" s="118"/>
      <c r="AN250" s="118"/>
      <c r="AO250" s="118"/>
      <c r="AP250" s="118"/>
      <c r="AQ250" s="118"/>
      <c r="AR250" s="118">
        <v>0.0</v>
      </c>
      <c r="AS250" s="118">
        <v>0.0</v>
      </c>
      <c r="AT250" s="118"/>
      <c r="AU250" s="118"/>
      <c r="AV250" s="118"/>
      <c r="AW250" s="118"/>
      <c r="AX250" s="118"/>
      <c r="AY250" s="118"/>
      <c r="AZ250" s="118"/>
      <c r="BA250" s="118"/>
      <c r="BB250" s="118"/>
      <c r="BC250" s="118"/>
      <c r="BD250" s="118"/>
      <c r="BE250" s="118"/>
      <c r="BF250" s="118"/>
      <c r="BG250" s="118"/>
      <c r="BH250" s="118">
        <v>10516.62548537691</v>
      </c>
      <c r="BI250" s="118">
        <v>-5867.536050962099</v>
      </c>
      <c r="BJ250" s="118">
        <v>6706.246424858784</v>
      </c>
      <c r="BK250" s="118">
        <v>-2416.9629131298084</v>
      </c>
      <c r="BL250" s="118">
        <v>5529.871884984191</v>
      </c>
      <c r="BM250" s="118">
        <v>-4305.874117874965</v>
      </c>
      <c r="BN250" s="118">
        <v>4680.41668723685</v>
      </c>
      <c r="BO250" s="118">
        <v>-3541.0514695843817</v>
      </c>
      <c r="BP250" s="118">
        <v>4288.117159547488</v>
      </c>
      <c r="BQ250" s="118">
        <v>-4203.484610090729</v>
      </c>
      <c r="BR250" s="118"/>
      <c r="BS250" s="118"/>
      <c r="BT250" s="118"/>
      <c r="BU250" s="118"/>
      <c r="BV250" s="118"/>
      <c r="BW250" s="118"/>
      <c r="BX250" s="118"/>
      <c r="BY250" s="118"/>
      <c r="BZ250" s="118">
        <v>0.0</v>
      </c>
      <c r="CA250" s="118">
        <v>0.0</v>
      </c>
      <c r="CB250" s="118"/>
      <c r="CC250" s="118"/>
      <c r="CD250" s="118">
        <v>0.0</v>
      </c>
      <c r="CE250" s="118">
        <v>0.0</v>
      </c>
      <c r="CF250" s="118">
        <v>0.0</v>
      </c>
      <c r="CG250" s="118">
        <v>0.0</v>
      </c>
      <c r="CH250" s="118"/>
      <c r="CI250" s="118"/>
      <c r="CJ250" s="118"/>
      <c r="CK250" s="118"/>
      <c r="CL250" s="119">
        <v>45812.0</v>
      </c>
      <c r="CM250" s="117" t="s">
        <v>384</v>
      </c>
      <c r="CN250" s="117" t="s">
        <v>391</v>
      </c>
      <c r="CO250" s="117" t="s">
        <v>392</v>
      </c>
      <c r="CP250" s="118">
        <v>6999.25</v>
      </c>
      <c r="CQ250" s="118">
        <v>25.0</v>
      </c>
      <c r="CR250" s="118">
        <v>23.0</v>
      </c>
      <c r="CS250" s="117" t="s">
        <v>247</v>
      </c>
      <c r="CT250" s="117"/>
      <c r="CU250" s="117"/>
      <c r="CV250" s="117" t="s">
        <v>357</v>
      </c>
      <c r="CW250" s="119">
        <v>46178.0</v>
      </c>
      <c r="CX250" s="117" t="s">
        <v>358</v>
      </c>
    </row>
    <row r="251">
      <c r="A251" s="114" t="s">
        <v>592</v>
      </c>
      <c r="B251" s="114" t="s">
        <v>735</v>
      </c>
      <c r="C251" s="114" t="s">
        <v>25</v>
      </c>
      <c r="D251" s="114" t="s">
        <v>437</v>
      </c>
      <c r="E251" s="114" t="s">
        <v>349</v>
      </c>
      <c r="F251" s="114"/>
      <c r="G251" s="114"/>
      <c r="H251" s="114"/>
      <c r="I251" s="115">
        <v>21793.0</v>
      </c>
      <c r="J251" s="114" t="s">
        <v>90</v>
      </c>
      <c r="K251" s="114" t="s">
        <v>438</v>
      </c>
      <c r="L251" s="116">
        <v>45812.0</v>
      </c>
      <c r="M251" s="114" t="s">
        <v>351</v>
      </c>
      <c r="N251" s="115">
        <v>6.0</v>
      </c>
      <c r="O251" s="114" t="s">
        <v>352</v>
      </c>
      <c r="P251" s="114" t="s">
        <v>353</v>
      </c>
      <c r="Q251" s="115">
        <v>16045.96</v>
      </c>
      <c r="R251" s="115">
        <v>10439.05</v>
      </c>
      <c r="S251" s="115">
        <v>86.0</v>
      </c>
      <c r="T251" s="115">
        <v>58.0</v>
      </c>
      <c r="U251" s="115">
        <v>233.0</v>
      </c>
      <c r="V251" s="115">
        <v>161.0</v>
      </c>
      <c r="W251" s="115">
        <v>-0.0192751205</v>
      </c>
      <c r="X251" s="115">
        <v>-0.10607610474631751</v>
      </c>
      <c r="Y251" s="115">
        <v>0.025536409</v>
      </c>
      <c r="Z251" s="115">
        <v>0.0802198395</v>
      </c>
      <c r="AA251" s="115">
        <v>-0.015659599</v>
      </c>
      <c r="AB251" s="115">
        <v>6544.2901683608425</v>
      </c>
      <c r="AC251" s="115"/>
      <c r="AD251" s="115"/>
      <c r="AE251" s="115"/>
      <c r="AF251" s="115"/>
      <c r="AG251" s="115">
        <v>6544.2901683608425</v>
      </c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>
        <v>0.0</v>
      </c>
      <c r="AS251" s="115">
        <v>0.0</v>
      </c>
      <c r="AT251" s="115"/>
      <c r="AU251" s="115"/>
      <c r="AV251" s="115"/>
      <c r="AW251" s="115"/>
      <c r="AX251" s="115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>
        <v>35860.08468789623</v>
      </c>
      <c r="BI251" s="115">
        <v>-32223.222052184225</v>
      </c>
      <c r="BJ251" s="115">
        <v>38711.29793377301</v>
      </c>
      <c r="BK251" s="115">
        <v>-22292.76362879735</v>
      </c>
      <c r="BL251" s="115">
        <v>16066.338981910685</v>
      </c>
      <c r="BM251" s="115">
        <v>-10957.421611413132</v>
      </c>
      <c r="BN251" s="115">
        <v>6086.057923784585</v>
      </c>
      <c r="BO251" s="115">
        <v>-20496.08517131655</v>
      </c>
      <c r="BP251" s="115">
        <v>23628.110314015066</v>
      </c>
      <c r="BQ251" s="115">
        <v>-4109.165695985545</v>
      </c>
      <c r="BR251" s="115"/>
      <c r="BS251" s="115"/>
      <c r="BT251" s="115"/>
      <c r="BU251" s="115"/>
      <c r="BV251" s="115"/>
      <c r="BW251" s="115"/>
      <c r="BX251" s="115"/>
      <c r="BY251" s="115"/>
      <c r="BZ251" s="115">
        <v>0.0</v>
      </c>
      <c r="CA251" s="115">
        <v>0.0</v>
      </c>
      <c r="CB251" s="115"/>
      <c r="CC251" s="115"/>
      <c r="CD251" s="115">
        <v>0.0</v>
      </c>
      <c r="CE251" s="115">
        <v>0.0</v>
      </c>
      <c r="CF251" s="115">
        <v>0.0</v>
      </c>
      <c r="CG251" s="115">
        <v>0.0</v>
      </c>
      <c r="CH251" s="115"/>
      <c r="CI251" s="115"/>
      <c r="CJ251" s="115"/>
      <c r="CK251" s="115"/>
      <c r="CL251" s="116">
        <v>45812.0</v>
      </c>
      <c r="CM251" s="114" t="s">
        <v>354</v>
      </c>
      <c r="CN251" s="114" t="s">
        <v>466</v>
      </c>
      <c r="CO251" s="114" t="s">
        <v>467</v>
      </c>
      <c r="CP251" s="115">
        <v>16045.96</v>
      </c>
      <c r="CQ251" s="115">
        <v>25.0</v>
      </c>
      <c r="CR251" s="115">
        <v>23.0</v>
      </c>
      <c r="CS251" s="114" t="s">
        <v>247</v>
      </c>
      <c r="CT251" s="114"/>
      <c r="CU251" s="114"/>
      <c r="CV251" s="114" t="s">
        <v>357</v>
      </c>
      <c r="CW251" s="116">
        <v>46178.0</v>
      </c>
      <c r="CX251" s="114" t="s">
        <v>358</v>
      </c>
    </row>
    <row r="252">
      <c r="A252" s="117" t="s">
        <v>607</v>
      </c>
      <c r="B252" s="117" t="s">
        <v>736</v>
      </c>
      <c r="C252" s="117" t="s">
        <v>27</v>
      </c>
      <c r="D252" s="117" t="s">
        <v>584</v>
      </c>
      <c r="E252" s="117" t="s">
        <v>349</v>
      </c>
      <c r="F252" s="117"/>
      <c r="G252" s="117"/>
      <c r="H252" s="117"/>
      <c r="I252" s="118">
        <v>13068.0</v>
      </c>
      <c r="J252" s="117" t="s">
        <v>81</v>
      </c>
      <c r="K252" s="117" t="s">
        <v>585</v>
      </c>
      <c r="L252" s="119">
        <v>45812.0</v>
      </c>
      <c r="M252" s="117" t="s">
        <v>351</v>
      </c>
      <c r="N252" s="118">
        <v>6.0</v>
      </c>
      <c r="O252" s="117" t="s">
        <v>352</v>
      </c>
      <c r="P252" s="117" t="s">
        <v>353</v>
      </c>
      <c r="Q252" s="118">
        <v>4064.7</v>
      </c>
      <c r="R252" s="118">
        <v>5719.78</v>
      </c>
      <c r="S252" s="118">
        <v>33.0</v>
      </c>
      <c r="T252" s="118">
        <v>44.0</v>
      </c>
      <c r="U252" s="118">
        <v>76.0</v>
      </c>
      <c r="V252" s="118">
        <v>110.0</v>
      </c>
      <c r="W252" s="118">
        <v>-0.145184554</v>
      </c>
      <c r="X252" s="118">
        <v>-0.09859154929577463</v>
      </c>
      <c r="Y252" s="118">
        <v>-0.036059178</v>
      </c>
      <c r="Z252" s="118">
        <v>0.072772736</v>
      </c>
      <c r="AA252" s="118">
        <v>-0.085912315</v>
      </c>
      <c r="AB252" s="118">
        <v>-891.020315573807</v>
      </c>
      <c r="AC252" s="118"/>
      <c r="AD252" s="118"/>
      <c r="AE252" s="118"/>
      <c r="AF252" s="118"/>
      <c r="AG252" s="118">
        <v>-891.020315573807</v>
      </c>
      <c r="AH252" s="118"/>
      <c r="AI252" s="118"/>
      <c r="AJ252" s="118"/>
      <c r="AK252" s="118"/>
      <c r="AL252" s="118"/>
      <c r="AM252" s="118"/>
      <c r="AN252" s="118"/>
      <c r="AO252" s="118"/>
      <c r="AP252" s="118"/>
      <c r="AQ252" s="118"/>
      <c r="AR252" s="118">
        <v>0.0</v>
      </c>
      <c r="AS252" s="118">
        <v>0.0</v>
      </c>
      <c r="AT252" s="118"/>
      <c r="AU252" s="118"/>
      <c r="AV252" s="118"/>
      <c r="AW252" s="118"/>
      <c r="AX252" s="118"/>
      <c r="AY252" s="118"/>
      <c r="AZ252" s="118"/>
      <c r="BA252" s="118"/>
      <c r="BB252" s="118"/>
      <c r="BC252" s="118"/>
      <c r="BD252" s="118"/>
      <c r="BE252" s="118"/>
      <c r="BF252" s="118"/>
      <c r="BG252" s="118"/>
      <c r="BH252" s="118">
        <v>10638.080108000639</v>
      </c>
      <c r="BI252" s="118">
        <v>-3671.9351979806797</v>
      </c>
      <c r="BJ252" s="118">
        <v>7295.04279370083</v>
      </c>
      <c r="BK252" s="118">
        <v>-4475.064495223902</v>
      </c>
      <c r="BL252" s="118">
        <v>7143.963028537397</v>
      </c>
      <c r="BM252" s="118">
        <v>-2573.7165092948662</v>
      </c>
      <c r="BN252" s="118">
        <v>2885.9668731242787</v>
      </c>
      <c r="BO252" s="118">
        <v>-3602.0146681572683</v>
      </c>
      <c r="BP252" s="118">
        <v>6139.2094456858595</v>
      </c>
      <c r="BQ252" s="118">
        <v>-852.9151314103378</v>
      </c>
      <c r="BR252" s="118"/>
      <c r="BS252" s="118"/>
      <c r="BT252" s="118"/>
      <c r="BU252" s="118"/>
      <c r="BV252" s="118"/>
      <c r="BW252" s="118"/>
      <c r="BX252" s="118"/>
      <c r="BY252" s="118"/>
      <c r="BZ252" s="118">
        <v>0.0</v>
      </c>
      <c r="CA252" s="118">
        <v>0.0</v>
      </c>
      <c r="CB252" s="118"/>
      <c r="CC252" s="118"/>
      <c r="CD252" s="118">
        <v>0.0</v>
      </c>
      <c r="CE252" s="118">
        <v>0.0</v>
      </c>
      <c r="CF252" s="118">
        <v>0.0</v>
      </c>
      <c r="CG252" s="118">
        <v>0.0</v>
      </c>
      <c r="CH252" s="118"/>
      <c r="CI252" s="118"/>
      <c r="CJ252" s="118"/>
      <c r="CK252" s="118"/>
      <c r="CL252" s="119">
        <v>45812.0</v>
      </c>
      <c r="CM252" s="117" t="s">
        <v>586</v>
      </c>
      <c r="CN252" s="117" t="s">
        <v>587</v>
      </c>
      <c r="CO252" s="117" t="s">
        <v>588</v>
      </c>
      <c r="CP252" s="118">
        <v>4064.7</v>
      </c>
      <c r="CQ252" s="118">
        <v>25.0</v>
      </c>
      <c r="CR252" s="118">
        <v>23.0</v>
      </c>
      <c r="CS252" s="117" t="s">
        <v>247</v>
      </c>
      <c r="CT252" s="117"/>
      <c r="CU252" s="117"/>
      <c r="CV252" s="117" t="s">
        <v>372</v>
      </c>
      <c r="CW252" s="119">
        <v>46178.0</v>
      </c>
      <c r="CX252" s="117" t="s">
        <v>358</v>
      </c>
    </row>
    <row r="253">
      <c r="A253" s="114" t="s">
        <v>439</v>
      </c>
      <c r="B253" s="114" t="s">
        <v>188</v>
      </c>
      <c r="C253" s="114" t="s">
        <v>24</v>
      </c>
      <c r="D253" s="114" t="s">
        <v>506</v>
      </c>
      <c r="E253" s="114" t="s">
        <v>349</v>
      </c>
      <c r="F253" s="114"/>
      <c r="G253" s="114"/>
      <c r="H253" s="114"/>
      <c r="I253" s="115">
        <v>21589.0</v>
      </c>
      <c r="J253" s="114" t="s">
        <v>80</v>
      </c>
      <c r="K253" s="114" t="s">
        <v>507</v>
      </c>
      <c r="L253" s="116">
        <v>45812.0</v>
      </c>
      <c r="M253" s="114" t="s">
        <v>351</v>
      </c>
      <c r="N253" s="115">
        <v>6.0</v>
      </c>
      <c r="O253" s="114" t="s">
        <v>352</v>
      </c>
      <c r="P253" s="114" t="s">
        <v>353</v>
      </c>
      <c r="Q253" s="115">
        <v>17439.5</v>
      </c>
      <c r="R253" s="115">
        <v>16182.04</v>
      </c>
      <c r="S253" s="115">
        <v>88.0</v>
      </c>
      <c r="T253" s="115">
        <v>87.0</v>
      </c>
      <c r="U253" s="115">
        <v>211.0</v>
      </c>
      <c r="V253" s="115">
        <v>195.0</v>
      </c>
      <c r="W253" s="115">
        <v>-0.20420095300000002</v>
      </c>
      <c r="X253" s="115">
        <v>-0.199252506049084</v>
      </c>
      <c r="Y253" s="115">
        <v>-0.0044159505</v>
      </c>
      <c r="Z253" s="115">
        <v>0.080162051</v>
      </c>
      <c r="AA253" s="115">
        <v>-0.044701282</v>
      </c>
      <c r="AB253" s="115">
        <v>4777.293120528022</v>
      </c>
      <c r="AC253" s="115"/>
      <c r="AD253" s="115"/>
      <c r="AE253" s="115"/>
      <c r="AF253" s="115"/>
      <c r="AG253" s="115">
        <v>4777.293120528022</v>
      </c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>
        <v>0.0</v>
      </c>
      <c r="AS253" s="115">
        <v>0.0</v>
      </c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>
        <v>11171.932900408972</v>
      </c>
      <c r="BI253" s="115">
        <v>-7863.7677090444995</v>
      </c>
      <c r="BJ253" s="115">
        <v>12390.96287669647</v>
      </c>
      <c r="BK253" s="115">
        <v>-9979.593755657963</v>
      </c>
      <c r="BL253" s="115">
        <v>4668.125302998433</v>
      </c>
      <c r="BM253" s="115">
        <v>-8026.562661985933</v>
      </c>
      <c r="BN253" s="115">
        <v>2025.6892989724831</v>
      </c>
      <c r="BO253" s="115">
        <v>-5038.4523199529785</v>
      </c>
      <c r="BP253" s="115">
        <v>5938.050355145717</v>
      </c>
      <c r="BQ253" s="115">
        <v>-6283.724693152721</v>
      </c>
      <c r="BR253" s="115"/>
      <c r="BS253" s="115"/>
      <c r="BT253" s="115"/>
      <c r="BU253" s="115"/>
      <c r="BV253" s="115"/>
      <c r="BW253" s="115"/>
      <c r="BX253" s="115"/>
      <c r="BY253" s="115"/>
      <c r="BZ253" s="115">
        <v>0.0</v>
      </c>
      <c r="CA253" s="115">
        <v>0.0</v>
      </c>
      <c r="CB253" s="115"/>
      <c r="CC253" s="115"/>
      <c r="CD253" s="115">
        <v>0.0</v>
      </c>
      <c r="CE253" s="115">
        <v>0.0</v>
      </c>
      <c r="CF253" s="115">
        <v>0.0</v>
      </c>
      <c r="CG253" s="115">
        <v>0.0</v>
      </c>
      <c r="CH253" s="115"/>
      <c r="CI253" s="115"/>
      <c r="CJ253" s="115"/>
      <c r="CK253" s="115"/>
      <c r="CL253" s="116">
        <v>45812.0</v>
      </c>
      <c r="CM253" s="114" t="s">
        <v>354</v>
      </c>
      <c r="CN253" s="114" t="s">
        <v>508</v>
      </c>
      <c r="CO253" s="114" t="s">
        <v>509</v>
      </c>
      <c r="CP253" s="115">
        <v>17439.5</v>
      </c>
      <c r="CQ253" s="115">
        <v>25.0</v>
      </c>
      <c r="CR253" s="115">
        <v>23.0</v>
      </c>
      <c r="CS253" s="114" t="s">
        <v>24</v>
      </c>
      <c r="CT253" s="114"/>
      <c r="CU253" s="114"/>
      <c r="CV253" s="114" t="s">
        <v>357</v>
      </c>
      <c r="CW253" s="116">
        <v>46178.0</v>
      </c>
      <c r="CX253" s="114" t="s">
        <v>358</v>
      </c>
    </row>
    <row r="254">
      <c r="A254" s="117" t="s">
        <v>630</v>
      </c>
      <c r="B254" s="117" t="s">
        <v>737</v>
      </c>
      <c r="C254" s="117" t="s">
        <v>27</v>
      </c>
      <c r="D254" s="117" t="s">
        <v>426</v>
      </c>
      <c r="E254" s="117" t="s">
        <v>349</v>
      </c>
      <c r="F254" s="117"/>
      <c r="G254" s="117"/>
      <c r="H254" s="117"/>
      <c r="I254" s="118">
        <v>21663.0</v>
      </c>
      <c r="J254" s="117" t="s">
        <v>86</v>
      </c>
      <c r="K254" s="117" t="s">
        <v>427</v>
      </c>
      <c r="L254" s="119">
        <v>45812.0</v>
      </c>
      <c r="M254" s="117" t="s">
        <v>351</v>
      </c>
      <c r="N254" s="118">
        <v>6.0</v>
      </c>
      <c r="O254" s="117" t="s">
        <v>352</v>
      </c>
      <c r="P254" s="117" t="s">
        <v>353</v>
      </c>
      <c r="Q254" s="118">
        <v>8595.21</v>
      </c>
      <c r="R254" s="118">
        <v>9794.43</v>
      </c>
      <c r="S254" s="118">
        <v>52.0</v>
      </c>
      <c r="T254" s="118">
        <v>67.0</v>
      </c>
      <c r="U254" s="118">
        <v>151.0</v>
      </c>
      <c r="V254" s="118">
        <v>157.0</v>
      </c>
      <c r="W254" s="118">
        <v>-0.082491842</v>
      </c>
      <c r="X254" s="118">
        <v>-0.04054054054054057</v>
      </c>
      <c r="Y254" s="118">
        <v>-0.002432829</v>
      </c>
      <c r="Z254" s="118">
        <v>0.064605929</v>
      </c>
      <c r="AA254" s="118">
        <v>-0.117253521</v>
      </c>
      <c r="AB254" s="118">
        <v>-1018.3609875883056</v>
      </c>
      <c r="AC254" s="118"/>
      <c r="AD254" s="118"/>
      <c r="AE254" s="118"/>
      <c r="AF254" s="118"/>
      <c r="AG254" s="118">
        <v>-1018.3609875883056</v>
      </c>
      <c r="AH254" s="118"/>
      <c r="AI254" s="118"/>
      <c r="AJ254" s="118"/>
      <c r="AK254" s="118"/>
      <c r="AL254" s="118"/>
      <c r="AM254" s="118"/>
      <c r="AN254" s="118"/>
      <c r="AO254" s="118"/>
      <c r="AP254" s="118"/>
      <c r="AQ254" s="118"/>
      <c r="AR254" s="118">
        <v>0.0</v>
      </c>
      <c r="AS254" s="118">
        <v>0.0</v>
      </c>
      <c r="AT254" s="118"/>
      <c r="AU254" s="118"/>
      <c r="AV254" s="118"/>
      <c r="AW254" s="118"/>
      <c r="AX254" s="118"/>
      <c r="AY254" s="118"/>
      <c r="AZ254" s="118"/>
      <c r="BA254" s="118"/>
      <c r="BB254" s="118"/>
      <c r="BC254" s="118"/>
      <c r="BD254" s="118"/>
      <c r="BE254" s="118"/>
      <c r="BF254" s="118"/>
      <c r="BG254" s="118"/>
      <c r="BH254" s="118">
        <v>18942.256601210724</v>
      </c>
      <c r="BI254" s="118">
        <v>-22493.812897781016</v>
      </c>
      <c r="BJ254" s="118">
        <v>10854.753869818704</v>
      </c>
      <c r="BK254" s="118">
        <v>-25193.598336845087</v>
      </c>
      <c r="BL254" s="118">
        <v>12226.332837277254</v>
      </c>
      <c r="BM254" s="118">
        <v>-8082.171623414555</v>
      </c>
      <c r="BN254" s="118">
        <v>13944.239662689306</v>
      </c>
      <c r="BO254" s="118">
        <v>-12148.991186639172</v>
      </c>
      <c r="BP254" s="118">
        <v>13323.364577980185</v>
      </c>
      <c r="BQ254" s="118">
        <v>-10974.45184016762</v>
      </c>
      <c r="BR254" s="118"/>
      <c r="BS254" s="118"/>
      <c r="BT254" s="118"/>
      <c r="BU254" s="118"/>
      <c r="BV254" s="118"/>
      <c r="BW254" s="118"/>
      <c r="BX254" s="118"/>
      <c r="BY254" s="118"/>
      <c r="BZ254" s="118">
        <v>0.0</v>
      </c>
      <c r="CA254" s="118">
        <v>0.0</v>
      </c>
      <c r="CB254" s="118"/>
      <c r="CC254" s="118"/>
      <c r="CD254" s="118">
        <v>0.0</v>
      </c>
      <c r="CE254" s="118">
        <v>0.0</v>
      </c>
      <c r="CF254" s="118">
        <v>0.0</v>
      </c>
      <c r="CG254" s="118">
        <v>0.0</v>
      </c>
      <c r="CH254" s="118"/>
      <c r="CI254" s="118"/>
      <c r="CJ254" s="118"/>
      <c r="CK254" s="118"/>
      <c r="CL254" s="119">
        <v>45812.0</v>
      </c>
      <c r="CM254" s="117" t="s">
        <v>369</v>
      </c>
      <c r="CN254" s="117" t="s">
        <v>429</v>
      </c>
      <c r="CO254" s="117" t="s">
        <v>430</v>
      </c>
      <c r="CP254" s="118">
        <v>8595.21</v>
      </c>
      <c r="CQ254" s="118">
        <v>25.0</v>
      </c>
      <c r="CR254" s="118">
        <v>23.0</v>
      </c>
      <c r="CS254" s="117" t="s">
        <v>247</v>
      </c>
      <c r="CT254" s="117"/>
      <c r="CU254" s="117"/>
      <c r="CV254" s="117" t="s">
        <v>372</v>
      </c>
      <c r="CW254" s="119">
        <v>46178.0</v>
      </c>
      <c r="CX254" s="117" t="s">
        <v>358</v>
      </c>
    </row>
    <row r="255">
      <c r="A255" s="114" t="s">
        <v>630</v>
      </c>
      <c r="B255" s="114" t="s">
        <v>738</v>
      </c>
      <c r="C255" s="114" t="s">
        <v>27</v>
      </c>
      <c r="D255" s="114" t="s">
        <v>426</v>
      </c>
      <c r="E255" s="114" t="s">
        <v>349</v>
      </c>
      <c r="F255" s="114"/>
      <c r="G255" s="114"/>
      <c r="H255" s="114"/>
      <c r="I255" s="115">
        <v>21664.0</v>
      </c>
      <c r="J255" s="114" t="s">
        <v>90</v>
      </c>
      <c r="K255" s="114" t="s">
        <v>427</v>
      </c>
      <c r="L255" s="116">
        <v>45812.0</v>
      </c>
      <c r="M255" s="114" t="s">
        <v>428</v>
      </c>
      <c r="N255" s="115">
        <v>6.0</v>
      </c>
      <c r="O255" s="114" t="s">
        <v>352</v>
      </c>
      <c r="P255" s="114" t="s">
        <v>353</v>
      </c>
      <c r="Q255" s="115">
        <v>6583.92</v>
      </c>
      <c r="R255" s="115"/>
      <c r="S255" s="115">
        <v>45.0</v>
      </c>
      <c r="T255" s="115"/>
      <c r="U255" s="115">
        <v>126.0</v>
      </c>
      <c r="V255" s="115"/>
      <c r="W255" s="115">
        <v>-0.0192751205</v>
      </c>
      <c r="X255" s="115">
        <v>-0.10607610474631751</v>
      </c>
      <c r="Y255" s="115">
        <v>0.025536409</v>
      </c>
      <c r="Z255" s="115">
        <v>0.0802198395</v>
      </c>
      <c r="AA255" s="115">
        <v>-0.015659599</v>
      </c>
      <c r="AB255" s="115">
        <v>0.0</v>
      </c>
      <c r="AC255" s="115"/>
      <c r="AD255" s="115"/>
      <c r="AE255" s="115"/>
      <c r="AF255" s="115"/>
      <c r="AG255" s="115">
        <v>0.0</v>
      </c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>
        <v>0.0</v>
      </c>
      <c r="AS255" s="115">
        <v>0.0</v>
      </c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>
        <v>35860.08468789623</v>
      </c>
      <c r="BI255" s="115">
        <v>-32223.222052184225</v>
      </c>
      <c r="BJ255" s="115">
        <v>38711.29793377301</v>
      </c>
      <c r="BK255" s="115">
        <v>-22292.76362879735</v>
      </c>
      <c r="BL255" s="115">
        <v>16066.338981910685</v>
      </c>
      <c r="BM255" s="115">
        <v>-10957.421611413132</v>
      </c>
      <c r="BN255" s="115">
        <v>6086.057923784585</v>
      </c>
      <c r="BO255" s="115">
        <v>-20496.08517131655</v>
      </c>
      <c r="BP255" s="115">
        <v>23628.110314015066</v>
      </c>
      <c r="BQ255" s="115">
        <v>-4109.165695985545</v>
      </c>
      <c r="BR255" s="115"/>
      <c r="BS255" s="115"/>
      <c r="BT255" s="115"/>
      <c r="BU255" s="115"/>
      <c r="BV255" s="115"/>
      <c r="BW255" s="115"/>
      <c r="BX255" s="115"/>
      <c r="BY255" s="115"/>
      <c r="BZ255" s="115">
        <v>0.0</v>
      </c>
      <c r="CA255" s="115">
        <v>0.0</v>
      </c>
      <c r="CB255" s="115"/>
      <c r="CC255" s="115"/>
      <c r="CD255" s="115">
        <v>0.0</v>
      </c>
      <c r="CE255" s="115">
        <v>0.0</v>
      </c>
      <c r="CF255" s="115">
        <v>0.0</v>
      </c>
      <c r="CG255" s="115">
        <v>0.0</v>
      </c>
      <c r="CH255" s="115"/>
      <c r="CI255" s="115"/>
      <c r="CJ255" s="115"/>
      <c r="CK255" s="115"/>
      <c r="CL255" s="116">
        <v>45812.0</v>
      </c>
      <c r="CM255" s="114" t="s">
        <v>369</v>
      </c>
      <c r="CN255" s="114" t="s">
        <v>429</v>
      </c>
      <c r="CO255" s="114" t="s">
        <v>430</v>
      </c>
      <c r="CP255" s="115">
        <v>6583.92</v>
      </c>
      <c r="CQ255" s="115">
        <v>25.0</v>
      </c>
      <c r="CR255" s="115">
        <v>23.0</v>
      </c>
      <c r="CS255" s="114" t="s">
        <v>247</v>
      </c>
      <c r="CT255" s="114"/>
      <c r="CU255" s="114"/>
      <c r="CV255" s="114"/>
      <c r="CW255" s="116">
        <v>46178.0</v>
      </c>
      <c r="CX255" s="114" t="s">
        <v>358</v>
      </c>
    </row>
    <row r="256">
      <c r="A256" s="117" t="s">
        <v>375</v>
      </c>
      <c r="B256" s="117" t="s">
        <v>206</v>
      </c>
      <c r="C256" s="117" t="s">
        <v>24</v>
      </c>
      <c r="D256" s="117" t="s">
        <v>414</v>
      </c>
      <c r="E256" s="117" t="s">
        <v>349</v>
      </c>
      <c r="F256" s="117"/>
      <c r="G256" s="117"/>
      <c r="H256" s="117"/>
      <c r="I256" s="118">
        <v>21288.0</v>
      </c>
      <c r="J256" s="117" t="s">
        <v>90</v>
      </c>
      <c r="K256" s="117" t="s">
        <v>415</v>
      </c>
      <c r="L256" s="119">
        <v>45812.0</v>
      </c>
      <c r="M256" s="117" t="s">
        <v>351</v>
      </c>
      <c r="N256" s="118">
        <v>6.0</v>
      </c>
      <c r="O256" s="117" t="s">
        <v>352</v>
      </c>
      <c r="P256" s="117" t="s">
        <v>353</v>
      </c>
      <c r="Q256" s="118">
        <v>3258.08</v>
      </c>
      <c r="R256" s="118">
        <v>2309.64</v>
      </c>
      <c r="S256" s="118">
        <v>21.0</v>
      </c>
      <c r="T256" s="118">
        <v>15.0</v>
      </c>
      <c r="U256" s="118">
        <v>49.0</v>
      </c>
      <c r="V256" s="118">
        <v>28.0</v>
      </c>
      <c r="W256" s="118">
        <v>-0.0192751205</v>
      </c>
      <c r="X256" s="118">
        <v>-0.10607610474631751</v>
      </c>
      <c r="Y256" s="118">
        <v>0.025536409</v>
      </c>
      <c r="Z256" s="118">
        <v>0.0802198395</v>
      </c>
      <c r="AA256" s="118">
        <v>-0.015659599</v>
      </c>
      <c r="AB256" s="118">
        <v>1119.752434619297</v>
      </c>
      <c r="AC256" s="118"/>
      <c r="AD256" s="118"/>
      <c r="AE256" s="118"/>
      <c r="AF256" s="118"/>
      <c r="AG256" s="118">
        <v>1119.752434619297</v>
      </c>
      <c r="AH256" s="118"/>
      <c r="AI256" s="118"/>
      <c r="AJ256" s="118"/>
      <c r="AK256" s="118"/>
      <c r="AL256" s="118"/>
      <c r="AM256" s="118"/>
      <c r="AN256" s="118"/>
      <c r="AO256" s="118"/>
      <c r="AP256" s="118"/>
      <c r="AQ256" s="118"/>
      <c r="AR256" s="118">
        <v>0.0</v>
      </c>
      <c r="AS256" s="118">
        <v>0.0</v>
      </c>
      <c r="AT256" s="118"/>
      <c r="AU256" s="118"/>
      <c r="AV256" s="118"/>
      <c r="AW256" s="118"/>
      <c r="AX256" s="118"/>
      <c r="AY256" s="118"/>
      <c r="AZ256" s="118"/>
      <c r="BA256" s="118"/>
      <c r="BB256" s="118"/>
      <c r="BC256" s="118"/>
      <c r="BD256" s="118"/>
      <c r="BE256" s="118"/>
      <c r="BF256" s="118"/>
      <c r="BG256" s="118"/>
      <c r="BH256" s="118">
        <v>35860.08468789623</v>
      </c>
      <c r="BI256" s="118">
        <v>-32223.222052184225</v>
      </c>
      <c r="BJ256" s="118">
        <v>38711.29793377301</v>
      </c>
      <c r="BK256" s="118">
        <v>-22292.76362879735</v>
      </c>
      <c r="BL256" s="118">
        <v>16066.338981910685</v>
      </c>
      <c r="BM256" s="118">
        <v>-10957.421611413132</v>
      </c>
      <c r="BN256" s="118">
        <v>6086.057923784585</v>
      </c>
      <c r="BO256" s="118">
        <v>-20496.08517131655</v>
      </c>
      <c r="BP256" s="118">
        <v>23628.110314015066</v>
      </c>
      <c r="BQ256" s="118">
        <v>-4109.165695985545</v>
      </c>
      <c r="BR256" s="118"/>
      <c r="BS256" s="118"/>
      <c r="BT256" s="118"/>
      <c r="BU256" s="118"/>
      <c r="BV256" s="118"/>
      <c r="BW256" s="118"/>
      <c r="BX256" s="118"/>
      <c r="BY256" s="118"/>
      <c r="BZ256" s="118">
        <v>0.0</v>
      </c>
      <c r="CA256" s="118">
        <v>0.0</v>
      </c>
      <c r="CB256" s="118"/>
      <c r="CC256" s="118"/>
      <c r="CD256" s="118">
        <v>0.0</v>
      </c>
      <c r="CE256" s="118">
        <v>0.0</v>
      </c>
      <c r="CF256" s="118">
        <v>0.0</v>
      </c>
      <c r="CG256" s="118">
        <v>0.0</v>
      </c>
      <c r="CH256" s="118"/>
      <c r="CI256" s="118"/>
      <c r="CJ256" s="118"/>
      <c r="CK256" s="118"/>
      <c r="CL256" s="119">
        <v>45812.0</v>
      </c>
      <c r="CM256" s="117" t="s">
        <v>354</v>
      </c>
      <c r="CN256" s="117" t="s">
        <v>378</v>
      </c>
      <c r="CO256" s="117" t="s">
        <v>379</v>
      </c>
      <c r="CP256" s="118">
        <v>3258.08</v>
      </c>
      <c r="CQ256" s="118">
        <v>25.0</v>
      </c>
      <c r="CR256" s="118">
        <v>23.0</v>
      </c>
      <c r="CS256" s="117" t="s">
        <v>24</v>
      </c>
      <c r="CT256" s="117"/>
      <c r="CU256" s="117"/>
      <c r="CV256" s="117" t="s">
        <v>357</v>
      </c>
      <c r="CW256" s="119">
        <v>46178.0</v>
      </c>
      <c r="CX256" s="117" t="s">
        <v>358</v>
      </c>
    </row>
    <row r="257">
      <c r="A257" s="114" t="s">
        <v>409</v>
      </c>
      <c r="B257" s="114" t="s">
        <v>739</v>
      </c>
      <c r="C257" s="114" t="s">
        <v>27</v>
      </c>
      <c r="D257" s="114" t="s">
        <v>411</v>
      </c>
      <c r="E257" s="114" t="s">
        <v>349</v>
      </c>
      <c r="F257" s="114"/>
      <c r="G257" s="114"/>
      <c r="H257" s="114"/>
      <c r="I257" s="115">
        <v>13252.0</v>
      </c>
      <c r="J257" s="114" t="s">
        <v>81</v>
      </c>
      <c r="K257" s="114" t="s">
        <v>412</v>
      </c>
      <c r="L257" s="116">
        <v>45812.0</v>
      </c>
      <c r="M257" s="114" t="s">
        <v>351</v>
      </c>
      <c r="N257" s="115">
        <v>6.0</v>
      </c>
      <c r="O257" s="114" t="s">
        <v>352</v>
      </c>
      <c r="P257" s="114" t="s">
        <v>353</v>
      </c>
      <c r="Q257" s="115">
        <v>4187.54</v>
      </c>
      <c r="R257" s="115">
        <v>3795.68</v>
      </c>
      <c r="S257" s="115">
        <v>26.0</v>
      </c>
      <c r="T257" s="115">
        <v>24.0</v>
      </c>
      <c r="U257" s="115">
        <v>70.0</v>
      </c>
      <c r="V257" s="115">
        <v>71.0</v>
      </c>
      <c r="W257" s="115">
        <v>-0.145184554</v>
      </c>
      <c r="X257" s="115">
        <v>-0.09859154929577463</v>
      </c>
      <c r="Y257" s="115">
        <v>-0.036059178</v>
      </c>
      <c r="Z257" s="115">
        <v>0.072772736</v>
      </c>
      <c r="AA257" s="115">
        <v>-0.085912315</v>
      </c>
      <c r="AB257" s="115">
        <v>927.0445521782817</v>
      </c>
      <c r="AC257" s="115"/>
      <c r="AD257" s="115"/>
      <c r="AE257" s="115"/>
      <c r="AF257" s="115"/>
      <c r="AG257" s="115">
        <v>927.0445521782817</v>
      </c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>
        <v>0.0</v>
      </c>
      <c r="AS257" s="115">
        <v>0.0</v>
      </c>
      <c r="AT257" s="115"/>
      <c r="AU257" s="115"/>
      <c r="AV257" s="115"/>
      <c r="AW257" s="115"/>
      <c r="AX257" s="115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>
        <v>10638.080108000639</v>
      </c>
      <c r="BI257" s="115">
        <v>-3671.9351979806797</v>
      </c>
      <c r="BJ257" s="115">
        <v>7295.04279370083</v>
      </c>
      <c r="BK257" s="115">
        <v>-4475.064495223902</v>
      </c>
      <c r="BL257" s="115">
        <v>7143.963028537397</v>
      </c>
      <c r="BM257" s="115">
        <v>-2573.7165092948662</v>
      </c>
      <c r="BN257" s="115">
        <v>2885.9668731242787</v>
      </c>
      <c r="BO257" s="115">
        <v>-3602.0146681572683</v>
      </c>
      <c r="BP257" s="115">
        <v>6139.2094456858595</v>
      </c>
      <c r="BQ257" s="115">
        <v>-852.9151314103378</v>
      </c>
      <c r="BR257" s="115"/>
      <c r="BS257" s="115"/>
      <c r="BT257" s="115"/>
      <c r="BU257" s="115"/>
      <c r="BV257" s="115"/>
      <c r="BW257" s="115"/>
      <c r="BX257" s="115"/>
      <c r="BY257" s="115"/>
      <c r="BZ257" s="115">
        <v>0.0</v>
      </c>
      <c r="CA257" s="115">
        <v>0.0</v>
      </c>
      <c r="CB257" s="115"/>
      <c r="CC257" s="115"/>
      <c r="CD257" s="115">
        <v>0.0</v>
      </c>
      <c r="CE257" s="115">
        <v>0.0</v>
      </c>
      <c r="CF257" s="115">
        <v>0.0</v>
      </c>
      <c r="CG257" s="115">
        <v>0.0</v>
      </c>
      <c r="CH257" s="115"/>
      <c r="CI257" s="115"/>
      <c r="CJ257" s="115"/>
      <c r="CK257" s="115"/>
      <c r="CL257" s="116">
        <v>45812.0</v>
      </c>
      <c r="CM257" s="114" t="s">
        <v>369</v>
      </c>
      <c r="CN257" s="114" t="s">
        <v>370</v>
      </c>
      <c r="CO257" s="114" t="s">
        <v>371</v>
      </c>
      <c r="CP257" s="115">
        <v>4187.54</v>
      </c>
      <c r="CQ257" s="115">
        <v>25.0</v>
      </c>
      <c r="CR257" s="115">
        <v>23.0</v>
      </c>
      <c r="CS257" s="114" t="s">
        <v>247</v>
      </c>
      <c r="CT257" s="114"/>
      <c r="CU257" s="114"/>
      <c r="CV257" s="114" t="s">
        <v>357</v>
      </c>
      <c r="CW257" s="116">
        <v>46178.0</v>
      </c>
      <c r="CX257" s="114" t="s">
        <v>358</v>
      </c>
    </row>
    <row r="258">
      <c r="A258" s="117" t="s">
        <v>505</v>
      </c>
      <c r="B258" s="117" t="s">
        <v>218</v>
      </c>
      <c r="C258" s="117" t="s">
        <v>24</v>
      </c>
      <c r="D258" s="117" t="s">
        <v>506</v>
      </c>
      <c r="E258" s="117" t="s">
        <v>349</v>
      </c>
      <c r="F258" s="117"/>
      <c r="G258" s="117"/>
      <c r="H258" s="117"/>
      <c r="I258" s="118">
        <v>21572.0</v>
      </c>
      <c r="J258" s="117" t="s">
        <v>88</v>
      </c>
      <c r="K258" s="117" t="s">
        <v>507</v>
      </c>
      <c r="L258" s="119">
        <v>45812.0</v>
      </c>
      <c r="M258" s="117" t="s">
        <v>351</v>
      </c>
      <c r="N258" s="118">
        <v>6.0</v>
      </c>
      <c r="O258" s="117" t="s">
        <v>352</v>
      </c>
      <c r="P258" s="117" t="s">
        <v>353</v>
      </c>
      <c r="Q258" s="118">
        <v>12106.01</v>
      </c>
      <c r="R258" s="118">
        <v>14301.17</v>
      </c>
      <c r="S258" s="118">
        <v>63.0</v>
      </c>
      <c r="T258" s="118">
        <v>87.0</v>
      </c>
      <c r="U258" s="118">
        <v>143.0</v>
      </c>
      <c r="V258" s="118">
        <v>222.0</v>
      </c>
      <c r="W258" s="118">
        <v>-0.0948579075</v>
      </c>
      <c r="X258" s="118">
        <v>-0.11922621397552313</v>
      </c>
      <c r="Y258" s="118">
        <v>0.0274483015</v>
      </c>
      <c r="Z258" s="118">
        <v>0.048275056999999996</v>
      </c>
      <c r="AA258" s="118">
        <v>-0.0368766515</v>
      </c>
      <c r="AB258" s="118">
        <v>-1152.8753564022713</v>
      </c>
      <c r="AC258" s="118"/>
      <c r="AD258" s="118"/>
      <c r="AE258" s="118"/>
      <c r="AF258" s="118"/>
      <c r="AG258" s="118">
        <v>-1152.8753564022713</v>
      </c>
      <c r="AH258" s="118"/>
      <c r="AI258" s="118"/>
      <c r="AJ258" s="118"/>
      <c r="AK258" s="118"/>
      <c r="AL258" s="118"/>
      <c r="AM258" s="118"/>
      <c r="AN258" s="118"/>
      <c r="AO258" s="118"/>
      <c r="AP258" s="118"/>
      <c r="AQ258" s="118"/>
      <c r="AR258" s="118">
        <v>0.0</v>
      </c>
      <c r="AS258" s="118">
        <v>0.0</v>
      </c>
      <c r="AT258" s="118"/>
      <c r="AU258" s="118"/>
      <c r="AV258" s="118"/>
      <c r="AW258" s="118"/>
      <c r="AX258" s="118"/>
      <c r="AY258" s="118"/>
      <c r="AZ258" s="118"/>
      <c r="BA258" s="118"/>
      <c r="BB258" s="118"/>
      <c r="BC258" s="118"/>
      <c r="BD258" s="118"/>
      <c r="BE258" s="118"/>
      <c r="BF258" s="118"/>
      <c r="BG258" s="118"/>
      <c r="BH258" s="118">
        <v>20591.606353731608</v>
      </c>
      <c r="BI258" s="118">
        <v>-44674.21149489211</v>
      </c>
      <c r="BJ258" s="118">
        <v>18437.195532014397</v>
      </c>
      <c r="BK258" s="118">
        <v>-35770.14965777543</v>
      </c>
      <c r="BL258" s="118">
        <v>13320.803400497074</v>
      </c>
      <c r="BM258" s="118">
        <v>-18741.25245248257</v>
      </c>
      <c r="BN258" s="118">
        <v>13558.049775394922</v>
      </c>
      <c r="BO258" s="118">
        <v>-27726.068371369525</v>
      </c>
      <c r="BP258" s="118">
        <v>23839.378525954704</v>
      </c>
      <c r="BQ258" s="118">
        <v>-15091.808981965594</v>
      </c>
      <c r="BR258" s="118"/>
      <c r="BS258" s="118"/>
      <c r="BT258" s="118"/>
      <c r="BU258" s="118"/>
      <c r="BV258" s="118"/>
      <c r="BW258" s="118"/>
      <c r="BX258" s="118"/>
      <c r="BY258" s="118"/>
      <c r="BZ258" s="118">
        <v>0.0</v>
      </c>
      <c r="CA258" s="118">
        <v>0.0</v>
      </c>
      <c r="CB258" s="118"/>
      <c r="CC258" s="118"/>
      <c r="CD258" s="118">
        <v>0.0</v>
      </c>
      <c r="CE258" s="118">
        <v>0.0</v>
      </c>
      <c r="CF258" s="118">
        <v>0.0</v>
      </c>
      <c r="CG258" s="118">
        <v>0.0</v>
      </c>
      <c r="CH258" s="118"/>
      <c r="CI258" s="118"/>
      <c r="CJ258" s="118"/>
      <c r="CK258" s="118"/>
      <c r="CL258" s="119">
        <v>45812.0</v>
      </c>
      <c r="CM258" s="117" t="s">
        <v>354</v>
      </c>
      <c r="CN258" s="117" t="s">
        <v>508</v>
      </c>
      <c r="CO258" s="117" t="s">
        <v>509</v>
      </c>
      <c r="CP258" s="118">
        <v>12106.01</v>
      </c>
      <c r="CQ258" s="118">
        <v>25.0</v>
      </c>
      <c r="CR258" s="118">
        <v>23.0</v>
      </c>
      <c r="CS258" s="117" t="s">
        <v>24</v>
      </c>
      <c r="CT258" s="117"/>
      <c r="CU258" s="117"/>
      <c r="CV258" s="117" t="s">
        <v>372</v>
      </c>
      <c r="CW258" s="119">
        <v>46178.0</v>
      </c>
      <c r="CX258" s="117" t="s">
        <v>358</v>
      </c>
    </row>
    <row r="259">
      <c r="A259" s="114" t="s">
        <v>409</v>
      </c>
      <c r="B259" s="114" t="s">
        <v>740</v>
      </c>
      <c r="C259" s="114" t="s">
        <v>27</v>
      </c>
      <c r="D259" s="114" t="s">
        <v>411</v>
      </c>
      <c r="E259" s="114" t="s">
        <v>349</v>
      </c>
      <c r="F259" s="114"/>
      <c r="G259" s="114"/>
      <c r="H259" s="114"/>
      <c r="I259" s="115">
        <v>13184.0</v>
      </c>
      <c r="J259" s="114" t="s">
        <v>82</v>
      </c>
      <c r="K259" s="114" t="s">
        <v>412</v>
      </c>
      <c r="L259" s="116">
        <v>45812.0</v>
      </c>
      <c r="M259" s="114" t="s">
        <v>351</v>
      </c>
      <c r="N259" s="115">
        <v>6.0</v>
      </c>
      <c r="O259" s="114" t="s">
        <v>352</v>
      </c>
      <c r="P259" s="114" t="s">
        <v>353</v>
      </c>
      <c r="Q259" s="115">
        <v>9168.05</v>
      </c>
      <c r="R259" s="115">
        <v>9860.5</v>
      </c>
      <c r="S259" s="115">
        <v>40.0</v>
      </c>
      <c r="T259" s="115">
        <v>46.0</v>
      </c>
      <c r="U259" s="115">
        <v>120.0</v>
      </c>
      <c r="V259" s="115">
        <v>132.0</v>
      </c>
      <c r="W259" s="115">
        <v>-0.046812981</v>
      </c>
      <c r="X259" s="115">
        <v>-0.038461538461538436</v>
      </c>
      <c r="Y259" s="115">
        <v>0.028705908</v>
      </c>
      <c r="Z259" s="115">
        <v>-0.00195191</v>
      </c>
      <c r="AA259" s="115">
        <v>0.048742348</v>
      </c>
      <c r="AB259" s="115">
        <v>-622.1298620892994</v>
      </c>
      <c r="AC259" s="115"/>
      <c r="AD259" s="115"/>
      <c r="AE259" s="115"/>
      <c r="AF259" s="115"/>
      <c r="AG259" s="115">
        <v>-622.1298620892994</v>
      </c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>
        <v>0.0</v>
      </c>
      <c r="AS259" s="115">
        <v>0.0</v>
      </c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>
        <v>25966.910409370696</v>
      </c>
      <c r="BI259" s="115">
        <v>-19307.488167367923</v>
      </c>
      <c r="BJ259" s="115">
        <v>23430.786916518882</v>
      </c>
      <c r="BK259" s="115">
        <v>-19943.185172297926</v>
      </c>
      <c r="BL259" s="115">
        <v>10568.354572363292</v>
      </c>
      <c r="BM259" s="115">
        <v>-16485.89962569498</v>
      </c>
      <c r="BN259" s="115">
        <v>3248.3922100245645</v>
      </c>
      <c r="BO259" s="115">
        <v>-16139.249414771957</v>
      </c>
      <c r="BP259" s="115">
        <v>15658.819674272198</v>
      </c>
      <c r="BQ259" s="115">
        <v>-8685.507522856493</v>
      </c>
      <c r="BR259" s="115"/>
      <c r="BS259" s="115"/>
      <c r="BT259" s="115"/>
      <c r="BU259" s="115"/>
      <c r="BV259" s="115"/>
      <c r="BW259" s="115"/>
      <c r="BX259" s="115"/>
      <c r="BY259" s="115"/>
      <c r="BZ259" s="115">
        <v>0.0</v>
      </c>
      <c r="CA259" s="115">
        <v>0.0</v>
      </c>
      <c r="CB259" s="115"/>
      <c r="CC259" s="115"/>
      <c r="CD259" s="115">
        <v>0.0</v>
      </c>
      <c r="CE259" s="115">
        <v>0.0</v>
      </c>
      <c r="CF259" s="115">
        <v>0.0</v>
      </c>
      <c r="CG259" s="115">
        <v>0.0</v>
      </c>
      <c r="CH259" s="115"/>
      <c r="CI259" s="115"/>
      <c r="CJ259" s="115"/>
      <c r="CK259" s="115"/>
      <c r="CL259" s="116">
        <v>45812.0</v>
      </c>
      <c r="CM259" s="114" t="s">
        <v>369</v>
      </c>
      <c r="CN259" s="114" t="s">
        <v>370</v>
      </c>
      <c r="CO259" s="114" t="s">
        <v>371</v>
      </c>
      <c r="CP259" s="115">
        <v>9168.05</v>
      </c>
      <c r="CQ259" s="115">
        <v>25.0</v>
      </c>
      <c r="CR259" s="115">
        <v>23.0</v>
      </c>
      <c r="CS259" s="114" t="s">
        <v>247</v>
      </c>
      <c r="CT259" s="114"/>
      <c r="CU259" s="114"/>
      <c r="CV259" s="114" t="s">
        <v>372</v>
      </c>
      <c r="CW259" s="116">
        <v>46178.0</v>
      </c>
      <c r="CX259" s="114" t="s">
        <v>358</v>
      </c>
    </row>
    <row r="260">
      <c r="A260" s="117" t="s">
        <v>712</v>
      </c>
      <c r="B260" s="117" t="s">
        <v>170</v>
      </c>
      <c r="C260" s="117" t="s">
        <v>24</v>
      </c>
      <c r="D260" s="117" t="s">
        <v>376</v>
      </c>
      <c r="E260" s="117" t="s">
        <v>349</v>
      </c>
      <c r="F260" s="117"/>
      <c r="G260" s="117"/>
      <c r="H260" s="117"/>
      <c r="I260" s="118">
        <v>14188.0</v>
      </c>
      <c r="J260" s="117" t="s">
        <v>97</v>
      </c>
      <c r="K260" s="117" t="s">
        <v>377</v>
      </c>
      <c r="L260" s="119">
        <v>45812.0</v>
      </c>
      <c r="M260" s="117" t="s">
        <v>351</v>
      </c>
      <c r="N260" s="118">
        <v>6.0</v>
      </c>
      <c r="O260" s="117" t="s">
        <v>352</v>
      </c>
      <c r="P260" s="117" t="s">
        <v>353</v>
      </c>
      <c r="Q260" s="118">
        <v>3238.17</v>
      </c>
      <c r="R260" s="118">
        <v>3006.45</v>
      </c>
      <c r="S260" s="118">
        <v>18.0</v>
      </c>
      <c r="T260" s="118">
        <v>22.0</v>
      </c>
      <c r="U260" s="118">
        <v>56.0</v>
      </c>
      <c r="V260" s="118">
        <v>47.0</v>
      </c>
      <c r="W260" s="118">
        <v>-0.051923965</v>
      </c>
      <c r="X260" s="118">
        <v>-0.11016949152542377</v>
      </c>
      <c r="Y260" s="118">
        <v>0.017272961</v>
      </c>
      <c r="Z260" s="118">
        <v>0.049994038</v>
      </c>
      <c r="AA260" s="118">
        <v>-0.004946123</v>
      </c>
      <c r="AB260" s="118">
        <v>452.2902913613395</v>
      </c>
      <c r="AC260" s="118"/>
      <c r="AD260" s="118"/>
      <c r="AE260" s="118"/>
      <c r="AF260" s="118"/>
      <c r="AG260" s="118">
        <v>452.2902913613395</v>
      </c>
      <c r="AH260" s="118"/>
      <c r="AI260" s="118"/>
      <c r="AJ260" s="118"/>
      <c r="AK260" s="118"/>
      <c r="AL260" s="118"/>
      <c r="AM260" s="118"/>
      <c r="AN260" s="118"/>
      <c r="AO260" s="118"/>
      <c r="AP260" s="118"/>
      <c r="AQ260" s="118"/>
      <c r="AR260" s="118">
        <v>0.0</v>
      </c>
      <c r="AS260" s="118">
        <v>0.0</v>
      </c>
      <c r="AT260" s="118"/>
      <c r="AU260" s="118"/>
      <c r="AV260" s="118"/>
      <c r="AW260" s="118"/>
      <c r="AX260" s="118"/>
      <c r="AY260" s="118"/>
      <c r="AZ260" s="118"/>
      <c r="BA260" s="118"/>
      <c r="BB260" s="118"/>
      <c r="BC260" s="118"/>
      <c r="BD260" s="118"/>
      <c r="BE260" s="118"/>
      <c r="BF260" s="118"/>
      <c r="BG260" s="118"/>
      <c r="BH260" s="118">
        <v>36723.19343576279</v>
      </c>
      <c r="BI260" s="118">
        <v>-31012.0357528237</v>
      </c>
      <c r="BJ260" s="118">
        <v>38166.80286539551</v>
      </c>
      <c r="BK260" s="118">
        <v>-24201.011179707435</v>
      </c>
      <c r="BL260" s="118">
        <v>19647.58418016359</v>
      </c>
      <c r="BM260" s="118">
        <v>-17067.03282122392</v>
      </c>
      <c r="BN260" s="118">
        <v>21073.293134851534</v>
      </c>
      <c r="BO260" s="118">
        <v>-21510.388084052516</v>
      </c>
      <c r="BP260" s="118">
        <v>16750.550170999653</v>
      </c>
      <c r="BQ260" s="118">
        <v>-13732.903862858993</v>
      </c>
      <c r="BR260" s="118"/>
      <c r="BS260" s="118"/>
      <c r="BT260" s="118"/>
      <c r="BU260" s="118"/>
      <c r="BV260" s="118"/>
      <c r="BW260" s="118"/>
      <c r="BX260" s="118"/>
      <c r="BY260" s="118"/>
      <c r="BZ260" s="118">
        <v>0.0</v>
      </c>
      <c r="CA260" s="118">
        <v>0.0</v>
      </c>
      <c r="CB260" s="118"/>
      <c r="CC260" s="118"/>
      <c r="CD260" s="118">
        <v>0.0</v>
      </c>
      <c r="CE260" s="118">
        <v>0.0</v>
      </c>
      <c r="CF260" s="118">
        <v>0.0</v>
      </c>
      <c r="CG260" s="118">
        <v>0.0</v>
      </c>
      <c r="CH260" s="118"/>
      <c r="CI260" s="118"/>
      <c r="CJ260" s="118"/>
      <c r="CK260" s="118"/>
      <c r="CL260" s="119">
        <v>45812.0</v>
      </c>
      <c r="CM260" s="117" t="s">
        <v>354</v>
      </c>
      <c r="CN260" s="117" t="s">
        <v>378</v>
      </c>
      <c r="CO260" s="117" t="s">
        <v>379</v>
      </c>
      <c r="CP260" s="118">
        <v>3238.17</v>
      </c>
      <c r="CQ260" s="118">
        <v>25.0</v>
      </c>
      <c r="CR260" s="118">
        <v>23.0</v>
      </c>
      <c r="CS260" s="117" t="s">
        <v>24</v>
      </c>
      <c r="CT260" s="117"/>
      <c r="CU260" s="117"/>
      <c r="CV260" s="117" t="s">
        <v>357</v>
      </c>
      <c r="CW260" s="119">
        <v>46178.0</v>
      </c>
      <c r="CX260" s="117" t="s">
        <v>358</v>
      </c>
    </row>
    <row r="261">
      <c r="A261" s="114" t="s">
        <v>639</v>
      </c>
      <c r="B261" s="114" t="s">
        <v>741</v>
      </c>
      <c r="C261" s="114" t="s">
        <v>27</v>
      </c>
      <c r="D261" s="114" t="s">
        <v>573</v>
      </c>
      <c r="E261" s="114" t="s">
        <v>349</v>
      </c>
      <c r="F261" s="114"/>
      <c r="G261" s="114"/>
      <c r="H261" s="114"/>
      <c r="I261" s="115">
        <v>13855.0</v>
      </c>
      <c r="J261" s="114" t="s">
        <v>98</v>
      </c>
      <c r="K261" s="114" t="s">
        <v>574</v>
      </c>
      <c r="L261" s="116">
        <v>45812.0</v>
      </c>
      <c r="M261" s="114" t="s">
        <v>351</v>
      </c>
      <c r="N261" s="115">
        <v>6.0</v>
      </c>
      <c r="O261" s="114" t="s">
        <v>352</v>
      </c>
      <c r="P261" s="114" t="s">
        <v>353</v>
      </c>
      <c r="Q261" s="115">
        <v>3484.89</v>
      </c>
      <c r="R261" s="115">
        <v>5967.14</v>
      </c>
      <c r="S261" s="115">
        <v>29.0</v>
      </c>
      <c r="T261" s="115">
        <v>35.0</v>
      </c>
      <c r="U261" s="115">
        <v>60.0</v>
      </c>
      <c r="V261" s="115">
        <v>93.0</v>
      </c>
      <c r="W261" s="115">
        <v>-0.0610895495</v>
      </c>
      <c r="X261" s="115">
        <v>-0.060893210283454235</v>
      </c>
      <c r="Y261" s="115">
        <v>-0.028034027</v>
      </c>
      <c r="Z261" s="115">
        <v>0.0686938845</v>
      </c>
      <c r="AA261" s="115">
        <v>-0.043318421999999995</v>
      </c>
      <c r="AB261" s="115">
        <v>-1785.606695951828</v>
      </c>
      <c r="AC261" s="115"/>
      <c r="AD261" s="115"/>
      <c r="AE261" s="115"/>
      <c r="AF261" s="115"/>
      <c r="AG261" s="115">
        <v>-1785.606695951828</v>
      </c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>
        <v>0.0</v>
      </c>
      <c r="AS261" s="115">
        <v>0.0</v>
      </c>
      <c r="AT261" s="115"/>
      <c r="AU261" s="115"/>
      <c r="AV261" s="115"/>
      <c r="AW261" s="115"/>
      <c r="AX261" s="115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>
        <v>18825.565689956038</v>
      </c>
      <c r="BI261" s="115">
        <v>-26343.147340292868</v>
      </c>
      <c r="BJ261" s="115">
        <v>16162.929543998956</v>
      </c>
      <c r="BK261" s="115">
        <v>-15297.611607632114</v>
      </c>
      <c r="BL261" s="115">
        <v>9184.1458188079</v>
      </c>
      <c r="BM261" s="115">
        <v>-11029.988512860526</v>
      </c>
      <c r="BN261" s="115">
        <v>3685.8149041199104</v>
      </c>
      <c r="BO261" s="115">
        <v>-14003.88323321319</v>
      </c>
      <c r="BP261" s="115">
        <v>13600.358333264281</v>
      </c>
      <c r="BQ261" s="115">
        <v>-5128.132698223628</v>
      </c>
      <c r="BR261" s="115"/>
      <c r="BS261" s="115"/>
      <c r="BT261" s="115"/>
      <c r="BU261" s="115"/>
      <c r="BV261" s="115"/>
      <c r="BW261" s="115"/>
      <c r="BX261" s="115"/>
      <c r="BY261" s="115"/>
      <c r="BZ261" s="115">
        <v>0.0</v>
      </c>
      <c r="CA261" s="115">
        <v>0.0</v>
      </c>
      <c r="CB261" s="115"/>
      <c r="CC261" s="115"/>
      <c r="CD261" s="115">
        <v>0.0</v>
      </c>
      <c r="CE261" s="115">
        <v>0.0</v>
      </c>
      <c r="CF261" s="115">
        <v>0.0</v>
      </c>
      <c r="CG261" s="115">
        <v>0.0</v>
      </c>
      <c r="CH261" s="115"/>
      <c r="CI261" s="115"/>
      <c r="CJ261" s="115"/>
      <c r="CK261" s="115"/>
      <c r="CL261" s="116">
        <v>45812.0</v>
      </c>
      <c r="CM261" s="114" t="s">
        <v>369</v>
      </c>
      <c r="CN261" s="114" t="s">
        <v>575</v>
      </c>
      <c r="CO261" s="114" t="s">
        <v>576</v>
      </c>
      <c r="CP261" s="115">
        <v>3484.89</v>
      </c>
      <c r="CQ261" s="115">
        <v>25.0</v>
      </c>
      <c r="CR261" s="115">
        <v>23.0</v>
      </c>
      <c r="CS261" s="114" t="s">
        <v>247</v>
      </c>
      <c r="CT261" s="114"/>
      <c r="CU261" s="114"/>
      <c r="CV261" s="114" t="s">
        <v>372</v>
      </c>
      <c r="CW261" s="116">
        <v>46178.0</v>
      </c>
      <c r="CX261" s="114" t="s">
        <v>358</v>
      </c>
    </row>
    <row r="262">
      <c r="A262" s="117" t="s">
        <v>622</v>
      </c>
      <c r="B262" s="117" t="s">
        <v>742</v>
      </c>
      <c r="C262" s="117" t="s">
        <v>26</v>
      </c>
      <c r="D262" s="117" t="s">
        <v>395</v>
      </c>
      <c r="E262" s="117" t="s">
        <v>349</v>
      </c>
      <c r="F262" s="117"/>
      <c r="G262" s="117"/>
      <c r="H262" s="117"/>
      <c r="I262" s="118">
        <v>19040.0</v>
      </c>
      <c r="J262" s="117" t="s">
        <v>97</v>
      </c>
      <c r="K262" s="117" t="s">
        <v>612</v>
      </c>
      <c r="L262" s="119">
        <v>45812.0</v>
      </c>
      <c r="M262" s="117" t="s">
        <v>351</v>
      </c>
      <c r="N262" s="118">
        <v>6.0</v>
      </c>
      <c r="O262" s="117" t="s">
        <v>352</v>
      </c>
      <c r="P262" s="117" t="s">
        <v>353</v>
      </c>
      <c r="Q262" s="118">
        <v>3926.21</v>
      </c>
      <c r="R262" s="118">
        <v>3290.31</v>
      </c>
      <c r="S262" s="118">
        <v>23.0</v>
      </c>
      <c r="T262" s="118">
        <v>27.0</v>
      </c>
      <c r="U262" s="118">
        <v>43.0</v>
      </c>
      <c r="V262" s="118">
        <v>61.0</v>
      </c>
      <c r="W262" s="118">
        <v>-0.051923965</v>
      </c>
      <c r="X262" s="118">
        <v>-0.11016949152542377</v>
      </c>
      <c r="Y262" s="118">
        <v>0.017272961</v>
      </c>
      <c r="Z262" s="118">
        <v>0.049994038</v>
      </c>
      <c r="AA262" s="118">
        <v>-0.004946123</v>
      </c>
      <c r="AB262" s="118">
        <v>899.8949647469807</v>
      </c>
      <c r="AC262" s="118"/>
      <c r="AD262" s="118"/>
      <c r="AE262" s="118"/>
      <c r="AF262" s="118"/>
      <c r="AG262" s="118">
        <v>899.8949647469807</v>
      </c>
      <c r="AH262" s="118"/>
      <c r="AI262" s="118"/>
      <c r="AJ262" s="118"/>
      <c r="AK262" s="118"/>
      <c r="AL262" s="118"/>
      <c r="AM262" s="118"/>
      <c r="AN262" s="118"/>
      <c r="AO262" s="118"/>
      <c r="AP262" s="118"/>
      <c r="AQ262" s="118"/>
      <c r="AR262" s="118">
        <v>0.0</v>
      </c>
      <c r="AS262" s="118">
        <v>0.0</v>
      </c>
      <c r="AT262" s="118"/>
      <c r="AU262" s="118"/>
      <c r="AV262" s="118"/>
      <c r="AW262" s="118"/>
      <c r="AX262" s="118"/>
      <c r="AY262" s="118"/>
      <c r="AZ262" s="118"/>
      <c r="BA262" s="118"/>
      <c r="BB262" s="118"/>
      <c r="BC262" s="118"/>
      <c r="BD262" s="118"/>
      <c r="BE262" s="118"/>
      <c r="BF262" s="118"/>
      <c r="BG262" s="118"/>
      <c r="BH262" s="118">
        <v>36723.19343576279</v>
      </c>
      <c r="BI262" s="118">
        <v>-31012.0357528237</v>
      </c>
      <c r="BJ262" s="118">
        <v>38166.80286539551</v>
      </c>
      <c r="BK262" s="118">
        <v>-24201.011179707435</v>
      </c>
      <c r="BL262" s="118">
        <v>19647.58418016359</v>
      </c>
      <c r="BM262" s="118">
        <v>-17067.03282122392</v>
      </c>
      <c r="BN262" s="118">
        <v>21073.293134851534</v>
      </c>
      <c r="BO262" s="118">
        <v>-21510.388084052516</v>
      </c>
      <c r="BP262" s="118">
        <v>16750.550170999653</v>
      </c>
      <c r="BQ262" s="118">
        <v>-13732.903862858993</v>
      </c>
      <c r="BR262" s="118"/>
      <c r="BS262" s="118"/>
      <c r="BT262" s="118"/>
      <c r="BU262" s="118"/>
      <c r="BV262" s="118"/>
      <c r="BW262" s="118"/>
      <c r="BX262" s="118"/>
      <c r="BY262" s="118"/>
      <c r="BZ262" s="118">
        <v>0.0</v>
      </c>
      <c r="CA262" s="118">
        <v>0.0</v>
      </c>
      <c r="CB262" s="118"/>
      <c r="CC262" s="118"/>
      <c r="CD262" s="118">
        <v>0.0</v>
      </c>
      <c r="CE262" s="118">
        <v>0.0</v>
      </c>
      <c r="CF262" s="118">
        <v>0.0</v>
      </c>
      <c r="CG262" s="118">
        <v>0.0</v>
      </c>
      <c r="CH262" s="118"/>
      <c r="CI262" s="118"/>
      <c r="CJ262" s="118"/>
      <c r="CK262" s="118"/>
      <c r="CL262" s="119">
        <v>45812.0</v>
      </c>
      <c r="CM262" s="117" t="s">
        <v>384</v>
      </c>
      <c r="CN262" s="117" t="s">
        <v>396</v>
      </c>
      <c r="CO262" s="117" t="s">
        <v>624</v>
      </c>
      <c r="CP262" s="118">
        <v>3926.21</v>
      </c>
      <c r="CQ262" s="118">
        <v>25.0</v>
      </c>
      <c r="CR262" s="118">
        <v>23.0</v>
      </c>
      <c r="CS262" s="117" t="s">
        <v>247</v>
      </c>
      <c r="CT262" s="117"/>
      <c r="CU262" s="117"/>
      <c r="CV262" s="117" t="s">
        <v>357</v>
      </c>
      <c r="CW262" s="119">
        <v>46178.0</v>
      </c>
      <c r="CX262" s="117" t="s">
        <v>358</v>
      </c>
    </row>
    <row r="263">
      <c r="A263" s="114" t="s">
        <v>639</v>
      </c>
      <c r="B263" s="114" t="s">
        <v>743</v>
      </c>
      <c r="C263" s="114" t="s">
        <v>27</v>
      </c>
      <c r="D263" s="114" t="s">
        <v>573</v>
      </c>
      <c r="E263" s="114" t="s">
        <v>349</v>
      </c>
      <c r="F263" s="114"/>
      <c r="G263" s="114"/>
      <c r="H263" s="114"/>
      <c r="I263" s="115">
        <v>13047.0</v>
      </c>
      <c r="J263" s="114" t="s">
        <v>98</v>
      </c>
      <c r="K263" s="114" t="s">
        <v>574</v>
      </c>
      <c r="L263" s="116">
        <v>45812.0</v>
      </c>
      <c r="M263" s="114" t="s">
        <v>351</v>
      </c>
      <c r="N263" s="115">
        <v>6.0</v>
      </c>
      <c r="O263" s="114" t="s">
        <v>352</v>
      </c>
      <c r="P263" s="114" t="s">
        <v>353</v>
      </c>
      <c r="Q263" s="115">
        <v>4074.72</v>
      </c>
      <c r="R263" s="115">
        <v>7343.85</v>
      </c>
      <c r="S263" s="115">
        <v>30.0</v>
      </c>
      <c r="T263" s="115">
        <v>52.0</v>
      </c>
      <c r="U263" s="115">
        <v>70.0</v>
      </c>
      <c r="V263" s="115">
        <v>117.0</v>
      </c>
      <c r="W263" s="115">
        <v>-0.0610895495</v>
      </c>
      <c r="X263" s="115">
        <v>-0.060893210283454235</v>
      </c>
      <c r="Y263" s="115">
        <v>-0.028034027</v>
      </c>
      <c r="Z263" s="115">
        <v>0.0686938845</v>
      </c>
      <c r="AA263" s="115">
        <v>-0.043318421999999995</v>
      </c>
      <c r="AB263" s="115">
        <v>-2601.389460072432</v>
      </c>
      <c r="AC263" s="115"/>
      <c r="AD263" s="115"/>
      <c r="AE263" s="115"/>
      <c r="AF263" s="115"/>
      <c r="AG263" s="115">
        <v>-2601.389460072432</v>
      </c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>
        <v>0.0</v>
      </c>
      <c r="AS263" s="115">
        <v>0.0</v>
      </c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>
        <v>18825.565689956038</v>
      </c>
      <c r="BI263" s="115">
        <v>-26343.147340292868</v>
      </c>
      <c r="BJ263" s="115">
        <v>16162.929543998956</v>
      </c>
      <c r="BK263" s="115">
        <v>-15297.611607632114</v>
      </c>
      <c r="BL263" s="115">
        <v>9184.1458188079</v>
      </c>
      <c r="BM263" s="115">
        <v>-11029.988512860526</v>
      </c>
      <c r="BN263" s="115">
        <v>3685.8149041199104</v>
      </c>
      <c r="BO263" s="115">
        <v>-14003.88323321319</v>
      </c>
      <c r="BP263" s="115">
        <v>13600.358333264281</v>
      </c>
      <c r="BQ263" s="115">
        <v>-5128.132698223628</v>
      </c>
      <c r="BR263" s="115"/>
      <c r="BS263" s="115"/>
      <c r="BT263" s="115"/>
      <c r="BU263" s="115"/>
      <c r="BV263" s="115"/>
      <c r="BW263" s="115"/>
      <c r="BX263" s="115"/>
      <c r="BY263" s="115"/>
      <c r="BZ263" s="115">
        <v>0.0</v>
      </c>
      <c r="CA263" s="115">
        <v>0.0</v>
      </c>
      <c r="CB263" s="115"/>
      <c r="CC263" s="115"/>
      <c r="CD263" s="115">
        <v>0.0</v>
      </c>
      <c r="CE263" s="115">
        <v>0.0</v>
      </c>
      <c r="CF263" s="115">
        <v>0.0</v>
      </c>
      <c r="CG263" s="115">
        <v>0.0</v>
      </c>
      <c r="CH263" s="115"/>
      <c r="CI263" s="115"/>
      <c r="CJ263" s="115"/>
      <c r="CK263" s="115"/>
      <c r="CL263" s="116">
        <v>45812.0</v>
      </c>
      <c r="CM263" s="114" t="s">
        <v>369</v>
      </c>
      <c r="CN263" s="114" t="s">
        <v>575</v>
      </c>
      <c r="CO263" s="114" t="s">
        <v>576</v>
      </c>
      <c r="CP263" s="115">
        <v>4074.72</v>
      </c>
      <c r="CQ263" s="115">
        <v>25.0</v>
      </c>
      <c r="CR263" s="115">
        <v>23.0</v>
      </c>
      <c r="CS263" s="114" t="s">
        <v>247</v>
      </c>
      <c r="CT263" s="114"/>
      <c r="CU263" s="114"/>
      <c r="CV263" s="114" t="s">
        <v>372</v>
      </c>
      <c r="CW263" s="116">
        <v>46178.0</v>
      </c>
      <c r="CX263" s="114" t="s">
        <v>358</v>
      </c>
    </row>
    <row r="264">
      <c r="A264" s="117" t="s">
        <v>744</v>
      </c>
      <c r="B264" s="117" t="s">
        <v>164</v>
      </c>
      <c r="C264" s="117" t="s">
        <v>24</v>
      </c>
      <c r="D264" s="117" t="s">
        <v>348</v>
      </c>
      <c r="E264" s="117" t="s">
        <v>349</v>
      </c>
      <c r="F264" s="117"/>
      <c r="G264" s="117"/>
      <c r="H264" s="117"/>
      <c r="I264" s="118">
        <v>13121.0</v>
      </c>
      <c r="J264" s="117" t="s">
        <v>97</v>
      </c>
      <c r="K264" s="117" t="s">
        <v>350</v>
      </c>
      <c r="L264" s="119">
        <v>45812.0</v>
      </c>
      <c r="M264" s="117" t="s">
        <v>351</v>
      </c>
      <c r="N264" s="118">
        <v>6.0</v>
      </c>
      <c r="O264" s="117" t="s">
        <v>352</v>
      </c>
      <c r="P264" s="117" t="s">
        <v>353</v>
      </c>
      <c r="Q264" s="118">
        <v>6244.77</v>
      </c>
      <c r="R264" s="118">
        <v>1851.14</v>
      </c>
      <c r="S264" s="118">
        <v>26.0</v>
      </c>
      <c r="T264" s="118">
        <v>16.0</v>
      </c>
      <c r="U264" s="118">
        <v>76.0</v>
      </c>
      <c r="V264" s="118">
        <v>39.0</v>
      </c>
      <c r="W264" s="118">
        <v>-0.051923965</v>
      </c>
      <c r="X264" s="118">
        <v>-0.11016949152542377</v>
      </c>
      <c r="Y264" s="118">
        <v>0.017272961</v>
      </c>
      <c r="Z264" s="118">
        <v>0.049994038</v>
      </c>
      <c r="AA264" s="118">
        <v>-0.004946123</v>
      </c>
      <c r="AB264" s="118">
        <v>6009.917515488819</v>
      </c>
      <c r="AC264" s="118"/>
      <c r="AD264" s="118"/>
      <c r="AE264" s="118"/>
      <c r="AF264" s="118"/>
      <c r="AG264" s="118">
        <v>6009.917515488819</v>
      </c>
      <c r="AH264" s="118"/>
      <c r="AI264" s="118"/>
      <c r="AJ264" s="118"/>
      <c r="AK264" s="118"/>
      <c r="AL264" s="118"/>
      <c r="AM264" s="118"/>
      <c r="AN264" s="118"/>
      <c r="AO264" s="118"/>
      <c r="AP264" s="118"/>
      <c r="AQ264" s="118"/>
      <c r="AR264" s="118">
        <v>0.0</v>
      </c>
      <c r="AS264" s="118">
        <v>0.0</v>
      </c>
      <c r="AT264" s="118"/>
      <c r="AU264" s="118"/>
      <c r="AV264" s="118"/>
      <c r="AW264" s="118"/>
      <c r="AX264" s="118"/>
      <c r="AY264" s="118"/>
      <c r="AZ264" s="118"/>
      <c r="BA264" s="118"/>
      <c r="BB264" s="118"/>
      <c r="BC264" s="118"/>
      <c r="BD264" s="118"/>
      <c r="BE264" s="118"/>
      <c r="BF264" s="118"/>
      <c r="BG264" s="118"/>
      <c r="BH264" s="118">
        <v>36723.19343576279</v>
      </c>
      <c r="BI264" s="118">
        <v>-31012.0357528237</v>
      </c>
      <c r="BJ264" s="118">
        <v>38166.80286539551</v>
      </c>
      <c r="BK264" s="118">
        <v>-24201.011179707435</v>
      </c>
      <c r="BL264" s="118">
        <v>19647.58418016359</v>
      </c>
      <c r="BM264" s="118">
        <v>-17067.03282122392</v>
      </c>
      <c r="BN264" s="118">
        <v>21073.293134851534</v>
      </c>
      <c r="BO264" s="118">
        <v>-21510.388084052516</v>
      </c>
      <c r="BP264" s="118">
        <v>16750.550170999653</v>
      </c>
      <c r="BQ264" s="118">
        <v>-13732.903862858993</v>
      </c>
      <c r="BR264" s="118"/>
      <c r="BS264" s="118"/>
      <c r="BT264" s="118"/>
      <c r="BU264" s="118"/>
      <c r="BV264" s="118"/>
      <c r="BW264" s="118"/>
      <c r="BX264" s="118"/>
      <c r="BY264" s="118"/>
      <c r="BZ264" s="118">
        <v>0.0</v>
      </c>
      <c r="CA264" s="118">
        <v>0.0</v>
      </c>
      <c r="CB264" s="118"/>
      <c r="CC264" s="118"/>
      <c r="CD264" s="118">
        <v>0.0</v>
      </c>
      <c r="CE264" s="118">
        <v>0.0</v>
      </c>
      <c r="CF264" s="118">
        <v>0.0</v>
      </c>
      <c r="CG264" s="118">
        <v>0.0</v>
      </c>
      <c r="CH264" s="118"/>
      <c r="CI264" s="118"/>
      <c r="CJ264" s="118"/>
      <c r="CK264" s="118"/>
      <c r="CL264" s="119">
        <v>45812.0</v>
      </c>
      <c r="CM264" s="117" t="s">
        <v>354</v>
      </c>
      <c r="CN264" s="117" t="s">
        <v>355</v>
      </c>
      <c r="CO264" s="117" t="s">
        <v>356</v>
      </c>
      <c r="CP264" s="118">
        <v>6244.77</v>
      </c>
      <c r="CQ264" s="118">
        <v>25.0</v>
      </c>
      <c r="CR264" s="118">
        <v>23.0</v>
      </c>
      <c r="CS264" s="117" t="s">
        <v>24</v>
      </c>
      <c r="CT264" s="117"/>
      <c r="CU264" s="117"/>
      <c r="CV264" s="117" t="s">
        <v>357</v>
      </c>
      <c r="CW264" s="119">
        <v>46178.0</v>
      </c>
      <c r="CX264" s="117" t="s">
        <v>358</v>
      </c>
    </row>
    <row r="265">
      <c r="A265" s="114" t="s">
        <v>712</v>
      </c>
      <c r="B265" s="114" t="s">
        <v>176</v>
      </c>
      <c r="C265" s="114" t="s">
        <v>24</v>
      </c>
      <c r="D265" s="114" t="s">
        <v>376</v>
      </c>
      <c r="E265" s="114" t="s">
        <v>349</v>
      </c>
      <c r="F265" s="114"/>
      <c r="G265" s="114"/>
      <c r="H265" s="114"/>
      <c r="I265" s="115">
        <v>14189.0</v>
      </c>
      <c r="J265" s="114" t="s">
        <v>97</v>
      </c>
      <c r="K265" s="114" t="s">
        <v>377</v>
      </c>
      <c r="L265" s="116">
        <v>45812.0</v>
      </c>
      <c r="M265" s="114" t="s">
        <v>428</v>
      </c>
      <c r="N265" s="115">
        <v>6.0</v>
      </c>
      <c r="O265" s="114" t="s">
        <v>352</v>
      </c>
      <c r="P265" s="114" t="s">
        <v>353</v>
      </c>
      <c r="Q265" s="115">
        <v>5848.09</v>
      </c>
      <c r="R265" s="115"/>
      <c r="S265" s="115">
        <v>33.0</v>
      </c>
      <c r="T265" s="115"/>
      <c r="U265" s="115">
        <v>64.0</v>
      </c>
      <c r="V265" s="115"/>
      <c r="W265" s="115">
        <v>-0.051923965</v>
      </c>
      <c r="X265" s="115">
        <v>-0.11016949152542377</v>
      </c>
      <c r="Y265" s="115">
        <v>0.017272961</v>
      </c>
      <c r="Z265" s="115">
        <v>0.049994038</v>
      </c>
      <c r="AA265" s="115">
        <v>-0.004946123</v>
      </c>
      <c r="AB265" s="115">
        <v>0.0</v>
      </c>
      <c r="AC265" s="115"/>
      <c r="AD265" s="115"/>
      <c r="AE265" s="115"/>
      <c r="AF265" s="115"/>
      <c r="AG265" s="115">
        <v>0.0</v>
      </c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>
        <v>0.0</v>
      </c>
      <c r="AS265" s="115">
        <v>0.0</v>
      </c>
      <c r="AT265" s="115"/>
      <c r="AU265" s="115"/>
      <c r="AV265" s="115"/>
      <c r="AW265" s="115"/>
      <c r="AX265" s="115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>
        <v>36723.19343576279</v>
      </c>
      <c r="BI265" s="115">
        <v>-31012.0357528237</v>
      </c>
      <c r="BJ265" s="115">
        <v>38166.80286539551</v>
      </c>
      <c r="BK265" s="115">
        <v>-24201.011179707435</v>
      </c>
      <c r="BL265" s="115">
        <v>19647.58418016359</v>
      </c>
      <c r="BM265" s="115">
        <v>-17067.03282122392</v>
      </c>
      <c r="BN265" s="115">
        <v>21073.293134851534</v>
      </c>
      <c r="BO265" s="115">
        <v>-21510.388084052516</v>
      </c>
      <c r="BP265" s="115">
        <v>16750.550170999653</v>
      </c>
      <c r="BQ265" s="115">
        <v>-13732.903862858993</v>
      </c>
      <c r="BR265" s="115"/>
      <c r="BS265" s="115"/>
      <c r="BT265" s="115"/>
      <c r="BU265" s="115"/>
      <c r="BV265" s="115"/>
      <c r="BW265" s="115"/>
      <c r="BX265" s="115"/>
      <c r="BY265" s="115"/>
      <c r="BZ265" s="115">
        <v>0.0</v>
      </c>
      <c r="CA265" s="115">
        <v>0.0</v>
      </c>
      <c r="CB265" s="115"/>
      <c r="CC265" s="115"/>
      <c r="CD265" s="115">
        <v>0.0</v>
      </c>
      <c r="CE265" s="115">
        <v>0.0</v>
      </c>
      <c r="CF265" s="115">
        <v>0.0</v>
      </c>
      <c r="CG265" s="115">
        <v>0.0</v>
      </c>
      <c r="CH265" s="115"/>
      <c r="CI265" s="115"/>
      <c r="CJ265" s="115"/>
      <c r="CK265" s="115"/>
      <c r="CL265" s="116">
        <v>45812.0</v>
      </c>
      <c r="CM265" s="114" t="s">
        <v>354</v>
      </c>
      <c r="CN265" s="114" t="s">
        <v>378</v>
      </c>
      <c r="CO265" s="114" t="s">
        <v>379</v>
      </c>
      <c r="CP265" s="115">
        <v>5970.79</v>
      </c>
      <c r="CQ265" s="115">
        <v>25.0</v>
      </c>
      <c r="CR265" s="115">
        <v>23.0</v>
      </c>
      <c r="CS265" s="114" t="s">
        <v>24</v>
      </c>
      <c r="CT265" s="114"/>
      <c r="CU265" s="114"/>
      <c r="CV265" s="114"/>
      <c r="CW265" s="116">
        <v>46178.0</v>
      </c>
      <c r="CX265" s="114" t="s">
        <v>358</v>
      </c>
    </row>
    <row r="266">
      <c r="A266" s="117" t="s">
        <v>744</v>
      </c>
      <c r="B266" s="117" t="s">
        <v>199</v>
      </c>
      <c r="C266" s="117" t="s">
        <v>24</v>
      </c>
      <c r="D266" s="117" t="s">
        <v>348</v>
      </c>
      <c r="E266" s="117" t="s">
        <v>349</v>
      </c>
      <c r="F266" s="117"/>
      <c r="G266" s="117"/>
      <c r="H266" s="117"/>
      <c r="I266" s="118">
        <v>13118.0</v>
      </c>
      <c r="J266" s="117" t="s">
        <v>97</v>
      </c>
      <c r="K266" s="117" t="s">
        <v>350</v>
      </c>
      <c r="L266" s="119">
        <v>45812.0</v>
      </c>
      <c r="M266" s="117" t="s">
        <v>351</v>
      </c>
      <c r="N266" s="118">
        <v>6.0</v>
      </c>
      <c r="O266" s="117" t="s">
        <v>352</v>
      </c>
      <c r="P266" s="117" t="s">
        <v>353</v>
      </c>
      <c r="Q266" s="118">
        <v>4653.25</v>
      </c>
      <c r="R266" s="118">
        <v>6930.47</v>
      </c>
      <c r="S266" s="118">
        <v>28.0</v>
      </c>
      <c r="T266" s="118">
        <v>48.0</v>
      </c>
      <c r="U266" s="118">
        <v>67.0</v>
      </c>
      <c r="V266" s="118">
        <v>136.0</v>
      </c>
      <c r="W266" s="118">
        <v>-0.051923965</v>
      </c>
      <c r="X266" s="118">
        <v>-0.11016949152542377</v>
      </c>
      <c r="Y266" s="118">
        <v>0.017272961</v>
      </c>
      <c r="Z266" s="118">
        <v>0.049994038</v>
      </c>
      <c r="AA266" s="118">
        <v>-0.004946123</v>
      </c>
      <c r="AB266" s="118">
        <v>-1904.282813290497</v>
      </c>
      <c r="AC266" s="118"/>
      <c r="AD266" s="118"/>
      <c r="AE266" s="118"/>
      <c r="AF266" s="118"/>
      <c r="AG266" s="118">
        <v>-1904.282813290497</v>
      </c>
      <c r="AH266" s="118"/>
      <c r="AI266" s="118"/>
      <c r="AJ266" s="118"/>
      <c r="AK266" s="118"/>
      <c r="AL266" s="118"/>
      <c r="AM266" s="118"/>
      <c r="AN266" s="118"/>
      <c r="AO266" s="118"/>
      <c r="AP266" s="118"/>
      <c r="AQ266" s="118"/>
      <c r="AR266" s="118">
        <v>0.0</v>
      </c>
      <c r="AS266" s="118">
        <v>0.0</v>
      </c>
      <c r="AT266" s="118"/>
      <c r="AU266" s="118"/>
      <c r="AV266" s="118"/>
      <c r="AW266" s="118"/>
      <c r="AX266" s="118"/>
      <c r="AY266" s="118"/>
      <c r="AZ266" s="118"/>
      <c r="BA266" s="118"/>
      <c r="BB266" s="118"/>
      <c r="BC266" s="118"/>
      <c r="BD266" s="118"/>
      <c r="BE266" s="118"/>
      <c r="BF266" s="118"/>
      <c r="BG266" s="118"/>
      <c r="BH266" s="118">
        <v>36723.19343576279</v>
      </c>
      <c r="BI266" s="118">
        <v>-31012.0357528237</v>
      </c>
      <c r="BJ266" s="118">
        <v>38166.80286539551</v>
      </c>
      <c r="BK266" s="118">
        <v>-24201.011179707435</v>
      </c>
      <c r="BL266" s="118">
        <v>19647.58418016359</v>
      </c>
      <c r="BM266" s="118">
        <v>-17067.03282122392</v>
      </c>
      <c r="BN266" s="118">
        <v>21073.293134851534</v>
      </c>
      <c r="BO266" s="118">
        <v>-21510.388084052516</v>
      </c>
      <c r="BP266" s="118">
        <v>16750.550170999653</v>
      </c>
      <c r="BQ266" s="118">
        <v>-13732.903862858993</v>
      </c>
      <c r="BR266" s="118"/>
      <c r="BS266" s="118"/>
      <c r="BT266" s="118"/>
      <c r="BU266" s="118"/>
      <c r="BV266" s="118"/>
      <c r="BW266" s="118"/>
      <c r="BX266" s="118"/>
      <c r="BY266" s="118"/>
      <c r="BZ266" s="118">
        <v>0.0</v>
      </c>
      <c r="CA266" s="118">
        <v>0.0</v>
      </c>
      <c r="CB266" s="118"/>
      <c r="CC266" s="118"/>
      <c r="CD266" s="118">
        <v>0.0</v>
      </c>
      <c r="CE266" s="118">
        <v>0.0</v>
      </c>
      <c r="CF266" s="118">
        <v>0.0</v>
      </c>
      <c r="CG266" s="118">
        <v>0.0</v>
      </c>
      <c r="CH266" s="118"/>
      <c r="CI266" s="118"/>
      <c r="CJ266" s="118"/>
      <c r="CK266" s="118"/>
      <c r="CL266" s="119">
        <v>45812.0</v>
      </c>
      <c r="CM266" s="117" t="s">
        <v>354</v>
      </c>
      <c r="CN266" s="117" t="s">
        <v>355</v>
      </c>
      <c r="CO266" s="117" t="s">
        <v>356</v>
      </c>
      <c r="CP266" s="118">
        <v>4653.25</v>
      </c>
      <c r="CQ266" s="118">
        <v>25.0</v>
      </c>
      <c r="CR266" s="118">
        <v>23.0</v>
      </c>
      <c r="CS266" s="117" t="s">
        <v>24</v>
      </c>
      <c r="CT266" s="117"/>
      <c r="CU266" s="117"/>
      <c r="CV266" s="117" t="s">
        <v>372</v>
      </c>
      <c r="CW266" s="119">
        <v>46178.0</v>
      </c>
      <c r="CX266" s="117" t="s">
        <v>358</v>
      </c>
    </row>
    <row r="267">
      <c r="A267" s="114" t="s">
        <v>745</v>
      </c>
      <c r="B267" s="114" t="s">
        <v>746</v>
      </c>
      <c r="C267" s="114" t="s">
        <v>27</v>
      </c>
      <c r="D267" s="114" t="s">
        <v>411</v>
      </c>
      <c r="E267" s="114" t="s">
        <v>349</v>
      </c>
      <c r="F267" s="114"/>
      <c r="G267" s="114"/>
      <c r="H267" s="114"/>
      <c r="I267" s="115">
        <v>13177.0</v>
      </c>
      <c r="J267" s="114" t="s">
        <v>95</v>
      </c>
      <c r="K267" s="114" t="s">
        <v>412</v>
      </c>
      <c r="L267" s="116">
        <v>45812.0</v>
      </c>
      <c r="M267" s="114" t="s">
        <v>351</v>
      </c>
      <c r="N267" s="115">
        <v>6.0</v>
      </c>
      <c r="O267" s="114" t="s">
        <v>352</v>
      </c>
      <c r="P267" s="114" t="s">
        <v>353</v>
      </c>
      <c r="Q267" s="115">
        <v>4072.21</v>
      </c>
      <c r="R267" s="115">
        <v>4063.59</v>
      </c>
      <c r="S267" s="115">
        <v>28.0</v>
      </c>
      <c r="T267" s="115">
        <v>36.0</v>
      </c>
      <c r="U267" s="115">
        <v>64.0</v>
      </c>
      <c r="V267" s="115">
        <v>76.0</v>
      </c>
      <c r="W267" s="115">
        <v>-0.228689599</v>
      </c>
      <c r="X267" s="115">
        <v>-0.1917886879127189</v>
      </c>
      <c r="Y267" s="115">
        <v>0.017658837</v>
      </c>
      <c r="Z267" s="115">
        <v>0.1956017055</v>
      </c>
      <c r="AA267" s="115">
        <v>-0.14586391199999998</v>
      </c>
      <c r="AB267" s="115">
        <v>696.487197446652</v>
      </c>
      <c r="AC267" s="115"/>
      <c r="AD267" s="115"/>
      <c r="AE267" s="115"/>
      <c r="AF267" s="115"/>
      <c r="AG267" s="115">
        <v>696.487197446652</v>
      </c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>
        <v>0.0</v>
      </c>
      <c r="AS267" s="115">
        <v>0.0</v>
      </c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>
        <v>3364.3865109463695</v>
      </c>
      <c r="BI267" s="115">
        <v>-4617.676644911311</v>
      </c>
      <c r="BJ267" s="115">
        <v>416.8374553958632</v>
      </c>
      <c r="BK267" s="115">
        <v>-3495.518665337332</v>
      </c>
      <c r="BL267" s="115">
        <v>2479.9295111749043</v>
      </c>
      <c r="BM267" s="115">
        <v>-1413.9971352716918</v>
      </c>
      <c r="BN267" s="115">
        <v>1580.8515203382915</v>
      </c>
      <c r="BO267" s="115">
        <v>-1490.3489708944771</v>
      </c>
      <c r="BP267" s="115">
        <v>1308.2524559120895</v>
      </c>
      <c r="BQ267" s="115">
        <v>-332.82262945269184</v>
      </c>
      <c r="BR267" s="115"/>
      <c r="BS267" s="115"/>
      <c r="BT267" s="115"/>
      <c r="BU267" s="115"/>
      <c r="BV267" s="115"/>
      <c r="BW267" s="115"/>
      <c r="BX267" s="115"/>
      <c r="BY267" s="115"/>
      <c r="BZ267" s="115">
        <v>0.0</v>
      </c>
      <c r="CA267" s="115">
        <v>0.0</v>
      </c>
      <c r="CB267" s="115"/>
      <c r="CC267" s="115"/>
      <c r="CD267" s="115">
        <v>0.0</v>
      </c>
      <c r="CE267" s="115">
        <v>0.0</v>
      </c>
      <c r="CF267" s="115">
        <v>0.0</v>
      </c>
      <c r="CG267" s="115">
        <v>0.0</v>
      </c>
      <c r="CH267" s="115"/>
      <c r="CI267" s="115"/>
      <c r="CJ267" s="115"/>
      <c r="CK267" s="115"/>
      <c r="CL267" s="116">
        <v>45812.0</v>
      </c>
      <c r="CM267" s="114" t="s">
        <v>369</v>
      </c>
      <c r="CN267" s="114" t="s">
        <v>370</v>
      </c>
      <c r="CO267" s="114" t="s">
        <v>371</v>
      </c>
      <c r="CP267" s="115">
        <v>4072.21</v>
      </c>
      <c r="CQ267" s="115">
        <v>25.0</v>
      </c>
      <c r="CR267" s="115">
        <v>23.0</v>
      </c>
      <c r="CS267" s="114" t="s">
        <v>247</v>
      </c>
      <c r="CT267" s="114"/>
      <c r="CU267" s="114"/>
      <c r="CV267" s="114" t="s">
        <v>357</v>
      </c>
      <c r="CW267" s="116">
        <v>46178.0</v>
      </c>
      <c r="CX267" s="114" t="s">
        <v>358</v>
      </c>
    </row>
    <row r="268">
      <c r="A268" s="117" t="s">
        <v>712</v>
      </c>
      <c r="B268" s="117" t="s">
        <v>191</v>
      </c>
      <c r="C268" s="117" t="s">
        <v>24</v>
      </c>
      <c r="D268" s="117" t="s">
        <v>414</v>
      </c>
      <c r="E268" s="117" t="s">
        <v>349</v>
      </c>
      <c r="F268" s="117"/>
      <c r="G268" s="117"/>
      <c r="H268" s="117"/>
      <c r="I268" s="118">
        <v>14392.0</v>
      </c>
      <c r="J268" s="117" t="s">
        <v>97</v>
      </c>
      <c r="K268" s="117" t="s">
        <v>415</v>
      </c>
      <c r="L268" s="119">
        <v>45812.0</v>
      </c>
      <c r="M268" s="117" t="s">
        <v>351</v>
      </c>
      <c r="N268" s="118">
        <v>6.0</v>
      </c>
      <c r="O268" s="117" t="s">
        <v>352</v>
      </c>
      <c r="P268" s="117" t="s">
        <v>353</v>
      </c>
      <c r="Q268" s="118">
        <v>3238.65</v>
      </c>
      <c r="R268" s="118">
        <v>3115.63</v>
      </c>
      <c r="S268" s="118">
        <v>27.0</v>
      </c>
      <c r="T268" s="118">
        <v>21.0</v>
      </c>
      <c r="U268" s="118">
        <v>65.0</v>
      </c>
      <c r="V268" s="118">
        <v>50.0</v>
      </c>
      <c r="W268" s="118">
        <v>-0.051923965</v>
      </c>
      <c r="X268" s="118">
        <v>-0.11016949152542377</v>
      </c>
      <c r="Y268" s="118">
        <v>0.017272961</v>
      </c>
      <c r="Z268" s="118">
        <v>0.049994038</v>
      </c>
      <c r="AA268" s="118">
        <v>-0.004946123</v>
      </c>
      <c r="AB268" s="118">
        <v>160.85924078371124</v>
      </c>
      <c r="AC268" s="118"/>
      <c r="AD268" s="118"/>
      <c r="AE268" s="118"/>
      <c r="AF268" s="118"/>
      <c r="AG268" s="118">
        <v>160.85924078371124</v>
      </c>
      <c r="AH268" s="118"/>
      <c r="AI268" s="118"/>
      <c r="AJ268" s="118"/>
      <c r="AK268" s="118"/>
      <c r="AL268" s="118"/>
      <c r="AM268" s="118"/>
      <c r="AN268" s="118"/>
      <c r="AO268" s="118"/>
      <c r="AP268" s="118"/>
      <c r="AQ268" s="118"/>
      <c r="AR268" s="118">
        <v>0.0</v>
      </c>
      <c r="AS268" s="118">
        <v>0.0</v>
      </c>
      <c r="AT268" s="118"/>
      <c r="AU268" s="118"/>
      <c r="AV268" s="118"/>
      <c r="AW268" s="118"/>
      <c r="AX268" s="118"/>
      <c r="AY268" s="118"/>
      <c r="AZ268" s="118"/>
      <c r="BA268" s="118"/>
      <c r="BB268" s="118"/>
      <c r="BC268" s="118"/>
      <c r="BD268" s="118"/>
      <c r="BE268" s="118"/>
      <c r="BF268" s="118"/>
      <c r="BG268" s="118"/>
      <c r="BH268" s="118">
        <v>36723.19343576279</v>
      </c>
      <c r="BI268" s="118">
        <v>-31012.0357528237</v>
      </c>
      <c r="BJ268" s="118">
        <v>38166.80286539551</v>
      </c>
      <c r="BK268" s="118">
        <v>-24201.011179707435</v>
      </c>
      <c r="BL268" s="118">
        <v>19647.58418016359</v>
      </c>
      <c r="BM268" s="118">
        <v>-17067.03282122392</v>
      </c>
      <c r="BN268" s="118">
        <v>21073.293134851534</v>
      </c>
      <c r="BO268" s="118">
        <v>-21510.388084052516</v>
      </c>
      <c r="BP268" s="118">
        <v>16750.550170999653</v>
      </c>
      <c r="BQ268" s="118">
        <v>-13732.903862858993</v>
      </c>
      <c r="BR268" s="118"/>
      <c r="BS268" s="118"/>
      <c r="BT268" s="118"/>
      <c r="BU268" s="118"/>
      <c r="BV268" s="118"/>
      <c r="BW268" s="118"/>
      <c r="BX268" s="118"/>
      <c r="BY268" s="118"/>
      <c r="BZ268" s="118">
        <v>0.0</v>
      </c>
      <c r="CA268" s="118">
        <v>0.0</v>
      </c>
      <c r="CB268" s="118"/>
      <c r="CC268" s="118"/>
      <c r="CD268" s="118">
        <v>0.0</v>
      </c>
      <c r="CE268" s="118">
        <v>0.0</v>
      </c>
      <c r="CF268" s="118">
        <v>0.0</v>
      </c>
      <c r="CG268" s="118">
        <v>0.0</v>
      </c>
      <c r="CH268" s="118"/>
      <c r="CI268" s="118"/>
      <c r="CJ268" s="118"/>
      <c r="CK268" s="118"/>
      <c r="CL268" s="119">
        <v>45812.0</v>
      </c>
      <c r="CM268" s="117" t="s">
        <v>354</v>
      </c>
      <c r="CN268" s="117" t="s">
        <v>378</v>
      </c>
      <c r="CO268" s="117" t="s">
        <v>379</v>
      </c>
      <c r="CP268" s="118">
        <v>3238.65</v>
      </c>
      <c r="CQ268" s="118">
        <v>25.0</v>
      </c>
      <c r="CR268" s="118">
        <v>23.0</v>
      </c>
      <c r="CS268" s="117" t="s">
        <v>24</v>
      </c>
      <c r="CT268" s="117"/>
      <c r="CU268" s="117"/>
      <c r="CV268" s="117" t="s">
        <v>357</v>
      </c>
      <c r="CW268" s="119">
        <v>46178.0</v>
      </c>
      <c r="CX268" s="117" t="s">
        <v>358</v>
      </c>
    </row>
    <row r="269">
      <c r="A269" s="114" t="s">
        <v>531</v>
      </c>
      <c r="B269" s="114" t="s">
        <v>747</v>
      </c>
      <c r="C269" s="114" t="s">
        <v>25</v>
      </c>
      <c r="D269" s="114" t="s">
        <v>389</v>
      </c>
      <c r="E269" s="114" t="s">
        <v>349</v>
      </c>
      <c r="F269" s="114"/>
      <c r="G269" s="114"/>
      <c r="H269" s="114"/>
      <c r="I269" s="115">
        <v>14255.0</v>
      </c>
      <c r="J269" s="114" t="s">
        <v>98</v>
      </c>
      <c r="K269" s="114" t="s">
        <v>390</v>
      </c>
      <c r="L269" s="116">
        <v>45812.0</v>
      </c>
      <c r="M269" s="114" t="s">
        <v>351</v>
      </c>
      <c r="N269" s="115">
        <v>6.0</v>
      </c>
      <c r="O269" s="114" t="s">
        <v>352</v>
      </c>
      <c r="P269" s="114" t="s">
        <v>353</v>
      </c>
      <c r="Q269" s="115">
        <v>6531.63</v>
      </c>
      <c r="R269" s="115">
        <v>4086.77</v>
      </c>
      <c r="S269" s="115">
        <v>48.0</v>
      </c>
      <c r="T269" s="115">
        <v>31.0</v>
      </c>
      <c r="U269" s="115">
        <v>98.0</v>
      </c>
      <c r="V269" s="115">
        <v>69.0</v>
      </c>
      <c r="W269" s="115">
        <v>-0.0610895495</v>
      </c>
      <c r="X269" s="115">
        <v>-0.060893210283454235</v>
      </c>
      <c r="Y269" s="115">
        <v>-0.028034027</v>
      </c>
      <c r="Z269" s="115">
        <v>0.0686938845</v>
      </c>
      <c r="AA269" s="115">
        <v>-0.043318421999999995</v>
      </c>
      <c r="AB269" s="115">
        <v>2951.2787942841733</v>
      </c>
      <c r="AC269" s="115"/>
      <c r="AD269" s="115"/>
      <c r="AE269" s="115"/>
      <c r="AF269" s="115"/>
      <c r="AG269" s="115">
        <v>2951.2787942841733</v>
      </c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>
        <v>0.0</v>
      </c>
      <c r="AS269" s="115">
        <v>0.0</v>
      </c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>
        <v>18825.565689956038</v>
      </c>
      <c r="BI269" s="115">
        <v>-26343.147340292868</v>
      </c>
      <c r="BJ269" s="115">
        <v>16162.929543998956</v>
      </c>
      <c r="BK269" s="115">
        <v>-15297.611607632114</v>
      </c>
      <c r="BL269" s="115">
        <v>9184.1458188079</v>
      </c>
      <c r="BM269" s="115">
        <v>-11029.988512860526</v>
      </c>
      <c r="BN269" s="115">
        <v>3685.8149041199104</v>
      </c>
      <c r="BO269" s="115">
        <v>-14003.88323321319</v>
      </c>
      <c r="BP269" s="115">
        <v>13600.358333264281</v>
      </c>
      <c r="BQ269" s="115">
        <v>-5128.132698223628</v>
      </c>
      <c r="BR269" s="115"/>
      <c r="BS269" s="115"/>
      <c r="BT269" s="115"/>
      <c r="BU269" s="115"/>
      <c r="BV269" s="115"/>
      <c r="BW269" s="115"/>
      <c r="BX269" s="115"/>
      <c r="BY269" s="115"/>
      <c r="BZ269" s="115">
        <v>0.0</v>
      </c>
      <c r="CA269" s="115">
        <v>0.0</v>
      </c>
      <c r="CB269" s="115"/>
      <c r="CC269" s="115"/>
      <c r="CD269" s="115">
        <v>0.0</v>
      </c>
      <c r="CE269" s="115">
        <v>0.0</v>
      </c>
      <c r="CF269" s="115">
        <v>0.0</v>
      </c>
      <c r="CG269" s="115">
        <v>0.0</v>
      </c>
      <c r="CH269" s="115"/>
      <c r="CI269" s="115"/>
      <c r="CJ269" s="115"/>
      <c r="CK269" s="115"/>
      <c r="CL269" s="116">
        <v>45812.0</v>
      </c>
      <c r="CM269" s="114" t="s">
        <v>384</v>
      </c>
      <c r="CN269" s="114" t="s">
        <v>391</v>
      </c>
      <c r="CO269" s="114" t="s">
        <v>392</v>
      </c>
      <c r="CP269" s="115">
        <v>6531.63</v>
      </c>
      <c r="CQ269" s="115">
        <v>25.0</v>
      </c>
      <c r="CR269" s="115">
        <v>23.0</v>
      </c>
      <c r="CS269" s="114" t="s">
        <v>247</v>
      </c>
      <c r="CT269" s="114"/>
      <c r="CU269" s="114"/>
      <c r="CV269" s="114" t="s">
        <v>357</v>
      </c>
      <c r="CW269" s="116">
        <v>46178.0</v>
      </c>
      <c r="CX269" s="114" t="s">
        <v>358</v>
      </c>
    </row>
    <row r="270">
      <c r="A270" s="117" t="s">
        <v>748</v>
      </c>
      <c r="B270" s="117" t="s">
        <v>749</v>
      </c>
      <c r="C270" s="117" t="s">
        <v>27</v>
      </c>
      <c r="D270" s="117" t="s">
        <v>584</v>
      </c>
      <c r="E270" s="117" t="s">
        <v>349</v>
      </c>
      <c r="F270" s="117"/>
      <c r="G270" s="117"/>
      <c r="H270" s="117"/>
      <c r="I270" s="118">
        <v>13070.0</v>
      </c>
      <c r="J270" s="117" t="s">
        <v>97</v>
      </c>
      <c r="K270" s="117" t="s">
        <v>585</v>
      </c>
      <c r="L270" s="119">
        <v>45812.0</v>
      </c>
      <c r="M270" s="117" t="s">
        <v>351</v>
      </c>
      <c r="N270" s="118">
        <v>6.0</v>
      </c>
      <c r="O270" s="117" t="s">
        <v>352</v>
      </c>
      <c r="P270" s="117" t="s">
        <v>353</v>
      </c>
      <c r="Q270" s="118">
        <v>3588.56</v>
      </c>
      <c r="R270" s="118">
        <v>1829.71</v>
      </c>
      <c r="S270" s="118">
        <v>27.0</v>
      </c>
      <c r="T270" s="118">
        <v>8.0</v>
      </c>
      <c r="U270" s="118">
        <v>60.0</v>
      </c>
      <c r="V270" s="118">
        <v>25.0</v>
      </c>
      <c r="W270" s="118">
        <v>-0.051923965</v>
      </c>
      <c r="X270" s="118">
        <v>-0.11016949152542377</v>
      </c>
      <c r="Y270" s="118">
        <v>0.017272961</v>
      </c>
      <c r="Z270" s="118">
        <v>0.049994038</v>
      </c>
      <c r="AA270" s="118">
        <v>-0.004946123</v>
      </c>
      <c r="AB270" s="118">
        <v>-50.952815964314595</v>
      </c>
      <c r="AC270" s="118"/>
      <c r="AD270" s="118"/>
      <c r="AE270" s="118"/>
      <c r="AF270" s="118"/>
      <c r="AG270" s="118">
        <v>-50.952815964314595</v>
      </c>
      <c r="AH270" s="118"/>
      <c r="AI270" s="118"/>
      <c r="AJ270" s="118"/>
      <c r="AK270" s="118"/>
      <c r="AL270" s="118"/>
      <c r="AM270" s="118"/>
      <c r="AN270" s="118"/>
      <c r="AO270" s="118"/>
      <c r="AP270" s="118"/>
      <c r="AQ270" s="118"/>
      <c r="AR270" s="118">
        <v>0.0</v>
      </c>
      <c r="AS270" s="118">
        <v>0.0</v>
      </c>
      <c r="AT270" s="118"/>
      <c r="AU270" s="118"/>
      <c r="AV270" s="118"/>
      <c r="AW270" s="118"/>
      <c r="AX270" s="118"/>
      <c r="AY270" s="118"/>
      <c r="AZ270" s="118"/>
      <c r="BA270" s="118"/>
      <c r="BB270" s="118"/>
      <c r="BC270" s="118"/>
      <c r="BD270" s="118"/>
      <c r="BE270" s="118"/>
      <c r="BF270" s="118"/>
      <c r="BG270" s="118"/>
      <c r="BH270" s="118">
        <v>36723.19343576279</v>
      </c>
      <c r="BI270" s="118">
        <v>-31012.0357528237</v>
      </c>
      <c r="BJ270" s="118">
        <v>38166.80286539551</v>
      </c>
      <c r="BK270" s="118">
        <v>-24201.011179707435</v>
      </c>
      <c r="BL270" s="118">
        <v>19647.58418016359</v>
      </c>
      <c r="BM270" s="118">
        <v>-17067.03282122392</v>
      </c>
      <c r="BN270" s="118">
        <v>21073.293134851534</v>
      </c>
      <c r="BO270" s="118">
        <v>-21510.388084052516</v>
      </c>
      <c r="BP270" s="118">
        <v>16750.550170999653</v>
      </c>
      <c r="BQ270" s="118">
        <v>-13732.903862858993</v>
      </c>
      <c r="BR270" s="118"/>
      <c r="BS270" s="118"/>
      <c r="BT270" s="118"/>
      <c r="BU270" s="118"/>
      <c r="BV270" s="118"/>
      <c r="BW270" s="118"/>
      <c r="BX270" s="118"/>
      <c r="BY270" s="118"/>
      <c r="BZ270" s="118">
        <v>0.0</v>
      </c>
      <c r="CA270" s="118">
        <v>0.0</v>
      </c>
      <c r="CB270" s="118"/>
      <c r="CC270" s="118"/>
      <c r="CD270" s="118">
        <v>0.0</v>
      </c>
      <c r="CE270" s="118">
        <v>0.0</v>
      </c>
      <c r="CF270" s="118">
        <v>0.0</v>
      </c>
      <c r="CG270" s="118">
        <v>0.0</v>
      </c>
      <c r="CH270" s="118"/>
      <c r="CI270" s="118"/>
      <c r="CJ270" s="118"/>
      <c r="CK270" s="118"/>
      <c r="CL270" s="119">
        <v>45812.0</v>
      </c>
      <c r="CM270" s="117" t="s">
        <v>586</v>
      </c>
      <c r="CN270" s="117" t="s">
        <v>587</v>
      </c>
      <c r="CO270" s="117" t="s">
        <v>588</v>
      </c>
      <c r="CP270" s="118">
        <v>3588.56</v>
      </c>
      <c r="CQ270" s="118">
        <v>25.0</v>
      </c>
      <c r="CR270" s="118">
        <v>23.0</v>
      </c>
      <c r="CS270" s="117" t="s">
        <v>247</v>
      </c>
      <c r="CT270" s="117"/>
      <c r="CU270" s="117"/>
      <c r="CV270" s="117" t="s">
        <v>372</v>
      </c>
      <c r="CW270" s="119">
        <v>46178.0</v>
      </c>
      <c r="CX270" s="117" t="s">
        <v>358</v>
      </c>
    </row>
    <row r="271">
      <c r="A271" s="114" t="s">
        <v>463</v>
      </c>
      <c r="B271" s="114" t="s">
        <v>750</v>
      </c>
      <c r="C271" s="114" t="s">
        <v>27</v>
      </c>
      <c r="D271" s="114" t="s">
        <v>411</v>
      </c>
      <c r="E271" s="114" t="s">
        <v>349</v>
      </c>
      <c r="F271" s="114"/>
      <c r="G271" s="114"/>
      <c r="H271" s="114"/>
      <c r="I271" s="115">
        <v>15639.0</v>
      </c>
      <c r="J271" s="114" t="s">
        <v>95</v>
      </c>
      <c r="K271" s="114" t="s">
        <v>412</v>
      </c>
      <c r="L271" s="116">
        <v>45812.0</v>
      </c>
      <c r="M271" s="114" t="s">
        <v>351</v>
      </c>
      <c r="N271" s="115">
        <v>6.0</v>
      </c>
      <c r="O271" s="114" t="s">
        <v>352</v>
      </c>
      <c r="P271" s="114" t="s">
        <v>353</v>
      </c>
      <c r="Q271" s="115">
        <v>1160.31</v>
      </c>
      <c r="R271" s="115">
        <v>2293.43</v>
      </c>
      <c r="S271" s="115">
        <v>14.0</v>
      </c>
      <c r="T271" s="115">
        <v>19.0</v>
      </c>
      <c r="U271" s="115">
        <v>33.0</v>
      </c>
      <c r="V271" s="115">
        <v>53.0</v>
      </c>
      <c r="W271" s="115">
        <v>-0.228689599</v>
      </c>
      <c r="X271" s="115">
        <v>-0.1917886879127189</v>
      </c>
      <c r="Y271" s="115">
        <v>0.017658837</v>
      </c>
      <c r="Z271" s="115">
        <v>0.1956017055</v>
      </c>
      <c r="AA271" s="115">
        <v>-0.14586391199999998</v>
      </c>
      <c r="AB271" s="115">
        <v>-671.8129325548401</v>
      </c>
      <c r="AC271" s="115"/>
      <c r="AD271" s="115"/>
      <c r="AE271" s="115"/>
      <c r="AF271" s="115"/>
      <c r="AG271" s="115">
        <v>-671.8129325548401</v>
      </c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>
        <v>0.0</v>
      </c>
      <c r="AS271" s="115">
        <v>0.0</v>
      </c>
      <c r="AT271" s="115"/>
      <c r="AU271" s="115"/>
      <c r="AV271" s="115"/>
      <c r="AW271" s="115"/>
      <c r="AX271" s="115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>
        <v>3364.3865109463695</v>
      </c>
      <c r="BI271" s="115">
        <v>-4617.676644911311</v>
      </c>
      <c r="BJ271" s="115">
        <v>416.8374553958632</v>
      </c>
      <c r="BK271" s="115">
        <v>-3495.518665337332</v>
      </c>
      <c r="BL271" s="115">
        <v>2479.9295111749043</v>
      </c>
      <c r="BM271" s="115">
        <v>-1413.9971352716918</v>
      </c>
      <c r="BN271" s="115">
        <v>1580.8515203382915</v>
      </c>
      <c r="BO271" s="115">
        <v>-1490.3489708944771</v>
      </c>
      <c r="BP271" s="115">
        <v>1308.2524559120895</v>
      </c>
      <c r="BQ271" s="115">
        <v>-332.82262945269184</v>
      </c>
      <c r="BR271" s="115"/>
      <c r="BS271" s="115"/>
      <c r="BT271" s="115"/>
      <c r="BU271" s="115"/>
      <c r="BV271" s="115"/>
      <c r="BW271" s="115"/>
      <c r="BX271" s="115"/>
      <c r="BY271" s="115"/>
      <c r="BZ271" s="115">
        <v>0.0</v>
      </c>
      <c r="CA271" s="115">
        <v>0.0</v>
      </c>
      <c r="CB271" s="115"/>
      <c r="CC271" s="115"/>
      <c r="CD271" s="115">
        <v>0.0</v>
      </c>
      <c r="CE271" s="115">
        <v>0.0</v>
      </c>
      <c r="CF271" s="115">
        <v>0.0</v>
      </c>
      <c r="CG271" s="115">
        <v>0.0</v>
      </c>
      <c r="CH271" s="115"/>
      <c r="CI271" s="115"/>
      <c r="CJ271" s="115"/>
      <c r="CK271" s="115"/>
      <c r="CL271" s="116">
        <v>45812.0</v>
      </c>
      <c r="CM271" s="114" t="s">
        <v>369</v>
      </c>
      <c r="CN271" s="114" t="s">
        <v>370</v>
      </c>
      <c r="CO271" s="114" t="s">
        <v>371</v>
      </c>
      <c r="CP271" s="115">
        <v>1160.31</v>
      </c>
      <c r="CQ271" s="115">
        <v>25.0</v>
      </c>
      <c r="CR271" s="115">
        <v>23.0</v>
      </c>
      <c r="CS271" s="114" t="s">
        <v>247</v>
      </c>
      <c r="CT271" s="114"/>
      <c r="CU271" s="114"/>
      <c r="CV271" s="114" t="s">
        <v>372</v>
      </c>
      <c r="CW271" s="116">
        <v>46178.0</v>
      </c>
      <c r="CX271" s="114" t="s">
        <v>358</v>
      </c>
    </row>
    <row r="272">
      <c r="A272" s="117" t="s">
        <v>751</v>
      </c>
      <c r="B272" s="117" t="s">
        <v>181</v>
      </c>
      <c r="C272" s="117" t="s">
        <v>24</v>
      </c>
      <c r="D272" s="117" t="s">
        <v>360</v>
      </c>
      <c r="E272" s="117" t="s">
        <v>349</v>
      </c>
      <c r="F272" s="117"/>
      <c r="G272" s="117"/>
      <c r="H272" s="117"/>
      <c r="I272" s="118">
        <v>20212.0</v>
      </c>
      <c r="J272" s="117" t="s">
        <v>97</v>
      </c>
      <c r="K272" s="117" t="s">
        <v>361</v>
      </c>
      <c r="L272" s="119">
        <v>45812.0</v>
      </c>
      <c r="M272" s="117" t="s">
        <v>351</v>
      </c>
      <c r="N272" s="118">
        <v>6.0</v>
      </c>
      <c r="O272" s="117" t="s">
        <v>352</v>
      </c>
      <c r="P272" s="117" t="s">
        <v>353</v>
      </c>
      <c r="Q272" s="118">
        <v>7176.78</v>
      </c>
      <c r="R272" s="118">
        <v>14644.37</v>
      </c>
      <c r="S272" s="118">
        <v>38.0</v>
      </c>
      <c r="T272" s="118">
        <v>74.0</v>
      </c>
      <c r="U272" s="118">
        <v>83.0</v>
      </c>
      <c r="V272" s="118">
        <v>189.0</v>
      </c>
      <c r="W272" s="118">
        <v>-0.051923965</v>
      </c>
      <c r="X272" s="118">
        <v>-0.11016949152542377</v>
      </c>
      <c r="Y272" s="118">
        <v>0.017272961</v>
      </c>
      <c r="Z272" s="118">
        <v>0.049994038</v>
      </c>
      <c r="AA272" s="118">
        <v>-0.004946123</v>
      </c>
      <c r="AB272" s="118">
        <v>-5732.540103371849</v>
      </c>
      <c r="AC272" s="118"/>
      <c r="AD272" s="118"/>
      <c r="AE272" s="118"/>
      <c r="AF272" s="118"/>
      <c r="AG272" s="118">
        <v>-5732.540103371849</v>
      </c>
      <c r="AH272" s="118"/>
      <c r="AI272" s="118"/>
      <c r="AJ272" s="118"/>
      <c r="AK272" s="118"/>
      <c r="AL272" s="118"/>
      <c r="AM272" s="118"/>
      <c r="AN272" s="118"/>
      <c r="AO272" s="118"/>
      <c r="AP272" s="118"/>
      <c r="AQ272" s="118"/>
      <c r="AR272" s="118">
        <v>0.0</v>
      </c>
      <c r="AS272" s="118">
        <v>0.0</v>
      </c>
      <c r="AT272" s="118"/>
      <c r="AU272" s="118"/>
      <c r="AV272" s="118"/>
      <c r="AW272" s="118"/>
      <c r="AX272" s="118"/>
      <c r="AY272" s="118"/>
      <c r="AZ272" s="118"/>
      <c r="BA272" s="118"/>
      <c r="BB272" s="118"/>
      <c r="BC272" s="118"/>
      <c r="BD272" s="118"/>
      <c r="BE272" s="118"/>
      <c r="BF272" s="118"/>
      <c r="BG272" s="118"/>
      <c r="BH272" s="118">
        <v>36723.19343576279</v>
      </c>
      <c r="BI272" s="118">
        <v>-31012.0357528237</v>
      </c>
      <c r="BJ272" s="118">
        <v>38166.80286539551</v>
      </c>
      <c r="BK272" s="118">
        <v>-24201.011179707435</v>
      </c>
      <c r="BL272" s="118">
        <v>19647.58418016359</v>
      </c>
      <c r="BM272" s="118">
        <v>-17067.03282122392</v>
      </c>
      <c r="BN272" s="118">
        <v>21073.293134851534</v>
      </c>
      <c r="BO272" s="118">
        <v>-21510.388084052516</v>
      </c>
      <c r="BP272" s="118">
        <v>16750.550170999653</v>
      </c>
      <c r="BQ272" s="118">
        <v>-13732.903862858993</v>
      </c>
      <c r="BR272" s="118"/>
      <c r="BS272" s="118"/>
      <c r="BT272" s="118"/>
      <c r="BU272" s="118"/>
      <c r="BV272" s="118"/>
      <c r="BW272" s="118"/>
      <c r="BX272" s="118"/>
      <c r="BY272" s="118"/>
      <c r="BZ272" s="118">
        <v>0.0</v>
      </c>
      <c r="CA272" s="118">
        <v>0.0</v>
      </c>
      <c r="CB272" s="118"/>
      <c r="CC272" s="118"/>
      <c r="CD272" s="118">
        <v>0.0</v>
      </c>
      <c r="CE272" s="118">
        <v>0.0</v>
      </c>
      <c r="CF272" s="118">
        <v>0.0</v>
      </c>
      <c r="CG272" s="118">
        <v>0.0</v>
      </c>
      <c r="CH272" s="118"/>
      <c r="CI272" s="118"/>
      <c r="CJ272" s="118"/>
      <c r="CK272" s="118"/>
      <c r="CL272" s="119">
        <v>45812.0</v>
      </c>
      <c r="CM272" s="117" t="s">
        <v>362</v>
      </c>
      <c r="CN272" s="117" t="s">
        <v>363</v>
      </c>
      <c r="CO272" s="117" t="s">
        <v>727</v>
      </c>
      <c r="CP272" s="118">
        <v>7176.78</v>
      </c>
      <c r="CQ272" s="118">
        <v>25.0</v>
      </c>
      <c r="CR272" s="118">
        <v>23.0</v>
      </c>
      <c r="CS272" s="117" t="s">
        <v>24</v>
      </c>
      <c r="CT272" s="117"/>
      <c r="CU272" s="117"/>
      <c r="CV272" s="117" t="s">
        <v>372</v>
      </c>
      <c r="CW272" s="119">
        <v>46178.0</v>
      </c>
      <c r="CX272" s="117" t="s">
        <v>358</v>
      </c>
    </row>
    <row r="273">
      <c r="A273" s="114" t="s">
        <v>463</v>
      </c>
      <c r="B273" s="114" t="s">
        <v>752</v>
      </c>
      <c r="C273" s="114" t="s">
        <v>27</v>
      </c>
      <c r="D273" s="114" t="s">
        <v>411</v>
      </c>
      <c r="E273" s="114" t="s">
        <v>349</v>
      </c>
      <c r="F273" s="114"/>
      <c r="G273" s="114"/>
      <c r="H273" s="114"/>
      <c r="I273" s="115">
        <v>13063.0</v>
      </c>
      <c r="J273" s="114" t="s">
        <v>98</v>
      </c>
      <c r="K273" s="114" t="s">
        <v>412</v>
      </c>
      <c r="L273" s="116">
        <v>45812.0</v>
      </c>
      <c r="M273" s="114" t="s">
        <v>351</v>
      </c>
      <c r="N273" s="115">
        <v>6.0</v>
      </c>
      <c r="O273" s="114" t="s">
        <v>352</v>
      </c>
      <c r="P273" s="114" t="s">
        <v>353</v>
      </c>
      <c r="Q273" s="115">
        <v>1866.48</v>
      </c>
      <c r="R273" s="115">
        <v>6129.22</v>
      </c>
      <c r="S273" s="115">
        <v>17.0</v>
      </c>
      <c r="T273" s="115">
        <v>35.0</v>
      </c>
      <c r="U273" s="115">
        <v>37.0</v>
      </c>
      <c r="V273" s="115">
        <v>99.0</v>
      </c>
      <c r="W273" s="115">
        <v>-0.0610895495</v>
      </c>
      <c r="X273" s="115">
        <v>-0.060893210283454235</v>
      </c>
      <c r="Y273" s="115">
        <v>-0.028034027</v>
      </c>
      <c r="Z273" s="115">
        <v>0.0686938845</v>
      </c>
      <c r="AA273" s="115">
        <v>-0.043318421999999995</v>
      </c>
      <c r="AB273" s="115">
        <v>-2769.38640048475</v>
      </c>
      <c r="AC273" s="115"/>
      <c r="AD273" s="115"/>
      <c r="AE273" s="115"/>
      <c r="AF273" s="115"/>
      <c r="AG273" s="115">
        <v>-2769.38640048475</v>
      </c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>
        <v>0.0</v>
      </c>
      <c r="AS273" s="115">
        <v>0.0</v>
      </c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>
        <v>18825.565689956038</v>
      </c>
      <c r="BI273" s="115">
        <v>-26343.147340292868</v>
      </c>
      <c r="BJ273" s="115">
        <v>16162.929543998956</v>
      </c>
      <c r="BK273" s="115">
        <v>-15297.611607632114</v>
      </c>
      <c r="BL273" s="115">
        <v>9184.1458188079</v>
      </c>
      <c r="BM273" s="115">
        <v>-11029.988512860526</v>
      </c>
      <c r="BN273" s="115">
        <v>3685.8149041199104</v>
      </c>
      <c r="BO273" s="115">
        <v>-14003.88323321319</v>
      </c>
      <c r="BP273" s="115">
        <v>13600.358333264281</v>
      </c>
      <c r="BQ273" s="115">
        <v>-5128.132698223628</v>
      </c>
      <c r="BR273" s="115"/>
      <c r="BS273" s="115"/>
      <c r="BT273" s="115"/>
      <c r="BU273" s="115"/>
      <c r="BV273" s="115"/>
      <c r="BW273" s="115"/>
      <c r="BX273" s="115"/>
      <c r="BY273" s="115"/>
      <c r="BZ273" s="115">
        <v>0.0</v>
      </c>
      <c r="CA273" s="115">
        <v>0.0</v>
      </c>
      <c r="CB273" s="115"/>
      <c r="CC273" s="115"/>
      <c r="CD273" s="115">
        <v>0.0</v>
      </c>
      <c r="CE273" s="115">
        <v>0.0</v>
      </c>
      <c r="CF273" s="115">
        <v>0.0</v>
      </c>
      <c r="CG273" s="115">
        <v>0.0</v>
      </c>
      <c r="CH273" s="115"/>
      <c r="CI273" s="115"/>
      <c r="CJ273" s="115"/>
      <c r="CK273" s="115"/>
      <c r="CL273" s="116">
        <v>45812.0</v>
      </c>
      <c r="CM273" s="114" t="s">
        <v>369</v>
      </c>
      <c r="CN273" s="114" t="s">
        <v>370</v>
      </c>
      <c r="CO273" s="114" t="s">
        <v>371</v>
      </c>
      <c r="CP273" s="115">
        <v>1866.48</v>
      </c>
      <c r="CQ273" s="115">
        <v>25.0</v>
      </c>
      <c r="CR273" s="115">
        <v>23.0</v>
      </c>
      <c r="CS273" s="114" t="s">
        <v>247</v>
      </c>
      <c r="CT273" s="114"/>
      <c r="CU273" s="114"/>
      <c r="CV273" s="114" t="s">
        <v>372</v>
      </c>
      <c r="CW273" s="116">
        <v>46178.0</v>
      </c>
      <c r="CX273" s="114" t="s">
        <v>358</v>
      </c>
    </row>
    <row r="274">
      <c r="A274" s="117" t="s">
        <v>744</v>
      </c>
      <c r="B274" s="117" t="s">
        <v>195</v>
      </c>
      <c r="C274" s="117" t="s">
        <v>24</v>
      </c>
      <c r="D274" s="117" t="s">
        <v>348</v>
      </c>
      <c r="E274" s="117" t="s">
        <v>349</v>
      </c>
      <c r="F274" s="117"/>
      <c r="G274" s="117"/>
      <c r="H274" s="117"/>
      <c r="I274" s="118">
        <v>13126.0</v>
      </c>
      <c r="J274" s="117" t="s">
        <v>97</v>
      </c>
      <c r="K274" s="117" t="s">
        <v>350</v>
      </c>
      <c r="L274" s="119">
        <v>45812.0</v>
      </c>
      <c r="M274" s="117" t="s">
        <v>351</v>
      </c>
      <c r="N274" s="118">
        <v>6.0</v>
      </c>
      <c r="O274" s="117" t="s">
        <v>352</v>
      </c>
      <c r="P274" s="117" t="s">
        <v>353</v>
      </c>
      <c r="Q274" s="118">
        <v>3109.42</v>
      </c>
      <c r="R274" s="118">
        <v>5672.04</v>
      </c>
      <c r="S274" s="118">
        <v>18.0</v>
      </c>
      <c r="T274" s="118">
        <v>37.0</v>
      </c>
      <c r="U274" s="118">
        <v>51.0</v>
      </c>
      <c r="V274" s="118">
        <v>110.0</v>
      </c>
      <c r="W274" s="118">
        <v>-0.051923965</v>
      </c>
      <c r="X274" s="118">
        <v>-0.11016949152542377</v>
      </c>
      <c r="Y274" s="118">
        <v>0.017272961</v>
      </c>
      <c r="Z274" s="118">
        <v>0.049994038</v>
      </c>
      <c r="AA274" s="118">
        <v>-0.004946123</v>
      </c>
      <c r="AB274" s="118">
        <v>-2275.621140060946</v>
      </c>
      <c r="AC274" s="118"/>
      <c r="AD274" s="118"/>
      <c r="AE274" s="118"/>
      <c r="AF274" s="118"/>
      <c r="AG274" s="118">
        <v>-2275.621140060946</v>
      </c>
      <c r="AH274" s="118"/>
      <c r="AI274" s="118"/>
      <c r="AJ274" s="118"/>
      <c r="AK274" s="118"/>
      <c r="AL274" s="118"/>
      <c r="AM274" s="118"/>
      <c r="AN274" s="118"/>
      <c r="AO274" s="118"/>
      <c r="AP274" s="118"/>
      <c r="AQ274" s="118"/>
      <c r="AR274" s="118">
        <v>0.0</v>
      </c>
      <c r="AS274" s="118">
        <v>0.0</v>
      </c>
      <c r="AT274" s="118"/>
      <c r="AU274" s="118"/>
      <c r="AV274" s="118"/>
      <c r="AW274" s="118"/>
      <c r="AX274" s="118"/>
      <c r="AY274" s="118"/>
      <c r="AZ274" s="118"/>
      <c r="BA274" s="118"/>
      <c r="BB274" s="118"/>
      <c r="BC274" s="118"/>
      <c r="BD274" s="118"/>
      <c r="BE274" s="118"/>
      <c r="BF274" s="118"/>
      <c r="BG274" s="118"/>
      <c r="BH274" s="118">
        <v>36723.19343576279</v>
      </c>
      <c r="BI274" s="118">
        <v>-31012.0357528237</v>
      </c>
      <c r="BJ274" s="118">
        <v>38166.80286539551</v>
      </c>
      <c r="BK274" s="118">
        <v>-24201.011179707435</v>
      </c>
      <c r="BL274" s="118">
        <v>19647.58418016359</v>
      </c>
      <c r="BM274" s="118">
        <v>-17067.03282122392</v>
      </c>
      <c r="BN274" s="118">
        <v>21073.293134851534</v>
      </c>
      <c r="BO274" s="118">
        <v>-21510.388084052516</v>
      </c>
      <c r="BP274" s="118">
        <v>16750.550170999653</v>
      </c>
      <c r="BQ274" s="118">
        <v>-13732.903862858993</v>
      </c>
      <c r="BR274" s="118"/>
      <c r="BS274" s="118"/>
      <c r="BT274" s="118"/>
      <c r="BU274" s="118"/>
      <c r="BV274" s="118"/>
      <c r="BW274" s="118"/>
      <c r="BX274" s="118"/>
      <c r="BY274" s="118"/>
      <c r="BZ274" s="118">
        <v>0.0</v>
      </c>
      <c r="CA274" s="118">
        <v>0.0</v>
      </c>
      <c r="CB274" s="118"/>
      <c r="CC274" s="118"/>
      <c r="CD274" s="118">
        <v>0.0</v>
      </c>
      <c r="CE274" s="118">
        <v>0.0</v>
      </c>
      <c r="CF274" s="118">
        <v>0.0</v>
      </c>
      <c r="CG274" s="118">
        <v>0.0</v>
      </c>
      <c r="CH274" s="118"/>
      <c r="CI274" s="118"/>
      <c r="CJ274" s="118"/>
      <c r="CK274" s="118"/>
      <c r="CL274" s="119">
        <v>45812.0</v>
      </c>
      <c r="CM274" s="117" t="s">
        <v>354</v>
      </c>
      <c r="CN274" s="117" t="s">
        <v>355</v>
      </c>
      <c r="CO274" s="117" t="s">
        <v>356</v>
      </c>
      <c r="CP274" s="118">
        <v>3109.42</v>
      </c>
      <c r="CQ274" s="118">
        <v>25.0</v>
      </c>
      <c r="CR274" s="118">
        <v>23.0</v>
      </c>
      <c r="CS274" s="117" t="s">
        <v>24</v>
      </c>
      <c r="CT274" s="117"/>
      <c r="CU274" s="117"/>
      <c r="CV274" s="117" t="s">
        <v>372</v>
      </c>
      <c r="CW274" s="119">
        <v>46178.0</v>
      </c>
      <c r="CX274" s="117" t="s">
        <v>358</v>
      </c>
    </row>
    <row r="275">
      <c r="A275" s="114" t="s">
        <v>639</v>
      </c>
      <c r="B275" s="114" t="s">
        <v>753</v>
      </c>
      <c r="C275" s="114" t="s">
        <v>27</v>
      </c>
      <c r="D275" s="114" t="s">
        <v>573</v>
      </c>
      <c r="E275" s="114" t="s">
        <v>349</v>
      </c>
      <c r="F275" s="114"/>
      <c r="G275" s="114"/>
      <c r="H275" s="114"/>
      <c r="I275" s="115">
        <v>14267.0</v>
      </c>
      <c r="J275" s="114" t="s">
        <v>98</v>
      </c>
      <c r="K275" s="114" t="s">
        <v>574</v>
      </c>
      <c r="L275" s="116">
        <v>45812.0</v>
      </c>
      <c r="M275" s="114" t="s">
        <v>351</v>
      </c>
      <c r="N275" s="115">
        <v>6.0</v>
      </c>
      <c r="O275" s="114" t="s">
        <v>352</v>
      </c>
      <c r="P275" s="114" t="s">
        <v>353</v>
      </c>
      <c r="Q275" s="115">
        <v>5455.28</v>
      </c>
      <c r="R275" s="115">
        <v>5487.72</v>
      </c>
      <c r="S275" s="115">
        <v>37.0</v>
      </c>
      <c r="T275" s="115">
        <v>28.0</v>
      </c>
      <c r="U275" s="115">
        <v>92.0</v>
      </c>
      <c r="V275" s="115">
        <v>77.0</v>
      </c>
      <c r="W275" s="115">
        <v>-0.0610895495</v>
      </c>
      <c r="X275" s="115">
        <v>-0.060893210283454235</v>
      </c>
      <c r="Y275" s="115">
        <v>-0.028034027</v>
      </c>
      <c r="Z275" s="115">
        <v>0.0686938845</v>
      </c>
      <c r="AA275" s="115">
        <v>-0.043318421999999995</v>
      </c>
      <c r="AB275" s="115">
        <v>-14.71095090860058</v>
      </c>
      <c r="AC275" s="115"/>
      <c r="AD275" s="115"/>
      <c r="AE275" s="115"/>
      <c r="AF275" s="115"/>
      <c r="AG275" s="115">
        <v>-14.71095090860058</v>
      </c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>
        <v>0.0</v>
      </c>
      <c r="AS275" s="115">
        <v>0.0</v>
      </c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>
        <v>18825.565689956038</v>
      </c>
      <c r="BI275" s="115">
        <v>-26343.147340292868</v>
      </c>
      <c r="BJ275" s="115">
        <v>16162.929543998956</v>
      </c>
      <c r="BK275" s="115">
        <v>-15297.611607632114</v>
      </c>
      <c r="BL275" s="115">
        <v>9184.1458188079</v>
      </c>
      <c r="BM275" s="115">
        <v>-11029.988512860526</v>
      </c>
      <c r="BN275" s="115">
        <v>3685.8149041199104</v>
      </c>
      <c r="BO275" s="115">
        <v>-14003.88323321319</v>
      </c>
      <c r="BP275" s="115">
        <v>13600.358333264281</v>
      </c>
      <c r="BQ275" s="115">
        <v>-5128.132698223628</v>
      </c>
      <c r="BR275" s="115"/>
      <c r="BS275" s="115"/>
      <c r="BT275" s="115"/>
      <c r="BU275" s="115"/>
      <c r="BV275" s="115"/>
      <c r="BW275" s="115"/>
      <c r="BX275" s="115"/>
      <c r="BY275" s="115"/>
      <c r="BZ275" s="115">
        <v>0.0</v>
      </c>
      <c r="CA275" s="115">
        <v>0.0</v>
      </c>
      <c r="CB275" s="115"/>
      <c r="CC275" s="115"/>
      <c r="CD275" s="115">
        <v>0.0</v>
      </c>
      <c r="CE275" s="115">
        <v>0.0</v>
      </c>
      <c r="CF275" s="115">
        <v>0.0</v>
      </c>
      <c r="CG275" s="115">
        <v>0.0</v>
      </c>
      <c r="CH275" s="115"/>
      <c r="CI275" s="115"/>
      <c r="CJ275" s="115"/>
      <c r="CK275" s="115"/>
      <c r="CL275" s="116">
        <v>45812.0</v>
      </c>
      <c r="CM275" s="114" t="s">
        <v>369</v>
      </c>
      <c r="CN275" s="114" t="s">
        <v>575</v>
      </c>
      <c r="CO275" s="114" t="s">
        <v>576</v>
      </c>
      <c r="CP275" s="115">
        <v>5455.28</v>
      </c>
      <c r="CQ275" s="115">
        <v>25.0</v>
      </c>
      <c r="CR275" s="115">
        <v>23.0</v>
      </c>
      <c r="CS275" s="114" t="s">
        <v>247</v>
      </c>
      <c r="CT275" s="114"/>
      <c r="CU275" s="114"/>
      <c r="CV275" s="114" t="s">
        <v>372</v>
      </c>
      <c r="CW275" s="116">
        <v>46178.0</v>
      </c>
      <c r="CX275" s="114" t="s">
        <v>358</v>
      </c>
    </row>
    <row r="276">
      <c r="A276" s="117" t="s">
        <v>744</v>
      </c>
      <c r="B276" s="117" t="s">
        <v>203</v>
      </c>
      <c r="C276" s="117" t="s">
        <v>24</v>
      </c>
      <c r="D276" s="117" t="s">
        <v>348</v>
      </c>
      <c r="E276" s="117" t="s">
        <v>349</v>
      </c>
      <c r="F276" s="117"/>
      <c r="G276" s="117"/>
      <c r="H276" s="117"/>
      <c r="I276" s="118">
        <v>13117.0</v>
      </c>
      <c r="J276" s="117" t="s">
        <v>97</v>
      </c>
      <c r="K276" s="117" t="s">
        <v>350</v>
      </c>
      <c r="L276" s="119">
        <v>45812.0</v>
      </c>
      <c r="M276" s="117" t="s">
        <v>351</v>
      </c>
      <c r="N276" s="118">
        <v>6.0</v>
      </c>
      <c r="O276" s="117" t="s">
        <v>352</v>
      </c>
      <c r="P276" s="117" t="s">
        <v>353</v>
      </c>
      <c r="Q276" s="118">
        <v>6013.3</v>
      </c>
      <c r="R276" s="118">
        <v>4595.97</v>
      </c>
      <c r="S276" s="118">
        <v>32.0</v>
      </c>
      <c r="T276" s="118">
        <v>28.0</v>
      </c>
      <c r="U276" s="118">
        <v>80.0</v>
      </c>
      <c r="V276" s="118">
        <v>77.0</v>
      </c>
      <c r="W276" s="118">
        <v>-0.051923965</v>
      </c>
      <c r="X276" s="118">
        <v>-0.11016949152542377</v>
      </c>
      <c r="Y276" s="118">
        <v>0.017272961</v>
      </c>
      <c r="Z276" s="118">
        <v>0.049994038</v>
      </c>
      <c r="AA276" s="118">
        <v>-0.004946123</v>
      </c>
      <c r="AB276" s="118">
        <v>2001.370415898637</v>
      </c>
      <c r="AC276" s="118"/>
      <c r="AD276" s="118"/>
      <c r="AE276" s="118"/>
      <c r="AF276" s="118"/>
      <c r="AG276" s="118">
        <v>2001.370415898637</v>
      </c>
      <c r="AH276" s="118"/>
      <c r="AI276" s="118"/>
      <c r="AJ276" s="118"/>
      <c r="AK276" s="118"/>
      <c r="AL276" s="118"/>
      <c r="AM276" s="118"/>
      <c r="AN276" s="118"/>
      <c r="AO276" s="118"/>
      <c r="AP276" s="118"/>
      <c r="AQ276" s="118"/>
      <c r="AR276" s="118">
        <v>0.0</v>
      </c>
      <c r="AS276" s="118">
        <v>0.0</v>
      </c>
      <c r="AT276" s="118"/>
      <c r="AU276" s="118"/>
      <c r="AV276" s="118"/>
      <c r="AW276" s="118"/>
      <c r="AX276" s="118"/>
      <c r="AY276" s="118"/>
      <c r="AZ276" s="118"/>
      <c r="BA276" s="118"/>
      <c r="BB276" s="118"/>
      <c r="BC276" s="118"/>
      <c r="BD276" s="118"/>
      <c r="BE276" s="118"/>
      <c r="BF276" s="118"/>
      <c r="BG276" s="118"/>
      <c r="BH276" s="118">
        <v>36723.19343576279</v>
      </c>
      <c r="BI276" s="118">
        <v>-31012.0357528237</v>
      </c>
      <c r="BJ276" s="118">
        <v>38166.80286539551</v>
      </c>
      <c r="BK276" s="118">
        <v>-24201.011179707435</v>
      </c>
      <c r="BL276" s="118">
        <v>19647.58418016359</v>
      </c>
      <c r="BM276" s="118">
        <v>-17067.03282122392</v>
      </c>
      <c r="BN276" s="118">
        <v>21073.293134851534</v>
      </c>
      <c r="BO276" s="118">
        <v>-21510.388084052516</v>
      </c>
      <c r="BP276" s="118">
        <v>16750.550170999653</v>
      </c>
      <c r="BQ276" s="118">
        <v>-13732.903862858993</v>
      </c>
      <c r="BR276" s="118"/>
      <c r="BS276" s="118"/>
      <c r="BT276" s="118"/>
      <c r="BU276" s="118"/>
      <c r="BV276" s="118"/>
      <c r="BW276" s="118"/>
      <c r="BX276" s="118"/>
      <c r="BY276" s="118"/>
      <c r="BZ276" s="118">
        <v>0.0</v>
      </c>
      <c r="CA276" s="118">
        <v>0.0</v>
      </c>
      <c r="CB276" s="118"/>
      <c r="CC276" s="118"/>
      <c r="CD276" s="118">
        <v>0.0</v>
      </c>
      <c r="CE276" s="118">
        <v>0.0</v>
      </c>
      <c r="CF276" s="118">
        <v>0.0</v>
      </c>
      <c r="CG276" s="118">
        <v>0.0</v>
      </c>
      <c r="CH276" s="118"/>
      <c r="CI276" s="118"/>
      <c r="CJ276" s="118"/>
      <c r="CK276" s="118"/>
      <c r="CL276" s="119">
        <v>45812.0</v>
      </c>
      <c r="CM276" s="117" t="s">
        <v>354</v>
      </c>
      <c r="CN276" s="117" t="s">
        <v>355</v>
      </c>
      <c r="CO276" s="117" t="s">
        <v>356</v>
      </c>
      <c r="CP276" s="118">
        <v>6013.3</v>
      </c>
      <c r="CQ276" s="118">
        <v>25.0</v>
      </c>
      <c r="CR276" s="118">
        <v>23.0</v>
      </c>
      <c r="CS276" s="117" t="s">
        <v>24</v>
      </c>
      <c r="CT276" s="117"/>
      <c r="CU276" s="117"/>
      <c r="CV276" s="117" t="s">
        <v>357</v>
      </c>
      <c r="CW276" s="119">
        <v>46178.0</v>
      </c>
      <c r="CX276" s="117" t="s">
        <v>358</v>
      </c>
    </row>
    <row r="277">
      <c r="A277" s="114" t="s">
        <v>751</v>
      </c>
      <c r="B277" s="114" t="s">
        <v>186</v>
      </c>
      <c r="C277" s="114" t="s">
        <v>24</v>
      </c>
      <c r="D277" s="114" t="s">
        <v>360</v>
      </c>
      <c r="E277" s="114" t="s">
        <v>349</v>
      </c>
      <c r="F277" s="114"/>
      <c r="G277" s="114"/>
      <c r="H277" s="114"/>
      <c r="I277" s="115">
        <v>20194.0</v>
      </c>
      <c r="J277" s="114" t="s">
        <v>97</v>
      </c>
      <c r="K277" s="114" t="s">
        <v>361</v>
      </c>
      <c r="L277" s="116">
        <v>45812.0</v>
      </c>
      <c r="M277" s="114" t="s">
        <v>351</v>
      </c>
      <c r="N277" s="115">
        <v>6.0</v>
      </c>
      <c r="O277" s="114" t="s">
        <v>352</v>
      </c>
      <c r="P277" s="114" t="s">
        <v>353</v>
      </c>
      <c r="Q277" s="115">
        <v>5073.47</v>
      </c>
      <c r="R277" s="115">
        <v>5089.85</v>
      </c>
      <c r="S277" s="115">
        <v>26.0</v>
      </c>
      <c r="T277" s="115">
        <v>25.0</v>
      </c>
      <c r="U277" s="115">
        <v>66.0</v>
      </c>
      <c r="V277" s="115">
        <v>68.0</v>
      </c>
      <c r="W277" s="115">
        <v>-0.051923965</v>
      </c>
      <c r="X277" s="115">
        <v>-0.11016949152542377</v>
      </c>
      <c r="Y277" s="115">
        <v>0.017272961</v>
      </c>
      <c r="Z277" s="115">
        <v>0.049994038</v>
      </c>
      <c r="AA277" s="115">
        <v>-0.004946123</v>
      </c>
      <c r="AB277" s="115">
        <v>421.16986568924887</v>
      </c>
      <c r="AC277" s="115"/>
      <c r="AD277" s="115"/>
      <c r="AE277" s="115"/>
      <c r="AF277" s="115"/>
      <c r="AG277" s="115">
        <v>421.16986568924887</v>
      </c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>
        <v>0.0</v>
      </c>
      <c r="AS277" s="115">
        <v>0.0</v>
      </c>
      <c r="AT277" s="115"/>
      <c r="AU277" s="115"/>
      <c r="AV277" s="115"/>
      <c r="AW277" s="115"/>
      <c r="AX277" s="115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>
        <v>36723.19343576279</v>
      </c>
      <c r="BI277" s="115">
        <v>-31012.0357528237</v>
      </c>
      <c r="BJ277" s="115">
        <v>38166.80286539551</v>
      </c>
      <c r="BK277" s="115">
        <v>-24201.011179707435</v>
      </c>
      <c r="BL277" s="115">
        <v>19647.58418016359</v>
      </c>
      <c r="BM277" s="115">
        <v>-17067.03282122392</v>
      </c>
      <c r="BN277" s="115">
        <v>21073.293134851534</v>
      </c>
      <c r="BO277" s="115">
        <v>-21510.388084052516</v>
      </c>
      <c r="BP277" s="115">
        <v>16750.550170999653</v>
      </c>
      <c r="BQ277" s="115">
        <v>-13732.903862858993</v>
      </c>
      <c r="BR277" s="115"/>
      <c r="BS277" s="115"/>
      <c r="BT277" s="115"/>
      <c r="BU277" s="115"/>
      <c r="BV277" s="115"/>
      <c r="BW277" s="115"/>
      <c r="BX277" s="115"/>
      <c r="BY277" s="115"/>
      <c r="BZ277" s="115">
        <v>0.0</v>
      </c>
      <c r="CA277" s="115">
        <v>0.0</v>
      </c>
      <c r="CB277" s="115"/>
      <c r="CC277" s="115"/>
      <c r="CD277" s="115">
        <v>0.0</v>
      </c>
      <c r="CE277" s="115">
        <v>0.0</v>
      </c>
      <c r="CF277" s="115">
        <v>0.0</v>
      </c>
      <c r="CG277" s="115">
        <v>0.0</v>
      </c>
      <c r="CH277" s="115"/>
      <c r="CI277" s="115"/>
      <c r="CJ277" s="115"/>
      <c r="CK277" s="115"/>
      <c r="CL277" s="116">
        <v>45812.0</v>
      </c>
      <c r="CM277" s="114" t="s">
        <v>362</v>
      </c>
      <c r="CN277" s="114" t="s">
        <v>363</v>
      </c>
      <c r="CO277" s="114" t="s">
        <v>364</v>
      </c>
      <c r="CP277" s="115">
        <v>5073.47</v>
      </c>
      <c r="CQ277" s="115">
        <v>25.0</v>
      </c>
      <c r="CR277" s="115">
        <v>23.0</v>
      </c>
      <c r="CS277" s="114" t="s">
        <v>24</v>
      </c>
      <c r="CT277" s="114"/>
      <c r="CU277" s="114"/>
      <c r="CV277" s="114" t="s">
        <v>357</v>
      </c>
      <c r="CW277" s="116">
        <v>46178.0</v>
      </c>
      <c r="CX277" s="114" t="s">
        <v>358</v>
      </c>
    </row>
    <row r="278">
      <c r="A278" s="117" t="s">
        <v>663</v>
      </c>
      <c r="B278" s="117" t="s">
        <v>754</v>
      </c>
      <c r="C278" s="117" t="s">
        <v>25</v>
      </c>
      <c r="D278" s="117" t="s">
        <v>400</v>
      </c>
      <c r="E278" s="117" t="s">
        <v>349</v>
      </c>
      <c r="F278" s="117"/>
      <c r="G278" s="117"/>
      <c r="H278" s="117"/>
      <c r="I278" s="118">
        <v>16494.0</v>
      </c>
      <c r="J278" s="117" t="s">
        <v>79</v>
      </c>
      <c r="K278" s="117" t="s">
        <v>401</v>
      </c>
      <c r="L278" s="119">
        <v>45812.0</v>
      </c>
      <c r="M278" s="117" t="s">
        <v>351</v>
      </c>
      <c r="N278" s="118">
        <v>6.0</v>
      </c>
      <c r="O278" s="117" t="s">
        <v>352</v>
      </c>
      <c r="P278" s="117" t="s">
        <v>353</v>
      </c>
      <c r="Q278" s="118">
        <v>5401.38</v>
      </c>
      <c r="R278" s="118">
        <v>7490.1</v>
      </c>
      <c r="S278" s="118">
        <v>54.0</v>
      </c>
      <c r="T278" s="118">
        <v>58.0</v>
      </c>
      <c r="U278" s="118">
        <v>114.0</v>
      </c>
      <c r="V278" s="118">
        <v>141.0</v>
      </c>
      <c r="W278" s="118">
        <v>-0.054825179</v>
      </c>
      <c r="X278" s="118">
        <v>-0.032258064516129004</v>
      </c>
      <c r="Y278" s="118">
        <v>0.02488836</v>
      </c>
      <c r="Z278" s="118">
        <v>0.004423513</v>
      </c>
      <c r="AA278" s="118">
        <v>0.010875379</v>
      </c>
      <c r="AB278" s="118">
        <v>-1958.6790219961658</v>
      </c>
      <c r="AC278" s="118"/>
      <c r="AD278" s="118"/>
      <c r="AE278" s="118"/>
      <c r="AF278" s="118"/>
      <c r="AG278" s="118">
        <v>-1958.6790219961658</v>
      </c>
      <c r="AH278" s="118"/>
      <c r="AI278" s="118"/>
      <c r="AJ278" s="118"/>
      <c r="AK278" s="118"/>
      <c r="AL278" s="118"/>
      <c r="AM278" s="118"/>
      <c r="AN278" s="118"/>
      <c r="AO278" s="118"/>
      <c r="AP278" s="118"/>
      <c r="AQ278" s="118"/>
      <c r="AR278" s="118">
        <v>0.0</v>
      </c>
      <c r="AS278" s="118">
        <v>0.0</v>
      </c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/>
      <c r="BE278" s="118"/>
      <c r="BF278" s="118"/>
      <c r="BG278" s="118"/>
      <c r="BH278" s="118">
        <v>9844.129610043932</v>
      </c>
      <c r="BI278" s="118">
        <v>-9425.6405393914</v>
      </c>
      <c r="BJ278" s="118">
        <v>5061.4460225670955</v>
      </c>
      <c r="BK278" s="118">
        <v>-10020.452523714228</v>
      </c>
      <c r="BL278" s="118">
        <v>8413.052881476435</v>
      </c>
      <c r="BM278" s="118">
        <v>-8181.282124534361</v>
      </c>
      <c r="BN278" s="118">
        <v>6068.478079148779</v>
      </c>
      <c r="BO278" s="118">
        <v>-5567.564024379657</v>
      </c>
      <c r="BP278" s="118">
        <v>8508.315175032501</v>
      </c>
      <c r="BQ278" s="118">
        <v>-8777.45847285955</v>
      </c>
      <c r="BR278" s="118"/>
      <c r="BS278" s="118"/>
      <c r="BT278" s="118"/>
      <c r="BU278" s="118"/>
      <c r="BV278" s="118"/>
      <c r="BW278" s="118"/>
      <c r="BX278" s="118"/>
      <c r="BY278" s="118"/>
      <c r="BZ278" s="118">
        <v>0.0</v>
      </c>
      <c r="CA278" s="118">
        <v>0.0</v>
      </c>
      <c r="CB278" s="118"/>
      <c r="CC278" s="118"/>
      <c r="CD278" s="118">
        <v>0.0</v>
      </c>
      <c r="CE278" s="118">
        <v>0.0</v>
      </c>
      <c r="CF278" s="118">
        <v>0.0</v>
      </c>
      <c r="CG278" s="118">
        <v>0.0</v>
      </c>
      <c r="CH278" s="118"/>
      <c r="CI278" s="118"/>
      <c r="CJ278" s="118"/>
      <c r="CK278" s="118"/>
      <c r="CL278" s="119">
        <v>45812.0</v>
      </c>
      <c r="CM278" s="117" t="s">
        <v>384</v>
      </c>
      <c r="CN278" s="117" t="s">
        <v>391</v>
      </c>
      <c r="CO278" s="117" t="s">
        <v>392</v>
      </c>
      <c r="CP278" s="118">
        <v>5401.38</v>
      </c>
      <c r="CQ278" s="118">
        <v>25.0</v>
      </c>
      <c r="CR278" s="118">
        <v>23.0</v>
      </c>
      <c r="CS278" s="117" t="s">
        <v>247</v>
      </c>
      <c r="CT278" s="117"/>
      <c r="CU278" s="117"/>
      <c r="CV278" s="117" t="s">
        <v>372</v>
      </c>
      <c r="CW278" s="119">
        <v>46178.0</v>
      </c>
      <c r="CX278" s="117" t="s">
        <v>358</v>
      </c>
    </row>
    <row r="279">
      <c r="A279" s="114" t="s">
        <v>745</v>
      </c>
      <c r="B279" s="114" t="s">
        <v>755</v>
      </c>
      <c r="C279" s="114" t="s">
        <v>27</v>
      </c>
      <c r="D279" s="114" t="s">
        <v>411</v>
      </c>
      <c r="E279" s="114" t="s">
        <v>349</v>
      </c>
      <c r="F279" s="114"/>
      <c r="G279" s="114"/>
      <c r="H279" s="114"/>
      <c r="I279" s="115">
        <v>12735.0</v>
      </c>
      <c r="J279" s="114" t="s">
        <v>98</v>
      </c>
      <c r="K279" s="114" t="s">
        <v>412</v>
      </c>
      <c r="L279" s="116">
        <v>45812.0</v>
      </c>
      <c r="M279" s="114" t="s">
        <v>351</v>
      </c>
      <c r="N279" s="115">
        <v>6.0</v>
      </c>
      <c r="O279" s="114" t="s">
        <v>352</v>
      </c>
      <c r="P279" s="114" t="s">
        <v>353</v>
      </c>
      <c r="Q279" s="115">
        <v>5173.31</v>
      </c>
      <c r="R279" s="115">
        <v>6805.09</v>
      </c>
      <c r="S279" s="115">
        <v>36.0</v>
      </c>
      <c r="T279" s="115">
        <v>45.0</v>
      </c>
      <c r="U279" s="115">
        <v>124.0</v>
      </c>
      <c r="V279" s="115">
        <v>139.0</v>
      </c>
      <c r="W279" s="115">
        <v>-0.0610895495</v>
      </c>
      <c r="X279" s="115">
        <v>-0.060893210283454235</v>
      </c>
      <c r="Y279" s="115">
        <v>-0.028034027</v>
      </c>
      <c r="Z279" s="115">
        <v>0.0686938845</v>
      </c>
      <c r="AA279" s="115">
        <v>-0.043318421999999995</v>
      </c>
      <c r="AB279" s="115">
        <v>-1017.6959214266918</v>
      </c>
      <c r="AC279" s="115"/>
      <c r="AD279" s="115"/>
      <c r="AE279" s="115"/>
      <c r="AF279" s="115"/>
      <c r="AG279" s="115">
        <v>-1017.6959214266918</v>
      </c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>
        <v>0.0</v>
      </c>
      <c r="AS279" s="115">
        <v>0.0</v>
      </c>
      <c r="AT279" s="115"/>
      <c r="AU279" s="115"/>
      <c r="AV279" s="115"/>
      <c r="AW279" s="115"/>
      <c r="AX279" s="115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>
        <v>18825.565689956038</v>
      </c>
      <c r="BI279" s="115">
        <v>-26343.147340292868</v>
      </c>
      <c r="BJ279" s="115">
        <v>16162.929543998956</v>
      </c>
      <c r="BK279" s="115">
        <v>-15297.611607632114</v>
      </c>
      <c r="BL279" s="115">
        <v>9184.1458188079</v>
      </c>
      <c r="BM279" s="115">
        <v>-11029.988512860526</v>
      </c>
      <c r="BN279" s="115">
        <v>3685.8149041199104</v>
      </c>
      <c r="BO279" s="115">
        <v>-14003.88323321319</v>
      </c>
      <c r="BP279" s="115">
        <v>13600.358333264281</v>
      </c>
      <c r="BQ279" s="115">
        <v>-5128.132698223628</v>
      </c>
      <c r="BR279" s="115"/>
      <c r="BS279" s="115"/>
      <c r="BT279" s="115"/>
      <c r="BU279" s="115"/>
      <c r="BV279" s="115"/>
      <c r="BW279" s="115"/>
      <c r="BX279" s="115"/>
      <c r="BY279" s="115"/>
      <c r="BZ279" s="115">
        <v>0.0</v>
      </c>
      <c r="CA279" s="115">
        <v>0.0</v>
      </c>
      <c r="CB279" s="115"/>
      <c r="CC279" s="115"/>
      <c r="CD279" s="115">
        <v>0.0</v>
      </c>
      <c r="CE279" s="115">
        <v>0.0</v>
      </c>
      <c r="CF279" s="115">
        <v>0.0</v>
      </c>
      <c r="CG279" s="115">
        <v>0.0</v>
      </c>
      <c r="CH279" s="115"/>
      <c r="CI279" s="115"/>
      <c r="CJ279" s="115"/>
      <c r="CK279" s="115"/>
      <c r="CL279" s="116">
        <v>45812.0</v>
      </c>
      <c r="CM279" s="114" t="s">
        <v>369</v>
      </c>
      <c r="CN279" s="114" t="s">
        <v>370</v>
      </c>
      <c r="CO279" s="114" t="s">
        <v>371</v>
      </c>
      <c r="CP279" s="115">
        <v>5173.31</v>
      </c>
      <c r="CQ279" s="115">
        <v>25.0</v>
      </c>
      <c r="CR279" s="115">
        <v>23.0</v>
      </c>
      <c r="CS279" s="114" t="s">
        <v>247</v>
      </c>
      <c r="CT279" s="114"/>
      <c r="CU279" s="114"/>
      <c r="CV279" s="114" t="s">
        <v>372</v>
      </c>
      <c r="CW279" s="116">
        <v>46178.0</v>
      </c>
      <c r="CX279" s="114" t="s">
        <v>358</v>
      </c>
    </row>
    <row r="280">
      <c r="A280" s="117" t="s">
        <v>679</v>
      </c>
      <c r="B280" s="117" t="s">
        <v>756</v>
      </c>
      <c r="C280" s="117" t="s">
        <v>27</v>
      </c>
      <c r="D280" s="117" t="s">
        <v>367</v>
      </c>
      <c r="E280" s="117" t="s">
        <v>349</v>
      </c>
      <c r="F280" s="117"/>
      <c r="G280" s="117"/>
      <c r="H280" s="117"/>
      <c r="I280" s="118">
        <v>13249.0</v>
      </c>
      <c r="J280" s="117" t="s">
        <v>91</v>
      </c>
      <c r="K280" s="117" t="s">
        <v>368</v>
      </c>
      <c r="L280" s="119">
        <v>45812.0</v>
      </c>
      <c r="M280" s="117" t="s">
        <v>351</v>
      </c>
      <c r="N280" s="118">
        <v>6.0</v>
      </c>
      <c r="O280" s="117" t="s">
        <v>352</v>
      </c>
      <c r="P280" s="117" t="s">
        <v>353</v>
      </c>
      <c r="Q280" s="118">
        <v>10702.86</v>
      </c>
      <c r="R280" s="118">
        <v>17413.48</v>
      </c>
      <c r="S280" s="118">
        <v>79.0</v>
      </c>
      <c r="T280" s="118">
        <v>88.0</v>
      </c>
      <c r="U280" s="118">
        <v>174.0</v>
      </c>
      <c r="V280" s="118">
        <v>296.0</v>
      </c>
      <c r="W280" s="118">
        <v>-0.126790611</v>
      </c>
      <c r="X280" s="118">
        <v>-0.13422818791946312</v>
      </c>
      <c r="Y280" s="118">
        <v>0.005650353</v>
      </c>
      <c r="Z280" s="118">
        <v>0.040681487</v>
      </c>
      <c r="AA280" s="118">
        <v>-0.053243574</v>
      </c>
      <c r="AB280" s="118">
        <v>-4637.046832876751</v>
      </c>
      <c r="AC280" s="118"/>
      <c r="AD280" s="118"/>
      <c r="AE280" s="118"/>
      <c r="AF280" s="118"/>
      <c r="AG280" s="118">
        <v>-4637.046832876751</v>
      </c>
      <c r="AH280" s="118"/>
      <c r="AI280" s="118"/>
      <c r="AJ280" s="118"/>
      <c r="AK280" s="118"/>
      <c r="AL280" s="118"/>
      <c r="AM280" s="118"/>
      <c r="AN280" s="118"/>
      <c r="AO280" s="118"/>
      <c r="AP280" s="118"/>
      <c r="AQ280" s="118"/>
      <c r="AR280" s="118">
        <v>0.0</v>
      </c>
      <c r="AS280" s="118">
        <v>0.0</v>
      </c>
      <c r="AT280" s="118"/>
      <c r="AU280" s="118"/>
      <c r="AV280" s="118"/>
      <c r="AW280" s="118"/>
      <c r="AX280" s="118"/>
      <c r="AY280" s="118"/>
      <c r="AZ280" s="118"/>
      <c r="BA280" s="118"/>
      <c r="BB280" s="118"/>
      <c r="BC280" s="118"/>
      <c r="BD280" s="118"/>
      <c r="BE280" s="118"/>
      <c r="BF280" s="118"/>
      <c r="BG280" s="118"/>
      <c r="BH280" s="118">
        <v>21829.763445806973</v>
      </c>
      <c r="BI280" s="118">
        <v>-23232.607832078007</v>
      </c>
      <c r="BJ280" s="118">
        <v>14461.217678905754</v>
      </c>
      <c r="BK280" s="118">
        <v>-15723.93336723758</v>
      </c>
      <c r="BL280" s="118">
        <v>15034.277698176309</v>
      </c>
      <c r="BM280" s="118">
        <v>-14029.203514637135</v>
      </c>
      <c r="BN280" s="118">
        <v>5351.690837590037</v>
      </c>
      <c r="BO280" s="118">
        <v>-9876.566785555335</v>
      </c>
      <c r="BP280" s="118">
        <v>15726.327725337875</v>
      </c>
      <c r="BQ280" s="118">
        <v>-10196.377593833404</v>
      </c>
      <c r="BR280" s="118"/>
      <c r="BS280" s="118"/>
      <c r="BT280" s="118"/>
      <c r="BU280" s="118"/>
      <c r="BV280" s="118"/>
      <c r="BW280" s="118"/>
      <c r="BX280" s="118"/>
      <c r="BY280" s="118"/>
      <c r="BZ280" s="118">
        <v>0.0</v>
      </c>
      <c r="CA280" s="118">
        <v>0.0</v>
      </c>
      <c r="CB280" s="118"/>
      <c r="CC280" s="118"/>
      <c r="CD280" s="118">
        <v>0.0</v>
      </c>
      <c r="CE280" s="118">
        <v>0.0</v>
      </c>
      <c r="CF280" s="118">
        <v>0.0</v>
      </c>
      <c r="CG280" s="118">
        <v>0.0</v>
      </c>
      <c r="CH280" s="118"/>
      <c r="CI280" s="118"/>
      <c r="CJ280" s="118"/>
      <c r="CK280" s="118"/>
      <c r="CL280" s="119">
        <v>45812.0</v>
      </c>
      <c r="CM280" s="117" t="s">
        <v>369</v>
      </c>
      <c r="CN280" s="117" t="s">
        <v>370</v>
      </c>
      <c r="CO280" s="117" t="s">
        <v>371</v>
      </c>
      <c r="CP280" s="118">
        <v>10702.86</v>
      </c>
      <c r="CQ280" s="118">
        <v>25.0</v>
      </c>
      <c r="CR280" s="118">
        <v>23.0</v>
      </c>
      <c r="CS280" s="117" t="s">
        <v>247</v>
      </c>
      <c r="CT280" s="117"/>
      <c r="CU280" s="117"/>
      <c r="CV280" s="117" t="s">
        <v>372</v>
      </c>
      <c r="CW280" s="119">
        <v>46178.0</v>
      </c>
      <c r="CX280" s="117" t="s">
        <v>358</v>
      </c>
    </row>
    <row r="281">
      <c r="A281" s="114" t="s">
        <v>480</v>
      </c>
      <c r="B281" s="114" t="s">
        <v>757</v>
      </c>
      <c r="C281" s="114" t="s">
        <v>26</v>
      </c>
      <c r="D281" s="114" t="s">
        <v>406</v>
      </c>
      <c r="E281" s="114" t="s">
        <v>349</v>
      </c>
      <c r="F281" s="114"/>
      <c r="G281" s="114"/>
      <c r="H281" s="114"/>
      <c r="I281" s="115">
        <v>18921.0</v>
      </c>
      <c r="J281" s="114" t="s">
        <v>78</v>
      </c>
      <c r="K281" s="114" t="s">
        <v>407</v>
      </c>
      <c r="L281" s="116">
        <v>45812.0</v>
      </c>
      <c r="M281" s="114" t="s">
        <v>351</v>
      </c>
      <c r="N281" s="115">
        <v>6.0</v>
      </c>
      <c r="O281" s="114" t="s">
        <v>352</v>
      </c>
      <c r="P281" s="114" t="s">
        <v>353</v>
      </c>
      <c r="Q281" s="115">
        <v>12058.19</v>
      </c>
      <c r="R281" s="115">
        <v>17810.35</v>
      </c>
      <c r="S281" s="115">
        <v>86.0</v>
      </c>
      <c r="T281" s="115">
        <v>110.0</v>
      </c>
      <c r="U281" s="115">
        <v>213.0</v>
      </c>
      <c r="V281" s="115">
        <v>290.0</v>
      </c>
      <c r="W281" s="115">
        <v>-0.067958535</v>
      </c>
      <c r="X281" s="115">
        <v>-0.11965811965811968</v>
      </c>
      <c r="Y281" s="115">
        <v>0.038277632</v>
      </c>
      <c r="Z281" s="115">
        <v>0.073607972</v>
      </c>
      <c r="AA281" s="115">
        <v>-0.060044893</v>
      </c>
      <c r="AB281" s="115">
        <v>-3918.817873333387</v>
      </c>
      <c r="AC281" s="115"/>
      <c r="AD281" s="115"/>
      <c r="AE281" s="115"/>
      <c r="AF281" s="115"/>
      <c r="AG281" s="115">
        <v>-3918.817873333387</v>
      </c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>
        <v>0.0</v>
      </c>
      <c r="AS281" s="115">
        <v>0.0</v>
      </c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>
        <v>20984.351344564446</v>
      </c>
      <c r="BI281" s="115">
        <v>-42006.90046536044</v>
      </c>
      <c r="BJ281" s="115">
        <v>18221.68111498422</v>
      </c>
      <c r="BK281" s="115">
        <v>-16705.629652277985</v>
      </c>
      <c r="BL281" s="115">
        <v>12116.096321689847</v>
      </c>
      <c r="BM281" s="115">
        <v>-15059.834627137316</v>
      </c>
      <c r="BN281" s="115">
        <v>6244.844903847719</v>
      </c>
      <c r="BO281" s="115">
        <v>-7821.811989821972</v>
      </c>
      <c r="BP281" s="115">
        <v>9665.485299779895</v>
      </c>
      <c r="BQ281" s="115">
        <v>-11032.256519253115</v>
      </c>
      <c r="BR281" s="115"/>
      <c r="BS281" s="115"/>
      <c r="BT281" s="115"/>
      <c r="BU281" s="115"/>
      <c r="BV281" s="115"/>
      <c r="BW281" s="115"/>
      <c r="BX281" s="115"/>
      <c r="BY281" s="115"/>
      <c r="BZ281" s="115">
        <v>0.0</v>
      </c>
      <c r="CA281" s="115">
        <v>0.0</v>
      </c>
      <c r="CB281" s="115"/>
      <c r="CC281" s="115"/>
      <c r="CD281" s="115">
        <v>0.0</v>
      </c>
      <c r="CE281" s="115">
        <v>0.0</v>
      </c>
      <c r="CF281" s="115">
        <v>0.0</v>
      </c>
      <c r="CG281" s="115">
        <v>0.0</v>
      </c>
      <c r="CH281" s="115"/>
      <c r="CI281" s="115"/>
      <c r="CJ281" s="115"/>
      <c r="CK281" s="115"/>
      <c r="CL281" s="116">
        <v>45812.0</v>
      </c>
      <c r="CM281" s="114" t="s">
        <v>384</v>
      </c>
      <c r="CN281" s="114" t="s">
        <v>396</v>
      </c>
      <c r="CO281" s="114" t="s">
        <v>408</v>
      </c>
      <c r="CP281" s="115">
        <v>12058.19</v>
      </c>
      <c r="CQ281" s="115">
        <v>25.0</v>
      </c>
      <c r="CR281" s="115">
        <v>23.0</v>
      </c>
      <c r="CS281" s="114" t="s">
        <v>247</v>
      </c>
      <c r="CT281" s="114"/>
      <c r="CU281" s="114"/>
      <c r="CV281" s="114" t="s">
        <v>372</v>
      </c>
      <c r="CW281" s="116">
        <v>46178.0</v>
      </c>
      <c r="CX281" s="114" t="s">
        <v>358</v>
      </c>
    </row>
    <row r="282">
      <c r="A282" s="117" t="s">
        <v>758</v>
      </c>
      <c r="B282" s="117" t="s">
        <v>759</v>
      </c>
      <c r="C282" s="117" t="s">
        <v>25</v>
      </c>
      <c r="D282" s="117" t="s">
        <v>437</v>
      </c>
      <c r="E282" s="117" t="s">
        <v>349</v>
      </c>
      <c r="F282" s="117"/>
      <c r="G282" s="117"/>
      <c r="H282" s="117"/>
      <c r="I282" s="118">
        <v>21759.0</v>
      </c>
      <c r="J282" s="117" t="s">
        <v>80</v>
      </c>
      <c r="K282" s="117" t="s">
        <v>438</v>
      </c>
      <c r="L282" s="119">
        <v>45812.0</v>
      </c>
      <c r="M282" s="117" t="s">
        <v>351</v>
      </c>
      <c r="N282" s="118">
        <v>6.0</v>
      </c>
      <c r="O282" s="117" t="s">
        <v>352</v>
      </c>
      <c r="P282" s="117" t="s">
        <v>353</v>
      </c>
      <c r="Q282" s="118">
        <v>4119.69</v>
      </c>
      <c r="R282" s="118">
        <v>3099.78</v>
      </c>
      <c r="S282" s="118">
        <v>23.0</v>
      </c>
      <c r="T282" s="118">
        <v>13.0</v>
      </c>
      <c r="U282" s="118">
        <v>60.0</v>
      </c>
      <c r="V282" s="118">
        <v>39.0</v>
      </c>
      <c r="W282" s="118">
        <v>-0.20420095300000002</v>
      </c>
      <c r="X282" s="118">
        <v>-0.199252506049084</v>
      </c>
      <c r="Y282" s="118">
        <v>-0.0044159505</v>
      </c>
      <c r="Z282" s="118">
        <v>0.080162051</v>
      </c>
      <c r="AA282" s="118">
        <v>-0.044701282</v>
      </c>
      <c r="AB282" s="118">
        <v>914.8150146148428</v>
      </c>
      <c r="AC282" s="118"/>
      <c r="AD282" s="118"/>
      <c r="AE282" s="118"/>
      <c r="AF282" s="118"/>
      <c r="AG282" s="118">
        <v>914.8150146148428</v>
      </c>
      <c r="AH282" s="118"/>
      <c r="AI282" s="118"/>
      <c r="AJ282" s="118"/>
      <c r="AK282" s="118"/>
      <c r="AL282" s="118"/>
      <c r="AM282" s="118"/>
      <c r="AN282" s="118"/>
      <c r="AO282" s="118"/>
      <c r="AP282" s="118"/>
      <c r="AQ282" s="118"/>
      <c r="AR282" s="118">
        <v>0.0</v>
      </c>
      <c r="AS282" s="118">
        <v>0.0</v>
      </c>
      <c r="AT282" s="118"/>
      <c r="AU282" s="118"/>
      <c r="AV282" s="118"/>
      <c r="AW282" s="118"/>
      <c r="AX282" s="118"/>
      <c r="AY282" s="118"/>
      <c r="AZ282" s="118"/>
      <c r="BA282" s="118"/>
      <c r="BB282" s="118"/>
      <c r="BC282" s="118"/>
      <c r="BD282" s="118"/>
      <c r="BE282" s="118"/>
      <c r="BF282" s="118"/>
      <c r="BG282" s="118"/>
      <c r="BH282" s="118">
        <v>11171.932900408972</v>
      </c>
      <c r="BI282" s="118">
        <v>-7863.7677090444995</v>
      </c>
      <c r="BJ282" s="118">
        <v>12390.96287669647</v>
      </c>
      <c r="BK282" s="118">
        <v>-9979.593755657963</v>
      </c>
      <c r="BL282" s="118">
        <v>4668.125302998433</v>
      </c>
      <c r="BM282" s="118">
        <v>-8026.562661985933</v>
      </c>
      <c r="BN282" s="118">
        <v>2025.6892989724831</v>
      </c>
      <c r="BO282" s="118">
        <v>-5038.4523199529785</v>
      </c>
      <c r="BP282" s="118">
        <v>5938.050355145717</v>
      </c>
      <c r="BQ282" s="118">
        <v>-6283.724693152721</v>
      </c>
      <c r="BR282" s="118"/>
      <c r="BS282" s="118"/>
      <c r="BT282" s="118"/>
      <c r="BU282" s="118"/>
      <c r="BV282" s="118"/>
      <c r="BW282" s="118"/>
      <c r="BX282" s="118"/>
      <c r="BY282" s="118"/>
      <c r="BZ282" s="118">
        <v>0.0</v>
      </c>
      <c r="CA282" s="118">
        <v>0.0</v>
      </c>
      <c r="CB282" s="118"/>
      <c r="CC282" s="118"/>
      <c r="CD282" s="118">
        <v>0.0</v>
      </c>
      <c r="CE282" s="118">
        <v>0.0</v>
      </c>
      <c r="CF282" s="118">
        <v>0.0</v>
      </c>
      <c r="CG282" s="118">
        <v>0.0</v>
      </c>
      <c r="CH282" s="118"/>
      <c r="CI282" s="118"/>
      <c r="CJ282" s="118"/>
      <c r="CK282" s="118"/>
      <c r="CL282" s="119">
        <v>45812.0</v>
      </c>
      <c r="CM282" s="117" t="s">
        <v>354</v>
      </c>
      <c r="CN282" s="117" t="s">
        <v>466</v>
      </c>
      <c r="CO282" s="117" t="s">
        <v>467</v>
      </c>
      <c r="CP282" s="118">
        <v>4119.69</v>
      </c>
      <c r="CQ282" s="118">
        <v>25.0</v>
      </c>
      <c r="CR282" s="118">
        <v>23.0</v>
      </c>
      <c r="CS282" s="117" t="s">
        <v>247</v>
      </c>
      <c r="CT282" s="117"/>
      <c r="CU282" s="117"/>
      <c r="CV282" s="117" t="s">
        <v>357</v>
      </c>
      <c r="CW282" s="119">
        <v>46178.0</v>
      </c>
      <c r="CX282" s="117" t="s">
        <v>358</v>
      </c>
    </row>
    <row r="283">
      <c r="A283" s="114" t="s">
        <v>659</v>
      </c>
      <c r="B283" s="114" t="s">
        <v>760</v>
      </c>
      <c r="C283" s="114" t="s">
        <v>25</v>
      </c>
      <c r="D283" s="114" t="s">
        <v>382</v>
      </c>
      <c r="E283" s="114" t="s">
        <v>349</v>
      </c>
      <c r="F283" s="114"/>
      <c r="G283" s="114"/>
      <c r="H283" s="114"/>
      <c r="I283" s="115">
        <v>13052.0</v>
      </c>
      <c r="J283" s="114" t="s">
        <v>83</v>
      </c>
      <c r="K283" s="114" t="s">
        <v>383</v>
      </c>
      <c r="L283" s="116">
        <v>45812.0</v>
      </c>
      <c r="M283" s="114" t="s">
        <v>351</v>
      </c>
      <c r="N283" s="115">
        <v>6.0</v>
      </c>
      <c r="O283" s="114" t="s">
        <v>352</v>
      </c>
      <c r="P283" s="114" t="s">
        <v>353</v>
      </c>
      <c r="Q283" s="115">
        <v>6380.08</v>
      </c>
      <c r="R283" s="115">
        <v>4185.84</v>
      </c>
      <c r="S283" s="115">
        <v>36.0</v>
      </c>
      <c r="T283" s="115">
        <v>40.0</v>
      </c>
      <c r="U283" s="115">
        <v>93.0</v>
      </c>
      <c r="V283" s="115">
        <v>78.0</v>
      </c>
      <c r="W283" s="115">
        <v>0.0979338435</v>
      </c>
      <c r="X283" s="115">
        <v>0.08723262032085566</v>
      </c>
      <c r="Y283" s="115">
        <v>0.057600565</v>
      </c>
      <c r="Z283" s="115">
        <v>0.051702021</v>
      </c>
      <c r="AA283" s="115">
        <v>0.0482037535</v>
      </c>
      <c r="AB283" s="115">
        <v>1068.540041158039</v>
      </c>
      <c r="AC283" s="115"/>
      <c r="AD283" s="115"/>
      <c r="AE283" s="115"/>
      <c r="AF283" s="115"/>
      <c r="AG283" s="115">
        <v>1068.540041158039</v>
      </c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>
        <v>0.0</v>
      </c>
      <c r="AS283" s="115">
        <v>0.0</v>
      </c>
      <c r="AT283" s="115"/>
      <c r="AU283" s="115"/>
      <c r="AV283" s="115"/>
      <c r="AW283" s="115"/>
      <c r="AX283" s="115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>
        <v>17679.045320501893</v>
      </c>
      <c r="BI283" s="115">
        <v>-11809.210611533774</v>
      </c>
      <c r="BJ283" s="115">
        <v>11291.702947072128</v>
      </c>
      <c r="BK283" s="115">
        <v>-9519.079057960147</v>
      </c>
      <c r="BL283" s="115">
        <v>8628.471461623165</v>
      </c>
      <c r="BM283" s="115">
        <v>-7347.650035836741</v>
      </c>
      <c r="BN283" s="115">
        <v>6192.068008931032</v>
      </c>
      <c r="BO283" s="115">
        <v>-9071.824523625435</v>
      </c>
      <c r="BP283" s="115">
        <v>9098.977877643514</v>
      </c>
      <c r="BQ283" s="115">
        <v>-4938.399937162685</v>
      </c>
      <c r="BR283" s="115"/>
      <c r="BS283" s="115"/>
      <c r="BT283" s="115"/>
      <c r="BU283" s="115"/>
      <c r="BV283" s="115"/>
      <c r="BW283" s="115"/>
      <c r="BX283" s="115"/>
      <c r="BY283" s="115"/>
      <c r="BZ283" s="115">
        <v>0.0</v>
      </c>
      <c r="CA283" s="115">
        <v>0.0</v>
      </c>
      <c r="CB283" s="115"/>
      <c r="CC283" s="115"/>
      <c r="CD283" s="115">
        <v>0.0</v>
      </c>
      <c r="CE283" s="115">
        <v>0.0</v>
      </c>
      <c r="CF283" s="115">
        <v>0.0</v>
      </c>
      <c r="CG283" s="115">
        <v>0.0</v>
      </c>
      <c r="CH283" s="115"/>
      <c r="CI283" s="115"/>
      <c r="CJ283" s="115"/>
      <c r="CK283" s="115"/>
      <c r="CL283" s="116">
        <v>45812.0</v>
      </c>
      <c r="CM283" s="114" t="s">
        <v>384</v>
      </c>
      <c r="CN283" s="114" t="s">
        <v>385</v>
      </c>
      <c r="CO283" s="114" t="s">
        <v>761</v>
      </c>
      <c r="CP283" s="115">
        <v>6380.08</v>
      </c>
      <c r="CQ283" s="115">
        <v>25.0</v>
      </c>
      <c r="CR283" s="115">
        <v>23.0</v>
      </c>
      <c r="CS283" s="114" t="s">
        <v>247</v>
      </c>
      <c r="CT283" s="114"/>
      <c r="CU283" s="114"/>
      <c r="CV283" s="114" t="s">
        <v>357</v>
      </c>
      <c r="CW283" s="116">
        <v>46178.0</v>
      </c>
      <c r="CX283" s="114" t="s">
        <v>358</v>
      </c>
    </row>
    <row r="284">
      <c r="A284" s="117" t="s">
        <v>347</v>
      </c>
      <c r="B284" s="117" t="s">
        <v>156</v>
      </c>
      <c r="C284" s="117" t="s">
        <v>24</v>
      </c>
      <c r="D284" s="117" t="s">
        <v>348</v>
      </c>
      <c r="E284" s="117" t="s">
        <v>349</v>
      </c>
      <c r="F284" s="117"/>
      <c r="G284" s="117"/>
      <c r="H284" s="117"/>
      <c r="I284" s="118">
        <v>20100.0</v>
      </c>
      <c r="J284" s="117" t="s">
        <v>90</v>
      </c>
      <c r="K284" s="117" t="s">
        <v>350</v>
      </c>
      <c r="L284" s="119">
        <v>45812.0</v>
      </c>
      <c r="M284" s="117" t="s">
        <v>351</v>
      </c>
      <c r="N284" s="118">
        <v>6.0</v>
      </c>
      <c r="O284" s="117" t="s">
        <v>352</v>
      </c>
      <c r="P284" s="117" t="s">
        <v>353</v>
      </c>
      <c r="Q284" s="118">
        <v>4292.85</v>
      </c>
      <c r="R284" s="118">
        <v>3774.17</v>
      </c>
      <c r="S284" s="118">
        <v>24.0</v>
      </c>
      <c r="T284" s="118">
        <v>27.0</v>
      </c>
      <c r="U284" s="118">
        <v>60.0</v>
      </c>
      <c r="V284" s="118">
        <v>61.0</v>
      </c>
      <c r="W284" s="118">
        <v>-0.0192751205</v>
      </c>
      <c r="X284" s="118">
        <v>-0.10607610474631751</v>
      </c>
      <c r="Y284" s="118">
        <v>0.025536409</v>
      </c>
      <c r="Z284" s="118">
        <v>0.0802198395</v>
      </c>
      <c r="AA284" s="118">
        <v>-0.015659599</v>
      </c>
      <c r="AB284" s="118">
        <v>828.0458803729988</v>
      </c>
      <c r="AC284" s="118"/>
      <c r="AD284" s="118"/>
      <c r="AE284" s="118"/>
      <c r="AF284" s="118"/>
      <c r="AG284" s="118">
        <v>828.0458803729988</v>
      </c>
      <c r="AH284" s="118"/>
      <c r="AI284" s="118"/>
      <c r="AJ284" s="118"/>
      <c r="AK284" s="118"/>
      <c r="AL284" s="118"/>
      <c r="AM284" s="118"/>
      <c r="AN284" s="118"/>
      <c r="AO284" s="118"/>
      <c r="AP284" s="118"/>
      <c r="AQ284" s="118"/>
      <c r="AR284" s="118">
        <v>0.0</v>
      </c>
      <c r="AS284" s="118">
        <v>0.0</v>
      </c>
      <c r="AT284" s="118"/>
      <c r="AU284" s="118"/>
      <c r="AV284" s="118"/>
      <c r="AW284" s="118"/>
      <c r="AX284" s="118"/>
      <c r="AY284" s="118"/>
      <c r="AZ284" s="118"/>
      <c r="BA284" s="118"/>
      <c r="BB284" s="118"/>
      <c r="BC284" s="118"/>
      <c r="BD284" s="118"/>
      <c r="BE284" s="118"/>
      <c r="BF284" s="118"/>
      <c r="BG284" s="118"/>
      <c r="BH284" s="118">
        <v>35860.08468789623</v>
      </c>
      <c r="BI284" s="118">
        <v>-32223.222052184225</v>
      </c>
      <c r="BJ284" s="118">
        <v>38711.29793377301</v>
      </c>
      <c r="BK284" s="118">
        <v>-22292.76362879735</v>
      </c>
      <c r="BL284" s="118">
        <v>16066.338981910685</v>
      </c>
      <c r="BM284" s="118">
        <v>-10957.421611413132</v>
      </c>
      <c r="BN284" s="118">
        <v>6086.057923784585</v>
      </c>
      <c r="BO284" s="118">
        <v>-20496.08517131655</v>
      </c>
      <c r="BP284" s="118">
        <v>23628.110314015066</v>
      </c>
      <c r="BQ284" s="118">
        <v>-4109.165695985545</v>
      </c>
      <c r="BR284" s="118"/>
      <c r="BS284" s="118"/>
      <c r="BT284" s="118"/>
      <c r="BU284" s="118"/>
      <c r="BV284" s="118"/>
      <c r="BW284" s="118"/>
      <c r="BX284" s="118"/>
      <c r="BY284" s="118"/>
      <c r="BZ284" s="118">
        <v>0.0</v>
      </c>
      <c r="CA284" s="118">
        <v>0.0</v>
      </c>
      <c r="CB284" s="118"/>
      <c r="CC284" s="118"/>
      <c r="CD284" s="118">
        <v>0.0</v>
      </c>
      <c r="CE284" s="118">
        <v>0.0</v>
      </c>
      <c r="CF284" s="118">
        <v>0.0</v>
      </c>
      <c r="CG284" s="118">
        <v>0.0</v>
      </c>
      <c r="CH284" s="118"/>
      <c r="CI284" s="118"/>
      <c r="CJ284" s="118"/>
      <c r="CK284" s="118"/>
      <c r="CL284" s="119">
        <v>45812.0</v>
      </c>
      <c r="CM284" s="117" t="s">
        <v>354</v>
      </c>
      <c r="CN284" s="117" t="s">
        <v>355</v>
      </c>
      <c r="CO284" s="117" t="s">
        <v>356</v>
      </c>
      <c r="CP284" s="118">
        <v>4292.85</v>
      </c>
      <c r="CQ284" s="118">
        <v>25.0</v>
      </c>
      <c r="CR284" s="118">
        <v>23.0</v>
      </c>
      <c r="CS284" s="117" t="s">
        <v>24</v>
      </c>
      <c r="CT284" s="117"/>
      <c r="CU284" s="117"/>
      <c r="CV284" s="117" t="s">
        <v>357</v>
      </c>
      <c r="CW284" s="119">
        <v>46178.0</v>
      </c>
      <c r="CX284" s="117" t="s">
        <v>358</v>
      </c>
    </row>
    <row r="285">
      <c r="A285" s="114" t="s">
        <v>686</v>
      </c>
      <c r="B285" s="114" t="s">
        <v>762</v>
      </c>
      <c r="C285" s="114" t="s">
        <v>25</v>
      </c>
      <c r="D285" s="114" t="s">
        <v>400</v>
      </c>
      <c r="E285" s="114" t="s">
        <v>349</v>
      </c>
      <c r="F285" s="114"/>
      <c r="G285" s="114"/>
      <c r="H285" s="114"/>
      <c r="I285" s="115">
        <v>16488.0</v>
      </c>
      <c r="J285" s="114" t="s">
        <v>82</v>
      </c>
      <c r="K285" s="114" t="s">
        <v>401</v>
      </c>
      <c r="L285" s="116">
        <v>45812.0</v>
      </c>
      <c r="M285" s="114" t="s">
        <v>351</v>
      </c>
      <c r="N285" s="115">
        <v>6.0</v>
      </c>
      <c r="O285" s="114" t="s">
        <v>352</v>
      </c>
      <c r="P285" s="114" t="s">
        <v>353</v>
      </c>
      <c r="Q285" s="115">
        <v>13530.08</v>
      </c>
      <c r="R285" s="115">
        <v>11277.33</v>
      </c>
      <c r="S285" s="115">
        <v>80.0</v>
      </c>
      <c r="T285" s="115">
        <v>68.0</v>
      </c>
      <c r="U285" s="115">
        <v>219.0</v>
      </c>
      <c r="V285" s="115">
        <v>175.0</v>
      </c>
      <c r="W285" s="115">
        <v>-0.046812981</v>
      </c>
      <c r="X285" s="115">
        <v>-0.038461538461538436</v>
      </c>
      <c r="Y285" s="115">
        <v>0.028705908</v>
      </c>
      <c r="Z285" s="115">
        <v>-0.00195191</v>
      </c>
      <c r="AA285" s="115">
        <v>0.048742348</v>
      </c>
      <c r="AB285" s="115">
        <v>2353.620364996755</v>
      </c>
      <c r="AC285" s="115"/>
      <c r="AD285" s="115"/>
      <c r="AE285" s="115"/>
      <c r="AF285" s="115"/>
      <c r="AG285" s="115">
        <v>2353.620364996755</v>
      </c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>
        <v>0.0</v>
      </c>
      <c r="AS285" s="115">
        <v>0.0</v>
      </c>
      <c r="AT285" s="115"/>
      <c r="AU285" s="115"/>
      <c r="AV285" s="115"/>
      <c r="AW285" s="115"/>
      <c r="AX285" s="115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>
        <v>25966.910409370696</v>
      </c>
      <c r="BI285" s="115">
        <v>-19307.488167367923</v>
      </c>
      <c r="BJ285" s="115">
        <v>23430.786916518882</v>
      </c>
      <c r="BK285" s="115">
        <v>-19943.185172297926</v>
      </c>
      <c r="BL285" s="115">
        <v>10568.354572363292</v>
      </c>
      <c r="BM285" s="115">
        <v>-16485.89962569498</v>
      </c>
      <c r="BN285" s="115">
        <v>3248.3922100245645</v>
      </c>
      <c r="BO285" s="115">
        <v>-16139.249414771957</v>
      </c>
      <c r="BP285" s="115">
        <v>15658.819674272198</v>
      </c>
      <c r="BQ285" s="115">
        <v>-8685.507522856493</v>
      </c>
      <c r="BR285" s="115"/>
      <c r="BS285" s="115"/>
      <c r="BT285" s="115"/>
      <c r="BU285" s="115"/>
      <c r="BV285" s="115"/>
      <c r="BW285" s="115"/>
      <c r="BX285" s="115"/>
      <c r="BY285" s="115"/>
      <c r="BZ285" s="115">
        <v>0.0</v>
      </c>
      <c r="CA285" s="115">
        <v>0.0</v>
      </c>
      <c r="CB285" s="115"/>
      <c r="CC285" s="115"/>
      <c r="CD285" s="115">
        <v>0.0</v>
      </c>
      <c r="CE285" s="115">
        <v>0.0</v>
      </c>
      <c r="CF285" s="115">
        <v>0.0</v>
      </c>
      <c r="CG285" s="115">
        <v>0.0</v>
      </c>
      <c r="CH285" s="115"/>
      <c r="CI285" s="115"/>
      <c r="CJ285" s="115"/>
      <c r="CK285" s="115"/>
      <c r="CL285" s="116">
        <v>45812.0</v>
      </c>
      <c r="CM285" s="114" t="s">
        <v>384</v>
      </c>
      <c r="CN285" s="114" t="s">
        <v>391</v>
      </c>
      <c r="CO285" s="114" t="s">
        <v>392</v>
      </c>
      <c r="CP285" s="115">
        <v>13530.08</v>
      </c>
      <c r="CQ285" s="115">
        <v>25.0</v>
      </c>
      <c r="CR285" s="115">
        <v>23.0</v>
      </c>
      <c r="CS285" s="114" t="s">
        <v>247</v>
      </c>
      <c r="CT285" s="114"/>
      <c r="CU285" s="114"/>
      <c r="CV285" s="114" t="s">
        <v>357</v>
      </c>
      <c r="CW285" s="116">
        <v>46178.0</v>
      </c>
      <c r="CX285" s="114" t="s">
        <v>358</v>
      </c>
    </row>
    <row r="286">
      <c r="A286" s="117" t="s">
        <v>499</v>
      </c>
      <c r="B286" s="117" t="s">
        <v>763</v>
      </c>
      <c r="C286" s="117" t="s">
        <v>25</v>
      </c>
      <c r="D286" s="117" t="s">
        <v>459</v>
      </c>
      <c r="E286" s="117" t="s">
        <v>349</v>
      </c>
      <c r="F286" s="117"/>
      <c r="G286" s="117"/>
      <c r="H286" s="117"/>
      <c r="I286" s="118">
        <v>21709.0</v>
      </c>
      <c r="J286" s="117" t="s">
        <v>98</v>
      </c>
      <c r="K286" s="117" t="s">
        <v>460</v>
      </c>
      <c r="L286" s="119">
        <v>45812.0</v>
      </c>
      <c r="M286" s="117" t="s">
        <v>351</v>
      </c>
      <c r="N286" s="118">
        <v>6.0</v>
      </c>
      <c r="O286" s="117" t="s">
        <v>352</v>
      </c>
      <c r="P286" s="117" t="s">
        <v>353</v>
      </c>
      <c r="Q286" s="118">
        <v>6220.71</v>
      </c>
      <c r="R286" s="118">
        <v>7022.23</v>
      </c>
      <c r="S286" s="118">
        <v>38.0</v>
      </c>
      <c r="T286" s="118">
        <v>43.0</v>
      </c>
      <c r="U286" s="118">
        <v>89.0</v>
      </c>
      <c r="V286" s="118">
        <v>104.0</v>
      </c>
      <c r="W286" s="118">
        <v>-0.0610895495</v>
      </c>
      <c r="X286" s="118">
        <v>-0.060893210283454235</v>
      </c>
      <c r="Y286" s="118">
        <v>-0.028034027</v>
      </c>
      <c r="Z286" s="118">
        <v>0.0686938845</v>
      </c>
      <c r="AA286" s="118">
        <v>-0.043318421999999995</v>
      </c>
      <c r="AB286" s="118">
        <v>-200.88459884125626</v>
      </c>
      <c r="AC286" s="118"/>
      <c r="AD286" s="118"/>
      <c r="AE286" s="118"/>
      <c r="AF286" s="118"/>
      <c r="AG286" s="118">
        <v>-200.88459884125626</v>
      </c>
      <c r="AH286" s="118"/>
      <c r="AI286" s="118"/>
      <c r="AJ286" s="118"/>
      <c r="AK286" s="118"/>
      <c r="AL286" s="118"/>
      <c r="AM286" s="118"/>
      <c r="AN286" s="118"/>
      <c r="AO286" s="118"/>
      <c r="AP286" s="118"/>
      <c r="AQ286" s="118"/>
      <c r="AR286" s="118">
        <v>0.0</v>
      </c>
      <c r="AS286" s="118">
        <v>0.0</v>
      </c>
      <c r="AT286" s="118"/>
      <c r="AU286" s="118"/>
      <c r="AV286" s="118"/>
      <c r="AW286" s="118"/>
      <c r="AX286" s="118"/>
      <c r="AY286" s="118"/>
      <c r="AZ286" s="118"/>
      <c r="BA286" s="118"/>
      <c r="BB286" s="118"/>
      <c r="BC286" s="118"/>
      <c r="BD286" s="118"/>
      <c r="BE286" s="118"/>
      <c r="BF286" s="118"/>
      <c r="BG286" s="118"/>
      <c r="BH286" s="118">
        <v>18825.565689956038</v>
      </c>
      <c r="BI286" s="118">
        <v>-26343.147340292868</v>
      </c>
      <c r="BJ286" s="118">
        <v>16162.929543998956</v>
      </c>
      <c r="BK286" s="118">
        <v>-15297.611607632114</v>
      </c>
      <c r="BL286" s="118">
        <v>9184.1458188079</v>
      </c>
      <c r="BM286" s="118">
        <v>-11029.988512860526</v>
      </c>
      <c r="BN286" s="118">
        <v>3685.8149041199104</v>
      </c>
      <c r="BO286" s="118">
        <v>-14003.88323321319</v>
      </c>
      <c r="BP286" s="118">
        <v>13600.358333264281</v>
      </c>
      <c r="BQ286" s="118">
        <v>-5128.132698223628</v>
      </c>
      <c r="BR286" s="118"/>
      <c r="BS286" s="118"/>
      <c r="BT286" s="118"/>
      <c r="BU286" s="118"/>
      <c r="BV286" s="118"/>
      <c r="BW286" s="118"/>
      <c r="BX286" s="118"/>
      <c r="BY286" s="118"/>
      <c r="BZ286" s="118">
        <v>0.0</v>
      </c>
      <c r="CA286" s="118">
        <v>0.0</v>
      </c>
      <c r="CB286" s="118"/>
      <c r="CC286" s="118"/>
      <c r="CD286" s="118">
        <v>0.0</v>
      </c>
      <c r="CE286" s="118">
        <v>0.0</v>
      </c>
      <c r="CF286" s="118">
        <v>0.0</v>
      </c>
      <c r="CG286" s="118">
        <v>0.0</v>
      </c>
      <c r="CH286" s="118"/>
      <c r="CI286" s="118"/>
      <c r="CJ286" s="118"/>
      <c r="CK286" s="118"/>
      <c r="CL286" s="119">
        <v>45812.0</v>
      </c>
      <c r="CM286" s="117" t="s">
        <v>384</v>
      </c>
      <c r="CN286" s="117" t="s">
        <v>461</v>
      </c>
      <c r="CO286" s="117" t="s">
        <v>462</v>
      </c>
      <c r="CP286" s="118">
        <v>6065.81</v>
      </c>
      <c r="CQ286" s="118">
        <v>25.0</v>
      </c>
      <c r="CR286" s="118">
        <v>23.0</v>
      </c>
      <c r="CS286" s="117" t="s">
        <v>247</v>
      </c>
      <c r="CT286" s="117"/>
      <c r="CU286" s="117"/>
      <c r="CV286" s="117" t="s">
        <v>372</v>
      </c>
      <c r="CW286" s="119">
        <v>46178.0</v>
      </c>
      <c r="CX286" s="117" t="s">
        <v>358</v>
      </c>
    </row>
    <row r="287">
      <c r="A287" s="114" t="s">
        <v>480</v>
      </c>
      <c r="B287" s="114" t="s">
        <v>764</v>
      </c>
      <c r="C287" s="114" t="s">
        <v>26</v>
      </c>
      <c r="D287" s="114" t="s">
        <v>406</v>
      </c>
      <c r="E287" s="114" t="s">
        <v>349</v>
      </c>
      <c r="F287" s="114"/>
      <c r="G287" s="114"/>
      <c r="H287" s="114"/>
      <c r="I287" s="115">
        <v>18923.0</v>
      </c>
      <c r="J287" s="114" t="s">
        <v>83</v>
      </c>
      <c r="K287" s="114" t="s">
        <v>407</v>
      </c>
      <c r="L287" s="116">
        <v>45812.0</v>
      </c>
      <c r="M287" s="114" t="s">
        <v>351</v>
      </c>
      <c r="N287" s="115">
        <v>6.0</v>
      </c>
      <c r="O287" s="114" t="s">
        <v>352</v>
      </c>
      <c r="P287" s="114" t="s">
        <v>353</v>
      </c>
      <c r="Q287" s="115">
        <v>5885.58</v>
      </c>
      <c r="R287" s="115">
        <v>2450.44</v>
      </c>
      <c r="S287" s="115">
        <v>32.0</v>
      </c>
      <c r="T287" s="115">
        <v>22.0</v>
      </c>
      <c r="U287" s="115">
        <v>87.0</v>
      </c>
      <c r="V287" s="115">
        <v>55.0</v>
      </c>
      <c r="W287" s="115">
        <v>0.0979338435</v>
      </c>
      <c r="X287" s="115">
        <v>0.08723262032085566</v>
      </c>
      <c r="Y287" s="115">
        <v>0.057600565</v>
      </c>
      <c r="Z287" s="115">
        <v>0.051702021</v>
      </c>
      <c r="AA287" s="115">
        <v>0.0482037535</v>
      </c>
      <c r="AB287" s="115">
        <v>3602.2705402029646</v>
      </c>
      <c r="AC287" s="115"/>
      <c r="AD287" s="115"/>
      <c r="AE287" s="115"/>
      <c r="AF287" s="115"/>
      <c r="AG287" s="115">
        <v>3602.2705402029646</v>
      </c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>
        <v>0.0</v>
      </c>
      <c r="AS287" s="115">
        <v>0.0</v>
      </c>
      <c r="AT287" s="115"/>
      <c r="AU287" s="115"/>
      <c r="AV287" s="115"/>
      <c r="AW287" s="115"/>
      <c r="AX287" s="115"/>
      <c r="AY287" s="115"/>
      <c r="AZ287" s="115"/>
      <c r="BA287" s="115"/>
      <c r="BB287" s="115"/>
      <c r="BC287" s="115"/>
      <c r="BD287" s="115"/>
      <c r="BE287" s="115"/>
      <c r="BF287" s="115"/>
      <c r="BG287" s="115"/>
      <c r="BH287" s="115">
        <v>17679.045320501893</v>
      </c>
      <c r="BI287" s="115">
        <v>-11809.210611533774</v>
      </c>
      <c r="BJ287" s="115">
        <v>11291.702947072128</v>
      </c>
      <c r="BK287" s="115">
        <v>-9519.079057960147</v>
      </c>
      <c r="BL287" s="115">
        <v>8628.471461623165</v>
      </c>
      <c r="BM287" s="115">
        <v>-7347.650035836741</v>
      </c>
      <c r="BN287" s="115">
        <v>6192.068008931032</v>
      </c>
      <c r="BO287" s="115">
        <v>-9071.824523625435</v>
      </c>
      <c r="BP287" s="115">
        <v>9098.977877643514</v>
      </c>
      <c r="BQ287" s="115">
        <v>-4938.399937162685</v>
      </c>
      <c r="BR287" s="115"/>
      <c r="BS287" s="115"/>
      <c r="BT287" s="115"/>
      <c r="BU287" s="115"/>
      <c r="BV287" s="115"/>
      <c r="BW287" s="115"/>
      <c r="BX287" s="115"/>
      <c r="BY287" s="115"/>
      <c r="BZ287" s="115">
        <v>0.0</v>
      </c>
      <c r="CA287" s="115">
        <v>0.0</v>
      </c>
      <c r="CB287" s="115"/>
      <c r="CC287" s="115"/>
      <c r="CD287" s="115">
        <v>0.0</v>
      </c>
      <c r="CE287" s="115">
        <v>0.0</v>
      </c>
      <c r="CF287" s="115">
        <v>0.0</v>
      </c>
      <c r="CG287" s="115">
        <v>0.0</v>
      </c>
      <c r="CH287" s="115"/>
      <c r="CI287" s="115"/>
      <c r="CJ287" s="115"/>
      <c r="CK287" s="115"/>
      <c r="CL287" s="116">
        <v>45812.0</v>
      </c>
      <c r="CM287" s="114" t="s">
        <v>384</v>
      </c>
      <c r="CN287" s="114" t="s">
        <v>396</v>
      </c>
      <c r="CO287" s="114" t="s">
        <v>408</v>
      </c>
      <c r="CP287" s="115">
        <v>5885.58</v>
      </c>
      <c r="CQ287" s="115">
        <v>25.0</v>
      </c>
      <c r="CR287" s="115">
        <v>23.0</v>
      </c>
      <c r="CS287" s="114" t="s">
        <v>247</v>
      </c>
      <c r="CT287" s="114"/>
      <c r="CU287" s="114"/>
      <c r="CV287" s="114" t="s">
        <v>357</v>
      </c>
      <c r="CW287" s="116">
        <v>46178.0</v>
      </c>
      <c r="CX287" s="114" t="s">
        <v>358</v>
      </c>
    </row>
    <row r="288">
      <c r="A288" s="117" t="s">
        <v>690</v>
      </c>
      <c r="B288" s="117" t="s">
        <v>172</v>
      </c>
      <c r="C288" s="117" t="s">
        <v>24</v>
      </c>
      <c r="D288" s="117" t="s">
        <v>376</v>
      </c>
      <c r="E288" s="117" t="s">
        <v>349</v>
      </c>
      <c r="F288" s="117"/>
      <c r="G288" s="117"/>
      <c r="H288" s="117"/>
      <c r="I288" s="118">
        <v>14156.0</v>
      </c>
      <c r="J288" s="117" t="s">
        <v>80</v>
      </c>
      <c r="K288" s="117" t="s">
        <v>377</v>
      </c>
      <c r="L288" s="119">
        <v>45812.0</v>
      </c>
      <c r="M288" s="117" t="s">
        <v>351</v>
      </c>
      <c r="N288" s="118">
        <v>6.0</v>
      </c>
      <c r="O288" s="117" t="s">
        <v>352</v>
      </c>
      <c r="P288" s="117" t="s">
        <v>353</v>
      </c>
      <c r="Q288" s="118">
        <v>3551.84</v>
      </c>
      <c r="R288" s="118">
        <v>3361.15</v>
      </c>
      <c r="S288" s="118">
        <v>20.0</v>
      </c>
      <c r="T288" s="118">
        <v>22.0</v>
      </c>
      <c r="U288" s="118">
        <v>41.0</v>
      </c>
      <c r="V288" s="118">
        <v>59.0</v>
      </c>
      <c r="W288" s="118">
        <v>-0.20420095300000002</v>
      </c>
      <c r="X288" s="118">
        <v>-0.199252506049084</v>
      </c>
      <c r="Y288" s="118">
        <v>-0.0044159505</v>
      </c>
      <c r="Z288" s="118">
        <v>0.080162051</v>
      </c>
      <c r="AA288" s="118">
        <v>-0.044701282</v>
      </c>
      <c r="AB288" s="118">
        <v>933.0427522967523</v>
      </c>
      <c r="AC288" s="118"/>
      <c r="AD288" s="118"/>
      <c r="AE288" s="118"/>
      <c r="AF288" s="118"/>
      <c r="AG288" s="118">
        <v>933.0427522967523</v>
      </c>
      <c r="AH288" s="118"/>
      <c r="AI288" s="118"/>
      <c r="AJ288" s="118"/>
      <c r="AK288" s="118"/>
      <c r="AL288" s="118"/>
      <c r="AM288" s="118"/>
      <c r="AN288" s="118"/>
      <c r="AO288" s="118"/>
      <c r="AP288" s="118"/>
      <c r="AQ288" s="118"/>
      <c r="AR288" s="118">
        <v>0.0</v>
      </c>
      <c r="AS288" s="118">
        <v>0.0</v>
      </c>
      <c r="AT288" s="118"/>
      <c r="AU288" s="118"/>
      <c r="AV288" s="118"/>
      <c r="AW288" s="118"/>
      <c r="AX288" s="118"/>
      <c r="AY288" s="118"/>
      <c r="AZ288" s="118"/>
      <c r="BA288" s="118"/>
      <c r="BB288" s="118"/>
      <c r="BC288" s="118"/>
      <c r="BD288" s="118"/>
      <c r="BE288" s="118"/>
      <c r="BF288" s="118"/>
      <c r="BG288" s="118"/>
      <c r="BH288" s="118">
        <v>11171.932900408972</v>
      </c>
      <c r="BI288" s="118">
        <v>-7863.7677090444995</v>
      </c>
      <c r="BJ288" s="118">
        <v>12390.96287669647</v>
      </c>
      <c r="BK288" s="118">
        <v>-9979.593755657963</v>
      </c>
      <c r="BL288" s="118">
        <v>4668.125302998433</v>
      </c>
      <c r="BM288" s="118">
        <v>-8026.562661985933</v>
      </c>
      <c r="BN288" s="118">
        <v>2025.6892989724831</v>
      </c>
      <c r="BO288" s="118">
        <v>-5038.4523199529785</v>
      </c>
      <c r="BP288" s="118">
        <v>5938.050355145717</v>
      </c>
      <c r="BQ288" s="118">
        <v>-6283.724693152721</v>
      </c>
      <c r="BR288" s="118"/>
      <c r="BS288" s="118"/>
      <c r="BT288" s="118"/>
      <c r="BU288" s="118"/>
      <c r="BV288" s="118"/>
      <c r="BW288" s="118"/>
      <c r="BX288" s="118"/>
      <c r="BY288" s="118"/>
      <c r="BZ288" s="118">
        <v>0.0</v>
      </c>
      <c r="CA288" s="118">
        <v>0.0</v>
      </c>
      <c r="CB288" s="118"/>
      <c r="CC288" s="118"/>
      <c r="CD288" s="118">
        <v>0.0</v>
      </c>
      <c r="CE288" s="118">
        <v>0.0</v>
      </c>
      <c r="CF288" s="118">
        <v>0.0</v>
      </c>
      <c r="CG288" s="118">
        <v>0.0</v>
      </c>
      <c r="CH288" s="118"/>
      <c r="CI288" s="118"/>
      <c r="CJ288" s="118"/>
      <c r="CK288" s="118"/>
      <c r="CL288" s="119">
        <v>45812.0</v>
      </c>
      <c r="CM288" s="117" t="s">
        <v>354</v>
      </c>
      <c r="CN288" s="117" t="s">
        <v>378</v>
      </c>
      <c r="CO288" s="117" t="s">
        <v>379</v>
      </c>
      <c r="CP288" s="118">
        <v>3551.84</v>
      </c>
      <c r="CQ288" s="118">
        <v>25.0</v>
      </c>
      <c r="CR288" s="118">
        <v>23.0</v>
      </c>
      <c r="CS288" s="117" t="s">
        <v>24</v>
      </c>
      <c r="CT288" s="117"/>
      <c r="CU288" s="117"/>
      <c r="CV288" s="117" t="s">
        <v>357</v>
      </c>
      <c r="CW288" s="119">
        <v>46178.0</v>
      </c>
      <c r="CX288" s="117" t="s">
        <v>358</v>
      </c>
    </row>
    <row r="289">
      <c r="A289" s="114" t="s">
        <v>758</v>
      </c>
      <c r="B289" s="114" t="s">
        <v>765</v>
      </c>
      <c r="C289" s="114" t="s">
        <v>25</v>
      </c>
      <c r="D289" s="114" t="s">
        <v>437</v>
      </c>
      <c r="E289" s="114" t="s">
        <v>349</v>
      </c>
      <c r="F289" s="114"/>
      <c r="G289" s="114"/>
      <c r="H289" s="114"/>
      <c r="I289" s="115">
        <v>21786.0</v>
      </c>
      <c r="J289" s="114" t="s">
        <v>78</v>
      </c>
      <c r="K289" s="114" t="s">
        <v>438</v>
      </c>
      <c r="L289" s="116">
        <v>45812.0</v>
      </c>
      <c r="M289" s="114" t="s">
        <v>351</v>
      </c>
      <c r="N289" s="115">
        <v>6.0</v>
      </c>
      <c r="O289" s="114" t="s">
        <v>352</v>
      </c>
      <c r="P289" s="114" t="s">
        <v>353</v>
      </c>
      <c r="Q289" s="115">
        <v>5604.88</v>
      </c>
      <c r="R289" s="115">
        <v>2458.43</v>
      </c>
      <c r="S289" s="115">
        <v>35.0</v>
      </c>
      <c r="T289" s="115">
        <v>13.0</v>
      </c>
      <c r="U289" s="115">
        <v>89.0</v>
      </c>
      <c r="V289" s="115">
        <v>32.0</v>
      </c>
      <c r="W289" s="115">
        <v>-0.067958535</v>
      </c>
      <c r="X289" s="115">
        <v>-0.11965811965811968</v>
      </c>
      <c r="Y289" s="115">
        <v>0.038277632</v>
      </c>
      <c r="Z289" s="115">
        <v>0.073607972</v>
      </c>
      <c r="AA289" s="115">
        <v>-0.060044893</v>
      </c>
      <c r="AB289" s="115">
        <v>2504.8493017609107</v>
      </c>
      <c r="AC289" s="115"/>
      <c r="AD289" s="115"/>
      <c r="AE289" s="115"/>
      <c r="AF289" s="115"/>
      <c r="AG289" s="115">
        <v>2504.8493017609107</v>
      </c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>
        <v>0.0</v>
      </c>
      <c r="AS289" s="115">
        <v>0.0</v>
      </c>
      <c r="AT289" s="115"/>
      <c r="AU289" s="115"/>
      <c r="AV289" s="115"/>
      <c r="AW289" s="115"/>
      <c r="AX289" s="115"/>
      <c r="AY289" s="115"/>
      <c r="AZ289" s="115"/>
      <c r="BA289" s="115"/>
      <c r="BB289" s="115"/>
      <c r="BC289" s="115"/>
      <c r="BD289" s="115"/>
      <c r="BE289" s="115"/>
      <c r="BF289" s="115"/>
      <c r="BG289" s="115"/>
      <c r="BH289" s="115">
        <v>20984.351344564446</v>
      </c>
      <c r="BI289" s="115">
        <v>-42006.90046536044</v>
      </c>
      <c r="BJ289" s="115">
        <v>18221.68111498422</v>
      </c>
      <c r="BK289" s="115">
        <v>-16705.629652277985</v>
      </c>
      <c r="BL289" s="115">
        <v>12116.096321689847</v>
      </c>
      <c r="BM289" s="115">
        <v>-15059.834627137316</v>
      </c>
      <c r="BN289" s="115">
        <v>6244.844903847719</v>
      </c>
      <c r="BO289" s="115">
        <v>-7821.811989821972</v>
      </c>
      <c r="BP289" s="115">
        <v>9665.485299779895</v>
      </c>
      <c r="BQ289" s="115">
        <v>-11032.256519253115</v>
      </c>
      <c r="BR289" s="115"/>
      <c r="BS289" s="115"/>
      <c r="BT289" s="115"/>
      <c r="BU289" s="115"/>
      <c r="BV289" s="115"/>
      <c r="BW289" s="115"/>
      <c r="BX289" s="115"/>
      <c r="BY289" s="115"/>
      <c r="BZ289" s="115">
        <v>0.0</v>
      </c>
      <c r="CA289" s="115">
        <v>0.0</v>
      </c>
      <c r="CB289" s="115"/>
      <c r="CC289" s="115"/>
      <c r="CD289" s="115">
        <v>0.0</v>
      </c>
      <c r="CE289" s="115">
        <v>0.0</v>
      </c>
      <c r="CF289" s="115">
        <v>0.0</v>
      </c>
      <c r="CG289" s="115">
        <v>0.0</v>
      </c>
      <c r="CH289" s="115"/>
      <c r="CI289" s="115"/>
      <c r="CJ289" s="115"/>
      <c r="CK289" s="115"/>
      <c r="CL289" s="116">
        <v>45812.0</v>
      </c>
      <c r="CM289" s="114" t="s">
        <v>354</v>
      </c>
      <c r="CN289" s="114" t="s">
        <v>466</v>
      </c>
      <c r="CO289" s="114" t="s">
        <v>467</v>
      </c>
      <c r="CP289" s="115">
        <v>5604.88</v>
      </c>
      <c r="CQ289" s="115">
        <v>25.0</v>
      </c>
      <c r="CR289" s="115">
        <v>23.0</v>
      </c>
      <c r="CS289" s="114" t="s">
        <v>247</v>
      </c>
      <c r="CT289" s="114"/>
      <c r="CU289" s="114"/>
      <c r="CV289" s="114" t="s">
        <v>357</v>
      </c>
      <c r="CW289" s="116">
        <v>46178.0</v>
      </c>
      <c r="CX289" s="114" t="s">
        <v>358</v>
      </c>
    </row>
    <row r="290">
      <c r="A290" s="117" t="s">
        <v>690</v>
      </c>
      <c r="B290" s="117" t="s">
        <v>113</v>
      </c>
      <c r="C290" s="117" t="s">
        <v>24</v>
      </c>
      <c r="D290" s="117" t="s">
        <v>376</v>
      </c>
      <c r="E290" s="117" t="s">
        <v>349</v>
      </c>
      <c r="F290" s="117"/>
      <c r="G290" s="117"/>
      <c r="H290" s="117"/>
      <c r="I290" s="118">
        <v>14544.0</v>
      </c>
      <c r="J290" s="117" t="s">
        <v>89</v>
      </c>
      <c r="K290" s="117" t="s">
        <v>377</v>
      </c>
      <c r="L290" s="119">
        <v>45812.0</v>
      </c>
      <c r="M290" s="117" t="s">
        <v>351</v>
      </c>
      <c r="N290" s="118">
        <v>6.0</v>
      </c>
      <c r="O290" s="117" t="s">
        <v>352</v>
      </c>
      <c r="P290" s="117" t="s">
        <v>353</v>
      </c>
      <c r="Q290" s="118">
        <v>14317.78</v>
      </c>
      <c r="R290" s="118">
        <v>20060.33</v>
      </c>
      <c r="S290" s="118">
        <v>84.0</v>
      </c>
      <c r="T290" s="118">
        <v>115.0</v>
      </c>
      <c r="U290" s="118">
        <v>161.0</v>
      </c>
      <c r="V290" s="118">
        <v>304.0</v>
      </c>
      <c r="W290" s="118">
        <v>-0.103566996</v>
      </c>
      <c r="X290" s="118">
        <v>-0.13840073824426258</v>
      </c>
      <c r="Y290" s="118">
        <v>0.033546243</v>
      </c>
      <c r="Z290" s="118">
        <v>0.0848909995</v>
      </c>
      <c r="AA290" s="118">
        <v>-0.0833678425</v>
      </c>
      <c r="AB290" s="118">
        <v>-3397.5776612387517</v>
      </c>
      <c r="AC290" s="118"/>
      <c r="AD290" s="118"/>
      <c r="AE290" s="118"/>
      <c r="AF290" s="118"/>
      <c r="AG290" s="118">
        <v>-3397.5776612387517</v>
      </c>
      <c r="AH290" s="118"/>
      <c r="AI290" s="118"/>
      <c r="AJ290" s="118"/>
      <c r="AK290" s="118"/>
      <c r="AL290" s="118"/>
      <c r="AM290" s="118"/>
      <c r="AN290" s="118"/>
      <c r="AO290" s="118"/>
      <c r="AP290" s="118"/>
      <c r="AQ290" s="118"/>
      <c r="AR290" s="118">
        <v>0.0</v>
      </c>
      <c r="AS290" s="118">
        <v>0.0</v>
      </c>
      <c r="AT290" s="118"/>
      <c r="AU290" s="118"/>
      <c r="AV290" s="118"/>
      <c r="AW290" s="118"/>
      <c r="AX290" s="118"/>
      <c r="AY290" s="118"/>
      <c r="AZ290" s="118"/>
      <c r="BA290" s="118"/>
      <c r="BB290" s="118"/>
      <c r="BC290" s="118"/>
      <c r="BD290" s="118"/>
      <c r="BE290" s="118"/>
      <c r="BF290" s="118"/>
      <c r="BG290" s="118"/>
      <c r="BH290" s="118">
        <v>5887.586280854044</v>
      </c>
      <c r="BI290" s="118">
        <v>-32496.84696964131</v>
      </c>
      <c r="BJ290" s="118">
        <v>4882.018175863513</v>
      </c>
      <c r="BK290" s="118">
        <v>-18854.84559322473</v>
      </c>
      <c r="BL290" s="118">
        <v>6660.038345699048</v>
      </c>
      <c r="BM290" s="118">
        <v>-17167.795005843087</v>
      </c>
      <c r="BN290" s="118">
        <v>12052.590625882549</v>
      </c>
      <c r="BO290" s="118">
        <v>-10608.61102562746</v>
      </c>
      <c r="BP290" s="118">
        <v>10648.515006196001</v>
      </c>
      <c r="BQ290" s="118">
        <v>-22600.25126659513</v>
      </c>
      <c r="BR290" s="118"/>
      <c r="BS290" s="118"/>
      <c r="BT290" s="118"/>
      <c r="BU290" s="118"/>
      <c r="BV290" s="118"/>
      <c r="BW290" s="118"/>
      <c r="BX290" s="118"/>
      <c r="BY290" s="118"/>
      <c r="BZ290" s="118">
        <v>0.0</v>
      </c>
      <c r="CA290" s="118">
        <v>0.0</v>
      </c>
      <c r="CB290" s="118"/>
      <c r="CC290" s="118"/>
      <c r="CD290" s="118">
        <v>0.0</v>
      </c>
      <c r="CE290" s="118">
        <v>0.0</v>
      </c>
      <c r="CF290" s="118">
        <v>0.0</v>
      </c>
      <c r="CG290" s="118">
        <v>0.0</v>
      </c>
      <c r="CH290" s="118"/>
      <c r="CI290" s="118"/>
      <c r="CJ290" s="118"/>
      <c r="CK290" s="118"/>
      <c r="CL290" s="119">
        <v>45812.0</v>
      </c>
      <c r="CM290" s="117" t="s">
        <v>354</v>
      </c>
      <c r="CN290" s="117" t="s">
        <v>378</v>
      </c>
      <c r="CO290" s="117" t="s">
        <v>379</v>
      </c>
      <c r="CP290" s="118">
        <v>14317.78</v>
      </c>
      <c r="CQ290" s="118">
        <v>25.0</v>
      </c>
      <c r="CR290" s="118">
        <v>23.0</v>
      </c>
      <c r="CS290" s="117" t="s">
        <v>24</v>
      </c>
      <c r="CT290" s="117"/>
      <c r="CU290" s="117"/>
      <c r="CV290" s="117" t="s">
        <v>372</v>
      </c>
      <c r="CW290" s="119">
        <v>46178.0</v>
      </c>
      <c r="CX290" s="117" t="s">
        <v>358</v>
      </c>
    </row>
    <row r="291">
      <c r="A291" s="114" t="s">
        <v>758</v>
      </c>
      <c r="B291" s="114" t="s">
        <v>766</v>
      </c>
      <c r="C291" s="114" t="s">
        <v>25</v>
      </c>
      <c r="D291" s="114" t="s">
        <v>437</v>
      </c>
      <c r="E291" s="114" t="s">
        <v>349</v>
      </c>
      <c r="F291" s="114"/>
      <c r="G291" s="114"/>
      <c r="H291" s="114"/>
      <c r="I291" s="115">
        <v>21783.0</v>
      </c>
      <c r="J291" s="114" t="s">
        <v>88</v>
      </c>
      <c r="K291" s="114" t="s">
        <v>438</v>
      </c>
      <c r="L291" s="116">
        <v>45812.0</v>
      </c>
      <c r="M291" s="114" t="s">
        <v>351</v>
      </c>
      <c r="N291" s="115">
        <v>6.0</v>
      </c>
      <c r="O291" s="114" t="s">
        <v>352</v>
      </c>
      <c r="P291" s="114" t="s">
        <v>353</v>
      </c>
      <c r="Q291" s="115">
        <v>12976.02</v>
      </c>
      <c r="R291" s="115">
        <v>12524.47</v>
      </c>
      <c r="S291" s="115">
        <v>80.0</v>
      </c>
      <c r="T291" s="115">
        <v>72.0</v>
      </c>
      <c r="U291" s="115">
        <v>187.0</v>
      </c>
      <c r="V291" s="115">
        <v>201.0</v>
      </c>
      <c r="W291" s="115">
        <v>-0.0948579075</v>
      </c>
      <c r="X291" s="115">
        <v>-0.11922621397552313</v>
      </c>
      <c r="Y291" s="115">
        <v>0.0274483015</v>
      </c>
      <c r="Z291" s="115">
        <v>0.048275056999999996</v>
      </c>
      <c r="AA291" s="115">
        <v>-0.0368766515</v>
      </c>
      <c r="AB291" s="115">
        <v>1367.9450870621968</v>
      </c>
      <c r="AC291" s="115"/>
      <c r="AD291" s="115"/>
      <c r="AE291" s="115"/>
      <c r="AF291" s="115"/>
      <c r="AG291" s="115">
        <v>1367.9450870621968</v>
      </c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>
        <v>0.0</v>
      </c>
      <c r="AS291" s="115">
        <v>0.0</v>
      </c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/>
      <c r="BF291" s="115"/>
      <c r="BG291" s="115"/>
      <c r="BH291" s="115">
        <v>20591.606353731608</v>
      </c>
      <c r="BI291" s="115">
        <v>-44674.21149489211</v>
      </c>
      <c r="BJ291" s="115">
        <v>18437.195532014397</v>
      </c>
      <c r="BK291" s="115">
        <v>-35770.14965777543</v>
      </c>
      <c r="BL291" s="115">
        <v>13320.803400497074</v>
      </c>
      <c r="BM291" s="115">
        <v>-18741.25245248257</v>
      </c>
      <c r="BN291" s="115">
        <v>13558.049775394922</v>
      </c>
      <c r="BO291" s="115">
        <v>-27726.068371369525</v>
      </c>
      <c r="BP291" s="115">
        <v>23839.378525954704</v>
      </c>
      <c r="BQ291" s="115">
        <v>-15091.808981965594</v>
      </c>
      <c r="BR291" s="115"/>
      <c r="BS291" s="115"/>
      <c r="BT291" s="115"/>
      <c r="BU291" s="115"/>
      <c r="BV291" s="115"/>
      <c r="BW291" s="115"/>
      <c r="BX291" s="115"/>
      <c r="BY291" s="115"/>
      <c r="BZ291" s="115">
        <v>0.0</v>
      </c>
      <c r="CA291" s="115">
        <v>0.0</v>
      </c>
      <c r="CB291" s="115"/>
      <c r="CC291" s="115"/>
      <c r="CD291" s="115">
        <v>0.0</v>
      </c>
      <c r="CE291" s="115">
        <v>0.0</v>
      </c>
      <c r="CF291" s="115">
        <v>0.0</v>
      </c>
      <c r="CG291" s="115">
        <v>0.0</v>
      </c>
      <c r="CH291" s="115"/>
      <c r="CI291" s="115"/>
      <c r="CJ291" s="115"/>
      <c r="CK291" s="115"/>
      <c r="CL291" s="116">
        <v>45812.0</v>
      </c>
      <c r="CM291" s="114" t="s">
        <v>354</v>
      </c>
      <c r="CN291" s="114" t="s">
        <v>466</v>
      </c>
      <c r="CO291" s="114" t="s">
        <v>767</v>
      </c>
      <c r="CP291" s="115">
        <v>12976.02</v>
      </c>
      <c r="CQ291" s="115">
        <v>25.0</v>
      </c>
      <c r="CR291" s="115">
        <v>23.0</v>
      </c>
      <c r="CS291" s="114" t="s">
        <v>247</v>
      </c>
      <c r="CT291" s="114"/>
      <c r="CU291" s="114"/>
      <c r="CV291" s="114" t="s">
        <v>357</v>
      </c>
      <c r="CW291" s="116">
        <v>46178.0</v>
      </c>
      <c r="CX291" s="114" t="s">
        <v>358</v>
      </c>
    </row>
    <row r="292">
      <c r="A292" s="117" t="s">
        <v>655</v>
      </c>
      <c r="B292" s="117" t="s">
        <v>768</v>
      </c>
      <c r="C292" s="117" t="s">
        <v>25</v>
      </c>
      <c r="D292" s="117" t="s">
        <v>459</v>
      </c>
      <c r="E292" s="117" t="s">
        <v>349</v>
      </c>
      <c r="F292" s="117"/>
      <c r="G292" s="117"/>
      <c r="H292" s="117"/>
      <c r="I292" s="118">
        <v>21600.0</v>
      </c>
      <c r="J292" s="117" t="s">
        <v>82</v>
      </c>
      <c r="K292" s="117" t="s">
        <v>460</v>
      </c>
      <c r="L292" s="119">
        <v>45812.0</v>
      </c>
      <c r="M292" s="117" t="s">
        <v>351</v>
      </c>
      <c r="N292" s="118">
        <v>6.0</v>
      </c>
      <c r="O292" s="117" t="s">
        <v>352</v>
      </c>
      <c r="P292" s="117" t="s">
        <v>353</v>
      </c>
      <c r="Q292" s="118">
        <v>4572.17</v>
      </c>
      <c r="R292" s="118">
        <v>5066.37</v>
      </c>
      <c r="S292" s="118">
        <v>31.0</v>
      </c>
      <c r="T292" s="118">
        <v>27.0</v>
      </c>
      <c r="U292" s="118">
        <v>57.0</v>
      </c>
      <c r="V292" s="118">
        <v>68.0</v>
      </c>
      <c r="W292" s="118">
        <v>-0.046812981</v>
      </c>
      <c r="X292" s="118">
        <v>-0.038461538461538436</v>
      </c>
      <c r="Y292" s="118">
        <v>0.028705908</v>
      </c>
      <c r="Z292" s="118">
        <v>-0.00195191</v>
      </c>
      <c r="AA292" s="118">
        <v>0.048742348</v>
      </c>
      <c r="AB292" s="118">
        <v>-668.6345317927763</v>
      </c>
      <c r="AC292" s="118"/>
      <c r="AD292" s="118"/>
      <c r="AE292" s="118"/>
      <c r="AF292" s="118"/>
      <c r="AG292" s="118">
        <v>-668.6345317927763</v>
      </c>
      <c r="AH292" s="118"/>
      <c r="AI292" s="118"/>
      <c r="AJ292" s="118"/>
      <c r="AK292" s="118"/>
      <c r="AL292" s="118"/>
      <c r="AM292" s="118"/>
      <c r="AN292" s="118"/>
      <c r="AO292" s="118"/>
      <c r="AP292" s="118"/>
      <c r="AQ292" s="118"/>
      <c r="AR292" s="118">
        <v>0.0</v>
      </c>
      <c r="AS292" s="118">
        <v>0.0</v>
      </c>
      <c r="AT292" s="118"/>
      <c r="AU292" s="118"/>
      <c r="AV292" s="118"/>
      <c r="AW292" s="118"/>
      <c r="AX292" s="118"/>
      <c r="AY292" s="118"/>
      <c r="AZ292" s="118"/>
      <c r="BA292" s="118"/>
      <c r="BB292" s="118"/>
      <c r="BC292" s="118"/>
      <c r="BD292" s="118"/>
      <c r="BE292" s="118"/>
      <c r="BF292" s="118"/>
      <c r="BG292" s="118"/>
      <c r="BH292" s="118">
        <v>25966.910409370696</v>
      </c>
      <c r="BI292" s="118">
        <v>-19307.488167367923</v>
      </c>
      <c r="BJ292" s="118">
        <v>23430.786916518882</v>
      </c>
      <c r="BK292" s="118">
        <v>-19943.185172297926</v>
      </c>
      <c r="BL292" s="118">
        <v>10568.354572363292</v>
      </c>
      <c r="BM292" s="118">
        <v>-16485.89962569498</v>
      </c>
      <c r="BN292" s="118">
        <v>3248.3922100245645</v>
      </c>
      <c r="BO292" s="118">
        <v>-16139.249414771957</v>
      </c>
      <c r="BP292" s="118">
        <v>15658.819674272198</v>
      </c>
      <c r="BQ292" s="118">
        <v>-8685.507522856493</v>
      </c>
      <c r="BR292" s="118"/>
      <c r="BS292" s="118"/>
      <c r="BT292" s="118"/>
      <c r="BU292" s="118"/>
      <c r="BV292" s="118"/>
      <c r="BW292" s="118"/>
      <c r="BX292" s="118"/>
      <c r="BY292" s="118"/>
      <c r="BZ292" s="118">
        <v>0.0</v>
      </c>
      <c r="CA292" s="118">
        <v>0.0</v>
      </c>
      <c r="CB292" s="118"/>
      <c r="CC292" s="118"/>
      <c r="CD292" s="118">
        <v>0.0</v>
      </c>
      <c r="CE292" s="118">
        <v>0.0</v>
      </c>
      <c r="CF292" s="118">
        <v>0.0</v>
      </c>
      <c r="CG292" s="118">
        <v>0.0</v>
      </c>
      <c r="CH292" s="118"/>
      <c r="CI292" s="118"/>
      <c r="CJ292" s="118"/>
      <c r="CK292" s="118"/>
      <c r="CL292" s="119">
        <v>45812.0</v>
      </c>
      <c r="CM292" s="117" t="s">
        <v>384</v>
      </c>
      <c r="CN292" s="117" t="s">
        <v>461</v>
      </c>
      <c r="CO292" s="117" t="s">
        <v>769</v>
      </c>
      <c r="CP292" s="118">
        <v>4398.37</v>
      </c>
      <c r="CQ292" s="118">
        <v>25.0</v>
      </c>
      <c r="CR292" s="118">
        <v>23.0</v>
      </c>
      <c r="CS292" s="117" t="s">
        <v>247</v>
      </c>
      <c r="CT292" s="117"/>
      <c r="CU292" s="117"/>
      <c r="CV292" s="117" t="s">
        <v>372</v>
      </c>
      <c r="CW292" s="119">
        <v>46178.0</v>
      </c>
      <c r="CX292" s="117" t="s">
        <v>358</v>
      </c>
    </row>
    <row r="293">
      <c r="A293" s="114" t="s">
        <v>702</v>
      </c>
      <c r="B293" s="114" t="s">
        <v>770</v>
      </c>
      <c r="C293" s="114" t="s">
        <v>27</v>
      </c>
      <c r="D293" s="114" t="s">
        <v>411</v>
      </c>
      <c r="E293" s="114" t="s">
        <v>349</v>
      </c>
      <c r="F293" s="114"/>
      <c r="G293" s="114"/>
      <c r="H293" s="114"/>
      <c r="I293" s="115">
        <v>13221.0</v>
      </c>
      <c r="J293" s="114" t="s">
        <v>81</v>
      </c>
      <c r="K293" s="114" t="s">
        <v>412</v>
      </c>
      <c r="L293" s="116">
        <v>45812.0</v>
      </c>
      <c r="M293" s="114" t="s">
        <v>351</v>
      </c>
      <c r="N293" s="115">
        <v>6.0</v>
      </c>
      <c r="O293" s="114" t="s">
        <v>352</v>
      </c>
      <c r="P293" s="114" t="s">
        <v>353</v>
      </c>
      <c r="Q293" s="115">
        <v>4035.62</v>
      </c>
      <c r="R293" s="115">
        <v>4995.01</v>
      </c>
      <c r="S293" s="115">
        <v>22.0</v>
      </c>
      <c r="T293" s="115">
        <v>32.0</v>
      </c>
      <c r="U293" s="115">
        <v>73.0</v>
      </c>
      <c r="V293" s="115">
        <v>79.0</v>
      </c>
      <c r="W293" s="115">
        <v>-0.145184554</v>
      </c>
      <c r="X293" s="115">
        <v>-0.09859154929577463</v>
      </c>
      <c r="Y293" s="115">
        <v>-0.036059178</v>
      </c>
      <c r="Z293" s="115">
        <v>0.072772736</v>
      </c>
      <c r="AA293" s="115">
        <v>-0.085912315</v>
      </c>
      <c r="AB293" s="115">
        <v>-530.2607060826396</v>
      </c>
      <c r="AC293" s="115"/>
      <c r="AD293" s="115"/>
      <c r="AE293" s="115"/>
      <c r="AF293" s="115"/>
      <c r="AG293" s="115">
        <v>-530.2607060826396</v>
      </c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>
        <v>0.0</v>
      </c>
      <c r="AS293" s="115">
        <v>0.0</v>
      </c>
      <c r="AT293" s="115"/>
      <c r="AU293" s="115"/>
      <c r="AV293" s="115"/>
      <c r="AW293" s="115"/>
      <c r="AX293" s="115"/>
      <c r="AY293" s="115"/>
      <c r="AZ293" s="115"/>
      <c r="BA293" s="115"/>
      <c r="BB293" s="115"/>
      <c r="BC293" s="115"/>
      <c r="BD293" s="115"/>
      <c r="BE293" s="115"/>
      <c r="BF293" s="115"/>
      <c r="BG293" s="115"/>
      <c r="BH293" s="115">
        <v>10638.080108000639</v>
      </c>
      <c r="BI293" s="115">
        <v>-3671.9351979806797</v>
      </c>
      <c r="BJ293" s="115">
        <v>7295.04279370083</v>
      </c>
      <c r="BK293" s="115">
        <v>-4475.064495223902</v>
      </c>
      <c r="BL293" s="115">
        <v>7143.963028537397</v>
      </c>
      <c r="BM293" s="115">
        <v>-2573.7165092948662</v>
      </c>
      <c r="BN293" s="115">
        <v>2885.9668731242787</v>
      </c>
      <c r="BO293" s="115">
        <v>-3602.0146681572683</v>
      </c>
      <c r="BP293" s="115">
        <v>6139.2094456858595</v>
      </c>
      <c r="BQ293" s="115">
        <v>-852.9151314103378</v>
      </c>
      <c r="BR293" s="115"/>
      <c r="BS293" s="115"/>
      <c r="BT293" s="115"/>
      <c r="BU293" s="115"/>
      <c r="BV293" s="115"/>
      <c r="BW293" s="115"/>
      <c r="BX293" s="115"/>
      <c r="BY293" s="115"/>
      <c r="BZ293" s="115">
        <v>0.0</v>
      </c>
      <c r="CA293" s="115">
        <v>0.0</v>
      </c>
      <c r="CB293" s="115"/>
      <c r="CC293" s="115"/>
      <c r="CD293" s="115">
        <v>0.0</v>
      </c>
      <c r="CE293" s="115">
        <v>0.0</v>
      </c>
      <c r="CF293" s="115">
        <v>0.0</v>
      </c>
      <c r="CG293" s="115">
        <v>0.0</v>
      </c>
      <c r="CH293" s="115"/>
      <c r="CI293" s="115"/>
      <c r="CJ293" s="115"/>
      <c r="CK293" s="115"/>
      <c r="CL293" s="116">
        <v>45812.0</v>
      </c>
      <c r="CM293" s="114" t="s">
        <v>369</v>
      </c>
      <c r="CN293" s="114" t="s">
        <v>370</v>
      </c>
      <c r="CO293" s="114" t="s">
        <v>371</v>
      </c>
      <c r="CP293" s="115">
        <v>4035.62</v>
      </c>
      <c r="CQ293" s="115">
        <v>25.0</v>
      </c>
      <c r="CR293" s="115">
        <v>23.0</v>
      </c>
      <c r="CS293" s="114" t="s">
        <v>247</v>
      </c>
      <c r="CT293" s="114"/>
      <c r="CU293" s="114"/>
      <c r="CV293" s="114" t="s">
        <v>372</v>
      </c>
      <c r="CW293" s="116">
        <v>46178.0</v>
      </c>
      <c r="CX293" s="114" t="s">
        <v>358</v>
      </c>
    </row>
    <row r="294">
      <c r="A294" s="117" t="s">
        <v>686</v>
      </c>
      <c r="B294" s="117" t="s">
        <v>771</v>
      </c>
      <c r="C294" s="117" t="s">
        <v>25</v>
      </c>
      <c r="D294" s="117" t="s">
        <v>400</v>
      </c>
      <c r="E294" s="117" t="s">
        <v>349</v>
      </c>
      <c r="F294" s="117"/>
      <c r="G294" s="117"/>
      <c r="H294" s="117"/>
      <c r="I294" s="118">
        <v>16501.0</v>
      </c>
      <c r="J294" s="117" t="s">
        <v>85</v>
      </c>
      <c r="K294" s="117" t="s">
        <v>401</v>
      </c>
      <c r="L294" s="119">
        <v>45812.0</v>
      </c>
      <c r="M294" s="117" t="s">
        <v>351</v>
      </c>
      <c r="N294" s="118">
        <v>6.0</v>
      </c>
      <c r="O294" s="117" t="s">
        <v>352</v>
      </c>
      <c r="P294" s="117" t="s">
        <v>353</v>
      </c>
      <c r="Q294" s="118">
        <v>5467.02</v>
      </c>
      <c r="R294" s="118">
        <v>4178.46</v>
      </c>
      <c r="S294" s="118">
        <v>40.0</v>
      </c>
      <c r="T294" s="118">
        <v>35.0</v>
      </c>
      <c r="U294" s="118">
        <v>101.0</v>
      </c>
      <c r="V294" s="118">
        <v>75.0</v>
      </c>
      <c r="W294" s="118">
        <v>-0.118206869</v>
      </c>
      <c r="X294" s="118">
        <v>-0.15172413793103445</v>
      </c>
      <c r="Y294" s="118">
        <v>0.050770418</v>
      </c>
      <c r="Z294" s="118">
        <v>0.099635145</v>
      </c>
      <c r="AA294" s="118">
        <v>-0.099465029</v>
      </c>
      <c r="AB294" s="118">
        <v>1858.360493554711</v>
      </c>
      <c r="AC294" s="118"/>
      <c r="AD294" s="118"/>
      <c r="AE294" s="118"/>
      <c r="AF294" s="118"/>
      <c r="AG294" s="118">
        <v>1858.360493554711</v>
      </c>
      <c r="AH294" s="118"/>
      <c r="AI294" s="118"/>
      <c r="AJ294" s="118"/>
      <c r="AK294" s="118"/>
      <c r="AL294" s="118"/>
      <c r="AM294" s="118"/>
      <c r="AN294" s="118"/>
      <c r="AO294" s="118"/>
      <c r="AP294" s="118"/>
      <c r="AQ294" s="118"/>
      <c r="AR294" s="118">
        <v>0.0</v>
      </c>
      <c r="AS294" s="118">
        <v>0.0</v>
      </c>
      <c r="AT294" s="118"/>
      <c r="AU294" s="118"/>
      <c r="AV294" s="118"/>
      <c r="AW294" s="118"/>
      <c r="AX294" s="118"/>
      <c r="AY294" s="118"/>
      <c r="AZ294" s="118"/>
      <c r="BA294" s="118"/>
      <c r="BB294" s="118"/>
      <c r="BC294" s="118"/>
      <c r="BD294" s="118"/>
      <c r="BE294" s="118"/>
      <c r="BF294" s="118"/>
      <c r="BG294" s="118"/>
      <c r="BH294" s="118">
        <v>10516.62548537691</v>
      </c>
      <c r="BI294" s="118">
        <v>-5867.536050962099</v>
      </c>
      <c r="BJ294" s="118">
        <v>6706.246424858784</v>
      </c>
      <c r="BK294" s="118">
        <v>-2416.9629131298084</v>
      </c>
      <c r="BL294" s="118">
        <v>5529.871884984191</v>
      </c>
      <c r="BM294" s="118">
        <v>-4305.874117874965</v>
      </c>
      <c r="BN294" s="118">
        <v>4680.41668723685</v>
      </c>
      <c r="BO294" s="118">
        <v>-3541.0514695843817</v>
      </c>
      <c r="BP294" s="118">
        <v>4288.117159547488</v>
      </c>
      <c r="BQ294" s="118">
        <v>-4203.484610090729</v>
      </c>
      <c r="BR294" s="118"/>
      <c r="BS294" s="118"/>
      <c r="BT294" s="118"/>
      <c r="BU294" s="118"/>
      <c r="BV294" s="118"/>
      <c r="BW294" s="118"/>
      <c r="BX294" s="118"/>
      <c r="BY294" s="118"/>
      <c r="BZ294" s="118">
        <v>0.0</v>
      </c>
      <c r="CA294" s="118">
        <v>0.0</v>
      </c>
      <c r="CB294" s="118"/>
      <c r="CC294" s="118"/>
      <c r="CD294" s="118">
        <v>0.0</v>
      </c>
      <c r="CE294" s="118">
        <v>0.0</v>
      </c>
      <c r="CF294" s="118">
        <v>0.0</v>
      </c>
      <c r="CG294" s="118">
        <v>0.0</v>
      </c>
      <c r="CH294" s="118"/>
      <c r="CI294" s="118"/>
      <c r="CJ294" s="118"/>
      <c r="CK294" s="118"/>
      <c r="CL294" s="119">
        <v>45812.0</v>
      </c>
      <c r="CM294" s="117" t="s">
        <v>384</v>
      </c>
      <c r="CN294" s="117" t="s">
        <v>391</v>
      </c>
      <c r="CO294" s="117" t="s">
        <v>392</v>
      </c>
      <c r="CP294" s="118">
        <v>5467.02</v>
      </c>
      <c r="CQ294" s="118">
        <v>25.0</v>
      </c>
      <c r="CR294" s="118">
        <v>23.0</v>
      </c>
      <c r="CS294" s="117" t="s">
        <v>247</v>
      </c>
      <c r="CT294" s="117"/>
      <c r="CU294" s="117"/>
      <c r="CV294" s="117" t="s">
        <v>357</v>
      </c>
      <c r="CW294" s="119">
        <v>46178.0</v>
      </c>
      <c r="CX294" s="117" t="s">
        <v>358</v>
      </c>
    </row>
    <row r="295">
      <c r="A295" s="114" t="s">
        <v>690</v>
      </c>
      <c r="B295" s="114" t="s">
        <v>134</v>
      </c>
      <c r="C295" s="114" t="s">
        <v>24</v>
      </c>
      <c r="D295" s="114" t="s">
        <v>414</v>
      </c>
      <c r="E295" s="114" t="s">
        <v>349</v>
      </c>
      <c r="F295" s="114"/>
      <c r="G295" s="114"/>
      <c r="H295" s="114"/>
      <c r="I295" s="115">
        <v>17843.0</v>
      </c>
      <c r="J295" s="114" t="s">
        <v>83</v>
      </c>
      <c r="K295" s="114" t="s">
        <v>415</v>
      </c>
      <c r="L295" s="116">
        <v>45812.0</v>
      </c>
      <c r="M295" s="114" t="s">
        <v>351</v>
      </c>
      <c r="N295" s="115">
        <v>6.0</v>
      </c>
      <c r="O295" s="114" t="s">
        <v>352</v>
      </c>
      <c r="P295" s="114" t="s">
        <v>353</v>
      </c>
      <c r="Q295" s="115">
        <v>9590.76</v>
      </c>
      <c r="R295" s="115">
        <v>7094.02</v>
      </c>
      <c r="S295" s="115">
        <v>54.0</v>
      </c>
      <c r="T295" s="115">
        <v>41.0</v>
      </c>
      <c r="U295" s="115">
        <v>151.0</v>
      </c>
      <c r="V295" s="115">
        <v>108.0</v>
      </c>
      <c r="W295" s="115">
        <v>0.0979338435</v>
      </c>
      <c r="X295" s="115">
        <v>0.08723262032085566</v>
      </c>
      <c r="Y295" s="115">
        <v>0.057600565</v>
      </c>
      <c r="Z295" s="115">
        <v>0.051702021</v>
      </c>
      <c r="AA295" s="115">
        <v>0.0482037535</v>
      </c>
      <c r="AB295" s="115">
        <v>1382.9045006579395</v>
      </c>
      <c r="AC295" s="115"/>
      <c r="AD295" s="115"/>
      <c r="AE295" s="115"/>
      <c r="AF295" s="115"/>
      <c r="AG295" s="115">
        <v>1382.9045006579395</v>
      </c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>
        <v>0.0</v>
      </c>
      <c r="AS295" s="115">
        <v>0.0</v>
      </c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>
        <v>17679.045320501893</v>
      </c>
      <c r="BI295" s="115">
        <v>-11809.210611533774</v>
      </c>
      <c r="BJ295" s="115">
        <v>11291.702947072128</v>
      </c>
      <c r="BK295" s="115">
        <v>-9519.079057960147</v>
      </c>
      <c r="BL295" s="115">
        <v>8628.471461623165</v>
      </c>
      <c r="BM295" s="115">
        <v>-7347.650035836741</v>
      </c>
      <c r="BN295" s="115">
        <v>6192.068008931032</v>
      </c>
      <c r="BO295" s="115">
        <v>-9071.824523625435</v>
      </c>
      <c r="BP295" s="115">
        <v>9098.977877643514</v>
      </c>
      <c r="BQ295" s="115">
        <v>-4938.399937162685</v>
      </c>
      <c r="BR295" s="115"/>
      <c r="BS295" s="115"/>
      <c r="BT295" s="115"/>
      <c r="BU295" s="115"/>
      <c r="BV295" s="115"/>
      <c r="BW295" s="115"/>
      <c r="BX295" s="115"/>
      <c r="BY295" s="115"/>
      <c r="BZ295" s="115">
        <v>0.0</v>
      </c>
      <c r="CA295" s="115">
        <v>0.0</v>
      </c>
      <c r="CB295" s="115"/>
      <c r="CC295" s="115"/>
      <c r="CD295" s="115">
        <v>0.0</v>
      </c>
      <c r="CE295" s="115">
        <v>0.0</v>
      </c>
      <c r="CF295" s="115">
        <v>0.0</v>
      </c>
      <c r="CG295" s="115">
        <v>0.0</v>
      </c>
      <c r="CH295" s="115"/>
      <c r="CI295" s="115"/>
      <c r="CJ295" s="115"/>
      <c r="CK295" s="115"/>
      <c r="CL295" s="116">
        <v>45812.0</v>
      </c>
      <c r="CM295" s="114" t="s">
        <v>354</v>
      </c>
      <c r="CN295" s="114" t="s">
        <v>378</v>
      </c>
      <c r="CO295" s="114" t="s">
        <v>379</v>
      </c>
      <c r="CP295" s="115">
        <v>9590.76</v>
      </c>
      <c r="CQ295" s="115">
        <v>25.0</v>
      </c>
      <c r="CR295" s="115">
        <v>23.0</v>
      </c>
      <c r="CS295" s="114" t="s">
        <v>24</v>
      </c>
      <c r="CT295" s="114"/>
      <c r="CU295" s="114"/>
      <c r="CV295" s="114" t="s">
        <v>357</v>
      </c>
      <c r="CW295" s="116">
        <v>46178.0</v>
      </c>
      <c r="CX295" s="114" t="s">
        <v>358</v>
      </c>
    </row>
    <row r="296">
      <c r="A296" s="117" t="s">
        <v>670</v>
      </c>
      <c r="B296" s="117" t="s">
        <v>145</v>
      </c>
      <c r="C296" s="117" t="s">
        <v>24</v>
      </c>
      <c r="D296" s="117" t="s">
        <v>360</v>
      </c>
      <c r="E296" s="117" t="s">
        <v>349</v>
      </c>
      <c r="F296" s="117"/>
      <c r="G296" s="117"/>
      <c r="H296" s="117"/>
      <c r="I296" s="118">
        <v>20182.0</v>
      </c>
      <c r="J296" s="117" t="s">
        <v>88</v>
      </c>
      <c r="K296" s="117" t="s">
        <v>361</v>
      </c>
      <c r="L296" s="119">
        <v>45812.0</v>
      </c>
      <c r="M296" s="117" t="s">
        <v>351</v>
      </c>
      <c r="N296" s="118">
        <v>6.0</v>
      </c>
      <c r="O296" s="117" t="s">
        <v>352</v>
      </c>
      <c r="P296" s="117" t="s">
        <v>353</v>
      </c>
      <c r="Q296" s="118">
        <v>12942.29</v>
      </c>
      <c r="R296" s="118">
        <v>13550.31</v>
      </c>
      <c r="S296" s="118">
        <v>65.0</v>
      </c>
      <c r="T296" s="118">
        <v>84.0</v>
      </c>
      <c r="U296" s="118">
        <v>171.0</v>
      </c>
      <c r="V296" s="118">
        <v>198.0</v>
      </c>
      <c r="W296" s="118">
        <v>-0.0948579075</v>
      </c>
      <c r="X296" s="118">
        <v>-0.11922621397552313</v>
      </c>
      <c r="Y296" s="118">
        <v>0.0274483015</v>
      </c>
      <c r="Z296" s="118">
        <v>0.048275056999999996</v>
      </c>
      <c r="AA296" s="118">
        <v>-0.0368766515</v>
      </c>
      <c r="AB296" s="118">
        <v>380.103468922264</v>
      </c>
      <c r="AC296" s="118"/>
      <c r="AD296" s="118"/>
      <c r="AE296" s="118"/>
      <c r="AF296" s="118"/>
      <c r="AG296" s="118">
        <v>380.103468922264</v>
      </c>
      <c r="AH296" s="118"/>
      <c r="AI296" s="118"/>
      <c r="AJ296" s="118"/>
      <c r="AK296" s="118"/>
      <c r="AL296" s="118"/>
      <c r="AM296" s="118"/>
      <c r="AN296" s="118"/>
      <c r="AO296" s="118"/>
      <c r="AP296" s="118"/>
      <c r="AQ296" s="118"/>
      <c r="AR296" s="118">
        <v>0.0</v>
      </c>
      <c r="AS296" s="118">
        <v>0.0</v>
      </c>
      <c r="AT296" s="118"/>
      <c r="AU296" s="118"/>
      <c r="AV296" s="118"/>
      <c r="AW296" s="118"/>
      <c r="AX296" s="118"/>
      <c r="AY296" s="118"/>
      <c r="AZ296" s="118"/>
      <c r="BA296" s="118"/>
      <c r="BB296" s="118"/>
      <c r="BC296" s="118"/>
      <c r="BD296" s="118"/>
      <c r="BE296" s="118"/>
      <c r="BF296" s="118"/>
      <c r="BG296" s="118"/>
      <c r="BH296" s="118">
        <v>20591.606353731608</v>
      </c>
      <c r="BI296" s="118">
        <v>-44674.21149489211</v>
      </c>
      <c r="BJ296" s="118">
        <v>18437.195532014397</v>
      </c>
      <c r="BK296" s="118">
        <v>-35770.14965777543</v>
      </c>
      <c r="BL296" s="118">
        <v>13320.803400497074</v>
      </c>
      <c r="BM296" s="118">
        <v>-18741.25245248257</v>
      </c>
      <c r="BN296" s="118">
        <v>13558.049775394922</v>
      </c>
      <c r="BO296" s="118">
        <v>-27726.068371369525</v>
      </c>
      <c r="BP296" s="118">
        <v>23839.378525954704</v>
      </c>
      <c r="BQ296" s="118">
        <v>-15091.808981965594</v>
      </c>
      <c r="BR296" s="118"/>
      <c r="BS296" s="118"/>
      <c r="BT296" s="118"/>
      <c r="BU296" s="118"/>
      <c r="BV296" s="118"/>
      <c r="BW296" s="118"/>
      <c r="BX296" s="118"/>
      <c r="BY296" s="118"/>
      <c r="BZ296" s="118">
        <v>0.0</v>
      </c>
      <c r="CA296" s="118">
        <v>0.0</v>
      </c>
      <c r="CB296" s="118"/>
      <c r="CC296" s="118"/>
      <c r="CD296" s="118">
        <v>0.0</v>
      </c>
      <c r="CE296" s="118">
        <v>0.0</v>
      </c>
      <c r="CF296" s="118">
        <v>0.0</v>
      </c>
      <c r="CG296" s="118">
        <v>0.0</v>
      </c>
      <c r="CH296" s="118"/>
      <c r="CI296" s="118"/>
      <c r="CJ296" s="118"/>
      <c r="CK296" s="118"/>
      <c r="CL296" s="119">
        <v>45812.0</v>
      </c>
      <c r="CM296" s="117" t="s">
        <v>362</v>
      </c>
      <c r="CN296" s="117" t="s">
        <v>363</v>
      </c>
      <c r="CO296" s="117" t="s">
        <v>364</v>
      </c>
      <c r="CP296" s="118">
        <v>12942.29</v>
      </c>
      <c r="CQ296" s="118">
        <v>25.0</v>
      </c>
      <c r="CR296" s="118">
        <v>23.0</v>
      </c>
      <c r="CS296" s="117" t="s">
        <v>24</v>
      </c>
      <c r="CT296" s="117"/>
      <c r="CU296" s="117"/>
      <c r="CV296" s="117" t="s">
        <v>357</v>
      </c>
      <c r="CW296" s="119">
        <v>46178.0</v>
      </c>
      <c r="CX296" s="117" t="s">
        <v>358</v>
      </c>
    </row>
    <row r="297">
      <c r="A297" s="114" t="s">
        <v>702</v>
      </c>
      <c r="B297" s="114" t="s">
        <v>772</v>
      </c>
      <c r="C297" s="114" t="s">
        <v>27</v>
      </c>
      <c r="D297" s="114" t="s">
        <v>411</v>
      </c>
      <c r="E297" s="114" t="s">
        <v>349</v>
      </c>
      <c r="F297" s="114"/>
      <c r="G297" s="114"/>
      <c r="H297" s="114"/>
      <c r="I297" s="115">
        <v>21172.0</v>
      </c>
      <c r="J297" s="114" t="s">
        <v>90</v>
      </c>
      <c r="K297" s="114" t="s">
        <v>412</v>
      </c>
      <c r="L297" s="116">
        <v>45812.0</v>
      </c>
      <c r="M297" s="114" t="s">
        <v>351</v>
      </c>
      <c r="N297" s="115">
        <v>6.0</v>
      </c>
      <c r="O297" s="114" t="s">
        <v>352</v>
      </c>
      <c r="P297" s="114" t="s">
        <v>353</v>
      </c>
      <c r="Q297" s="115">
        <v>4140.78</v>
      </c>
      <c r="R297" s="115">
        <v>2461.24</v>
      </c>
      <c r="S297" s="115">
        <v>18.0</v>
      </c>
      <c r="T297" s="115">
        <v>15.0</v>
      </c>
      <c r="U297" s="115">
        <v>57.0</v>
      </c>
      <c r="V297" s="115">
        <v>39.0</v>
      </c>
      <c r="W297" s="115">
        <v>-0.0192751205</v>
      </c>
      <c r="X297" s="115">
        <v>-0.10607610474631751</v>
      </c>
      <c r="Y297" s="115">
        <v>0.025536409</v>
      </c>
      <c r="Z297" s="115">
        <v>0.0802198395</v>
      </c>
      <c r="AA297" s="115">
        <v>-0.015659599</v>
      </c>
      <c r="AB297" s="115">
        <v>2168.032033284605</v>
      </c>
      <c r="AC297" s="115"/>
      <c r="AD297" s="115"/>
      <c r="AE297" s="115"/>
      <c r="AF297" s="115"/>
      <c r="AG297" s="115">
        <v>2168.032033284605</v>
      </c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>
        <v>0.0</v>
      </c>
      <c r="AS297" s="115">
        <v>0.0</v>
      </c>
      <c r="AT297" s="115"/>
      <c r="AU297" s="115"/>
      <c r="AV297" s="115"/>
      <c r="AW297" s="115"/>
      <c r="AX297" s="115"/>
      <c r="AY297" s="115"/>
      <c r="AZ297" s="115"/>
      <c r="BA297" s="115"/>
      <c r="BB297" s="115"/>
      <c r="BC297" s="115"/>
      <c r="BD297" s="115"/>
      <c r="BE297" s="115"/>
      <c r="BF297" s="115"/>
      <c r="BG297" s="115"/>
      <c r="BH297" s="115">
        <v>35860.08468789623</v>
      </c>
      <c r="BI297" s="115">
        <v>-32223.222052184225</v>
      </c>
      <c r="BJ297" s="115">
        <v>38711.29793377301</v>
      </c>
      <c r="BK297" s="115">
        <v>-22292.76362879735</v>
      </c>
      <c r="BL297" s="115">
        <v>16066.338981910685</v>
      </c>
      <c r="BM297" s="115">
        <v>-10957.421611413132</v>
      </c>
      <c r="BN297" s="115">
        <v>6086.057923784585</v>
      </c>
      <c r="BO297" s="115">
        <v>-20496.08517131655</v>
      </c>
      <c r="BP297" s="115">
        <v>23628.110314015066</v>
      </c>
      <c r="BQ297" s="115">
        <v>-4109.165695985545</v>
      </c>
      <c r="BR297" s="115"/>
      <c r="BS297" s="115"/>
      <c r="BT297" s="115"/>
      <c r="BU297" s="115"/>
      <c r="BV297" s="115"/>
      <c r="BW297" s="115"/>
      <c r="BX297" s="115"/>
      <c r="BY297" s="115"/>
      <c r="BZ297" s="115">
        <v>0.0</v>
      </c>
      <c r="CA297" s="115">
        <v>0.0</v>
      </c>
      <c r="CB297" s="115"/>
      <c r="CC297" s="115"/>
      <c r="CD297" s="115">
        <v>0.0</v>
      </c>
      <c r="CE297" s="115">
        <v>0.0</v>
      </c>
      <c r="CF297" s="115">
        <v>0.0</v>
      </c>
      <c r="CG297" s="115">
        <v>0.0</v>
      </c>
      <c r="CH297" s="115"/>
      <c r="CI297" s="115"/>
      <c r="CJ297" s="115"/>
      <c r="CK297" s="115"/>
      <c r="CL297" s="116">
        <v>45812.0</v>
      </c>
      <c r="CM297" s="114" t="s">
        <v>369</v>
      </c>
      <c r="CN297" s="114" t="s">
        <v>370</v>
      </c>
      <c r="CO297" s="114" t="s">
        <v>371</v>
      </c>
      <c r="CP297" s="115">
        <v>4140.78</v>
      </c>
      <c r="CQ297" s="115">
        <v>25.0</v>
      </c>
      <c r="CR297" s="115">
        <v>23.0</v>
      </c>
      <c r="CS297" s="114" t="s">
        <v>247</v>
      </c>
      <c r="CT297" s="114"/>
      <c r="CU297" s="114"/>
      <c r="CV297" s="114" t="s">
        <v>357</v>
      </c>
      <c r="CW297" s="116">
        <v>46178.0</v>
      </c>
      <c r="CX297" s="114" t="s">
        <v>358</v>
      </c>
    </row>
    <row r="298">
      <c r="A298" s="117" t="s">
        <v>773</v>
      </c>
      <c r="B298" s="117" t="s">
        <v>150</v>
      </c>
      <c r="C298" s="117" t="s">
        <v>24</v>
      </c>
      <c r="D298" s="117" t="s">
        <v>506</v>
      </c>
      <c r="E298" s="117" t="s">
        <v>349</v>
      </c>
      <c r="F298" s="117"/>
      <c r="G298" s="117"/>
      <c r="H298" s="117"/>
      <c r="I298" s="118">
        <v>21576.0</v>
      </c>
      <c r="J298" s="117" t="s">
        <v>96</v>
      </c>
      <c r="K298" s="117" t="s">
        <v>507</v>
      </c>
      <c r="L298" s="119">
        <v>45812.0</v>
      </c>
      <c r="M298" s="117" t="s">
        <v>351</v>
      </c>
      <c r="N298" s="118">
        <v>6.0</v>
      </c>
      <c r="O298" s="117" t="s">
        <v>352</v>
      </c>
      <c r="P298" s="117" t="s">
        <v>353</v>
      </c>
      <c r="Q298" s="118">
        <v>8129.29</v>
      </c>
      <c r="R298" s="118">
        <v>10704.76</v>
      </c>
      <c r="S298" s="118">
        <v>55.0</v>
      </c>
      <c r="T298" s="118">
        <v>57.0</v>
      </c>
      <c r="U298" s="118">
        <v>126.0</v>
      </c>
      <c r="V298" s="118">
        <v>147.0</v>
      </c>
      <c r="W298" s="118">
        <v>0.04034084</v>
      </c>
      <c r="X298" s="118">
        <v>0.04475993804852868</v>
      </c>
      <c r="Y298" s="118">
        <v>-0.013683563</v>
      </c>
      <c r="Z298" s="118">
        <v>0.046733395</v>
      </c>
      <c r="AA298" s="118">
        <v>-0.06415088799999999</v>
      </c>
      <c r="AB298" s="118">
        <v>-2731.233323160446</v>
      </c>
      <c r="AC298" s="118"/>
      <c r="AD298" s="118"/>
      <c r="AE298" s="118"/>
      <c r="AF298" s="118"/>
      <c r="AG298" s="118">
        <v>-2731.233323160446</v>
      </c>
      <c r="AH298" s="118"/>
      <c r="AI298" s="118"/>
      <c r="AJ298" s="118"/>
      <c r="AK298" s="118"/>
      <c r="AL298" s="118"/>
      <c r="AM298" s="118"/>
      <c r="AN298" s="118"/>
      <c r="AO298" s="118"/>
      <c r="AP298" s="118"/>
      <c r="AQ298" s="118"/>
      <c r="AR298" s="118">
        <v>0.0</v>
      </c>
      <c r="AS298" s="118">
        <v>0.0</v>
      </c>
      <c r="AT298" s="118"/>
      <c r="AU298" s="118"/>
      <c r="AV298" s="118"/>
      <c r="AW298" s="118"/>
      <c r="AX298" s="118"/>
      <c r="AY298" s="118"/>
      <c r="AZ298" s="118"/>
      <c r="BA298" s="118"/>
      <c r="BB298" s="118"/>
      <c r="BC298" s="118"/>
      <c r="BD298" s="118"/>
      <c r="BE298" s="118"/>
      <c r="BF298" s="118"/>
      <c r="BG298" s="118"/>
      <c r="BH298" s="118">
        <v>9042.656767071201</v>
      </c>
      <c r="BI298" s="118">
        <v>-14624.782956248802</v>
      </c>
      <c r="BJ298" s="118">
        <v>6574.140305029479</v>
      </c>
      <c r="BK298" s="118">
        <v>-12722.472117528498</v>
      </c>
      <c r="BL298" s="118">
        <v>7193.335260140271</v>
      </c>
      <c r="BM298" s="118">
        <v>-4274.494645819442</v>
      </c>
      <c r="BN298" s="118">
        <v>5785.784483451586</v>
      </c>
      <c r="BO298" s="118">
        <v>-6150.014104686039</v>
      </c>
      <c r="BP298" s="118">
        <v>6844.823439854254</v>
      </c>
      <c r="BQ298" s="118">
        <v>-3561.7532042989715</v>
      </c>
      <c r="BR298" s="118"/>
      <c r="BS298" s="118"/>
      <c r="BT298" s="118"/>
      <c r="BU298" s="118"/>
      <c r="BV298" s="118"/>
      <c r="BW298" s="118"/>
      <c r="BX298" s="118"/>
      <c r="BY298" s="118"/>
      <c r="BZ298" s="118">
        <v>0.0</v>
      </c>
      <c r="CA298" s="118">
        <v>0.0</v>
      </c>
      <c r="CB298" s="118"/>
      <c r="CC298" s="118"/>
      <c r="CD298" s="118">
        <v>0.0</v>
      </c>
      <c r="CE298" s="118">
        <v>0.0</v>
      </c>
      <c r="CF298" s="118">
        <v>0.0</v>
      </c>
      <c r="CG298" s="118">
        <v>0.0</v>
      </c>
      <c r="CH298" s="118"/>
      <c r="CI298" s="118"/>
      <c r="CJ298" s="118"/>
      <c r="CK298" s="118"/>
      <c r="CL298" s="119">
        <v>45812.0</v>
      </c>
      <c r="CM298" s="117" t="s">
        <v>354</v>
      </c>
      <c r="CN298" s="117" t="s">
        <v>508</v>
      </c>
      <c r="CO298" s="117" t="s">
        <v>509</v>
      </c>
      <c r="CP298" s="118">
        <v>8129.29</v>
      </c>
      <c r="CQ298" s="118">
        <v>25.0</v>
      </c>
      <c r="CR298" s="118">
        <v>23.0</v>
      </c>
      <c r="CS298" s="117" t="s">
        <v>24</v>
      </c>
      <c r="CT298" s="117"/>
      <c r="CU298" s="117"/>
      <c r="CV298" s="117" t="s">
        <v>372</v>
      </c>
      <c r="CW298" s="119">
        <v>46178.0</v>
      </c>
      <c r="CX298" s="117" t="s">
        <v>358</v>
      </c>
    </row>
    <row r="299">
      <c r="A299" s="114" t="s">
        <v>484</v>
      </c>
      <c r="B299" s="114" t="s">
        <v>196</v>
      </c>
      <c r="C299" s="114" t="s">
        <v>24</v>
      </c>
      <c r="D299" s="114" t="s">
        <v>469</v>
      </c>
      <c r="E299" s="114" t="s">
        <v>349</v>
      </c>
      <c r="F299" s="114"/>
      <c r="G299" s="114"/>
      <c r="H299" s="114"/>
      <c r="I299" s="115">
        <v>19929.0</v>
      </c>
      <c r="J299" s="114" t="s">
        <v>78</v>
      </c>
      <c r="K299" s="114" t="s">
        <v>470</v>
      </c>
      <c r="L299" s="116">
        <v>45812.0</v>
      </c>
      <c r="M299" s="114" t="s">
        <v>351</v>
      </c>
      <c r="N299" s="115">
        <v>6.0</v>
      </c>
      <c r="O299" s="114" t="s">
        <v>352</v>
      </c>
      <c r="P299" s="114" t="s">
        <v>353</v>
      </c>
      <c r="Q299" s="115">
        <v>5504.42</v>
      </c>
      <c r="R299" s="115">
        <v>6738.08</v>
      </c>
      <c r="S299" s="115">
        <v>33.0</v>
      </c>
      <c r="T299" s="115">
        <v>26.0</v>
      </c>
      <c r="U299" s="115">
        <v>75.0</v>
      </c>
      <c r="V299" s="115">
        <v>97.0</v>
      </c>
      <c r="W299" s="115">
        <v>-0.067958535</v>
      </c>
      <c r="X299" s="115">
        <v>-0.11965811965811968</v>
      </c>
      <c r="Y299" s="115">
        <v>0.038277632</v>
      </c>
      <c r="Z299" s="115">
        <v>0.073607972</v>
      </c>
      <c r="AA299" s="115">
        <v>-0.060044893</v>
      </c>
      <c r="AB299" s="115">
        <v>-1688.5761401937489</v>
      </c>
      <c r="AC299" s="115"/>
      <c r="AD299" s="115"/>
      <c r="AE299" s="115"/>
      <c r="AF299" s="115"/>
      <c r="AG299" s="115">
        <v>-1688.5761401937489</v>
      </c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>
        <v>0.0</v>
      </c>
      <c r="AS299" s="115">
        <v>0.0</v>
      </c>
      <c r="AT299" s="115"/>
      <c r="AU299" s="115"/>
      <c r="AV299" s="115"/>
      <c r="AW299" s="115"/>
      <c r="AX299" s="115"/>
      <c r="AY299" s="115"/>
      <c r="AZ299" s="115"/>
      <c r="BA299" s="115"/>
      <c r="BB299" s="115"/>
      <c r="BC299" s="115"/>
      <c r="BD299" s="115"/>
      <c r="BE299" s="115"/>
      <c r="BF299" s="115"/>
      <c r="BG299" s="115"/>
      <c r="BH299" s="115">
        <v>20984.351344564446</v>
      </c>
      <c r="BI299" s="115">
        <v>-42006.90046536044</v>
      </c>
      <c r="BJ299" s="115">
        <v>18221.68111498422</v>
      </c>
      <c r="BK299" s="115">
        <v>-16705.629652277985</v>
      </c>
      <c r="BL299" s="115">
        <v>12116.096321689847</v>
      </c>
      <c r="BM299" s="115">
        <v>-15059.834627137316</v>
      </c>
      <c r="BN299" s="115">
        <v>6244.844903847719</v>
      </c>
      <c r="BO299" s="115">
        <v>-7821.811989821972</v>
      </c>
      <c r="BP299" s="115">
        <v>9665.485299779895</v>
      </c>
      <c r="BQ299" s="115">
        <v>-11032.256519253115</v>
      </c>
      <c r="BR299" s="115"/>
      <c r="BS299" s="115"/>
      <c r="BT299" s="115"/>
      <c r="BU299" s="115"/>
      <c r="BV299" s="115"/>
      <c r="BW299" s="115"/>
      <c r="BX299" s="115"/>
      <c r="BY299" s="115"/>
      <c r="BZ299" s="115">
        <v>0.0</v>
      </c>
      <c r="CA299" s="115">
        <v>0.0</v>
      </c>
      <c r="CB299" s="115"/>
      <c r="CC299" s="115"/>
      <c r="CD299" s="115">
        <v>0.0</v>
      </c>
      <c r="CE299" s="115">
        <v>0.0</v>
      </c>
      <c r="CF299" s="115">
        <v>0.0</v>
      </c>
      <c r="CG299" s="115">
        <v>0.0</v>
      </c>
      <c r="CH299" s="115"/>
      <c r="CI299" s="115"/>
      <c r="CJ299" s="115"/>
      <c r="CK299" s="115"/>
      <c r="CL299" s="116">
        <v>45812.0</v>
      </c>
      <c r="CM299" s="114" t="s">
        <v>354</v>
      </c>
      <c r="CN299" s="114" t="s">
        <v>471</v>
      </c>
      <c r="CO299" s="114" t="s">
        <v>472</v>
      </c>
      <c r="CP299" s="115">
        <v>5504.42</v>
      </c>
      <c r="CQ299" s="115">
        <v>25.0</v>
      </c>
      <c r="CR299" s="115">
        <v>23.0</v>
      </c>
      <c r="CS299" s="114" t="s">
        <v>24</v>
      </c>
      <c r="CT299" s="114"/>
      <c r="CU299" s="114"/>
      <c r="CV299" s="114" t="s">
        <v>372</v>
      </c>
      <c r="CW299" s="116">
        <v>46178.0</v>
      </c>
      <c r="CX299" s="114" t="s">
        <v>358</v>
      </c>
    </row>
    <row r="300">
      <c r="A300" s="117" t="s">
        <v>496</v>
      </c>
      <c r="B300" s="117" t="s">
        <v>774</v>
      </c>
      <c r="C300" s="117" t="s">
        <v>27</v>
      </c>
      <c r="D300" s="117" t="s">
        <v>490</v>
      </c>
      <c r="E300" s="117" t="s">
        <v>349</v>
      </c>
      <c r="F300" s="117"/>
      <c r="G300" s="117"/>
      <c r="H300" s="117"/>
      <c r="I300" s="118">
        <v>21404.0</v>
      </c>
      <c r="J300" s="117" t="s">
        <v>90</v>
      </c>
      <c r="K300" s="117" t="s">
        <v>491</v>
      </c>
      <c r="L300" s="119">
        <v>45812.0</v>
      </c>
      <c r="M300" s="117" t="s">
        <v>351</v>
      </c>
      <c r="N300" s="118">
        <v>6.0</v>
      </c>
      <c r="O300" s="117" t="s">
        <v>352</v>
      </c>
      <c r="P300" s="117" t="s">
        <v>353</v>
      </c>
      <c r="Q300" s="118">
        <v>2328.03</v>
      </c>
      <c r="R300" s="118">
        <v>3866.57</v>
      </c>
      <c r="S300" s="118">
        <v>20.0</v>
      </c>
      <c r="T300" s="118">
        <v>25.0</v>
      </c>
      <c r="U300" s="118">
        <v>29.0</v>
      </c>
      <c r="V300" s="118">
        <v>59.0</v>
      </c>
      <c r="W300" s="118">
        <v>-0.0192751205</v>
      </c>
      <c r="X300" s="118">
        <v>-0.10607610474631751</v>
      </c>
      <c r="Y300" s="118">
        <v>0.025536409</v>
      </c>
      <c r="Z300" s="118">
        <v>0.0802198395</v>
      </c>
      <c r="AA300" s="118">
        <v>-0.015659599</v>
      </c>
      <c r="AB300" s="118">
        <v>-1117.538707691992</v>
      </c>
      <c r="AC300" s="118"/>
      <c r="AD300" s="118"/>
      <c r="AE300" s="118"/>
      <c r="AF300" s="118"/>
      <c r="AG300" s="118">
        <v>-1117.538707691992</v>
      </c>
      <c r="AH300" s="118"/>
      <c r="AI300" s="118"/>
      <c r="AJ300" s="118"/>
      <c r="AK300" s="118"/>
      <c r="AL300" s="118"/>
      <c r="AM300" s="118"/>
      <c r="AN300" s="118"/>
      <c r="AO300" s="118"/>
      <c r="AP300" s="118"/>
      <c r="AQ300" s="118"/>
      <c r="AR300" s="118">
        <v>0.0</v>
      </c>
      <c r="AS300" s="118">
        <v>0.0</v>
      </c>
      <c r="AT300" s="118"/>
      <c r="AU300" s="118"/>
      <c r="AV300" s="118"/>
      <c r="AW300" s="118"/>
      <c r="AX300" s="118"/>
      <c r="AY300" s="118"/>
      <c r="AZ300" s="118"/>
      <c r="BA300" s="118"/>
      <c r="BB300" s="118"/>
      <c r="BC300" s="118"/>
      <c r="BD300" s="118"/>
      <c r="BE300" s="118"/>
      <c r="BF300" s="118"/>
      <c r="BG300" s="118"/>
      <c r="BH300" s="118">
        <v>35860.08468789623</v>
      </c>
      <c r="BI300" s="118">
        <v>-32223.222052184225</v>
      </c>
      <c r="BJ300" s="118">
        <v>38711.29793377301</v>
      </c>
      <c r="BK300" s="118">
        <v>-22292.76362879735</v>
      </c>
      <c r="BL300" s="118">
        <v>16066.338981910685</v>
      </c>
      <c r="BM300" s="118">
        <v>-10957.421611413132</v>
      </c>
      <c r="BN300" s="118">
        <v>6086.057923784585</v>
      </c>
      <c r="BO300" s="118">
        <v>-20496.08517131655</v>
      </c>
      <c r="BP300" s="118">
        <v>23628.110314015066</v>
      </c>
      <c r="BQ300" s="118">
        <v>-4109.165695985545</v>
      </c>
      <c r="BR300" s="118"/>
      <c r="BS300" s="118"/>
      <c r="BT300" s="118"/>
      <c r="BU300" s="118"/>
      <c r="BV300" s="118"/>
      <c r="BW300" s="118"/>
      <c r="BX300" s="118"/>
      <c r="BY300" s="118"/>
      <c r="BZ300" s="118">
        <v>0.0</v>
      </c>
      <c r="CA300" s="118">
        <v>0.0</v>
      </c>
      <c r="CB300" s="118"/>
      <c r="CC300" s="118"/>
      <c r="CD300" s="118">
        <v>0.0</v>
      </c>
      <c r="CE300" s="118">
        <v>0.0</v>
      </c>
      <c r="CF300" s="118">
        <v>0.0</v>
      </c>
      <c r="CG300" s="118">
        <v>0.0</v>
      </c>
      <c r="CH300" s="118"/>
      <c r="CI300" s="118"/>
      <c r="CJ300" s="118"/>
      <c r="CK300" s="118"/>
      <c r="CL300" s="119">
        <v>45812.0</v>
      </c>
      <c r="CM300" s="117" t="s">
        <v>369</v>
      </c>
      <c r="CN300" s="117" t="s">
        <v>370</v>
      </c>
      <c r="CO300" s="117" t="s">
        <v>525</v>
      </c>
      <c r="CP300" s="118">
        <v>2328.03</v>
      </c>
      <c r="CQ300" s="118">
        <v>25.0</v>
      </c>
      <c r="CR300" s="118">
        <v>23.0</v>
      </c>
      <c r="CS300" s="117" t="s">
        <v>247</v>
      </c>
      <c r="CT300" s="117"/>
      <c r="CU300" s="117"/>
      <c r="CV300" s="117" t="s">
        <v>372</v>
      </c>
      <c r="CW300" s="119">
        <v>46178.0</v>
      </c>
      <c r="CX300" s="117" t="s">
        <v>358</v>
      </c>
    </row>
    <row r="301">
      <c r="A301" s="114" t="s">
        <v>387</v>
      </c>
      <c r="B301" s="114" t="s">
        <v>775</v>
      </c>
      <c r="C301" s="114" t="s">
        <v>25</v>
      </c>
      <c r="D301" s="114" t="s">
        <v>400</v>
      </c>
      <c r="E301" s="114" t="s">
        <v>349</v>
      </c>
      <c r="F301" s="114"/>
      <c r="G301" s="114"/>
      <c r="H301" s="114"/>
      <c r="I301" s="115">
        <v>14052.0</v>
      </c>
      <c r="J301" s="114" t="s">
        <v>98</v>
      </c>
      <c r="K301" s="114" t="s">
        <v>401</v>
      </c>
      <c r="L301" s="116">
        <v>45812.0</v>
      </c>
      <c r="M301" s="114" t="s">
        <v>351</v>
      </c>
      <c r="N301" s="115">
        <v>6.0</v>
      </c>
      <c r="O301" s="114" t="s">
        <v>352</v>
      </c>
      <c r="P301" s="114" t="s">
        <v>353</v>
      </c>
      <c r="Q301" s="115">
        <v>2805.95</v>
      </c>
      <c r="R301" s="115">
        <v>5418.16</v>
      </c>
      <c r="S301" s="115">
        <v>24.0</v>
      </c>
      <c r="T301" s="115">
        <v>31.0</v>
      </c>
      <c r="U301" s="115">
        <v>49.0</v>
      </c>
      <c r="V301" s="115">
        <v>67.0</v>
      </c>
      <c r="W301" s="115">
        <v>-0.0610895495</v>
      </c>
      <c r="X301" s="115">
        <v>-0.060893210283454235</v>
      </c>
      <c r="Y301" s="115">
        <v>-0.028034027</v>
      </c>
      <c r="Z301" s="115">
        <v>0.0686938845</v>
      </c>
      <c r="AA301" s="115">
        <v>-0.043318421999999995</v>
      </c>
      <c r="AB301" s="115">
        <v>-1868.863706261559</v>
      </c>
      <c r="AC301" s="115"/>
      <c r="AD301" s="115"/>
      <c r="AE301" s="115"/>
      <c r="AF301" s="115"/>
      <c r="AG301" s="115">
        <v>-1868.863706261559</v>
      </c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>
        <v>0.0</v>
      </c>
      <c r="AS301" s="115">
        <v>0.0</v>
      </c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>
        <v>18825.565689956038</v>
      </c>
      <c r="BI301" s="115">
        <v>-26343.147340292868</v>
      </c>
      <c r="BJ301" s="115">
        <v>16162.929543998956</v>
      </c>
      <c r="BK301" s="115">
        <v>-15297.611607632114</v>
      </c>
      <c r="BL301" s="115">
        <v>9184.1458188079</v>
      </c>
      <c r="BM301" s="115">
        <v>-11029.988512860526</v>
      </c>
      <c r="BN301" s="115">
        <v>3685.8149041199104</v>
      </c>
      <c r="BO301" s="115">
        <v>-14003.88323321319</v>
      </c>
      <c r="BP301" s="115">
        <v>13600.358333264281</v>
      </c>
      <c r="BQ301" s="115">
        <v>-5128.132698223628</v>
      </c>
      <c r="BR301" s="115"/>
      <c r="BS301" s="115"/>
      <c r="BT301" s="115"/>
      <c r="BU301" s="115"/>
      <c r="BV301" s="115"/>
      <c r="BW301" s="115"/>
      <c r="BX301" s="115"/>
      <c r="BY301" s="115"/>
      <c r="BZ301" s="115">
        <v>0.0</v>
      </c>
      <c r="CA301" s="115">
        <v>0.0</v>
      </c>
      <c r="CB301" s="115"/>
      <c r="CC301" s="115"/>
      <c r="CD301" s="115">
        <v>0.0</v>
      </c>
      <c r="CE301" s="115">
        <v>0.0</v>
      </c>
      <c r="CF301" s="115">
        <v>0.0</v>
      </c>
      <c r="CG301" s="115">
        <v>0.0</v>
      </c>
      <c r="CH301" s="115"/>
      <c r="CI301" s="115"/>
      <c r="CJ301" s="115"/>
      <c r="CK301" s="115"/>
      <c r="CL301" s="116">
        <v>45812.0</v>
      </c>
      <c r="CM301" s="114" t="s">
        <v>384</v>
      </c>
      <c r="CN301" s="114" t="s">
        <v>391</v>
      </c>
      <c r="CO301" s="114" t="s">
        <v>392</v>
      </c>
      <c r="CP301" s="115">
        <v>2805.95</v>
      </c>
      <c r="CQ301" s="115">
        <v>25.0</v>
      </c>
      <c r="CR301" s="115">
        <v>23.0</v>
      </c>
      <c r="CS301" s="114" t="s">
        <v>247</v>
      </c>
      <c r="CT301" s="114"/>
      <c r="CU301" s="114"/>
      <c r="CV301" s="114" t="s">
        <v>372</v>
      </c>
      <c r="CW301" s="116">
        <v>46178.0</v>
      </c>
      <c r="CX301" s="114" t="s">
        <v>358</v>
      </c>
    </row>
    <row r="302">
      <c r="A302" s="117" t="s">
        <v>702</v>
      </c>
      <c r="B302" s="117" t="s">
        <v>776</v>
      </c>
      <c r="C302" s="117" t="s">
        <v>27</v>
      </c>
      <c r="D302" s="117" t="s">
        <v>411</v>
      </c>
      <c r="E302" s="117" t="s">
        <v>349</v>
      </c>
      <c r="F302" s="117"/>
      <c r="G302" s="117"/>
      <c r="H302" s="117"/>
      <c r="I302" s="118">
        <v>21542.0</v>
      </c>
      <c r="J302" s="117" t="s">
        <v>95</v>
      </c>
      <c r="K302" s="117" t="s">
        <v>412</v>
      </c>
      <c r="L302" s="119">
        <v>45812.0</v>
      </c>
      <c r="M302" s="117" t="s">
        <v>351</v>
      </c>
      <c r="N302" s="118">
        <v>6.0</v>
      </c>
      <c r="O302" s="117" t="s">
        <v>352</v>
      </c>
      <c r="P302" s="117" t="s">
        <v>353</v>
      </c>
      <c r="Q302" s="118">
        <v>943.91</v>
      </c>
      <c r="R302" s="118">
        <v>1377.14</v>
      </c>
      <c r="S302" s="118">
        <v>8.0</v>
      </c>
      <c r="T302" s="118">
        <v>11.0</v>
      </c>
      <c r="U302" s="118">
        <v>12.0</v>
      </c>
      <c r="V302" s="118">
        <v>18.0</v>
      </c>
      <c r="W302" s="118">
        <v>-0.228689599</v>
      </c>
      <c r="X302" s="118">
        <v>-0.1917886879127189</v>
      </c>
      <c r="Y302" s="118">
        <v>0.017658837</v>
      </c>
      <c r="Z302" s="118">
        <v>0.1956017055</v>
      </c>
      <c r="AA302" s="118">
        <v>-0.14586391199999998</v>
      </c>
      <c r="AB302" s="118">
        <v>-180.38095115125162</v>
      </c>
      <c r="AC302" s="118"/>
      <c r="AD302" s="118"/>
      <c r="AE302" s="118"/>
      <c r="AF302" s="118"/>
      <c r="AG302" s="118">
        <v>-180.38095115125162</v>
      </c>
      <c r="AH302" s="118"/>
      <c r="AI302" s="118"/>
      <c r="AJ302" s="118"/>
      <c r="AK302" s="118"/>
      <c r="AL302" s="118"/>
      <c r="AM302" s="118"/>
      <c r="AN302" s="118"/>
      <c r="AO302" s="118"/>
      <c r="AP302" s="118"/>
      <c r="AQ302" s="118"/>
      <c r="AR302" s="118">
        <v>0.0</v>
      </c>
      <c r="AS302" s="118">
        <v>0.0</v>
      </c>
      <c r="AT302" s="118"/>
      <c r="AU302" s="118"/>
      <c r="AV302" s="118"/>
      <c r="AW302" s="118"/>
      <c r="AX302" s="118"/>
      <c r="AY302" s="118"/>
      <c r="AZ302" s="118"/>
      <c r="BA302" s="118"/>
      <c r="BB302" s="118"/>
      <c r="BC302" s="118"/>
      <c r="BD302" s="118"/>
      <c r="BE302" s="118"/>
      <c r="BF302" s="118"/>
      <c r="BG302" s="118"/>
      <c r="BH302" s="118">
        <v>3364.3865109463695</v>
      </c>
      <c r="BI302" s="118">
        <v>-4617.676644911311</v>
      </c>
      <c r="BJ302" s="118">
        <v>416.8374553958632</v>
      </c>
      <c r="BK302" s="118">
        <v>-3495.518665337332</v>
      </c>
      <c r="BL302" s="118">
        <v>2479.9295111749043</v>
      </c>
      <c r="BM302" s="118">
        <v>-1413.9971352716918</v>
      </c>
      <c r="BN302" s="118">
        <v>1580.8515203382915</v>
      </c>
      <c r="BO302" s="118">
        <v>-1490.3489708944771</v>
      </c>
      <c r="BP302" s="118">
        <v>1308.2524559120895</v>
      </c>
      <c r="BQ302" s="118">
        <v>-332.82262945269184</v>
      </c>
      <c r="BR302" s="118"/>
      <c r="BS302" s="118"/>
      <c r="BT302" s="118"/>
      <c r="BU302" s="118"/>
      <c r="BV302" s="118"/>
      <c r="BW302" s="118"/>
      <c r="BX302" s="118"/>
      <c r="BY302" s="118"/>
      <c r="BZ302" s="118">
        <v>0.0</v>
      </c>
      <c r="CA302" s="118">
        <v>0.0</v>
      </c>
      <c r="CB302" s="118"/>
      <c r="CC302" s="118"/>
      <c r="CD302" s="118">
        <v>0.0</v>
      </c>
      <c r="CE302" s="118">
        <v>0.0</v>
      </c>
      <c r="CF302" s="118">
        <v>0.0</v>
      </c>
      <c r="CG302" s="118">
        <v>0.0</v>
      </c>
      <c r="CH302" s="118"/>
      <c r="CI302" s="118"/>
      <c r="CJ302" s="118"/>
      <c r="CK302" s="118"/>
      <c r="CL302" s="119">
        <v>45812.0</v>
      </c>
      <c r="CM302" s="117" t="s">
        <v>369</v>
      </c>
      <c r="CN302" s="117" t="s">
        <v>370</v>
      </c>
      <c r="CO302" s="117" t="s">
        <v>371</v>
      </c>
      <c r="CP302" s="118">
        <v>943.91</v>
      </c>
      <c r="CQ302" s="118">
        <v>25.0</v>
      </c>
      <c r="CR302" s="118">
        <v>23.0</v>
      </c>
      <c r="CS302" s="117" t="s">
        <v>247</v>
      </c>
      <c r="CT302" s="117"/>
      <c r="CU302" s="117"/>
      <c r="CV302" s="117" t="s">
        <v>372</v>
      </c>
      <c r="CW302" s="119">
        <v>46178.0</v>
      </c>
      <c r="CX302" s="117" t="s">
        <v>358</v>
      </c>
    </row>
    <row r="303">
      <c r="A303" s="114" t="s">
        <v>505</v>
      </c>
      <c r="B303" s="114" t="s">
        <v>200</v>
      </c>
      <c r="C303" s="114" t="s">
        <v>24</v>
      </c>
      <c r="D303" s="114" t="s">
        <v>506</v>
      </c>
      <c r="E303" s="114" t="s">
        <v>349</v>
      </c>
      <c r="F303" s="114"/>
      <c r="G303" s="114"/>
      <c r="H303" s="114"/>
      <c r="I303" s="115">
        <v>21579.0</v>
      </c>
      <c r="J303" s="114" t="s">
        <v>78</v>
      </c>
      <c r="K303" s="114" t="s">
        <v>507</v>
      </c>
      <c r="L303" s="116">
        <v>45812.0</v>
      </c>
      <c r="M303" s="114" t="s">
        <v>351</v>
      </c>
      <c r="N303" s="115">
        <v>6.0</v>
      </c>
      <c r="O303" s="114" t="s">
        <v>352</v>
      </c>
      <c r="P303" s="114" t="s">
        <v>353</v>
      </c>
      <c r="Q303" s="115">
        <v>4059.17</v>
      </c>
      <c r="R303" s="115">
        <v>7581.66</v>
      </c>
      <c r="S303" s="115">
        <v>25.0</v>
      </c>
      <c r="T303" s="115">
        <v>48.0</v>
      </c>
      <c r="U303" s="115">
        <v>53.0</v>
      </c>
      <c r="V303" s="115">
        <v>93.0</v>
      </c>
      <c r="W303" s="115">
        <v>-0.067958535</v>
      </c>
      <c r="X303" s="115">
        <v>-0.11965811965811968</v>
      </c>
      <c r="Y303" s="115">
        <v>0.038277632</v>
      </c>
      <c r="Z303" s="115">
        <v>0.073607972</v>
      </c>
      <c r="AA303" s="115">
        <v>-0.060044893</v>
      </c>
      <c r="AB303" s="115">
        <v>-2842.6293583565125</v>
      </c>
      <c r="AC303" s="115"/>
      <c r="AD303" s="115"/>
      <c r="AE303" s="115"/>
      <c r="AF303" s="115"/>
      <c r="AG303" s="115">
        <v>-2842.6293583565125</v>
      </c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>
        <v>0.0</v>
      </c>
      <c r="AS303" s="115">
        <v>0.0</v>
      </c>
      <c r="AT303" s="115"/>
      <c r="AU303" s="115"/>
      <c r="AV303" s="115"/>
      <c r="AW303" s="115"/>
      <c r="AX303" s="115"/>
      <c r="AY303" s="115"/>
      <c r="AZ303" s="115"/>
      <c r="BA303" s="115"/>
      <c r="BB303" s="115"/>
      <c r="BC303" s="115"/>
      <c r="BD303" s="115"/>
      <c r="BE303" s="115"/>
      <c r="BF303" s="115"/>
      <c r="BG303" s="115"/>
      <c r="BH303" s="115">
        <v>20984.351344564446</v>
      </c>
      <c r="BI303" s="115">
        <v>-42006.90046536044</v>
      </c>
      <c r="BJ303" s="115">
        <v>18221.68111498422</v>
      </c>
      <c r="BK303" s="115">
        <v>-16705.629652277985</v>
      </c>
      <c r="BL303" s="115">
        <v>12116.096321689847</v>
      </c>
      <c r="BM303" s="115">
        <v>-15059.834627137316</v>
      </c>
      <c r="BN303" s="115">
        <v>6244.844903847719</v>
      </c>
      <c r="BO303" s="115">
        <v>-7821.811989821972</v>
      </c>
      <c r="BP303" s="115">
        <v>9665.485299779895</v>
      </c>
      <c r="BQ303" s="115">
        <v>-11032.256519253115</v>
      </c>
      <c r="BR303" s="115"/>
      <c r="BS303" s="115"/>
      <c r="BT303" s="115"/>
      <c r="BU303" s="115"/>
      <c r="BV303" s="115"/>
      <c r="BW303" s="115"/>
      <c r="BX303" s="115"/>
      <c r="BY303" s="115"/>
      <c r="BZ303" s="115">
        <v>0.0</v>
      </c>
      <c r="CA303" s="115">
        <v>0.0</v>
      </c>
      <c r="CB303" s="115"/>
      <c r="CC303" s="115"/>
      <c r="CD303" s="115">
        <v>0.0</v>
      </c>
      <c r="CE303" s="115">
        <v>0.0</v>
      </c>
      <c r="CF303" s="115">
        <v>0.0</v>
      </c>
      <c r="CG303" s="115">
        <v>0.0</v>
      </c>
      <c r="CH303" s="115"/>
      <c r="CI303" s="115"/>
      <c r="CJ303" s="115"/>
      <c r="CK303" s="115"/>
      <c r="CL303" s="116">
        <v>45812.0</v>
      </c>
      <c r="CM303" s="114" t="s">
        <v>354</v>
      </c>
      <c r="CN303" s="114" t="s">
        <v>508</v>
      </c>
      <c r="CO303" s="114" t="s">
        <v>509</v>
      </c>
      <c r="CP303" s="115">
        <v>4059.17</v>
      </c>
      <c r="CQ303" s="115">
        <v>25.0</v>
      </c>
      <c r="CR303" s="115">
        <v>23.0</v>
      </c>
      <c r="CS303" s="114" t="s">
        <v>24</v>
      </c>
      <c r="CT303" s="114"/>
      <c r="CU303" s="114"/>
      <c r="CV303" s="114" t="s">
        <v>372</v>
      </c>
      <c r="CW303" s="116">
        <v>46178.0</v>
      </c>
      <c r="CX303" s="114" t="s">
        <v>358</v>
      </c>
    </row>
    <row r="304">
      <c r="A304" s="117" t="s">
        <v>777</v>
      </c>
      <c r="B304" s="117" t="s">
        <v>226</v>
      </c>
      <c r="C304" s="117" t="s">
        <v>24</v>
      </c>
      <c r="D304" s="117" t="s">
        <v>360</v>
      </c>
      <c r="E304" s="117" t="s">
        <v>349</v>
      </c>
      <c r="F304" s="117"/>
      <c r="G304" s="117"/>
      <c r="H304" s="117"/>
      <c r="I304" s="118">
        <v>20181.0</v>
      </c>
      <c r="J304" s="117" t="s">
        <v>97</v>
      </c>
      <c r="K304" s="117" t="s">
        <v>361</v>
      </c>
      <c r="L304" s="119">
        <v>45812.0</v>
      </c>
      <c r="M304" s="117" t="s">
        <v>351</v>
      </c>
      <c r="N304" s="118">
        <v>6.0</v>
      </c>
      <c r="O304" s="117" t="s">
        <v>352</v>
      </c>
      <c r="P304" s="117" t="s">
        <v>353</v>
      </c>
      <c r="Q304" s="118">
        <v>5990.34</v>
      </c>
      <c r="R304" s="118">
        <v>5809.63</v>
      </c>
      <c r="S304" s="118">
        <v>36.0</v>
      </c>
      <c r="T304" s="118">
        <v>38.0</v>
      </c>
      <c r="U304" s="118">
        <v>88.0</v>
      </c>
      <c r="V304" s="118">
        <v>87.0</v>
      </c>
      <c r="W304" s="118">
        <v>-0.051923965</v>
      </c>
      <c r="X304" s="118">
        <v>-0.11016949152542377</v>
      </c>
      <c r="Y304" s="118">
        <v>0.017272961</v>
      </c>
      <c r="Z304" s="118">
        <v>0.049994038</v>
      </c>
      <c r="AA304" s="118">
        <v>-0.004946123</v>
      </c>
      <c r="AB304" s="118">
        <v>755.2321256035748</v>
      </c>
      <c r="AC304" s="118"/>
      <c r="AD304" s="118"/>
      <c r="AE304" s="118"/>
      <c r="AF304" s="118"/>
      <c r="AG304" s="118">
        <v>755.2321256035748</v>
      </c>
      <c r="AH304" s="118"/>
      <c r="AI304" s="118"/>
      <c r="AJ304" s="118"/>
      <c r="AK304" s="118"/>
      <c r="AL304" s="118"/>
      <c r="AM304" s="118"/>
      <c r="AN304" s="118"/>
      <c r="AO304" s="118"/>
      <c r="AP304" s="118"/>
      <c r="AQ304" s="118"/>
      <c r="AR304" s="118">
        <v>0.0</v>
      </c>
      <c r="AS304" s="118">
        <v>0.0</v>
      </c>
      <c r="AT304" s="118"/>
      <c r="AU304" s="118"/>
      <c r="AV304" s="118"/>
      <c r="AW304" s="118"/>
      <c r="AX304" s="118"/>
      <c r="AY304" s="118"/>
      <c r="AZ304" s="118"/>
      <c r="BA304" s="118"/>
      <c r="BB304" s="118"/>
      <c r="BC304" s="118"/>
      <c r="BD304" s="118"/>
      <c r="BE304" s="118"/>
      <c r="BF304" s="118"/>
      <c r="BG304" s="118"/>
      <c r="BH304" s="118">
        <v>36723.19343576279</v>
      </c>
      <c r="BI304" s="118">
        <v>-31012.0357528237</v>
      </c>
      <c r="BJ304" s="118">
        <v>38166.80286539551</v>
      </c>
      <c r="BK304" s="118">
        <v>-24201.011179707435</v>
      </c>
      <c r="BL304" s="118">
        <v>19647.58418016359</v>
      </c>
      <c r="BM304" s="118">
        <v>-17067.03282122392</v>
      </c>
      <c r="BN304" s="118">
        <v>21073.293134851534</v>
      </c>
      <c r="BO304" s="118">
        <v>-21510.388084052516</v>
      </c>
      <c r="BP304" s="118">
        <v>16750.550170999653</v>
      </c>
      <c r="BQ304" s="118">
        <v>-13732.903862858993</v>
      </c>
      <c r="BR304" s="118"/>
      <c r="BS304" s="118"/>
      <c r="BT304" s="118"/>
      <c r="BU304" s="118"/>
      <c r="BV304" s="118"/>
      <c r="BW304" s="118"/>
      <c r="BX304" s="118"/>
      <c r="BY304" s="118"/>
      <c r="BZ304" s="118">
        <v>0.0</v>
      </c>
      <c r="CA304" s="118">
        <v>0.0</v>
      </c>
      <c r="CB304" s="118"/>
      <c r="CC304" s="118"/>
      <c r="CD304" s="118">
        <v>0.0</v>
      </c>
      <c r="CE304" s="118">
        <v>0.0</v>
      </c>
      <c r="CF304" s="118">
        <v>0.0</v>
      </c>
      <c r="CG304" s="118">
        <v>0.0</v>
      </c>
      <c r="CH304" s="118"/>
      <c r="CI304" s="118"/>
      <c r="CJ304" s="118"/>
      <c r="CK304" s="118"/>
      <c r="CL304" s="119">
        <v>45812.0</v>
      </c>
      <c r="CM304" s="117" t="s">
        <v>362</v>
      </c>
      <c r="CN304" s="117" t="s">
        <v>363</v>
      </c>
      <c r="CO304" s="117" t="s">
        <v>364</v>
      </c>
      <c r="CP304" s="118">
        <v>5990.34</v>
      </c>
      <c r="CQ304" s="118">
        <v>25.0</v>
      </c>
      <c r="CR304" s="118">
        <v>23.0</v>
      </c>
      <c r="CS304" s="117" t="s">
        <v>24</v>
      </c>
      <c r="CT304" s="117"/>
      <c r="CU304" s="117"/>
      <c r="CV304" s="117" t="s">
        <v>357</v>
      </c>
      <c r="CW304" s="119">
        <v>46178.0</v>
      </c>
      <c r="CX304" s="117" t="s">
        <v>358</v>
      </c>
    </row>
    <row r="305">
      <c r="A305" s="114" t="s">
        <v>778</v>
      </c>
      <c r="B305" s="114" t="s">
        <v>225</v>
      </c>
      <c r="C305" s="114" t="s">
        <v>24</v>
      </c>
      <c r="D305" s="114" t="s">
        <v>414</v>
      </c>
      <c r="E305" s="114" t="s">
        <v>349</v>
      </c>
      <c r="F305" s="114"/>
      <c r="G305" s="114"/>
      <c r="H305" s="114"/>
      <c r="I305" s="115">
        <v>14471.0</v>
      </c>
      <c r="J305" s="114" t="s">
        <v>97</v>
      </c>
      <c r="K305" s="114" t="s">
        <v>415</v>
      </c>
      <c r="L305" s="116">
        <v>45812.0</v>
      </c>
      <c r="M305" s="114" t="s">
        <v>351</v>
      </c>
      <c r="N305" s="115">
        <v>6.0</v>
      </c>
      <c r="O305" s="114" t="s">
        <v>352</v>
      </c>
      <c r="P305" s="114" t="s">
        <v>353</v>
      </c>
      <c r="Q305" s="115">
        <v>6079.3</v>
      </c>
      <c r="R305" s="115">
        <v>8784.5</v>
      </c>
      <c r="S305" s="115">
        <v>27.0</v>
      </c>
      <c r="T305" s="115">
        <v>38.0</v>
      </c>
      <c r="U305" s="115">
        <v>67.0</v>
      </c>
      <c r="V305" s="115">
        <v>111.0</v>
      </c>
      <c r="W305" s="115">
        <v>-0.051923965</v>
      </c>
      <c r="X305" s="115">
        <v>-0.11016949152542377</v>
      </c>
      <c r="Y305" s="115">
        <v>0.017272961</v>
      </c>
      <c r="Z305" s="115">
        <v>0.049994038</v>
      </c>
      <c r="AA305" s="115">
        <v>-0.004946123</v>
      </c>
      <c r="AB305" s="115">
        <v>-1804.2656225013266</v>
      </c>
      <c r="AC305" s="115"/>
      <c r="AD305" s="115"/>
      <c r="AE305" s="115"/>
      <c r="AF305" s="115"/>
      <c r="AG305" s="115">
        <v>-1804.2656225013266</v>
      </c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>
        <v>0.0</v>
      </c>
      <c r="AS305" s="115">
        <v>0.0</v>
      </c>
      <c r="AT305" s="115"/>
      <c r="AU305" s="115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115"/>
      <c r="BH305" s="115">
        <v>36723.19343576279</v>
      </c>
      <c r="BI305" s="115">
        <v>-31012.0357528237</v>
      </c>
      <c r="BJ305" s="115">
        <v>38166.80286539551</v>
      </c>
      <c r="BK305" s="115">
        <v>-24201.011179707435</v>
      </c>
      <c r="BL305" s="115">
        <v>19647.58418016359</v>
      </c>
      <c r="BM305" s="115">
        <v>-17067.03282122392</v>
      </c>
      <c r="BN305" s="115">
        <v>21073.293134851534</v>
      </c>
      <c r="BO305" s="115">
        <v>-21510.388084052516</v>
      </c>
      <c r="BP305" s="115">
        <v>16750.550170999653</v>
      </c>
      <c r="BQ305" s="115">
        <v>-13732.903862858993</v>
      </c>
      <c r="BR305" s="115"/>
      <c r="BS305" s="115"/>
      <c r="BT305" s="115"/>
      <c r="BU305" s="115"/>
      <c r="BV305" s="115"/>
      <c r="BW305" s="115"/>
      <c r="BX305" s="115"/>
      <c r="BY305" s="115"/>
      <c r="BZ305" s="115">
        <v>0.0</v>
      </c>
      <c r="CA305" s="115">
        <v>0.0</v>
      </c>
      <c r="CB305" s="115"/>
      <c r="CC305" s="115"/>
      <c r="CD305" s="115">
        <v>0.0</v>
      </c>
      <c r="CE305" s="115">
        <v>0.0</v>
      </c>
      <c r="CF305" s="115">
        <v>0.0</v>
      </c>
      <c r="CG305" s="115">
        <v>0.0</v>
      </c>
      <c r="CH305" s="115"/>
      <c r="CI305" s="115"/>
      <c r="CJ305" s="115"/>
      <c r="CK305" s="115"/>
      <c r="CL305" s="116">
        <v>45812.0</v>
      </c>
      <c r="CM305" s="114" t="s">
        <v>354</v>
      </c>
      <c r="CN305" s="114" t="s">
        <v>378</v>
      </c>
      <c r="CO305" s="114" t="s">
        <v>379</v>
      </c>
      <c r="CP305" s="115">
        <v>6079.3</v>
      </c>
      <c r="CQ305" s="115">
        <v>25.0</v>
      </c>
      <c r="CR305" s="115">
        <v>23.0</v>
      </c>
      <c r="CS305" s="114" t="s">
        <v>24</v>
      </c>
      <c r="CT305" s="114"/>
      <c r="CU305" s="114"/>
      <c r="CV305" s="114" t="s">
        <v>372</v>
      </c>
      <c r="CW305" s="116">
        <v>46178.0</v>
      </c>
      <c r="CX305" s="114" t="s">
        <v>358</v>
      </c>
    </row>
    <row r="306">
      <c r="A306" s="117" t="s">
        <v>671</v>
      </c>
      <c r="B306" s="117" t="s">
        <v>111</v>
      </c>
      <c r="C306" s="117" t="s">
        <v>24</v>
      </c>
      <c r="D306" s="117" t="s">
        <v>418</v>
      </c>
      <c r="E306" s="117" t="s">
        <v>349</v>
      </c>
      <c r="F306" s="117"/>
      <c r="G306" s="117"/>
      <c r="H306" s="117"/>
      <c r="I306" s="118">
        <v>22044.0</v>
      </c>
      <c r="J306" s="117" t="s">
        <v>86</v>
      </c>
      <c r="K306" s="117" t="s">
        <v>419</v>
      </c>
      <c r="L306" s="119">
        <v>45812.0</v>
      </c>
      <c r="M306" s="117" t="s">
        <v>351</v>
      </c>
      <c r="N306" s="118">
        <v>6.0</v>
      </c>
      <c r="O306" s="117" t="s">
        <v>352</v>
      </c>
      <c r="P306" s="117" t="s">
        <v>353</v>
      </c>
      <c r="Q306" s="118">
        <v>4012.69</v>
      </c>
      <c r="R306" s="118">
        <v>4452.15</v>
      </c>
      <c r="S306" s="118">
        <v>34.0</v>
      </c>
      <c r="T306" s="118">
        <v>26.0</v>
      </c>
      <c r="U306" s="118">
        <v>73.0</v>
      </c>
      <c r="V306" s="118">
        <v>70.0</v>
      </c>
      <c r="W306" s="118">
        <v>-0.082491842</v>
      </c>
      <c r="X306" s="118">
        <v>-0.04054054054054057</v>
      </c>
      <c r="Y306" s="118">
        <v>-0.002432829</v>
      </c>
      <c r="Z306" s="118">
        <v>0.064605929</v>
      </c>
      <c r="AA306" s="118">
        <v>-0.117253521</v>
      </c>
      <c r="AB306" s="118">
        <v>-726.6261519108509</v>
      </c>
      <c r="AC306" s="118"/>
      <c r="AD306" s="118"/>
      <c r="AE306" s="118"/>
      <c r="AF306" s="118"/>
      <c r="AG306" s="118">
        <v>-726.6261519108509</v>
      </c>
      <c r="AH306" s="118"/>
      <c r="AI306" s="118"/>
      <c r="AJ306" s="118"/>
      <c r="AK306" s="118"/>
      <c r="AL306" s="118"/>
      <c r="AM306" s="118"/>
      <c r="AN306" s="118"/>
      <c r="AO306" s="118"/>
      <c r="AP306" s="118"/>
      <c r="AQ306" s="118"/>
      <c r="AR306" s="118">
        <v>0.0</v>
      </c>
      <c r="AS306" s="118">
        <v>0.0</v>
      </c>
      <c r="AT306" s="118"/>
      <c r="AU306" s="118"/>
      <c r="AV306" s="118"/>
      <c r="AW306" s="118"/>
      <c r="AX306" s="118"/>
      <c r="AY306" s="118"/>
      <c r="AZ306" s="118"/>
      <c r="BA306" s="118"/>
      <c r="BB306" s="118"/>
      <c r="BC306" s="118"/>
      <c r="BD306" s="118"/>
      <c r="BE306" s="118"/>
      <c r="BF306" s="118"/>
      <c r="BG306" s="118"/>
      <c r="BH306" s="118">
        <v>18942.256601210724</v>
      </c>
      <c r="BI306" s="118">
        <v>-22493.812897781016</v>
      </c>
      <c r="BJ306" s="118">
        <v>10854.753869818704</v>
      </c>
      <c r="BK306" s="118">
        <v>-25193.598336845087</v>
      </c>
      <c r="BL306" s="118">
        <v>12226.332837277254</v>
      </c>
      <c r="BM306" s="118">
        <v>-8082.171623414555</v>
      </c>
      <c r="BN306" s="118">
        <v>13944.239662689306</v>
      </c>
      <c r="BO306" s="118">
        <v>-12148.991186639172</v>
      </c>
      <c r="BP306" s="118">
        <v>13323.364577980185</v>
      </c>
      <c r="BQ306" s="118">
        <v>-10974.45184016762</v>
      </c>
      <c r="BR306" s="118"/>
      <c r="BS306" s="118"/>
      <c r="BT306" s="118"/>
      <c r="BU306" s="118"/>
      <c r="BV306" s="118"/>
      <c r="BW306" s="118"/>
      <c r="BX306" s="118"/>
      <c r="BY306" s="118"/>
      <c r="BZ306" s="118">
        <v>0.0</v>
      </c>
      <c r="CA306" s="118">
        <v>0.0</v>
      </c>
      <c r="CB306" s="118"/>
      <c r="CC306" s="118"/>
      <c r="CD306" s="118">
        <v>0.0</v>
      </c>
      <c r="CE306" s="118">
        <v>0.0</v>
      </c>
      <c r="CF306" s="118">
        <v>0.0</v>
      </c>
      <c r="CG306" s="118">
        <v>0.0</v>
      </c>
      <c r="CH306" s="118"/>
      <c r="CI306" s="118"/>
      <c r="CJ306" s="118"/>
      <c r="CK306" s="118"/>
      <c r="CL306" s="119">
        <v>45812.0</v>
      </c>
      <c r="CM306" s="117" t="s">
        <v>354</v>
      </c>
      <c r="CN306" s="117" t="s">
        <v>420</v>
      </c>
      <c r="CO306" s="117" t="s">
        <v>421</v>
      </c>
      <c r="CP306" s="118">
        <v>4012.69</v>
      </c>
      <c r="CQ306" s="118">
        <v>25.0</v>
      </c>
      <c r="CR306" s="118">
        <v>23.0</v>
      </c>
      <c r="CS306" s="117" t="s">
        <v>24</v>
      </c>
      <c r="CT306" s="117"/>
      <c r="CU306" s="117"/>
      <c r="CV306" s="117" t="s">
        <v>372</v>
      </c>
      <c r="CW306" s="119">
        <v>46178.0</v>
      </c>
      <c r="CX306" s="117" t="s">
        <v>358</v>
      </c>
    </row>
    <row r="307">
      <c r="A307" s="114" t="s">
        <v>675</v>
      </c>
      <c r="B307" s="114" t="s">
        <v>779</v>
      </c>
      <c r="C307" s="114" t="s">
        <v>25</v>
      </c>
      <c r="D307" s="114" t="s">
        <v>389</v>
      </c>
      <c r="E307" s="114" t="s">
        <v>349</v>
      </c>
      <c r="F307" s="114"/>
      <c r="G307" s="114"/>
      <c r="H307" s="114"/>
      <c r="I307" s="115">
        <v>18145.0</v>
      </c>
      <c r="J307" s="114" t="s">
        <v>79</v>
      </c>
      <c r="K307" s="114" t="s">
        <v>390</v>
      </c>
      <c r="L307" s="116">
        <v>45812.0</v>
      </c>
      <c r="M307" s="114" t="s">
        <v>351</v>
      </c>
      <c r="N307" s="115">
        <v>6.0</v>
      </c>
      <c r="O307" s="114" t="s">
        <v>352</v>
      </c>
      <c r="P307" s="114" t="s">
        <v>353</v>
      </c>
      <c r="Q307" s="115">
        <v>4055.51</v>
      </c>
      <c r="R307" s="115">
        <v>5002.7</v>
      </c>
      <c r="S307" s="115">
        <v>32.0</v>
      </c>
      <c r="T307" s="115">
        <v>26.0</v>
      </c>
      <c r="U307" s="115">
        <v>72.0</v>
      </c>
      <c r="V307" s="115">
        <v>81.0</v>
      </c>
      <c r="W307" s="115">
        <v>-0.054825179</v>
      </c>
      <c r="X307" s="115">
        <v>-0.032258064516129004</v>
      </c>
      <c r="Y307" s="115">
        <v>0.02488836</v>
      </c>
      <c r="Z307" s="115">
        <v>0.004423513</v>
      </c>
      <c r="AA307" s="115">
        <v>0.010875379</v>
      </c>
      <c r="AB307" s="115">
        <v>-1388.199341309708</v>
      </c>
      <c r="AC307" s="115"/>
      <c r="AD307" s="115"/>
      <c r="AE307" s="115"/>
      <c r="AF307" s="115"/>
      <c r="AG307" s="115">
        <v>-1388.199341309708</v>
      </c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>
        <v>0.0</v>
      </c>
      <c r="AS307" s="115">
        <v>0.0</v>
      </c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/>
      <c r="BE307" s="115"/>
      <c r="BF307" s="115"/>
      <c r="BG307" s="115"/>
      <c r="BH307" s="115">
        <v>9844.129610043932</v>
      </c>
      <c r="BI307" s="115">
        <v>-9425.6405393914</v>
      </c>
      <c r="BJ307" s="115">
        <v>5061.4460225670955</v>
      </c>
      <c r="BK307" s="115">
        <v>-10020.452523714228</v>
      </c>
      <c r="BL307" s="115">
        <v>8413.052881476435</v>
      </c>
      <c r="BM307" s="115">
        <v>-8181.282124534361</v>
      </c>
      <c r="BN307" s="115">
        <v>6068.478079148779</v>
      </c>
      <c r="BO307" s="115">
        <v>-5567.564024379657</v>
      </c>
      <c r="BP307" s="115">
        <v>8508.315175032501</v>
      </c>
      <c r="BQ307" s="115">
        <v>-8777.45847285955</v>
      </c>
      <c r="BR307" s="115"/>
      <c r="BS307" s="115"/>
      <c r="BT307" s="115"/>
      <c r="BU307" s="115"/>
      <c r="BV307" s="115"/>
      <c r="BW307" s="115"/>
      <c r="BX307" s="115"/>
      <c r="BY307" s="115"/>
      <c r="BZ307" s="115">
        <v>0.0</v>
      </c>
      <c r="CA307" s="115">
        <v>0.0</v>
      </c>
      <c r="CB307" s="115"/>
      <c r="CC307" s="115"/>
      <c r="CD307" s="115">
        <v>0.0</v>
      </c>
      <c r="CE307" s="115">
        <v>0.0</v>
      </c>
      <c r="CF307" s="115">
        <v>0.0</v>
      </c>
      <c r="CG307" s="115">
        <v>0.0</v>
      </c>
      <c r="CH307" s="115"/>
      <c r="CI307" s="115"/>
      <c r="CJ307" s="115"/>
      <c r="CK307" s="115"/>
      <c r="CL307" s="116">
        <v>45812.0</v>
      </c>
      <c r="CM307" s="114" t="s">
        <v>384</v>
      </c>
      <c r="CN307" s="114" t="s">
        <v>391</v>
      </c>
      <c r="CO307" s="114" t="s">
        <v>392</v>
      </c>
      <c r="CP307" s="115">
        <v>4055.51</v>
      </c>
      <c r="CQ307" s="115">
        <v>25.0</v>
      </c>
      <c r="CR307" s="115">
        <v>23.0</v>
      </c>
      <c r="CS307" s="114" t="s">
        <v>247</v>
      </c>
      <c r="CT307" s="114"/>
      <c r="CU307" s="114"/>
      <c r="CV307" s="114" t="s">
        <v>372</v>
      </c>
      <c r="CW307" s="116">
        <v>46178.0</v>
      </c>
      <c r="CX307" s="114" t="s">
        <v>358</v>
      </c>
    </row>
    <row r="308">
      <c r="A308" s="117" t="s">
        <v>571</v>
      </c>
      <c r="B308" s="117" t="s">
        <v>780</v>
      </c>
      <c r="C308" s="117" t="s">
        <v>27</v>
      </c>
      <c r="D308" s="117" t="s">
        <v>573</v>
      </c>
      <c r="E308" s="117" t="s">
        <v>349</v>
      </c>
      <c r="F308" s="117"/>
      <c r="G308" s="117"/>
      <c r="H308" s="117"/>
      <c r="I308" s="118">
        <v>13053.0</v>
      </c>
      <c r="J308" s="117" t="s">
        <v>84</v>
      </c>
      <c r="K308" s="117" t="s">
        <v>574</v>
      </c>
      <c r="L308" s="119">
        <v>45812.0</v>
      </c>
      <c r="M308" s="117" t="s">
        <v>351</v>
      </c>
      <c r="N308" s="118">
        <v>6.0</v>
      </c>
      <c r="O308" s="117" t="s">
        <v>352</v>
      </c>
      <c r="P308" s="117" t="s">
        <v>353</v>
      </c>
      <c r="Q308" s="118">
        <v>13362.57</v>
      </c>
      <c r="R308" s="118">
        <v>11743.02</v>
      </c>
      <c r="S308" s="118">
        <v>85.0</v>
      </c>
      <c r="T308" s="118">
        <v>75.0</v>
      </c>
      <c r="U308" s="118">
        <v>204.0</v>
      </c>
      <c r="V308" s="118">
        <v>233.0</v>
      </c>
      <c r="W308" s="118">
        <v>-0.169168539</v>
      </c>
      <c r="X308" s="118">
        <v>-0.2213114754098361</v>
      </c>
      <c r="Y308" s="118">
        <v>0.047179224</v>
      </c>
      <c r="Z308" s="118">
        <v>0.131109793</v>
      </c>
      <c r="AA308" s="118">
        <v>-0.063195049</v>
      </c>
      <c r="AB308" s="118">
        <v>3607.357880034574</v>
      </c>
      <c r="AC308" s="118"/>
      <c r="AD308" s="118"/>
      <c r="AE308" s="118"/>
      <c r="AF308" s="118"/>
      <c r="AG308" s="118">
        <v>3607.357880034574</v>
      </c>
      <c r="AH308" s="118"/>
      <c r="AI308" s="118"/>
      <c r="AJ308" s="118"/>
      <c r="AK308" s="118"/>
      <c r="AL308" s="118"/>
      <c r="AM308" s="118"/>
      <c r="AN308" s="118"/>
      <c r="AO308" s="118"/>
      <c r="AP308" s="118"/>
      <c r="AQ308" s="118"/>
      <c r="AR308" s="118">
        <v>0.0</v>
      </c>
      <c r="AS308" s="118">
        <v>0.0</v>
      </c>
      <c r="AT308" s="118"/>
      <c r="AU308" s="118"/>
      <c r="AV308" s="118"/>
      <c r="AW308" s="118"/>
      <c r="AX308" s="118"/>
      <c r="AY308" s="118"/>
      <c r="AZ308" s="118"/>
      <c r="BA308" s="118"/>
      <c r="BB308" s="118"/>
      <c r="BC308" s="118"/>
      <c r="BD308" s="118"/>
      <c r="BE308" s="118"/>
      <c r="BF308" s="118"/>
      <c r="BG308" s="118"/>
      <c r="BH308" s="118">
        <v>14405.22491642162</v>
      </c>
      <c r="BI308" s="118">
        <v>-11550.343971205297</v>
      </c>
      <c r="BJ308" s="118">
        <v>15596.689155763763</v>
      </c>
      <c r="BK308" s="118">
        <v>-7308.003259158032</v>
      </c>
      <c r="BL308" s="118">
        <v>1863.7934625287392</v>
      </c>
      <c r="BM308" s="118">
        <v>-5530.81631292309</v>
      </c>
      <c r="BN308" s="118">
        <v>5494.788595282794</v>
      </c>
      <c r="BO308" s="118">
        <v>-6008.263386034497</v>
      </c>
      <c r="BP308" s="118">
        <v>4577.922715508649</v>
      </c>
      <c r="BQ308" s="118">
        <v>-7731.470775151296</v>
      </c>
      <c r="BR308" s="118"/>
      <c r="BS308" s="118"/>
      <c r="BT308" s="118"/>
      <c r="BU308" s="118"/>
      <c r="BV308" s="118"/>
      <c r="BW308" s="118"/>
      <c r="BX308" s="118"/>
      <c r="BY308" s="118"/>
      <c r="BZ308" s="118">
        <v>0.0</v>
      </c>
      <c r="CA308" s="118">
        <v>0.0</v>
      </c>
      <c r="CB308" s="118"/>
      <c r="CC308" s="118"/>
      <c r="CD308" s="118">
        <v>0.0</v>
      </c>
      <c r="CE308" s="118">
        <v>0.0</v>
      </c>
      <c r="CF308" s="118">
        <v>0.0</v>
      </c>
      <c r="CG308" s="118">
        <v>0.0</v>
      </c>
      <c r="CH308" s="118"/>
      <c r="CI308" s="118"/>
      <c r="CJ308" s="118"/>
      <c r="CK308" s="118"/>
      <c r="CL308" s="119">
        <v>45812.0</v>
      </c>
      <c r="CM308" s="117" t="s">
        <v>369</v>
      </c>
      <c r="CN308" s="117" t="s">
        <v>575</v>
      </c>
      <c r="CO308" s="117" t="s">
        <v>576</v>
      </c>
      <c r="CP308" s="118">
        <v>13362.57</v>
      </c>
      <c r="CQ308" s="118">
        <v>25.0</v>
      </c>
      <c r="CR308" s="118">
        <v>23.0</v>
      </c>
      <c r="CS308" s="117" t="s">
        <v>247</v>
      </c>
      <c r="CT308" s="117"/>
      <c r="CU308" s="117"/>
      <c r="CV308" s="117" t="s">
        <v>357</v>
      </c>
      <c r="CW308" s="119">
        <v>46178.0</v>
      </c>
      <c r="CX308" s="117" t="s">
        <v>358</v>
      </c>
    </row>
    <row r="309">
      <c r="A309" s="114" t="s">
        <v>505</v>
      </c>
      <c r="B309" s="114" t="s">
        <v>154</v>
      </c>
      <c r="C309" s="114" t="s">
        <v>24</v>
      </c>
      <c r="D309" s="114" t="s">
        <v>506</v>
      </c>
      <c r="E309" s="114" t="s">
        <v>349</v>
      </c>
      <c r="F309" s="114"/>
      <c r="G309" s="114"/>
      <c r="H309" s="114"/>
      <c r="I309" s="115">
        <v>21580.0</v>
      </c>
      <c r="J309" s="114" t="s">
        <v>88</v>
      </c>
      <c r="K309" s="114" t="s">
        <v>507</v>
      </c>
      <c r="L309" s="116">
        <v>45812.0</v>
      </c>
      <c r="M309" s="114" t="s">
        <v>351</v>
      </c>
      <c r="N309" s="115">
        <v>6.0</v>
      </c>
      <c r="O309" s="114" t="s">
        <v>352</v>
      </c>
      <c r="P309" s="114" t="s">
        <v>353</v>
      </c>
      <c r="Q309" s="115">
        <v>9047.81</v>
      </c>
      <c r="R309" s="115">
        <v>15393.69</v>
      </c>
      <c r="S309" s="115">
        <v>59.0</v>
      </c>
      <c r="T309" s="115">
        <v>89.0</v>
      </c>
      <c r="U309" s="115">
        <v>147.0</v>
      </c>
      <c r="V309" s="115">
        <v>225.0</v>
      </c>
      <c r="W309" s="115">
        <v>-0.0948579075</v>
      </c>
      <c r="X309" s="115">
        <v>-0.11922621397552313</v>
      </c>
      <c r="Y309" s="115">
        <v>0.0274483015</v>
      </c>
      <c r="Z309" s="115">
        <v>0.048275056999999996</v>
      </c>
      <c r="AA309" s="115">
        <v>-0.0368766515</v>
      </c>
      <c r="AB309" s="115">
        <v>-4410.435642510865</v>
      </c>
      <c r="AC309" s="115"/>
      <c r="AD309" s="115"/>
      <c r="AE309" s="115"/>
      <c r="AF309" s="115"/>
      <c r="AG309" s="115">
        <v>-4410.435642510865</v>
      </c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>
        <v>0.0</v>
      </c>
      <c r="AS309" s="115">
        <v>0.0</v>
      </c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>
        <v>20591.606353731608</v>
      </c>
      <c r="BI309" s="115">
        <v>-44674.21149489211</v>
      </c>
      <c r="BJ309" s="115">
        <v>18437.195532014397</v>
      </c>
      <c r="BK309" s="115">
        <v>-35770.14965777543</v>
      </c>
      <c r="BL309" s="115">
        <v>13320.803400497074</v>
      </c>
      <c r="BM309" s="115">
        <v>-18741.25245248257</v>
      </c>
      <c r="BN309" s="115">
        <v>13558.049775394922</v>
      </c>
      <c r="BO309" s="115">
        <v>-27726.068371369525</v>
      </c>
      <c r="BP309" s="115">
        <v>23839.378525954704</v>
      </c>
      <c r="BQ309" s="115">
        <v>-15091.808981965594</v>
      </c>
      <c r="BR309" s="115"/>
      <c r="BS309" s="115"/>
      <c r="BT309" s="115"/>
      <c r="BU309" s="115"/>
      <c r="BV309" s="115"/>
      <c r="BW309" s="115"/>
      <c r="BX309" s="115"/>
      <c r="BY309" s="115"/>
      <c r="BZ309" s="115">
        <v>0.0</v>
      </c>
      <c r="CA309" s="115">
        <v>0.0</v>
      </c>
      <c r="CB309" s="115"/>
      <c r="CC309" s="115"/>
      <c r="CD309" s="115">
        <v>0.0</v>
      </c>
      <c r="CE309" s="115">
        <v>0.0</v>
      </c>
      <c r="CF309" s="115">
        <v>0.0</v>
      </c>
      <c r="CG309" s="115">
        <v>0.0</v>
      </c>
      <c r="CH309" s="115"/>
      <c r="CI309" s="115"/>
      <c r="CJ309" s="115"/>
      <c r="CK309" s="115"/>
      <c r="CL309" s="116">
        <v>45812.0</v>
      </c>
      <c r="CM309" s="114" t="s">
        <v>354</v>
      </c>
      <c r="CN309" s="114" t="s">
        <v>508</v>
      </c>
      <c r="CO309" s="114" t="s">
        <v>509</v>
      </c>
      <c r="CP309" s="115">
        <v>9047.81</v>
      </c>
      <c r="CQ309" s="115">
        <v>25.0</v>
      </c>
      <c r="CR309" s="115">
        <v>23.0</v>
      </c>
      <c r="CS309" s="114" t="s">
        <v>24</v>
      </c>
      <c r="CT309" s="114"/>
      <c r="CU309" s="114"/>
      <c r="CV309" s="114" t="s">
        <v>372</v>
      </c>
      <c r="CW309" s="116">
        <v>46178.0</v>
      </c>
      <c r="CX309" s="114" t="s">
        <v>358</v>
      </c>
    </row>
    <row r="310">
      <c r="A310" s="117" t="s">
        <v>670</v>
      </c>
      <c r="B310" s="117" t="s">
        <v>192</v>
      </c>
      <c r="C310" s="117" t="s">
        <v>24</v>
      </c>
      <c r="D310" s="117" t="s">
        <v>360</v>
      </c>
      <c r="E310" s="117" t="s">
        <v>349</v>
      </c>
      <c r="F310" s="117"/>
      <c r="G310" s="117"/>
      <c r="H310" s="117"/>
      <c r="I310" s="118">
        <v>20175.0</v>
      </c>
      <c r="J310" s="117" t="s">
        <v>78</v>
      </c>
      <c r="K310" s="117" t="s">
        <v>361</v>
      </c>
      <c r="L310" s="119">
        <v>45812.0</v>
      </c>
      <c r="M310" s="117" t="s">
        <v>351</v>
      </c>
      <c r="N310" s="118">
        <v>6.0</v>
      </c>
      <c r="O310" s="117" t="s">
        <v>352</v>
      </c>
      <c r="P310" s="117" t="s">
        <v>353</v>
      </c>
      <c r="Q310" s="118">
        <v>4019.45</v>
      </c>
      <c r="R310" s="118">
        <v>4810.11</v>
      </c>
      <c r="S310" s="118">
        <v>27.0</v>
      </c>
      <c r="T310" s="118">
        <v>31.0</v>
      </c>
      <c r="U310" s="118">
        <v>53.0</v>
      </c>
      <c r="V310" s="118">
        <v>68.0</v>
      </c>
      <c r="W310" s="118">
        <v>-0.067958535</v>
      </c>
      <c r="X310" s="118">
        <v>-0.11965811965811968</v>
      </c>
      <c r="Y310" s="118">
        <v>0.038277632</v>
      </c>
      <c r="Z310" s="118">
        <v>0.073607972</v>
      </c>
      <c r="AA310" s="118">
        <v>-0.060044893</v>
      </c>
      <c r="AB310" s="118">
        <v>-373.623832240501</v>
      </c>
      <c r="AC310" s="118"/>
      <c r="AD310" s="118"/>
      <c r="AE310" s="118"/>
      <c r="AF310" s="118"/>
      <c r="AG310" s="118">
        <v>-373.623832240501</v>
      </c>
      <c r="AH310" s="118"/>
      <c r="AI310" s="118"/>
      <c r="AJ310" s="118"/>
      <c r="AK310" s="118"/>
      <c r="AL310" s="118"/>
      <c r="AM310" s="118"/>
      <c r="AN310" s="118"/>
      <c r="AO310" s="118"/>
      <c r="AP310" s="118"/>
      <c r="AQ310" s="118"/>
      <c r="AR310" s="118">
        <v>0.0</v>
      </c>
      <c r="AS310" s="118">
        <v>0.0</v>
      </c>
      <c r="AT310" s="118"/>
      <c r="AU310" s="118"/>
      <c r="AV310" s="118"/>
      <c r="AW310" s="118"/>
      <c r="AX310" s="118"/>
      <c r="AY310" s="118"/>
      <c r="AZ310" s="118"/>
      <c r="BA310" s="118"/>
      <c r="BB310" s="118"/>
      <c r="BC310" s="118"/>
      <c r="BD310" s="118"/>
      <c r="BE310" s="118"/>
      <c r="BF310" s="118"/>
      <c r="BG310" s="118"/>
      <c r="BH310" s="118">
        <v>20984.351344564446</v>
      </c>
      <c r="BI310" s="118">
        <v>-42006.90046536044</v>
      </c>
      <c r="BJ310" s="118">
        <v>18221.68111498422</v>
      </c>
      <c r="BK310" s="118">
        <v>-16705.629652277985</v>
      </c>
      <c r="BL310" s="118">
        <v>12116.096321689847</v>
      </c>
      <c r="BM310" s="118">
        <v>-15059.834627137316</v>
      </c>
      <c r="BN310" s="118">
        <v>6244.844903847719</v>
      </c>
      <c r="BO310" s="118">
        <v>-7821.811989821972</v>
      </c>
      <c r="BP310" s="118">
        <v>9665.485299779895</v>
      </c>
      <c r="BQ310" s="118">
        <v>-11032.256519253115</v>
      </c>
      <c r="BR310" s="118"/>
      <c r="BS310" s="118"/>
      <c r="BT310" s="118"/>
      <c r="BU310" s="118"/>
      <c r="BV310" s="118"/>
      <c r="BW310" s="118"/>
      <c r="BX310" s="118"/>
      <c r="BY310" s="118"/>
      <c r="BZ310" s="118">
        <v>0.0</v>
      </c>
      <c r="CA310" s="118">
        <v>0.0</v>
      </c>
      <c r="CB310" s="118"/>
      <c r="CC310" s="118"/>
      <c r="CD310" s="118">
        <v>0.0</v>
      </c>
      <c r="CE310" s="118">
        <v>0.0</v>
      </c>
      <c r="CF310" s="118">
        <v>0.0</v>
      </c>
      <c r="CG310" s="118">
        <v>0.0</v>
      </c>
      <c r="CH310" s="118"/>
      <c r="CI310" s="118"/>
      <c r="CJ310" s="118"/>
      <c r="CK310" s="118"/>
      <c r="CL310" s="119">
        <v>45812.0</v>
      </c>
      <c r="CM310" s="117" t="s">
        <v>362</v>
      </c>
      <c r="CN310" s="117" t="s">
        <v>363</v>
      </c>
      <c r="CO310" s="117" t="s">
        <v>364</v>
      </c>
      <c r="CP310" s="118">
        <v>4019.45</v>
      </c>
      <c r="CQ310" s="118">
        <v>25.0</v>
      </c>
      <c r="CR310" s="118">
        <v>23.0</v>
      </c>
      <c r="CS310" s="117" t="s">
        <v>24</v>
      </c>
      <c r="CT310" s="117"/>
      <c r="CU310" s="117"/>
      <c r="CV310" s="117" t="s">
        <v>372</v>
      </c>
      <c r="CW310" s="119">
        <v>46178.0</v>
      </c>
      <c r="CX310" s="117" t="s">
        <v>358</v>
      </c>
    </row>
    <row r="311">
      <c r="A311" s="114" t="s">
        <v>485</v>
      </c>
      <c r="B311" s="114" t="s">
        <v>781</v>
      </c>
      <c r="C311" s="114" t="s">
        <v>25</v>
      </c>
      <c r="D311" s="114" t="s">
        <v>400</v>
      </c>
      <c r="E311" s="114" t="s">
        <v>349</v>
      </c>
      <c r="F311" s="114"/>
      <c r="G311" s="114"/>
      <c r="H311" s="114"/>
      <c r="I311" s="115">
        <v>16503.0</v>
      </c>
      <c r="J311" s="114" t="s">
        <v>79</v>
      </c>
      <c r="K311" s="114" t="s">
        <v>401</v>
      </c>
      <c r="L311" s="116">
        <v>45812.0</v>
      </c>
      <c r="M311" s="114" t="s">
        <v>351</v>
      </c>
      <c r="N311" s="115">
        <v>6.0</v>
      </c>
      <c r="O311" s="114" t="s">
        <v>352</v>
      </c>
      <c r="P311" s="114" t="s">
        <v>353</v>
      </c>
      <c r="Q311" s="115">
        <v>4835.43</v>
      </c>
      <c r="R311" s="115">
        <v>8647.29</v>
      </c>
      <c r="S311" s="115">
        <v>42.0</v>
      </c>
      <c r="T311" s="115">
        <v>63.0</v>
      </c>
      <c r="U311" s="115">
        <v>95.0</v>
      </c>
      <c r="V311" s="115">
        <v>149.0</v>
      </c>
      <c r="W311" s="115">
        <v>-0.054825179</v>
      </c>
      <c r="X311" s="115">
        <v>-0.032258064516129004</v>
      </c>
      <c r="Y311" s="115">
        <v>0.02488836</v>
      </c>
      <c r="Z311" s="115">
        <v>0.004423513</v>
      </c>
      <c r="AA311" s="115">
        <v>0.010875379</v>
      </c>
      <c r="AB311" s="115">
        <v>-3256.65049169979</v>
      </c>
      <c r="AC311" s="115"/>
      <c r="AD311" s="115"/>
      <c r="AE311" s="115"/>
      <c r="AF311" s="115"/>
      <c r="AG311" s="115">
        <v>-3256.65049169979</v>
      </c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>
        <v>0.0</v>
      </c>
      <c r="AS311" s="115">
        <v>0.0</v>
      </c>
      <c r="AT311" s="115"/>
      <c r="AU311" s="115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115"/>
      <c r="BH311" s="115">
        <v>9844.129610043932</v>
      </c>
      <c r="BI311" s="115">
        <v>-9425.6405393914</v>
      </c>
      <c r="BJ311" s="115">
        <v>5061.4460225670955</v>
      </c>
      <c r="BK311" s="115">
        <v>-10020.452523714228</v>
      </c>
      <c r="BL311" s="115">
        <v>8413.052881476435</v>
      </c>
      <c r="BM311" s="115">
        <v>-8181.282124534361</v>
      </c>
      <c r="BN311" s="115">
        <v>6068.478079148779</v>
      </c>
      <c r="BO311" s="115">
        <v>-5567.564024379657</v>
      </c>
      <c r="BP311" s="115">
        <v>8508.315175032501</v>
      </c>
      <c r="BQ311" s="115">
        <v>-8777.45847285955</v>
      </c>
      <c r="BR311" s="115"/>
      <c r="BS311" s="115"/>
      <c r="BT311" s="115"/>
      <c r="BU311" s="115"/>
      <c r="BV311" s="115"/>
      <c r="BW311" s="115"/>
      <c r="BX311" s="115"/>
      <c r="BY311" s="115"/>
      <c r="BZ311" s="115">
        <v>0.0</v>
      </c>
      <c r="CA311" s="115">
        <v>0.0</v>
      </c>
      <c r="CB311" s="115"/>
      <c r="CC311" s="115"/>
      <c r="CD311" s="115">
        <v>0.0</v>
      </c>
      <c r="CE311" s="115">
        <v>0.0</v>
      </c>
      <c r="CF311" s="115">
        <v>0.0</v>
      </c>
      <c r="CG311" s="115">
        <v>0.0</v>
      </c>
      <c r="CH311" s="115"/>
      <c r="CI311" s="115"/>
      <c r="CJ311" s="115"/>
      <c r="CK311" s="115"/>
      <c r="CL311" s="116">
        <v>45812.0</v>
      </c>
      <c r="CM311" s="114" t="s">
        <v>384</v>
      </c>
      <c r="CN311" s="114" t="s">
        <v>391</v>
      </c>
      <c r="CO311" s="114" t="s">
        <v>392</v>
      </c>
      <c r="CP311" s="115">
        <v>4835.43</v>
      </c>
      <c r="CQ311" s="115">
        <v>25.0</v>
      </c>
      <c r="CR311" s="115">
        <v>23.0</v>
      </c>
      <c r="CS311" s="114" t="s">
        <v>247</v>
      </c>
      <c r="CT311" s="114"/>
      <c r="CU311" s="114"/>
      <c r="CV311" s="114" t="s">
        <v>372</v>
      </c>
      <c r="CW311" s="116">
        <v>46178.0</v>
      </c>
      <c r="CX311" s="114" t="s">
        <v>358</v>
      </c>
    </row>
    <row r="312">
      <c r="A312" s="117" t="s">
        <v>493</v>
      </c>
      <c r="B312" s="117" t="s">
        <v>782</v>
      </c>
      <c r="C312" s="117" t="s">
        <v>25</v>
      </c>
      <c r="D312" s="117" t="s">
        <v>437</v>
      </c>
      <c r="E312" s="117" t="s">
        <v>349</v>
      </c>
      <c r="F312" s="117"/>
      <c r="G312" s="117"/>
      <c r="H312" s="117"/>
      <c r="I312" s="118">
        <v>21774.0</v>
      </c>
      <c r="J312" s="117" t="s">
        <v>97</v>
      </c>
      <c r="K312" s="117" t="s">
        <v>438</v>
      </c>
      <c r="L312" s="119">
        <v>45812.0</v>
      </c>
      <c r="M312" s="117" t="s">
        <v>351</v>
      </c>
      <c r="N312" s="118">
        <v>6.0</v>
      </c>
      <c r="O312" s="117" t="s">
        <v>352</v>
      </c>
      <c r="P312" s="117" t="s">
        <v>353</v>
      </c>
      <c r="Q312" s="118">
        <v>5597.72</v>
      </c>
      <c r="R312" s="118">
        <v>2940.39</v>
      </c>
      <c r="S312" s="118">
        <v>41.0</v>
      </c>
      <c r="T312" s="118">
        <v>17.0</v>
      </c>
      <c r="U312" s="118">
        <v>91.0</v>
      </c>
      <c r="V312" s="118">
        <v>33.0</v>
      </c>
      <c r="W312" s="118">
        <v>-0.051923965</v>
      </c>
      <c r="X312" s="118">
        <v>-0.11016949152542377</v>
      </c>
      <c r="Y312" s="118">
        <v>0.017272961</v>
      </c>
      <c r="Z312" s="118">
        <v>0.049994038</v>
      </c>
      <c r="AA312" s="118">
        <v>-0.004946123</v>
      </c>
      <c r="AB312" s="118">
        <v>1916.117656769758</v>
      </c>
      <c r="AC312" s="118"/>
      <c r="AD312" s="118"/>
      <c r="AE312" s="118"/>
      <c r="AF312" s="118"/>
      <c r="AG312" s="118">
        <v>1916.117656769758</v>
      </c>
      <c r="AH312" s="118"/>
      <c r="AI312" s="118"/>
      <c r="AJ312" s="118"/>
      <c r="AK312" s="118"/>
      <c r="AL312" s="118"/>
      <c r="AM312" s="118"/>
      <c r="AN312" s="118"/>
      <c r="AO312" s="118"/>
      <c r="AP312" s="118"/>
      <c r="AQ312" s="118"/>
      <c r="AR312" s="118">
        <v>0.0</v>
      </c>
      <c r="AS312" s="118">
        <v>0.0</v>
      </c>
      <c r="AT312" s="118"/>
      <c r="AU312" s="118"/>
      <c r="AV312" s="118"/>
      <c r="AW312" s="118"/>
      <c r="AX312" s="118"/>
      <c r="AY312" s="118"/>
      <c r="AZ312" s="118"/>
      <c r="BA312" s="118"/>
      <c r="BB312" s="118"/>
      <c r="BC312" s="118"/>
      <c r="BD312" s="118"/>
      <c r="BE312" s="118"/>
      <c r="BF312" s="118"/>
      <c r="BG312" s="118"/>
      <c r="BH312" s="118">
        <v>36723.19343576279</v>
      </c>
      <c r="BI312" s="118">
        <v>-31012.0357528237</v>
      </c>
      <c r="BJ312" s="118">
        <v>38166.80286539551</v>
      </c>
      <c r="BK312" s="118">
        <v>-24201.011179707435</v>
      </c>
      <c r="BL312" s="118">
        <v>19647.58418016359</v>
      </c>
      <c r="BM312" s="118">
        <v>-17067.03282122392</v>
      </c>
      <c r="BN312" s="118">
        <v>21073.293134851534</v>
      </c>
      <c r="BO312" s="118">
        <v>-21510.388084052516</v>
      </c>
      <c r="BP312" s="118">
        <v>16750.550170999653</v>
      </c>
      <c r="BQ312" s="118">
        <v>-13732.903862858993</v>
      </c>
      <c r="BR312" s="118"/>
      <c r="BS312" s="118"/>
      <c r="BT312" s="118"/>
      <c r="BU312" s="118"/>
      <c r="BV312" s="118"/>
      <c r="BW312" s="118"/>
      <c r="BX312" s="118"/>
      <c r="BY312" s="118"/>
      <c r="BZ312" s="118">
        <v>0.0</v>
      </c>
      <c r="CA312" s="118">
        <v>0.0</v>
      </c>
      <c r="CB312" s="118"/>
      <c r="CC312" s="118"/>
      <c r="CD312" s="118">
        <v>0.0</v>
      </c>
      <c r="CE312" s="118">
        <v>0.0</v>
      </c>
      <c r="CF312" s="118">
        <v>0.0</v>
      </c>
      <c r="CG312" s="118">
        <v>0.0</v>
      </c>
      <c r="CH312" s="118"/>
      <c r="CI312" s="118"/>
      <c r="CJ312" s="118"/>
      <c r="CK312" s="118"/>
      <c r="CL312" s="119">
        <v>45812.0</v>
      </c>
      <c r="CM312" s="117" t="s">
        <v>354</v>
      </c>
      <c r="CN312" s="117" t="s">
        <v>466</v>
      </c>
      <c r="CO312" s="117" t="s">
        <v>467</v>
      </c>
      <c r="CP312" s="118">
        <v>5597.72</v>
      </c>
      <c r="CQ312" s="118">
        <v>25.0</v>
      </c>
      <c r="CR312" s="118">
        <v>23.0</v>
      </c>
      <c r="CS312" s="117" t="s">
        <v>247</v>
      </c>
      <c r="CT312" s="117"/>
      <c r="CU312" s="117"/>
      <c r="CV312" s="117" t="s">
        <v>357</v>
      </c>
      <c r="CW312" s="119">
        <v>46178.0</v>
      </c>
      <c r="CX312" s="117" t="s">
        <v>358</v>
      </c>
    </row>
    <row r="313">
      <c r="A313" s="114" t="s">
        <v>484</v>
      </c>
      <c r="B313" s="114" t="s">
        <v>178</v>
      </c>
      <c r="C313" s="114" t="s">
        <v>24</v>
      </c>
      <c r="D313" s="114" t="s">
        <v>469</v>
      </c>
      <c r="E313" s="114" t="s">
        <v>349</v>
      </c>
      <c r="F313" s="114"/>
      <c r="G313" s="114"/>
      <c r="H313" s="114"/>
      <c r="I313" s="115">
        <v>19904.0</v>
      </c>
      <c r="J313" s="114" t="s">
        <v>80</v>
      </c>
      <c r="K313" s="114" t="s">
        <v>470</v>
      </c>
      <c r="L313" s="116">
        <v>45812.0</v>
      </c>
      <c r="M313" s="114" t="s">
        <v>351</v>
      </c>
      <c r="N313" s="115">
        <v>6.0</v>
      </c>
      <c r="O313" s="114" t="s">
        <v>352</v>
      </c>
      <c r="P313" s="114" t="s">
        <v>353</v>
      </c>
      <c r="Q313" s="115">
        <v>3480.21</v>
      </c>
      <c r="R313" s="115">
        <v>2701.95</v>
      </c>
      <c r="S313" s="115">
        <v>14.0</v>
      </c>
      <c r="T313" s="115">
        <v>21.0</v>
      </c>
      <c r="U313" s="115">
        <v>45.0</v>
      </c>
      <c r="V313" s="115">
        <v>46.0</v>
      </c>
      <c r="W313" s="115">
        <v>-0.20420095300000002</v>
      </c>
      <c r="X313" s="115">
        <v>-0.199252506049084</v>
      </c>
      <c r="Y313" s="115">
        <v>-0.0044159505</v>
      </c>
      <c r="Z313" s="115">
        <v>0.080162051</v>
      </c>
      <c r="AA313" s="115">
        <v>-0.044701282</v>
      </c>
      <c r="AB313" s="115">
        <v>986.9202977504631</v>
      </c>
      <c r="AC313" s="115"/>
      <c r="AD313" s="115"/>
      <c r="AE313" s="115"/>
      <c r="AF313" s="115"/>
      <c r="AG313" s="115">
        <v>986.9202977504631</v>
      </c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>
        <v>0.0</v>
      </c>
      <c r="AS313" s="115">
        <v>0.0</v>
      </c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>
        <v>11171.932900408972</v>
      </c>
      <c r="BI313" s="115">
        <v>-7863.7677090444995</v>
      </c>
      <c r="BJ313" s="115">
        <v>12390.96287669647</v>
      </c>
      <c r="BK313" s="115">
        <v>-9979.593755657963</v>
      </c>
      <c r="BL313" s="115">
        <v>4668.125302998433</v>
      </c>
      <c r="BM313" s="115">
        <v>-8026.562661985933</v>
      </c>
      <c r="BN313" s="115">
        <v>2025.6892989724831</v>
      </c>
      <c r="BO313" s="115">
        <v>-5038.4523199529785</v>
      </c>
      <c r="BP313" s="115">
        <v>5938.050355145717</v>
      </c>
      <c r="BQ313" s="115">
        <v>-6283.724693152721</v>
      </c>
      <c r="BR313" s="115"/>
      <c r="BS313" s="115"/>
      <c r="BT313" s="115"/>
      <c r="BU313" s="115"/>
      <c r="BV313" s="115"/>
      <c r="BW313" s="115"/>
      <c r="BX313" s="115"/>
      <c r="BY313" s="115"/>
      <c r="BZ313" s="115">
        <v>0.0</v>
      </c>
      <c r="CA313" s="115">
        <v>0.0</v>
      </c>
      <c r="CB313" s="115"/>
      <c r="CC313" s="115"/>
      <c r="CD313" s="115">
        <v>0.0</v>
      </c>
      <c r="CE313" s="115">
        <v>0.0</v>
      </c>
      <c r="CF313" s="115">
        <v>0.0</v>
      </c>
      <c r="CG313" s="115">
        <v>0.0</v>
      </c>
      <c r="CH313" s="115"/>
      <c r="CI313" s="115"/>
      <c r="CJ313" s="115"/>
      <c r="CK313" s="115"/>
      <c r="CL313" s="116">
        <v>45812.0</v>
      </c>
      <c r="CM313" s="114" t="s">
        <v>354</v>
      </c>
      <c r="CN313" s="114" t="s">
        <v>471</v>
      </c>
      <c r="CO313" s="114" t="s">
        <v>472</v>
      </c>
      <c r="CP313" s="115">
        <v>3480.21</v>
      </c>
      <c r="CQ313" s="115">
        <v>25.0</v>
      </c>
      <c r="CR313" s="115">
        <v>23.0</v>
      </c>
      <c r="CS313" s="114" t="s">
        <v>24</v>
      </c>
      <c r="CT313" s="114"/>
      <c r="CU313" s="114"/>
      <c r="CV313" s="114" t="s">
        <v>357</v>
      </c>
      <c r="CW313" s="116">
        <v>46178.0</v>
      </c>
      <c r="CX313" s="114" t="s">
        <v>358</v>
      </c>
    </row>
    <row r="314">
      <c r="A314" s="117" t="s">
        <v>686</v>
      </c>
      <c r="B314" s="117" t="s">
        <v>783</v>
      </c>
      <c r="C314" s="117" t="s">
        <v>25</v>
      </c>
      <c r="D314" s="117" t="s">
        <v>400</v>
      </c>
      <c r="E314" s="117" t="s">
        <v>349</v>
      </c>
      <c r="F314" s="117"/>
      <c r="G314" s="117"/>
      <c r="H314" s="117"/>
      <c r="I314" s="118">
        <v>18148.0</v>
      </c>
      <c r="J314" s="117" t="s">
        <v>95</v>
      </c>
      <c r="K314" s="117" t="s">
        <v>401</v>
      </c>
      <c r="L314" s="119">
        <v>45812.0</v>
      </c>
      <c r="M314" s="117" t="s">
        <v>351</v>
      </c>
      <c r="N314" s="118">
        <v>6.0</v>
      </c>
      <c r="O314" s="117" t="s">
        <v>352</v>
      </c>
      <c r="P314" s="117" t="s">
        <v>353</v>
      </c>
      <c r="Q314" s="118">
        <v>3553.49</v>
      </c>
      <c r="R314" s="118">
        <v>8278.11</v>
      </c>
      <c r="S314" s="118">
        <v>22.0</v>
      </c>
      <c r="T314" s="118">
        <v>49.0</v>
      </c>
      <c r="U314" s="118">
        <v>56.0</v>
      </c>
      <c r="V314" s="118">
        <v>139.0</v>
      </c>
      <c r="W314" s="118">
        <v>-0.228689599</v>
      </c>
      <c r="X314" s="118">
        <v>-0.1917886879127189</v>
      </c>
      <c r="Y314" s="118">
        <v>0.017658837</v>
      </c>
      <c r="Z314" s="118">
        <v>0.1956017055</v>
      </c>
      <c r="AA314" s="118">
        <v>-0.14586391199999998</v>
      </c>
      <c r="AB314" s="118">
        <v>-3072.017362340376</v>
      </c>
      <c r="AC314" s="118"/>
      <c r="AD314" s="118"/>
      <c r="AE314" s="118"/>
      <c r="AF314" s="118"/>
      <c r="AG314" s="118">
        <v>-3072.017362340376</v>
      </c>
      <c r="AH314" s="118"/>
      <c r="AI314" s="118"/>
      <c r="AJ314" s="118"/>
      <c r="AK314" s="118"/>
      <c r="AL314" s="118"/>
      <c r="AM314" s="118"/>
      <c r="AN314" s="118"/>
      <c r="AO314" s="118"/>
      <c r="AP314" s="118"/>
      <c r="AQ314" s="118"/>
      <c r="AR314" s="118">
        <v>0.0</v>
      </c>
      <c r="AS314" s="118">
        <v>0.0</v>
      </c>
      <c r="AT314" s="118"/>
      <c r="AU314" s="118"/>
      <c r="AV314" s="118"/>
      <c r="AW314" s="118"/>
      <c r="AX314" s="118"/>
      <c r="AY314" s="118"/>
      <c r="AZ314" s="118"/>
      <c r="BA314" s="118"/>
      <c r="BB314" s="118"/>
      <c r="BC314" s="118"/>
      <c r="BD314" s="118"/>
      <c r="BE314" s="118"/>
      <c r="BF314" s="118"/>
      <c r="BG314" s="118"/>
      <c r="BH314" s="118">
        <v>3364.3865109463695</v>
      </c>
      <c r="BI314" s="118">
        <v>-4617.676644911311</v>
      </c>
      <c r="BJ314" s="118">
        <v>416.8374553958632</v>
      </c>
      <c r="BK314" s="118">
        <v>-3495.518665337332</v>
      </c>
      <c r="BL314" s="118">
        <v>2479.9295111749043</v>
      </c>
      <c r="BM314" s="118">
        <v>-1413.9971352716918</v>
      </c>
      <c r="BN314" s="118">
        <v>1580.8515203382915</v>
      </c>
      <c r="BO314" s="118">
        <v>-1490.3489708944771</v>
      </c>
      <c r="BP314" s="118">
        <v>1308.2524559120895</v>
      </c>
      <c r="BQ314" s="118">
        <v>-332.82262945269184</v>
      </c>
      <c r="BR314" s="118"/>
      <c r="BS314" s="118"/>
      <c r="BT314" s="118"/>
      <c r="BU314" s="118"/>
      <c r="BV314" s="118"/>
      <c r="BW314" s="118"/>
      <c r="BX314" s="118"/>
      <c r="BY314" s="118"/>
      <c r="BZ314" s="118">
        <v>0.0</v>
      </c>
      <c r="CA314" s="118">
        <v>0.0</v>
      </c>
      <c r="CB314" s="118"/>
      <c r="CC314" s="118"/>
      <c r="CD314" s="118">
        <v>0.0</v>
      </c>
      <c r="CE314" s="118">
        <v>0.0</v>
      </c>
      <c r="CF314" s="118">
        <v>0.0</v>
      </c>
      <c r="CG314" s="118">
        <v>0.0</v>
      </c>
      <c r="CH314" s="118"/>
      <c r="CI314" s="118"/>
      <c r="CJ314" s="118"/>
      <c r="CK314" s="118"/>
      <c r="CL314" s="119">
        <v>45812.0</v>
      </c>
      <c r="CM314" s="117" t="s">
        <v>384</v>
      </c>
      <c r="CN314" s="117" t="s">
        <v>391</v>
      </c>
      <c r="CO314" s="117" t="s">
        <v>392</v>
      </c>
      <c r="CP314" s="118">
        <v>3553.49</v>
      </c>
      <c r="CQ314" s="118">
        <v>25.0</v>
      </c>
      <c r="CR314" s="118">
        <v>23.0</v>
      </c>
      <c r="CS314" s="117" t="s">
        <v>247</v>
      </c>
      <c r="CT314" s="117"/>
      <c r="CU314" s="117"/>
      <c r="CV314" s="117" t="s">
        <v>372</v>
      </c>
      <c r="CW314" s="119">
        <v>46178.0</v>
      </c>
      <c r="CX314" s="117" t="s">
        <v>358</v>
      </c>
    </row>
    <row r="315">
      <c r="A315" s="114" t="s">
        <v>499</v>
      </c>
      <c r="B315" s="114" t="s">
        <v>784</v>
      </c>
      <c r="C315" s="114" t="s">
        <v>25</v>
      </c>
      <c r="D315" s="114" t="s">
        <v>459</v>
      </c>
      <c r="E315" s="114" t="s">
        <v>349</v>
      </c>
      <c r="F315" s="114"/>
      <c r="G315" s="114"/>
      <c r="H315" s="114"/>
      <c r="I315" s="115">
        <v>21599.0</v>
      </c>
      <c r="J315" s="114" t="s">
        <v>88</v>
      </c>
      <c r="K315" s="114" t="s">
        <v>460</v>
      </c>
      <c r="L315" s="116">
        <v>45812.0</v>
      </c>
      <c r="M315" s="114" t="s">
        <v>351</v>
      </c>
      <c r="N315" s="115">
        <v>6.0</v>
      </c>
      <c r="O315" s="114" t="s">
        <v>352</v>
      </c>
      <c r="P315" s="114" t="s">
        <v>353</v>
      </c>
      <c r="Q315" s="115">
        <v>7518.88</v>
      </c>
      <c r="R315" s="115">
        <v>8898.94</v>
      </c>
      <c r="S315" s="115">
        <v>50.0</v>
      </c>
      <c r="T315" s="115">
        <v>48.0</v>
      </c>
      <c r="U315" s="115">
        <v>92.0</v>
      </c>
      <c r="V315" s="115">
        <v>111.0</v>
      </c>
      <c r="W315" s="115">
        <v>-0.0948579075</v>
      </c>
      <c r="X315" s="115">
        <v>-0.11922621397552313</v>
      </c>
      <c r="Y315" s="115">
        <v>0.0274483015</v>
      </c>
      <c r="Z315" s="115">
        <v>0.048275056999999996</v>
      </c>
      <c r="AA315" s="115">
        <v>-0.0368766515</v>
      </c>
      <c r="AB315" s="115">
        <v>-843.9425957327228</v>
      </c>
      <c r="AC315" s="115"/>
      <c r="AD315" s="115"/>
      <c r="AE315" s="115"/>
      <c r="AF315" s="115"/>
      <c r="AG315" s="115">
        <v>-843.9425957327228</v>
      </c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>
        <v>0.0</v>
      </c>
      <c r="AS315" s="115">
        <v>0.0</v>
      </c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115"/>
      <c r="BH315" s="115">
        <v>20591.606353731608</v>
      </c>
      <c r="BI315" s="115">
        <v>-44674.21149489211</v>
      </c>
      <c r="BJ315" s="115">
        <v>18437.195532014397</v>
      </c>
      <c r="BK315" s="115">
        <v>-35770.14965777543</v>
      </c>
      <c r="BL315" s="115">
        <v>13320.803400497074</v>
      </c>
      <c r="BM315" s="115">
        <v>-18741.25245248257</v>
      </c>
      <c r="BN315" s="115">
        <v>13558.049775394922</v>
      </c>
      <c r="BO315" s="115">
        <v>-27726.068371369525</v>
      </c>
      <c r="BP315" s="115">
        <v>23839.378525954704</v>
      </c>
      <c r="BQ315" s="115">
        <v>-15091.808981965594</v>
      </c>
      <c r="BR315" s="115"/>
      <c r="BS315" s="115"/>
      <c r="BT315" s="115"/>
      <c r="BU315" s="115"/>
      <c r="BV315" s="115"/>
      <c r="BW315" s="115"/>
      <c r="BX315" s="115"/>
      <c r="BY315" s="115"/>
      <c r="BZ315" s="115">
        <v>0.0</v>
      </c>
      <c r="CA315" s="115">
        <v>0.0</v>
      </c>
      <c r="CB315" s="115"/>
      <c r="CC315" s="115"/>
      <c r="CD315" s="115">
        <v>0.0</v>
      </c>
      <c r="CE315" s="115">
        <v>0.0</v>
      </c>
      <c r="CF315" s="115">
        <v>0.0</v>
      </c>
      <c r="CG315" s="115">
        <v>0.0</v>
      </c>
      <c r="CH315" s="115"/>
      <c r="CI315" s="115"/>
      <c r="CJ315" s="115"/>
      <c r="CK315" s="115"/>
      <c r="CL315" s="116">
        <v>45812.0</v>
      </c>
      <c r="CM315" s="114" t="s">
        <v>384</v>
      </c>
      <c r="CN315" s="114" t="s">
        <v>461</v>
      </c>
      <c r="CO315" s="114" t="s">
        <v>501</v>
      </c>
      <c r="CP315" s="115">
        <v>7518.88</v>
      </c>
      <c r="CQ315" s="115">
        <v>25.0</v>
      </c>
      <c r="CR315" s="115">
        <v>23.0</v>
      </c>
      <c r="CS315" s="114" t="s">
        <v>247</v>
      </c>
      <c r="CT315" s="114"/>
      <c r="CU315" s="114"/>
      <c r="CV315" s="114" t="s">
        <v>372</v>
      </c>
      <c r="CW315" s="116">
        <v>46178.0</v>
      </c>
      <c r="CX315" s="114" t="s">
        <v>358</v>
      </c>
    </row>
    <row r="316">
      <c r="A316" s="117" t="s">
        <v>758</v>
      </c>
      <c r="B316" s="117" t="s">
        <v>785</v>
      </c>
      <c r="C316" s="117" t="s">
        <v>25</v>
      </c>
      <c r="D316" s="117" t="s">
        <v>437</v>
      </c>
      <c r="E316" s="117" t="s">
        <v>349</v>
      </c>
      <c r="F316" s="117"/>
      <c r="G316" s="117"/>
      <c r="H316" s="117"/>
      <c r="I316" s="118">
        <v>21787.0</v>
      </c>
      <c r="J316" s="117" t="s">
        <v>97</v>
      </c>
      <c r="K316" s="117" t="s">
        <v>438</v>
      </c>
      <c r="L316" s="119">
        <v>45812.0</v>
      </c>
      <c r="M316" s="117" t="s">
        <v>351</v>
      </c>
      <c r="N316" s="118">
        <v>6.0</v>
      </c>
      <c r="O316" s="117" t="s">
        <v>352</v>
      </c>
      <c r="P316" s="117" t="s">
        <v>353</v>
      </c>
      <c r="Q316" s="118">
        <v>8970.3</v>
      </c>
      <c r="R316" s="118">
        <v>4676.63</v>
      </c>
      <c r="S316" s="118">
        <v>55.0</v>
      </c>
      <c r="T316" s="118">
        <v>31.0</v>
      </c>
      <c r="U316" s="118">
        <v>141.0</v>
      </c>
      <c r="V316" s="118">
        <v>96.0</v>
      </c>
      <c r="W316" s="118">
        <v>-0.051923965</v>
      </c>
      <c r="X316" s="118">
        <v>-0.11016949152542377</v>
      </c>
      <c r="Y316" s="118">
        <v>0.017272961</v>
      </c>
      <c r="Z316" s="118">
        <v>0.049994038</v>
      </c>
      <c r="AA316" s="118">
        <v>-0.004946123</v>
      </c>
      <c r="AB316" s="118">
        <v>5001.063480110176</v>
      </c>
      <c r="AC316" s="118"/>
      <c r="AD316" s="118"/>
      <c r="AE316" s="118"/>
      <c r="AF316" s="118"/>
      <c r="AG316" s="118">
        <v>5001.063480110176</v>
      </c>
      <c r="AH316" s="118"/>
      <c r="AI316" s="118"/>
      <c r="AJ316" s="118"/>
      <c r="AK316" s="118"/>
      <c r="AL316" s="118"/>
      <c r="AM316" s="118"/>
      <c r="AN316" s="118"/>
      <c r="AO316" s="118"/>
      <c r="AP316" s="118"/>
      <c r="AQ316" s="118"/>
      <c r="AR316" s="118">
        <v>0.0</v>
      </c>
      <c r="AS316" s="118">
        <v>0.0</v>
      </c>
      <c r="AT316" s="118"/>
      <c r="AU316" s="118"/>
      <c r="AV316" s="118"/>
      <c r="AW316" s="118"/>
      <c r="AX316" s="118"/>
      <c r="AY316" s="118"/>
      <c r="AZ316" s="118"/>
      <c r="BA316" s="118"/>
      <c r="BB316" s="118"/>
      <c r="BC316" s="118"/>
      <c r="BD316" s="118"/>
      <c r="BE316" s="118"/>
      <c r="BF316" s="118"/>
      <c r="BG316" s="118"/>
      <c r="BH316" s="118">
        <v>36723.19343576279</v>
      </c>
      <c r="BI316" s="118">
        <v>-31012.0357528237</v>
      </c>
      <c r="BJ316" s="118">
        <v>38166.80286539551</v>
      </c>
      <c r="BK316" s="118">
        <v>-24201.011179707435</v>
      </c>
      <c r="BL316" s="118">
        <v>19647.58418016359</v>
      </c>
      <c r="BM316" s="118">
        <v>-17067.03282122392</v>
      </c>
      <c r="BN316" s="118">
        <v>21073.293134851534</v>
      </c>
      <c r="BO316" s="118">
        <v>-21510.388084052516</v>
      </c>
      <c r="BP316" s="118">
        <v>16750.550170999653</v>
      </c>
      <c r="BQ316" s="118">
        <v>-13732.903862858993</v>
      </c>
      <c r="BR316" s="118"/>
      <c r="BS316" s="118"/>
      <c r="BT316" s="118"/>
      <c r="BU316" s="118"/>
      <c r="BV316" s="118"/>
      <c r="BW316" s="118"/>
      <c r="BX316" s="118"/>
      <c r="BY316" s="118"/>
      <c r="BZ316" s="118">
        <v>0.0</v>
      </c>
      <c r="CA316" s="118">
        <v>0.0</v>
      </c>
      <c r="CB316" s="118"/>
      <c r="CC316" s="118"/>
      <c r="CD316" s="118">
        <v>0.0</v>
      </c>
      <c r="CE316" s="118">
        <v>0.0</v>
      </c>
      <c r="CF316" s="118">
        <v>0.0</v>
      </c>
      <c r="CG316" s="118">
        <v>0.0</v>
      </c>
      <c r="CH316" s="118"/>
      <c r="CI316" s="118"/>
      <c r="CJ316" s="118"/>
      <c r="CK316" s="118"/>
      <c r="CL316" s="119">
        <v>45812.0</v>
      </c>
      <c r="CM316" s="117" t="s">
        <v>354</v>
      </c>
      <c r="CN316" s="117" t="s">
        <v>466</v>
      </c>
      <c r="CO316" s="117" t="s">
        <v>467</v>
      </c>
      <c r="CP316" s="118">
        <v>8970.3</v>
      </c>
      <c r="CQ316" s="118">
        <v>25.0</v>
      </c>
      <c r="CR316" s="118">
        <v>23.0</v>
      </c>
      <c r="CS316" s="117" t="s">
        <v>247</v>
      </c>
      <c r="CT316" s="117"/>
      <c r="CU316" s="117"/>
      <c r="CV316" s="117" t="s">
        <v>357</v>
      </c>
      <c r="CW316" s="119">
        <v>46178.0</v>
      </c>
      <c r="CX316" s="117" t="s">
        <v>358</v>
      </c>
    </row>
    <row r="317">
      <c r="A317" s="114" t="s">
        <v>485</v>
      </c>
      <c r="B317" s="114" t="s">
        <v>786</v>
      </c>
      <c r="C317" s="114" t="s">
        <v>25</v>
      </c>
      <c r="D317" s="114" t="s">
        <v>444</v>
      </c>
      <c r="E317" s="114" t="s">
        <v>349</v>
      </c>
      <c r="F317" s="114"/>
      <c r="G317" s="114"/>
      <c r="H317" s="114"/>
      <c r="I317" s="115">
        <v>21336.0</v>
      </c>
      <c r="J317" s="114" t="s">
        <v>81</v>
      </c>
      <c r="K317" s="114" t="s">
        <v>445</v>
      </c>
      <c r="L317" s="116">
        <v>45812.0</v>
      </c>
      <c r="M317" s="114" t="s">
        <v>351</v>
      </c>
      <c r="N317" s="115">
        <v>6.0</v>
      </c>
      <c r="O317" s="114" t="s">
        <v>352</v>
      </c>
      <c r="P317" s="114" t="s">
        <v>353</v>
      </c>
      <c r="Q317" s="115">
        <v>6499.87</v>
      </c>
      <c r="R317" s="115">
        <v>3272.79</v>
      </c>
      <c r="S317" s="115">
        <v>41.0</v>
      </c>
      <c r="T317" s="115">
        <v>28.0</v>
      </c>
      <c r="U317" s="115">
        <v>106.0</v>
      </c>
      <c r="V317" s="115">
        <v>68.0</v>
      </c>
      <c r="W317" s="115">
        <v>-0.145184554</v>
      </c>
      <c r="X317" s="115">
        <v>-0.09859154929577463</v>
      </c>
      <c r="Y317" s="115">
        <v>-0.036059178</v>
      </c>
      <c r="Z317" s="115">
        <v>0.072772736</v>
      </c>
      <c r="AA317" s="115">
        <v>-0.085912315</v>
      </c>
      <c r="AB317" s="115">
        <v>4378.952672213967</v>
      </c>
      <c r="AC317" s="115"/>
      <c r="AD317" s="115"/>
      <c r="AE317" s="115"/>
      <c r="AF317" s="115"/>
      <c r="AG317" s="115">
        <v>4378.952672213967</v>
      </c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>
        <v>0.0</v>
      </c>
      <c r="AS317" s="115">
        <v>0.0</v>
      </c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>
        <v>10638.080108000639</v>
      </c>
      <c r="BI317" s="115">
        <v>-3671.9351979806797</v>
      </c>
      <c r="BJ317" s="115">
        <v>7295.04279370083</v>
      </c>
      <c r="BK317" s="115">
        <v>-4475.064495223902</v>
      </c>
      <c r="BL317" s="115">
        <v>7143.963028537397</v>
      </c>
      <c r="BM317" s="115">
        <v>-2573.7165092948662</v>
      </c>
      <c r="BN317" s="115">
        <v>2885.9668731242787</v>
      </c>
      <c r="BO317" s="115">
        <v>-3602.0146681572683</v>
      </c>
      <c r="BP317" s="115">
        <v>6139.2094456858595</v>
      </c>
      <c r="BQ317" s="115">
        <v>-852.9151314103378</v>
      </c>
      <c r="BR317" s="115"/>
      <c r="BS317" s="115"/>
      <c r="BT317" s="115"/>
      <c r="BU317" s="115"/>
      <c r="BV317" s="115"/>
      <c r="BW317" s="115"/>
      <c r="BX317" s="115"/>
      <c r="BY317" s="115"/>
      <c r="BZ317" s="115">
        <v>0.0</v>
      </c>
      <c r="CA317" s="115">
        <v>0.0</v>
      </c>
      <c r="CB317" s="115"/>
      <c r="CC317" s="115"/>
      <c r="CD317" s="115">
        <v>0.0</v>
      </c>
      <c r="CE317" s="115">
        <v>0.0</v>
      </c>
      <c r="CF317" s="115">
        <v>0.0</v>
      </c>
      <c r="CG317" s="115">
        <v>0.0</v>
      </c>
      <c r="CH317" s="115"/>
      <c r="CI317" s="115"/>
      <c r="CJ317" s="115"/>
      <c r="CK317" s="115"/>
      <c r="CL317" s="116">
        <v>45812.0</v>
      </c>
      <c r="CM317" s="114" t="s">
        <v>384</v>
      </c>
      <c r="CN317" s="114" t="s">
        <v>391</v>
      </c>
      <c r="CO317" s="114" t="s">
        <v>620</v>
      </c>
      <c r="CP317" s="115">
        <v>6499.87</v>
      </c>
      <c r="CQ317" s="115">
        <v>25.0</v>
      </c>
      <c r="CR317" s="115">
        <v>23.0</v>
      </c>
      <c r="CS317" s="114" t="s">
        <v>247</v>
      </c>
      <c r="CT317" s="114"/>
      <c r="CU317" s="114"/>
      <c r="CV317" s="114" t="s">
        <v>357</v>
      </c>
      <c r="CW317" s="116">
        <v>46178.0</v>
      </c>
      <c r="CX317" s="114" t="s">
        <v>358</v>
      </c>
    </row>
    <row r="318">
      <c r="A318" s="117" t="s">
        <v>474</v>
      </c>
      <c r="B318" s="117" t="s">
        <v>787</v>
      </c>
      <c r="C318" s="117" t="s">
        <v>25</v>
      </c>
      <c r="D318" s="117" t="s">
        <v>382</v>
      </c>
      <c r="E318" s="117" t="s">
        <v>349</v>
      </c>
      <c r="F318" s="117"/>
      <c r="G318" s="117"/>
      <c r="H318" s="117"/>
      <c r="I318" s="118">
        <v>13057.0</v>
      </c>
      <c r="J318" s="117" t="s">
        <v>82</v>
      </c>
      <c r="K318" s="117" t="s">
        <v>383</v>
      </c>
      <c r="L318" s="119">
        <v>45812.0</v>
      </c>
      <c r="M318" s="117" t="s">
        <v>351</v>
      </c>
      <c r="N318" s="118">
        <v>6.0</v>
      </c>
      <c r="O318" s="117" t="s">
        <v>352</v>
      </c>
      <c r="P318" s="117" t="s">
        <v>353</v>
      </c>
      <c r="Q318" s="118">
        <v>7194.61</v>
      </c>
      <c r="R318" s="118">
        <v>7649.53</v>
      </c>
      <c r="S318" s="118">
        <v>50.0</v>
      </c>
      <c r="T318" s="118">
        <v>51.0</v>
      </c>
      <c r="U318" s="118">
        <v>117.0</v>
      </c>
      <c r="V318" s="118">
        <v>111.0</v>
      </c>
      <c r="W318" s="118">
        <v>-0.046812981</v>
      </c>
      <c r="X318" s="118">
        <v>-0.038461538461538436</v>
      </c>
      <c r="Y318" s="118">
        <v>0.028705908</v>
      </c>
      <c r="Z318" s="118">
        <v>-0.00195191</v>
      </c>
      <c r="AA318" s="118">
        <v>0.048742348</v>
      </c>
      <c r="AB318" s="118">
        <v>-381.852413852891</v>
      </c>
      <c r="AC318" s="118"/>
      <c r="AD318" s="118"/>
      <c r="AE318" s="118"/>
      <c r="AF318" s="118"/>
      <c r="AG318" s="118">
        <v>-381.852413852891</v>
      </c>
      <c r="AH318" s="118"/>
      <c r="AI318" s="118"/>
      <c r="AJ318" s="118"/>
      <c r="AK318" s="118"/>
      <c r="AL318" s="118"/>
      <c r="AM318" s="118"/>
      <c r="AN318" s="118"/>
      <c r="AO318" s="118"/>
      <c r="AP318" s="118"/>
      <c r="AQ318" s="118"/>
      <c r="AR318" s="118">
        <v>0.0</v>
      </c>
      <c r="AS318" s="118">
        <v>0.0</v>
      </c>
      <c r="AT318" s="118"/>
      <c r="AU318" s="118"/>
      <c r="AV318" s="118"/>
      <c r="AW318" s="118"/>
      <c r="AX318" s="118"/>
      <c r="AY318" s="118"/>
      <c r="AZ318" s="118"/>
      <c r="BA318" s="118"/>
      <c r="BB318" s="118"/>
      <c r="BC318" s="118"/>
      <c r="BD318" s="118"/>
      <c r="BE318" s="118"/>
      <c r="BF318" s="118"/>
      <c r="BG318" s="118"/>
      <c r="BH318" s="118">
        <v>25966.910409370696</v>
      </c>
      <c r="BI318" s="118">
        <v>-19307.488167367923</v>
      </c>
      <c r="BJ318" s="118">
        <v>23430.786916518882</v>
      </c>
      <c r="BK318" s="118">
        <v>-19943.185172297926</v>
      </c>
      <c r="BL318" s="118">
        <v>10568.354572363292</v>
      </c>
      <c r="BM318" s="118">
        <v>-16485.89962569498</v>
      </c>
      <c r="BN318" s="118">
        <v>3248.3922100245645</v>
      </c>
      <c r="BO318" s="118">
        <v>-16139.249414771957</v>
      </c>
      <c r="BP318" s="118">
        <v>15658.819674272198</v>
      </c>
      <c r="BQ318" s="118">
        <v>-8685.507522856493</v>
      </c>
      <c r="BR318" s="118"/>
      <c r="BS318" s="118"/>
      <c r="BT318" s="118"/>
      <c r="BU318" s="118"/>
      <c r="BV318" s="118"/>
      <c r="BW318" s="118"/>
      <c r="BX318" s="118"/>
      <c r="BY318" s="118"/>
      <c r="BZ318" s="118">
        <v>0.0</v>
      </c>
      <c r="CA318" s="118">
        <v>0.0</v>
      </c>
      <c r="CB318" s="118"/>
      <c r="CC318" s="118"/>
      <c r="CD318" s="118">
        <v>0.0</v>
      </c>
      <c r="CE318" s="118">
        <v>0.0</v>
      </c>
      <c r="CF318" s="118">
        <v>0.0</v>
      </c>
      <c r="CG318" s="118">
        <v>0.0</v>
      </c>
      <c r="CH318" s="118"/>
      <c r="CI318" s="118"/>
      <c r="CJ318" s="118"/>
      <c r="CK318" s="118"/>
      <c r="CL318" s="119">
        <v>45812.0</v>
      </c>
      <c r="CM318" s="117" t="s">
        <v>384</v>
      </c>
      <c r="CN318" s="117" t="s">
        <v>385</v>
      </c>
      <c r="CO318" s="117" t="s">
        <v>386</v>
      </c>
      <c r="CP318" s="118">
        <v>7194.61</v>
      </c>
      <c r="CQ318" s="118">
        <v>25.0</v>
      </c>
      <c r="CR318" s="118">
        <v>23.0</v>
      </c>
      <c r="CS318" s="117" t="s">
        <v>247</v>
      </c>
      <c r="CT318" s="117"/>
      <c r="CU318" s="117"/>
      <c r="CV318" s="117" t="s">
        <v>372</v>
      </c>
      <c r="CW318" s="119">
        <v>46178.0</v>
      </c>
      <c r="CX318" s="117" t="s">
        <v>358</v>
      </c>
    </row>
    <row r="319">
      <c r="A319" s="114" t="s">
        <v>622</v>
      </c>
      <c r="B319" s="114" t="s">
        <v>788</v>
      </c>
      <c r="C319" s="114" t="s">
        <v>26</v>
      </c>
      <c r="D319" s="114" t="s">
        <v>395</v>
      </c>
      <c r="E319" s="114" t="s">
        <v>349</v>
      </c>
      <c r="F319" s="114"/>
      <c r="G319" s="114"/>
      <c r="H319" s="114"/>
      <c r="I319" s="115">
        <v>19150.0</v>
      </c>
      <c r="J319" s="114" t="s">
        <v>90</v>
      </c>
      <c r="K319" s="114" t="s">
        <v>612</v>
      </c>
      <c r="L319" s="116">
        <v>45812.0</v>
      </c>
      <c r="M319" s="114" t="s">
        <v>351</v>
      </c>
      <c r="N319" s="115">
        <v>6.0</v>
      </c>
      <c r="O319" s="114" t="s">
        <v>352</v>
      </c>
      <c r="P319" s="114" t="s">
        <v>353</v>
      </c>
      <c r="Q319" s="115">
        <v>6691.62</v>
      </c>
      <c r="R319" s="115">
        <v>6712.51</v>
      </c>
      <c r="S319" s="115">
        <v>38.0</v>
      </c>
      <c r="T319" s="115">
        <v>42.0</v>
      </c>
      <c r="U319" s="115">
        <v>87.0</v>
      </c>
      <c r="V319" s="115">
        <v>105.0</v>
      </c>
      <c r="W319" s="115">
        <v>-0.0192751205</v>
      </c>
      <c r="X319" s="115">
        <v>-0.10607610474631751</v>
      </c>
      <c r="Y319" s="115">
        <v>0.025536409</v>
      </c>
      <c r="Z319" s="115">
        <v>0.0802198395</v>
      </c>
      <c r="AA319" s="115">
        <v>-0.015659599</v>
      </c>
      <c r="AB319" s="115">
        <v>543.4662814006239</v>
      </c>
      <c r="AC319" s="115"/>
      <c r="AD319" s="115"/>
      <c r="AE319" s="115"/>
      <c r="AF319" s="115"/>
      <c r="AG319" s="115">
        <v>543.4662814006239</v>
      </c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>
        <v>0.0</v>
      </c>
      <c r="AS319" s="115">
        <v>0.0</v>
      </c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>
        <v>35860.08468789623</v>
      </c>
      <c r="BI319" s="115">
        <v>-32223.222052184225</v>
      </c>
      <c r="BJ319" s="115">
        <v>38711.29793377301</v>
      </c>
      <c r="BK319" s="115">
        <v>-22292.76362879735</v>
      </c>
      <c r="BL319" s="115">
        <v>16066.338981910685</v>
      </c>
      <c r="BM319" s="115">
        <v>-10957.421611413132</v>
      </c>
      <c r="BN319" s="115">
        <v>6086.057923784585</v>
      </c>
      <c r="BO319" s="115">
        <v>-20496.08517131655</v>
      </c>
      <c r="BP319" s="115">
        <v>23628.110314015066</v>
      </c>
      <c r="BQ319" s="115">
        <v>-4109.165695985545</v>
      </c>
      <c r="BR319" s="115"/>
      <c r="BS319" s="115"/>
      <c r="BT319" s="115"/>
      <c r="BU319" s="115"/>
      <c r="BV319" s="115"/>
      <c r="BW319" s="115"/>
      <c r="BX319" s="115"/>
      <c r="BY319" s="115"/>
      <c r="BZ319" s="115">
        <v>0.0</v>
      </c>
      <c r="CA319" s="115">
        <v>0.0</v>
      </c>
      <c r="CB319" s="115"/>
      <c r="CC319" s="115"/>
      <c r="CD319" s="115">
        <v>0.0</v>
      </c>
      <c r="CE319" s="115">
        <v>0.0</v>
      </c>
      <c r="CF319" s="115">
        <v>0.0</v>
      </c>
      <c r="CG319" s="115">
        <v>0.0</v>
      </c>
      <c r="CH319" s="115"/>
      <c r="CI319" s="115"/>
      <c r="CJ319" s="115"/>
      <c r="CK319" s="115"/>
      <c r="CL319" s="116">
        <v>45812.0</v>
      </c>
      <c r="CM319" s="114" t="s">
        <v>384</v>
      </c>
      <c r="CN319" s="114" t="s">
        <v>396</v>
      </c>
      <c r="CO319" s="114" t="s">
        <v>613</v>
      </c>
      <c r="CP319" s="115">
        <v>6691.62</v>
      </c>
      <c r="CQ319" s="115">
        <v>25.0</v>
      </c>
      <c r="CR319" s="115">
        <v>23.0</v>
      </c>
      <c r="CS319" s="114" t="s">
        <v>247</v>
      </c>
      <c r="CT319" s="114"/>
      <c r="CU319" s="114"/>
      <c r="CV319" s="114" t="s">
        <v>357</v>
      </c>
      <c r="CW319" s="116">
        <v>46178.0</v>
      </c>
      <c r="CX319" s="114" t="s">
        <v>358</v>
      </c>
    </row>
    <row r="320">
      <c r="A320" s="117" t="s">
        <v>484</v>
      </c>
      <c r="B320" s="117" t="s">
        <v>187</v>
      </c>
      <c r="C320" s="117" t="s">
        <v>24</v>
      </c>
      <c r="D320" s="117" t="s">
        <v>469</v>
      </c>
      <c r="E320" s="117" t="s">
        <v>349</v>
      </c>
      <c r="F320" s="117"/>
      <c r="G320" s="117"/>
      <c r="H320" s="117"/>
      <c r="I320" s="118">
        <v>19932.0</v>
      </c>
      <c r="J320" s="117" t="s">
        <v>78</v>
      </c>
      <c r="K320" s="117" t="s">
        <v>470</v>
      </c>
      <c r="L320" s="119">
        <v>45812.0</v>
      </c>
      <c r="M320" s="117" t="s">
        <v>351</v>
      </c>
      <c r="N320" s="118">
        <v>6.0</v>
      </c>
      <c r="O320" s="117" t="s">
        <v>352</v>
      </c>
      <c r="P320" s="117" t="s">
        <v>353</v>
      </c>
      <c r="Q320" s="118">
        <v>3918.51</v>
      </c>
      <c r="R320" s="118">
        <v>7398.67</v>
      </c>
      <c r="S320" s="118">
        <v>28.0</v>
      </c>
      <c r="T320" s="118">
        <v>35.0</v>
      </c>
      <c r="U320" s="118">
        <v>60.0</v>
      </c>
      <c r="V320" s="118">
        <v>109.0</v>
      </c>
      <c r="W320" s="118">
        <v>-0.067958535</v>
      </c>
      <c r="X320" s="118">
        <v>-0.11965811965811968</v>
      </c>
      <c r="Y320" s="118">
        <v>0.038277632</v>
      </c>
      <c r="Z320" s="118">
        <v>0.073607972</v>
      </c>
      <c r="AA320" s="118">
        <v>-0.060044893</v>
      </c>
      <c r="AB320" s="118">
        <v>-2620.514430982285</v>
      </c>
      <c r="AC320" s="118"/>
      <c r="AD320" s="118"/>
      <c r="AE320" s="118"/>
      <c r="AF320" s="118"/>
      <c r="AG320" s="118">
        <v>-2620.514430982285</v>
      </c>
      <c r="AH320" s="118"/>
      <c r="AI320" s="118"/>
      <c r="AJ320" s="118"/>
      <c r="AK320" s="118"/>
      <c r="AL320" s="118"/>
      <c r="AM320" s="118"/>
      <c r="AN320" s="118"/>
      <c r="AO320" s="118"/>
      <c r="AP320" s="118"/>
      <c r="AQ320" s="118"/>
      <c r="AR320" s="118">
        <v>0.0</v>
      </c>
      <c r="AS320" s="118">
        <v>0.0</v>
      </c>
      <c r="AT320" s="118"/>
      <c r="AU320" s="118"/>
      <c r="AV320" s="118"/>
      <c r="AW320" s="118"/>
      <c r="AX320" s="118"/>
      <c r="AY320" s="118"/>
      <c r="AZ320" s="118"/>
      <c r="BA320" s="118"/>
      <c r="BB320" s="118"/>
      <c r="BC320" s="118"/>
      <c r="BD320" s="118"/>
      <c r="BE320" s="118"/>
      <c r="BF320" s="118"/>
      <c r="BG320" s="118"/>
      <c r="BH320" s="118">
        <v>20984.351344564446</v>
      </c>
      <c r="BI320" s="118">
        <v>-42006.90046536044</v>
      </c>
      <c r="BJ320" s="118">
        <v>18221.68111498422</v>
      </c>
      <c r="BK320" s="118">
        <v>-16705.629652277985</v>
      </c>
      <c r="BL320" s="118">
        <v>12116.096321689847</v>
      </c>
      <c r="BM320" s="118">
        <v>-15059.834627137316</v>
      </c>
      <c r="BN320" s="118">
        <v>6244.844903847719</v>
      </c>
      <c r="BO320" s="118">
        <v>-7821.811989821972</v>
      </c>
      <c r="BP320" s="118">
        <v>9665.485299779895</v>
      </c>
      <c r="BQ320" s="118">
        <v>-11032.256519253115</v>
      </c>
      <c r="BR320" s="118"/>
      <c r="BS320" s="118"/>
      <c r="BT320" s="118"/>
      <c r="BU320" s="118"/>
      <c r="BV320" s="118"/>
      <c r="BW320" s="118"/>
      <c r="BX320" s="118"/>
      <c r="BY320" s="118"/>
      <c r="BZ320" s="118">
        <v>0.0</v>
      </c>
      <c r="CA320" s="118">
        <v>0.0</v>
      </c>
      <c r="CB320" s="118"/>
      <c r="CC320" s="118"/>
      <c r="CD320" s="118">
        <v>0.0</v>
      </c>
      <c r="CE320" s="118">
        <v>0.0</v>
      </c>
      <c r="CF320" s="118">
        <v>0.0</v>
      </c>
      <c r="CG320" s="118">
        <v>0.0</v>
      </c>
      <c r="CH320" s="118"/>
      <c r="CI320" s="118"/>
      <c r="CJ320" s="118"/>
      <c r="CK320" s="118"/>
      <c r="CL320" s="119">
        <v>45812.0</v>
      </c>
      <c r="CM320" s="117" t="s">
        <v>354</v>
      </c>
      <c r="CN320" s="117" t="s">
        <v>471</v>
      </c>
      <c r="CO320" s="117" t="s">
        <v>477</v>
      </c>
      <c r="CP320" s="118">
        <v>3918.51</v>
      </c>
      <c r="CQ320" s="118">
        <v>25.0</v>
      </c>
      <c r="CR320" s="118">
        <v>23.0</v>
      </c>
      <c r="CS320" s="117" t="s">
        <v>24</v>
      </c>
      <c r="CT320" s="117"/>
      <c r="CU320" s="117"/>
      <c r="CV320" s="117" t="s">
        <v>372</v>
      </c>
      <c r="CW320" s="119">
        <v>46178.0</v>
      </c>
      <c r="CX320" s="117" t="s">
        <v>358</v>
      </c>
    </row>
    <row r="321">
      <c r="A321" s="114" t="s">
        <v>616</v>
      </c>
      <c r="B321" s="114" t="s">
        <v>789</v>
      </c>
      <c r="C321" s="114" t="s">
        <v>27</v>
      </c>
      <c r="D321" s="114" t="s">
        <v>426</v>
      </c>
      <c r="E321" s="114" t="s">
        <v>349</v>
      </c>
      <c r="F321" s="114"/>
      <c r="G321" s="114"/>
      <c r="H321" s="114"/>
      <c r="I321" s="115">
        <v>21669.0</v>
      </c>
      <c r="J321" s="114" t="s">
        <v>84</v>
      </c>
      <c r="K321" s="114" t="s">
        <v>427</v>
      </c>
      <c r="L321" s="116">
        <v>45812.0</v>
      </c>
      <c r="M321" s="114" t="s">
        <v>428</v>
      </c>
      <c r="N321" s="115">
        <v>6.0</v>
      </c>
      <c r="O321" s="114" t="s">
        <v>352</v>
      </c>
      <c r="P321" s="114" t="s">
        <v>353</v>
      </c>
      <c r="Q321" s="115">
        <v>7544.0</v>
      </c>
      <c r="R321" s="115"/>
      <c r="S321" s="115">
        <v>43.0</v>
      </c>
      <c r="T321" s="115"/>
      <c r="U321" s="115">
        <v>112.0</v>
      </c>
      <c r="V321" s="115"/>
      <c r="W321" s="115">
        <v>-0.169168539</v>
      </c>
      <c r="X321" s="115">
        <v>-0.2213114754098361</v>
      </c>
      <c r="Y321" s="115">
        <v>0.047179224</v>
      </c>
      <c r="Z321" s="115">
        <v>0.131109793</v>
      </c>
      <c r="AA321" s="115">
        <v>-0.063195049</v>
      </c>
      <c r="AB321" s="115">
        <v>0.0</v>
      </c>
      <c r="AC321" s="115"/>
      <c r="AD321" s="115"/>
      <c r="AE321" s="115"/>
      <c r="AF321" s="115"/>
      <c r="AG321" s="115">
        <v>0.0</v>
      </c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0.0</v>
      </c>
      <c r="AS321" s="115">
        <v>0.0</v>
      </c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>
        <v>14405.22491642162</v>
      </c>
      <c r="BI321" s="115">
        <v>-11550.343971205297</v>
      </c>
      <c r="BJ321" s="115">
        <v>15596.689155763763</v>
      </c>
      <c r="BK321" s="115">
        <v>-7308.003259158032</v>
      </c>
      <c r="BL321" s="115">
        <v>1863.7934625287392</v>
      </c>
      <c r="BM321" s="115">
        <v>-5530.81631292309</v>
      </c>
      <c r="BN321" s="115">
        <v>5494.788595282794</v>
      </c>
      <c r="BO321" s="115">
        <v>-6008.263386034497</v>
      </c>
      <c r="BP321" s="115">
        <v>4577.922715508649</v>
      </c>
      <c r="BQ321" s="115">
        <v>-7731.470775151296</v>
      </c>
      <c r="BR321" s="115"/>
      <c r="BS321" s="115"/>
      <c r="BT321" s="115"/>
      <c r="BU321" s="115"/>
      <c r="BV321" s="115"/>
      <c r="BW321" s="115"/>
      <c r="BX321" s="115"/>
      <c r="BY321" s="115"/>
      <c r="BZ321" s="115">
        <v>0.0</v>
      </c>
      <c r="CA321" s="115">
        <v>0.0</v>
      </c>
      <c r="CB321" s="115"/>
      <c r="CC321" s="115"/>
      <c r="CD321" s="115">
        <v>0.0</v>
      </c>
      <c r="CE321" s="115">
        <v>0.0</v>
      </c>
      <c r="CF321" s="115">
        <v>0.0</v>
      </c>
      <c r="CG321" s="115">
        <v>0.0</v>
      </c>
      <c r="CH321" s="115"/>
      <c r="CI321" s="115"/>
      <c r="CJ321" s="115"/>
      <c r="CK321" s="115"/>
      <c r="CL321" s="116">
        <v>45812.0</v>
      </c>
      <c r="CM321" s="114" t="s">
        <v>369</v>
      </c>
      <c r="CN321" s="114" t="s">
        <v>429</v>
      </c>
      <c r="CO321" s="114" t="s">
        <v>430</v>
      </c>
      <c r="CP321" s="115">
        <v>7544.0</v>
      </c>
      <c r="CQ321" s="115">
        <v>25.0</v>
      </c>
      <c r="CR321" s="115">
        <v>23.0</v>
      </c>
      <c r="CS321" s="114" t="s">
        <v>247</v>
      </c>
      <c r="CT321" s="114"/>
      <c r="CU321" s="114"/>
      <c r="CV321" s="114"/>
      <c r="CW321" s="116">
        <v>46178.0</v>
      </c>
      <c r="CX321" s="114" t="s">
        <v>358</v>
      </c>
    </row>
    <row r="322">
      <c r="A322" s="117" t="s">
        <v>773</v>
      </c>
      <c r="B322" s="117" t="s">
        <v>117</v>
      </c>
      <c r="C322" s="117" t="s">
        <v>24</v>
      </c>
      <c r="D322" s="117" t="s">
        <v>506</v>
      </c>
      <c r="E322" s="117" t="s">
        <v>349</v>
      </c>
      <c r="F322" s="117"/>
      <c r="G322" s="117"/>
      <c r="H322" s="117"/>
      <c r="I322" s="118">
        <v>21573.0</v>
      </c>
      <c r="J322" s="117" t="s">
        <v>96</v>
      </c>
      <c r="K322" s="117" t="s">
        <v>507</v>
      </c>
      <c r="L322" s="119">
        <v>45812.0</v>
      </c>
      <c r="M322" s="117" t="s">
        <v>351</v>
      </c>
      <c r="N322" s="118">
        <v>6.0</v>
      </c>
      <c r="O322" s="117" t="s">
        <v>352</v>
      </c>
      <c r="P322" s="117" t="s">
        <v>353</v>
      </c>
      <c r="Q322" s="118">
        <v>7758.72</v>
      </c>
      <c r="R322" s="118">
        <v>7582.39</v>
      </c>
      <c r="S322" s="118">
        <v>41.0</v>
      </c>
      <c r="T322" s="118">
        <v>49.0</v>
      </c>
      <c r="U322" s="118">
        <v>87.0</v>
      </c>
      <c r="V322" s="118">
        <v>121.0</v>
      </c>
      <c r="W322" s="118">
        <v>0.04034084</v>
      </c>
      <c r="X322" s="118">
        <v>0.04475993804852868</v>
      </c>
      <c r="Y322" s="118">
        <v>-0.013683563</v>
      </c>
      <c r="Z322" s="118">
        <v>0.046733395</v>
      </c>
      <c r="AA322" s="118">
        <v>-0.06415088799999999</v>
      </c>
      <c r="AB322" s="118">
        <v>-427.85244024748226</v>
      </c>
      <c r="AC322" s="118"/>
      <c r="AD322" s="118"/>
      <c r="AE322" s="118"/>
      <c r="AF322" s="118"/>
      <c r="AG322" s="118">
        <v>-427.85244024748226</v>
      </c>
      <c r="AH322" s="118"/>
      <c r="AI322" s="118"/>
      <c r="AJ322" s="118"/>
      <c r="AK322" s="118"/>
      <c r="AL322" s="118"/>
      <c r="AM322" s="118"/>
      <c r="AN322" s="118"/>
      <c r="AO322" s="118"/>
      <c r="AP322" s="118"/>
      <c r="AQ322" s="118"/>
      <c r="AR322" s="118">
        <v>0.0</v>
      </c>
      <c r="AS322" s="118">
        <v>0.0</v>
      </c>
      <c r="AT322" s="118"/>
      <c r="AU322" s="118"/>
      <c r="AV322" s="118"/>
      <c r="AW322" s="118"/>
      <c r="AX322" s="118"/>
      <c r="AY322" s="118"/>
      <c r="AZ322" s="118"/>
      <c r="BA322" s="118"/>
      <c r="BB322" s="118"/>
      <c r="BC322" s="118"/>
      <c r="BD322" s="118"/>
      <c r="BE322" s="118"/>
      <c r="BF322" s="118"/>
      <c r="BG322" s="118"/>
      <c r="BH322" s="118">
        <v>9042.656767071201</v>
      </c>
      <c r="BI322" s="118">
        <v>-14624.782956248802</v>
      </c>
      <c r="BJ322" s="118">
        <v>6574.140305029479</v>
      </c>
      <c r="BK322" s="118">
        <v>-12722.472117528498</v>
      </c>
      <c r="BL322" s="118">
        <v>7193.335260140271</v>
      </c>
      <c r="BM322" s="118">
        <v>-4274.494645819442</v>
      </c>
      <c r="BN322" s="118">
        <v>5785.784483451586</v>
      </c>
      <c r="BO322" s="118">
        <v>-6150.014104686039</v>
      </c>
      <c r="BP322" s="118">
        <v>6844.823439854254</v>
      </c>
      <c r="BQ322" s="118">
        <v>-3561.7532042989715</v>
      </c>
      <c r="BR322" s="118"/>
      <c r="BS322" s="118"/>
      <c r="BT322" s="118"/>
      <c r="BU322" s="118"/>
      <c r="BV322" s="118"/>
      <c r="BW322" s="118"/>
      <c r="BX322" s="118"/>
      <c r="BY322" s="118"/>
      <c r="BZ322" s="118">
        <v>0.0</v>
      </c>
      <c r="CA322" s="118">
        <v>0.0</v>
      </c>
      <c r="CB322" s="118"/>
      <c r="CC322" s="118"/>
      <c r="CD322" s="118">
        <v>0.0</v>
      </c>
      <c r="CE322" s="118">
        <v>0.0</v>
      </c>
      <c r="CF322" s="118">
        <v>0.0</v>
      </c>
      <c r="CG322" s="118">
        <v>0.0</v>
      </c>
      <c r="CH322" s="118"/>
      <c r="CI322" s="118"/>
      <c r="CJ322" s="118"/>
      <c r="CK322" s="118"/>
      <c r="CL322" s="119">
        <v>45812.0</v>
      </c>
      <c r="CM322" s="117" t="s">
        <v>354</v>
      </c>
      <c r="CN322" s="117" t="s">
        <v>508</v>
      </c>
      <c r="CO322" s="117" t="s">
        <v>509</v>
      </c>
      <c r="CP322" s="118">
        <v>7758.72</v>
      </c>
      <c r="CQ322" s="118">
        <v>25.0</v>
      </c>
      <c r="CR322" s="118">
        <v>23.0</v>
      </c>
      <c r="CS322" s="117" t="s">
        <v>24</v>
      </c>
      <c r="CT322" s="117"/>
      <c r="CU322" s="117"/>
      <c r="CV322" s="117" t="s">
        <v>372</v>
      </c>
      <c r="CW322" s="119">
        <v>46178.0</v>
      </c>
      <c r="CX322" s="117" t="s">
        <v>358</v>
      </c>
    </row>
    <row r="323">
      <c r="A323" s="114" t="s">
        <v>709</v>
      </c>
      <c r="B323" s="114" t="s">
        <v>223</v>
      </c>
      <c r="C323" s="114" t="s">
        <v>24</v>
      </c>
      <c r="D323" s="114" t="s">
        <v>469</v>
      </c>
      <c r="E323" s="114" t="s">
        <v>349</v>
      </c>
      <c r="F323" s="114"/>
      <c r="G323" s="114"/>
      <c r="H323" s="114"/>
      <c r="I323" s="115">
        <v>19901.0</v>
      </c>
      <c r="J323" s="114" t="s">
        <v>97</v>
      </c>
      <c r="K323" s="114" t="s">
        <v>470</v>
      </c>
      <c r="L323" s="116">
        <v>45812.0</v>
      </c>
      <c r="M323" s="114" t="s">
        <v>351</v>
      </c>
      <c r="N323" s="115">
        <v>6.0</v>
      </c>
      <c r="O323" s="114" t="s">
        <v>352</v>
      </c>
      <c r="P323" s="114" t="s">
        <v>353</v>
      </c>
      <c r="Q323" s="115">
        <v>7452.24</v>
      </c>
      <c r="R323" s="115">
        <v>6145.08</v>
      </c>
      <c r="S323" s="115">
        <v>52.0</v>
      </c>
      <c r="T323" s="115">
        <v>40.0</v>
      </c>
      <c r="U323" s="115">
        <v>128.0</v>
      </c>
      <c r="V323" s="115">
        <v>95.0</v>
      </c>
      <c r="W323" s="115">
        <v>-0.051923965</v>
      </c>
      <c r="X323" s="115">
        <v>-0.11016949152542377</v>
      </c>
      <c r="Y323" s="115">
        <v>0.017272961</v>
      </c>
      <c r="Z323" s="115">
        <v>0.049994038</v>
      </c>
      <c r="AA323" s="115">
        <v>-0.004946123</v>
      </c>
      <c r="AB323" s="115">
        <v>1676.942609662064</v>
      </c>
      <c r="AC323" s="115"/>
      <c r="AD323" s="115"/>
      <c r="AE323" s="115"/>
      <c r="AF323" s="115"/>
      <c r="AG323" s="115">
        <v>1676.942609662064</v>
      </c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>
        <v>0.0</v>
      </c>
      <c r="AS323" s="115">
        <v>0.0</v>
      </c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>
        <v>36723.19343576279</v>
      </c>
      <c r="BI323" s="115">
        <v>-31012.0357528237</v>
      </c>
      <c r="BJ323" s="115">
        <v>38166.80286539551</v>
      </c>
      <c r="BK323" s="115">
        <v>-24201.011179707435</v>
      </c>
      <c r="BL323" s="115">
        <v>19647.58418016359</v>
      </c>
      <c r="BM323" s="115">
        <v>-17067.03282122392</v>
      </c>
      <c r="BN323" s="115">
        <v>21073.293134851534</v>
      </c>
      <c r="BO323" s="115">
        <v>-21510.388084052516</v>
      </c>
      <c r="BP323" s="115">
        <v>16750.550170999653</v>
      </c>
      <c r="BQ323" s="115">
        <v>-13732.903862858993</v>
      </c>
      <c r="BR323" s="115"/>
      <c r="BS323" s="115"/>
      <c r="BT323" s="115"/>
      <c r="BU323" s="115"/>
      <c r="BV323" s="115"/>
      <c r="BW323" s="115"/>
      <c r="BX323" s="115"/>
      <c r="BY323" s="115"/>
      <c r="BZ323" s="115">
        <v>0.0</v>
      </c>
      <c r="CA323" s="115">
        <v>0.0</v>
      </c>
      <c r="CB323" s="115"/>
      <c r="CC323" s="115"/>
      <c r="CD323" s="115">
        <v>0.0</v>
      </c>
      <c r="CE323" s="115">
        <v>0.0</v>
      </c>
      <c r="CF323" s="115">
        <v>0.0</v>
      </c>
      <c r="CG323" s="115">
        <v>0.0</v>
      </c>
      <c r="CH323" s="115"/>
      <c r="CI323" s="115"/>
      <c r="CJ323" s="115"/>
      <c r="CK323" s="115"/>
      <c r="CL323" s="116">
        <v>45812.0</v>
      </c>
      <c r="CM323" s="114" t="s">
        <v>354</v>
      </c>
      <c r="CN323" s="114" t="s">
        <v>471</v>
      </c>
      <c r="CO323" s="114" t="s">
        <v>472</v>
      </c>
      <c r="CP323" s="115">
        <v>7452.24</v>
      </c>
      <c r="CQ323" s="115">
        <v>25.0</v>
      </c>
      <c r="CR323" s="115">
        <v>23.0</v>
      </c>
      <c r="CS323" s="114" t="s">
        <v>24</v>
      </c>
      <c r="CT323" s="114"/>
      <c r="CU323" s="114"/>
      <c r="CV323" s="114" t="s">
        <v>357</v>
      </c>
      <c r="CW323" s="116">
        <v>46178.0</v>
      </c>
      <c r="CX323" s="114" t="s">
        <v>358</v>
      </c>
    </row>
    <row r="324">
      <c r="A324" s="117" t="s">
        <v>790</v>
      </c>
      <c r="B324" s="117" t="s">
        <v>211</v>
      </c>
      <c r="C324" s="117" t="s">
        <v>24</v>
      </c>
      <c r="D324" s="117" t="s">
        <v>360</v>
      </c>
      <c r="E324" s="117" t="s">
        <v>349</v>
      </c>
      <c r="F324" s="117"/>
      <c r="G324" s="117"/>
      <c r="H324" s="117"/>
      <c r="I324" s="118">
        <v>20207.0</v>
      </c>
      <c r="J324" s="117" t="s">
        <v>97</v>
      </c>
      <c r="K324" s="117" t="s">
        <v>361</v>
      </c>
      <c r="L324" s="119">
        <v>45812.0</v>
      </c>
      <c r="M324" s="117" t="s">
        <v>351</v>
      </c>
      <c r="N324" s="118">
        <v>6.0</v>
      </c>
      <c r="O324" s="117" t="s">
        <v>352</v>
      </c>
      <c r="P324" s="117" t="s">
        <v>353</v>
      </c>
      <c r="Q324" s="118">
        <v>7381.09</v>
      </c>
      <c r="R324" s="118">
        <v>7028.25</v>
      </c>
      <c r="S324" s="118">
        <v>42.0</v>
      </c>
      <c r="T324" s="118">
        <v>44.0</v>
      </c>
      <c r="U324" s="118">
        <v>89.0</v>
      </c>
      <c r="V324" s="118">
        <v>103.0</v>
      </c>
      <c r="W324" s="118">
        <v>-0.051923965</v>
      </c>
      <c r="X324" s="118">
        <v>-0.11016949152542377</v>
      </c>
      <c r="Y324" s="118">
        <v>0.017272961</v>
      </c>
      <c r="Z324" s="118">
        <v>0.049994038</v>
      </c>
      <c r="AA324" s="118">
        <v>-0.004946123</v>
      </c>
      <c r="AB324" s="118">
        <v>1056.8382244958902</v>
      </c>
      <c r="AC324" s="118"/>
      <c r="AD324" s="118"/>
      <c r="AE324" s="118"/>
      <c r="AF324" s="118"/>
      <c r="AG324" s="118">
        <v>1056.8382244958902</v>
      </c>
      <c r="AH324" s="118"/>
      <c r="AI324" s="118"/>
      <c r="AJ324" s="118"/>
      <c r="AK324" s="118"/>
      <c r="AL324" s="118"/>
      <c r="AM324" s="118"/>
      <c r="AN324" s="118"/>
      <c r="AO324" s="118"/>
      <c r="AP324" s="118"/>
      <c r="AQ324" s="118"/>
      <c r="AR324" s="118">
        <v>0.0</v>
      </c>
      <c r="AS324" s="118">
        <v>0.0</v>
      </c>
      <c r="AT324" s="118"/>
      <c r="AU324" s="118"/>
      <c r="AV324" s="118"/>
      <c r="AW324" s="118"/>
      <c r="AX324" s="118"/>
      <c r="AY324" s="118"/>
      <c r="AZ324" s="118"/>
      <c r="BA324" s="118"/>
      <c r="BB324" s="118"/>
      <c r="BC324" s="118"/>
      <c r="BD324" s="118"/>
      <c r="BE324" s="118"/>
      <c r="BF324" s="118"/>
      <c r="BG324" s="118"/>
      <c r="BH324" s="118">
        <v>36723.19343576279</v>
      </c>
      <c r="BI324" s="118">
        <v>-31012.0357528237</v>
      </c>
      <c r="BJ324" s="118">
        <v>38166.80286539551</v>
      </c>
      <c r="BK324" s="118">
        <v>-24201.011179707435</v>
      </c>
      <c r="BL324" s="118">
        <v>19647.58418016359</v>
      </c>
      <c r="BM324" s="118">
        <v>-17067.03282122392</v>
      </c>
      <c r="BN324" s="118">
        <v>21073.293134851534</v>
      </c>
      <c r="BO324" s="118">
        <v>-21510.388084052516</v>
      </c>
      <c r="BP324" s="118">
        <v>16750.550170999653</v>
      </c>
      <c r="BQ324" s="118">
        <v>-13732.903862858993</v>
      </c>
      <c r="BR324" s="118"/>
      <c r="BS324" s="118"/>
      <c r="BT324" s="118"/>
      <c r="BU324" s="118"/>
      <c r="BV324" s="118"/>
      <c r="BW324" s="118"/>
      <c r="BX324" s="118"/>
      <c r="BY324" s="118"/>
      <c r="BZ324" s="118">
        <v>0.0</v>
      </c>
      <c r="CA324" s="118">
        <v>0.0</v>
      </c>
      <c r="CB324" s="118"/>
      <c r="CC324" s="118"/>
      <c r="CD324" s="118">
        <v>0.0</v>
      </c>
      <c r="CE324" s="118">
        <v>0.0</v>
      </c>
      <c r="CF324" s="118">
        <v>0.0</v>
      </c>
      <c r="CG324" s="118">
        <v>0.0</v>
      </c>
      <c r="CH324" s="118"/>
      <c r="CI324" s="118"/>
      <c r="CJ324" s="118"/>
      <c r="CK324" s="118"/>
      <c r="CL324" s="119">
        <v>45812.0</v>
      </c>
      <c r="CM324" s="117" t="s">
        <v>362</v>
      </c>
      <c r="CN324" s="117" t="s">
        <v>363</v>
      </c>
      <c r="CO324" s="117" t="s">
        <v>364</v>
      </c>
      <c r="CP324" s="118">
        <v>7381.09</v>
      </c>
      <c r="CQ324" s="118">
        <v>25.0</v>
      </c>
      <c r="CR324" s="118">
        <v>23.0</v>
      </c>
      <c r="CS324" s="117" t="s">
        <v>24</v>
      </c>
      <c r="CT324" s="117"/>
      <c r="CU324" s="117"/>
      <c r="CV324" s="117" t="s">
        <v>357</v>
      </c>
      <c r="CW324" s="119">
        <v>46178.0</v>
      </c>
      <c r="CX324" s="117" t="s">
        <v>358</v>
      </c>
    </row>
    <row r="325">
      <c r="A325" s="114" t="s">
        <v>773</v>
      </c>
      <c r="B325" s="114" t="s">
        <v>217</v>
      </c>
      <c r="C325" s="114" t="s">
        <v>24</v>
      </c>
      <c r="D325" s="114" t="s">
        <v>506</v>
      </c>
      <c r="E325" s="114" t="s">
        <v>349</v>
      </c>
      <c r="F325" s="114"/>
      <c r="G325" s="114"/>
      <c r="H325" s="114"/>
      <c r="I325" s="115">
        <v>21574.0</v>
      </c>
      <c r="J325" s="114" t="s">
        <v>97</v>
      </c>
      <c r="K325" s="114" t="s">
        <v>507</v>
      </c>
      <c r="L325" s="116">
        <v>45812.0</v>
      </c>
      <c r="M325" s="114" t="s">
        <v>351</v>
      </c>
      <c r="N325" s="115">
        <v>6.0</v>
      </c>
      <c r="O325" s="114" t="s">
        <v>352</v>
      </c>
      <c r="P325" s="114" t="s">
        <v>353</v>
      </c>
      <c r="Q325" s="115">
        <v>7948.87</v>
      </c>
      <c r="R325" s="115">
        <v>9257.66</v>
      </c>
      <c r="S325" s="115">
        <v>47.0</v>
      </c>
      <c r="T325" s="115">
        <v>54.0</v>
      </c>
      <c r="U325" s="115">
        <v>107.0</v>
      </c>
      <c r="V325" s="115">
        <v>128.0</v>
      </c>
      <c r="W325" s="115">
        <v>-0.051923965</v>
      </c>
      <c r="X325" s="115">
        <v>-0.11016949152542377</v>
      </c>
      <c r="Y325" s="115">
        <v>0.017272961</v>
      </c>
      <c r="Z325" s="115">
        <v>0.049994038</v>
      </c>
      <c r="AA325" s="115">
        <v>-0.004946123</v>
      </c>
      <c r="AB325" s="115">
        <v>-425.6259164388946</v>
      </c>
      <c r="AC325" s="115"/>
      <c r="AD325" s="115"/>
      <c r="AE325" s="115"/>
      <c r="AF325" s="115"/>
      <c r="AG325" s="115">
        <v>-425.6259164388946</v>
      </c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>
        <v>0.0</v>
      </c>
      <c r="AS325" s="115">
        <v>0.0</v>
      </c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>
        <v>36723.19343576279</v>
      </c>
      <c r="BI325" s="115">
        <v>-31012.0357528237</v>
      </c>
      <c r="BJ325" s="115">
        <v>38166.80286539551</v>
      </c>
      <c r="BK325" s="115">
        <v>-24201.011179707435</v>
      </c>
      <c r="BL325" s="115">
        <v>19647.58418016359</v>
      </c>
      <c r="BM325" s="115">
        <v>-17067.03282122392</v>
      </c>
      <c r="BN325" s="115">
        <v>21073.293134851534</v>
      </c>
      <c r="BO325" s="115">
        <v>-21510.388084052516</v>
      </c>
      <c r="BP325" s="115">
        <v>16750.550170999653</v>
      </c>
      <c r="BQ325" s="115">
        <v>-13732.903862858993</v>
      </c>
      <c r="BR325" s="115"/>
      <c r="BS325" s="115"/>
      <c r="BT325" s="115"/>
      <c r="BU325" s="115"/>
      <c r="BV325" s="115"/>
      <c r="BW325" s="115"/>
      <c r="BX325" s="115"/>
      <c r="BY325" s="115"/>
      <c r="BZ325" s="115">
        <v>0.0</v>
      </c>
      <c r="CA325" s="115">
        <v>0.0</v>
      </c>
      <c r="CB325" s="115"/>
      <c r="CC325" s="115"/>
      <c r="CD325" s="115">
        <v>0.0</v>
      </c>
      <c r="CE325" s="115">
        <v>0.0</v>
      </c>
      <c r="CF325" s="115">
        <v>0.0</v>
      </c>
      <c r="CG325" s="115">
        <v>0.0</v>
      </c>
      <c r="CH325" s="115"/>
      <c r="CI325" s="115"/>
      <c r="CJ325" s="115"/>
      <c r="CK325" s="115"/>
      <c r="CL325" s="116">
        <v>45812.0</v>
      </c>
      <c r="CM325" s="114" t="s">
        <v>354</v>
      </c>
      <c r="CN325" s="114" t="s">
        <v>508</v>
      </c>
      <c r="CO325" s="114" t="s">
        <v>509</v>
      </c>
      <c r="CP325" s="115">
        <v>7948.87</v>
      </c>
      <c r="CQ325" s="115">
        <v>25.0</v>
      </c>
      <c r="CR325" s="115">
        <v>23.0</v>
      </c>
      <c r="CS325" s="114" t="s">
        <v>24</v>
      </c>
      <c r="CT325" s="114"/>
      <c r="CU325" s="114"/>
      <c r="CV325" s="114" t="s">
        <v>372</v>
      </c>
      <c r="CW325" s="116">
        <v>46178.0</v>
      </c>
      <c r="CX325" s="114" t="s">
        <v>358</v>
      </c>
    </row>
    <row r="326">
      <c r="A326" s="117" t="s">
        <v>531</v>
      </c>
      <c r="B326" s="117" t="s">
        <v>791</v>
      </c>
      <c r="C326" s="117" t="s">
        <v>25</v>
      </c>
      <c r="D326" s="117" t="s">
        <v>389</v>
      </c>
      <c r="E326" s="117" t="s">
        <v>349</v>
      </c>
      <c r="F326" s="117"/>
      <c r="G326" s="117"/>
      <c r="H326" s="117"/>
      <c r="I326" s="118">
        <v>18147.0</v>
      </c>
      <c r="J326" s="117" t="s">
        <v>97</v>
      </c>
      <c r="K326" s="117" t="s">
        <v>390</v>
      </c>
      <c r="L326" s="119">
        <v>45812.0</v>
      </c>
      <c r="M326" s="117" t="s">
        <v>351</v>
      </c>
      <c r="N326" s="118">
        <v>6.0</v>
      </c>
      <c r="O326" s="117" t="s">
        <v>352</v>
      </c>
      <c r="P326" s="117" t="s">
        <v>353</v>
      </c>
      <c r="Q326" s="118">
        <v>4921.3</v>
      </c>
      <c r="R326" s="118">
        <v>5456.08</v>
      </c>
      <c r="S326" s="118">
        <v>27.0</v>
      </c>
      <c r="T326" s="118">
        <v>42.0</v>
      </c>
      <c r="U326" s="118">
        <v>62.0</v>
      </c>
      <c r="V326" s="118">
        <v>96.0</v>
      </c>
      <c r="W326" s="118">
        <v>-0.051923965</v>
      </c>
      <c r="X326" s="118">
        <v>-0.11016949152542377</v>
      </c>
      <c r="Y326" s="118">
        <v>0.017272961</v>
      </c>
      <c r="Z326" s="118">
        <v>0.049994038</v>
      </c>
      <c r="AA326" s="118">
        <v>-0.004946123</v>
      </c>
      <c r="AB326" s="118">
        <v>-537.4334918172656</v>
      </c>
      <c r="AC326" s="118"/>
      <c r="AD326" s="118"/>
      <c r="AE326" s="118"/>
      <c r="AF326" s="118"/>
      <c r="AG326" s="118">
        <v>-537.4334918172656</v>
      </c>
      <c r="AH326" s="118"/>
      <c r="AI326" s="118"/>
      <c r="AJ326" s="118"/>
      <c r="AK326" s="118"/>
      <c r="AL326" s="118"/>
      <c r="AM326" s="118"/>
      <c r="AN326" s="118"/>
      <c r="AO326" s="118"/>
      <c r="AP326" s="118"/>
      <c r="AQ326" s="118"/>
      <c r="AR326" s="118">
        <v>0.0</v>
      </c>
      <c r="AS326" s="118">
        <v>0.0</v>
      </c>
      <c r="AT326" s="118"/>
      <c r="AU326" s="118"/>
      <c r="AV326" s="118"/>
      <c r="AW326" s="118"/>
      <c r="AX326" s="118"/>
      <c r="AY326" s="118"/>
      <c r="AZ326" s="118"/>
      <c r="BA326" s="118"/>
      <c r="BB326" s="118"/>
      <c r="BC326" s="118"/>
      <c r="BD326" s="118"/>
      <c r="BE326" s="118"/>
      <c r="BF326" s="118"/>
      <c r="BG326" s="118"/>
      <c r="BH326" s="118">
        <v>36723.19343576279</v>
      </c>
      <c r="BI326" s="118">
        <v>-31012.0357528237</v>
      </c>
      <c r="BJ326" s="118">
        <v>38166.80286539551</v>
      </c>
      <c r="BK326" s="118">
        <v>-24201.011179707435</v>
      </c>
      <c r="BL326" s="118">
        <v>19647.58418016359</v>
      </c>
      <c r="BM326" s="118">
        <v>-17067.03282122392</v>
      </c>
      <c r="BN326" s="118">
        <v>21073.293134851534</v>
      </c>
      <c r="BO326" s="118">
        <v>-21510.388084052516</v>
      </c>
      <c r="BP326" s="118">
        <v>16750.550170999653</v>
      </c>
      <c r="BQ326" s="118">
        <v>-13732.903862858993</v>
      </c>
      <c r="BR326" s="118"/>
      <c r="BS326" s="118"/>
      <c r="BT326" s="118"/>
      <c r="BU326" s="118"/>
      <c r="BV326" s="118"/>
      <c r="BW326" s="118"/>
      <c r="BX326" s="118"/>
      <c r="BY326" s="118"/>
      <c r="BZ326" s="118">
        <v>0.0</v>
      </c>
      <c r="CA326" s="118">
        <v>0.0</v>
      </c>
      <c r="CB326" s="118"/>
      <c r="CC326" s="118"/>
      <c r="CD326" s="118">
        <v>0.0</v>
      </c>
      <c r="CE326" s="118">
        <v>0.0</v>
      </c>
      <c r="CF326" s="118">
        <v>0.0</v>
      </c>
      <c r="CG326" s="118">
        <v>0.0</v>
      </c>
      <c r="CH326" s="118"/>
      <c r="CI326" s="118"/>
      <c r="CJ326" s="118"/>
      <c r="CK326" s="118"/>
      <c r="CL326" s="119">
        <v>45812.0</v>
      </c>
      <c r="CM326" s="117" t="s">
        <v>384</v>
      </c>
      <c r="CN326" s="117" t="s">
        <v>391</v>
      </c>
      <c r="CO326" s="117" t="s">
        <v>392</v>
      </c>
      <c r="CP326" s="118">
        <v>4921.3</v>
      </c>
      <c r="CQ326" s="118">
        <v>25.0</v>
      </c>
      <c r="CR326" s="118">
        <v>23.0</v>
      </c>
      <c r="CS326" s="117" t="s">
        <v>247</v>
      </c>
      <c r="CT326" s="117"/>
      <c r="CU326" s="117"/>
      <c r="CV326" s="117" t="s">
        <v>372</v>
      </c>
      <c r="CW326" s="119">
        <v>46178.0</v>
      </c>
      <c r="CX326" s="117" t="s">
        <v>358</v>
      </c>
    </row>
    <row r="327">
      <c r="A327" s="114" t="s">
        <v>792</v>
      </c>
      <c r="B327" s="114" t="s">
        <v>221</v>
      </c>
      <c r="C327" s="114" t="s">
        <v>24</v>
      </c>
      <c r="D327" s="114" t="s">
        <v>469</v>
      </c>
      <c r="E327" s="114" t="s">
        <v>349</v>
      </c>
      <c r="F327" s="114"/>
      <c r="G327" s="114"/>
      <c r="H327" s="114"/>
      <c r="I327" s="115">
        <v>19910.0</v>
      </c>
      <c r="J327" s="114" t="s">
        <v>97</v>
      </c>
      <c r="K327" s="114" t="s">
        <v>470</v>
      </c>
      <c r="L327" s="116">
        <v>45812.0</v>
      </c>
      <c r="M327" s="114" t="s">
        <v>351</v>
      </c>
      <c r="N327" s="115">
        <v>6.0</v>
      </c>
      <c r="O327" s="114" t="s">
        <v>352</v>
      </c>
      <c r="P327" s="114" t="s">
        <v>353</v>
      </c>
      <c r="Q327" s="115">
        <v>5384.94</v>
      </c>
      <c r="R327" s="115">
        <v>5575.94</v>
      </c>
      <c r="S327" s="115">
        <v>33.0</v>
      </c>
      <c r="T327" s="115">
        <v>25.0</v>
      </c>
      <c r="U327" s="115">
        <v>92.0</v>
      </c>
      <c r="V327" s="115">
        <v>61.0</v>
      </c>
      <c r="W327" s="115">
        <v>-0.051923965</v>
      </c>
      <c r="X327" s="115">
        <v>-0.11016949152542377</v>
      </c>
      <c r="Y327" s="115">
        <v>0.017272961</v>
      </c>
      <c r="Z327" s="115">
        <v>0.049994038</v>
      </c>
      <c r="AA327" s="115">
        <v>-0.004946123</v>
      </c>
      <c r="AB327" s="115">
        <v>-347.5575116110417</v>
      </c>
      <c r="AC327" s="115"/>
      <c r="AD327" s="115"/>
      <c r="AE327" s="115"/>
      <c r="AF327" s="115"/>
      <c r="AG327" s="115">
        <v>-347.5575116110417</v>
      </c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>
        <v>0.0</v>
      </c>
      <c r="AS327" s="115">
        <v>0.0</v>
      </c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>
        <v>36723.19343576279</v>
      </c>
      <c r="BI327" s="115">
        <v>-31012.0357528237</v>
      </c>
      <c r="BJ327" s="115">
        <v>38166.80286539551</v>
      </c>
      <c r="BK327" s="115">
        <v>-24201.011179707435</v>
      </c>
      <c r="BL327" s="115">
        <v>19647.58418016359</v>
      </c>
      <c r="BM327" s="115">
        <v>-17067.03282122392</v>
      </c>
      <c r="BN327" s="115">
        <v>21073.293134851534</v>
      </c>
      <c r="BO327" s="115">
        <v>-21510.388084052516</v>
      </c>
      <c r="BP327" s="115">
        <v>16750.550170999653</v>
      </c>
      <c r="BQ327" s="115">
        <v>-13732.903862858993</v>
      </c>
      <c r="BR327" s="115"/>
      <c r="BS327" s="115"/>
      <c r="BT327" s="115"/>
      <c r="BU327" s="115"/>
      <c r="BV327" s="115"/>
      <c r="BW327" s="115"/>
      <c r="BX327" s="115"/>
      <c r="BY327" s="115"/>
      <c r="BZ327" s="115">
        <v>0.0</v>
      </c>
      <c r="CA327" s="115">
        <v>0.0</v>
      </c>
      <c r="CB327" s="115"/>
      <c r="CC327" s="115"/>
      <c r="CD327" s="115">
        <v>0.0</v>
      </c>
      <c r="CE327" s="115">
        <v>0.0</v>
      </c>
      <c r="CF327" s="115">
        <v>0.0</v>
      </c>
      <c r="CG327" s="115">
        <v>0.0</v>
      </c>
      <c r="CH327" s="115"/>
      <c r="CI327" s="115"/>
      <c r="CJ327" s="115"/>
      <c r="CK327" s="115"/>
      <c r="CL327" s="116">
        <v>45812.0</v>
      </c>
      <c r="CM327" s="114" t="s">
        <v>354</v>
      </c>
      <c r="CN327" s="114" t="s">
        <v>471</v>
      </c>
      <c r="CO327" s="114" t="s">
        <v>472</v>
      </c>
      <c r="CP327" s="115">
        <v>5384.94</v>
      </c>
      <c r="CQ327" s="115">
        <v>25.0</v>
      </c>
      <c r="CR327" s="115">
        <v>23.0</v>
      </c>
      <c r="CS327" s="114" t="s">
        <v>24</v>
      </c>
      <c r="CT327" s="114"/>
      <c r="CU327" s="114"/>
      <c r="CV327" s="114" t="s">
        <v>372</v>
      </c>
      <c r="CW327" s="116">
        <v>46178.0</v>
      </c>
      <c r="CX327" s="114" t="s">
        <v>358</v>
      </c>
    </row>
    <row r="328">
      <c r="A328" s="117" t="s">
        <v>711</v>
      </c>
      <c r="B328" s="117" t="s">
        <v>108</v>
      </c>
      <c r="C328" s="117" t="s">
        <v>24</v>
      </c>
      <c r="D328" s="117" t="s">
        <v>360</v>
      </c>
      <c r="E328" s="117" t="s">
        <v>349</v>
      </c>
      <c r="F328" s="117"/>
      <c r="G328" s="117"/>
      <c r="H328" s="117"/>
      <c r="I328" s="118">
        <v>20165.0</v>
      </c>
      <c r="J328" s="117" t="s">
        <v>82</v>
      </c>
      <c r="K328" s="117" t="s">
        <v>361</v>
      </c>
      <c r="L328" s="119">
        <v>45812.0</v>
      </c>
      <c r="M328" s="117" t="s">
        <v>351</v>
      </c>
      <c r="N328" s="118">
        <v>6.0</v>
      </c>
      <c r="O328" s="117" t="s">
        <v>352</v>
      </c>
      <c r="P328" s="117" t="s">
        <v>353</v>
      </c>
      <c r="Q328" s="118">
        <v>5702.62</v>
      </c>
      <c r="R328" s="118">
        <v>4319.28</v>
      </c>
      <c r="S328" s="118">
        <v>32.0</v>
      </c>
      <c r="T328" s="118">
        <v>20.0</v>
      </c>
      <c r="U328" s="118">
        <v>89.0</v>
      </c>
      <c r="V328" s="118">
        <v>65.0</v>
      </c>
      <c r="W328" s="118">
        <v>-0.046812981</v>
      </c>
      <c r="X328" s="118">
        <v>-0.038461538461538436</v>
      </c>
      <c r="Y328" s="118">
        <v>0.028705908</v>
      </c>
      <c r="Z328" s="118">
        <v>-0.00195191</v>
      </c>
      <c r="AA328" s="118">
        <v>0.048742348</v>
      </c>
      <c r="AB328" s="118">
        <v>868.9545446484781</v>
      </c>
      <c r="AC328" s="118"/>
      <c r="AD328" s="118"/>
      <c r="AE328" s="118"/>
      <c r="AF328" s="118"/>
      <c r="AG328" s="118">
        <v>868.9545446484781</v>
      </c>
      <c r="AH328" s="118"/>
      <c r="AI328" s="118"/>
      <c r="AJ328" s="118"/>
      <c r="AK328" s="118"/>
      <c r="AL328" s="118"/>
      <c r="AM328" s="118"/>
      <c r="AN328" s="118"/>
      <c r="AO328" s="118"/>
      <c r="AP328" s="118"/>
      <c r="AQ328" s="118"/>
      <c r="AR328" s="118">
        <v>0.0</v>
      </c>
      <c r="AS328" s="118">
        <v>0.0</v>
      </c>
      <c r="AT328" s="118"/>
      <c r="AU328" s="118"/>
      <c r="AV328" s="118"/>
      <c r="AW328" s="118"/>
      <c r="AX328" s="118"/>
      <c r="AY328" s="118"/>
      <c r="AZ328" s="118"/>
      <c r="BA328" s="118"/>
      <c r="BB328" s="118"/>
      <c r="BC328" s="118"/>
      <c r="BD328" s="118"/>
      <c r="BE328" s="118"/>
      <c r="BF328" s="118"/>
      <c r="BG328" s="118"/>
      <c r="BH328" s="118">
        <v>25966.910409370696</v>
      </c>
      <c r="BI328" s="118">
        <v>-19307.488167367923</v>
      </c>
      <c r="BJ328" s="118">
        <v>23430.786916518882</v>
      </c>
      <c r="BK328" s="118">
        <v>-19943.185172297926</v>
      </c>
      <c r="BL328" s="118">
        <v>10568.354572363292</v>
      </c>
      <c r="BM328" s="118">
        <v>-16485.89962569498</v>
      </c>
      <c r="BN328" s="118">
        <v>3248.3922100245645</v>
      </c>
      <c r="BO328" s="118">
        <v>-16139.249414771957</v>
      </c>
      <c r="BP328" s="118">
        <v>15658.819674272198</v>
      </c>
      <c r="BQ328" s="118">
        <v>-8685.507522856493</v>
      </c>
      <c r="BR328" s="118"/>
      <c r="BS328" s="118"/>
      <c r="BT328" s="118"/>
      <c r="BU328" s="118"/>
      <c r="BV328" s="118"/>
      <c r="BW328" s="118"/>
      <c r="BX328" s="118"/>
      <c r="BY328" s="118"/>
      <c r="BZ328" s="118">
        <v>0.0</v>
      </c>
      <c r="CA328" s="118">
        <v>0.0</v>
      </c>
      <c r="CB328" s="118"/>
      <c r="CC328" s="118"/>
      <c r="CD328" s="118">
        <v>0.0</v>
      </c>
      <c r="CE328" s="118">
        <v>0.0</v>
      </c>
      <c r="CF328" s="118">
        <v>0.0</v>
      </c>
      <c r="CG328" s="118">
        <v>0.0</v>
      </c>
      <c r="CH328" s="118"/>
      <c r="CI328" s="118"/>
      <c r="CJ328" s="118"/>
      <c r="CK328" s="118"/>
      <c r="CL328" s="119">
        <v>45812.0</v>
      </c>
      <c r="CM328" s="117" t="s">
        <v>362</v>
      </c>
      <c r="CN328" s="117" t="s">
        <v>363</v>
      </c>
      <c r="CO328" s="117" t="s">
        <v>364</v>
      </c>
      <c r="CP328" s="118">
        <v>5702.62</v>
      </c>
      <c r="CQ328" s="118">
        <v>25.0</v>
      </c>
      <c r="CR328" s="118">
        <v>23.0</v>
      </c>
      <c r="CS328" s="117" t="s">
        <v>24</v>
      </c>
      <c r="CT328" s="117"/>
      <c r="CU328" s="117"/>
      <c r="CV328" s="117" t="s">
        <v>357</v>
      </c>
      <c r="CW328" s="119">
        <v>46178.0</v>
      </c>
      <c r="CX328" s="117" t="s">
        <v>358</v>
      </c>
    </row>
    <row r="329">
      <c r="A329" s="114" t="s">
        <v>773</v>
      </c>
      <c r="B329" s="114" t="s">
        <v>219</v>
      </c>
      <c r="C329" s="114" t="s">
        <v>24</v>
      </c>
      <c r="D329" s="114" t="s">
        <v>506</v>
      </c>
      <c r="E329" s="114" t="s">
        <v>349</v>
      </c>
      <c r="F329" s="114"/>
      <c r="G329" s="114"/>
      <c r="H329" s="114"/>
      <c r="I329" s="115">
        <v>21586.0</v>
      </c>
      <c r="J329" s="114" t="s">
        <v>97</v>
      </c>
      <c r="K329" s="114" t="s">
        <v>507</v>
      </c>
      <c r="L329" s="116">
        <v>45812.0</v>
      </c>
      <c r="M329" s="114" t="s">
        <v>351</v>
      </c>
      <c r="N329" s="115">
        <v>6.0</v>
      </c>
      <c r="O329" s="114" t="s">
        <v>352</v>
      </c>
      <c r="P329" s="114" t="s">
        <v>353</v>
      </c>
      <c r="Q329" s="115">
        <v>6799.85</v>
      </c>
      <c r="R329" s="115">
        <v>5064.6</v>
      </c>
      <c r="S329" s="115">
        <v>40.0</v>
      </c>
      <c r="T329" s="115">
        <v>36.0</v>
      </c>
      <c r="U329" s="115">
        <v>99.0</v>
      </c>
      <c r="V329" s="115">
        <v>85.0</v>
      </c>
      <c r="W329" s="115">
        <v>-0.051923965</v>
      </c>
      <c r="X329" s="115">
        <v>-0.11016949152542377</v>
      </c>
      <c r="Y329" s="115">
        <v>0.017272961</v>
      </c>
      <c r="Z329" s="115">
        <v>0.049994038</v>
      </c>
      <c r="AA329" s="115">
        <v>-0.004946123</v>
      </c>
      <c r="AB329" s="115">
        <v>2429.5233727338</v>
      </c>
      <c r="AC329" s="115"/>
      <c r="AD329" s="115"/>
      <c r="AE329" s="115"/>
      <c r="AF329" s="115"/>
      <c r="AG329" s="115">
        <v>2429.5233727338</v>
      </c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>
        <v>0.0</v>
      </c>
      <c r="AS329" s="115">
        <v>0.0</v>
      </c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>
        <v>36723.19343576279</v>
      </c>
      <c r="BI329" s="115">
        <v>-31012.0357528237</v>
      </c>
      <c r="BJ329" s="115">
        <v>38166.80286539551</v>
      </c>
      <c r="BK329" s="115">
        <v>-24201.011179707435</v>
      </c>
      <c r="BL329" s="115">
        <v>19647.58418016359</v>
      </c>
      <c r="BM329" s="115">
        <v>-17067.03282122392</v>
      </c>
      <c r="BN329" s="115">
        <v>21073.293134851534</v>
      </c>
      <c r="BO329" s="115">
        <v>-21510.388084052516</v>
      </c>
      <c r="BP329" s="115">
        <v>16750.550170999653</v>
      </c>
      <c r="BQ329" s="115">
        <v>-13732.903862858993</v>
      </c>
      <c r="BR329" s="115"/>
      <c r="BS329" s="115"/>
      <c r="BT329" s="115"/>
      <c r="BU329" s="115"/>
      <c r="BV329" s="115"/>
      <c r="BW329" s="115"/>
      <c r="BX329" s="115"/>
      <c r="BY329" s="115"/>
      <c r="BZ329" s="115">
        <v>0.0</v>
      </c>
      <c r="CA329" s="115">
        <v>0.0</v>
      </c>
      <c r="CB329" s="115"/>
      <c r="CC329" s="115"/>
      <c r="CD329" s="115">
        <v>0.0</v>
      </c>
      <c r="CE329" s="115">
        <v>0.0</v>
      </c>
      <c r="CF329" s="115">
        <v>0.0</v>
      </c>
      <c r="CG329" s="115">
        <v>0.0</v>
      </c>
      <c r="CH329" s="115"/>
      <c r="CI329" s="115"/>
      <c r="CJ329" s="115"/>
      <c r="CK329" s="115"/>
      <c r="CL329" s="116">
        <v>45812.0</v>
      </c>
      <c r="CM329" s="114" t="s">
        <v>354</v>
      </c>
      <c r="CN329" s="114" t="s">
        <v>508</v>
      </c>
      <c r="CO329" s="114" t="s">
        <v>509</v>
      </c>
      <c r="CP329" s="115">
        <v>6799.85</v>
      </c>
      <c r="CQ329" s="115">
        <v>25.0</v>
      </c>
      <c r="CR329" s="115">
        <v>23.0</v>
      </c>
      <c r="CS329" s="114" t="s">
        <v>24</v>
      </c>
      <c r="CT329" s="114"/>
      <c r="CU329" s="114"/>
      <c r="CV329" s="114" t="s">
        <v>357</v>
      </c>
      <c r="CW329" s="116">
        <v>46178.0</v>
      </c>
      <c r="CX329" s="114" t="s">
        <v>358</v>
      </c>
    </row>
    <row r="330">
      <c r="A330" s="117" t="s">
        <v>707</v>
      </c>
      <c r="B330" s="117" t="s">
        <v>213</v>
      </c>
      <c r="C330" s="117" t="s">
        <v>24</v>
      </c>
      <c r="D330" s="117" t="s">
        <v>348</v>
      </c>
      <c r="E330" s="117" t="s">
        <v>349</v>
      </c>
      <c r="F330" s="117"/>
      <c r="G330" s="117"/>
      <c r="H330" s="117"/>
      <c r="I330" s="118">
        <v>13122.0</v>
      </c>
      <c r="J330" s="117" t="s">
        <v>97</v>
      </c>
      <c r="K330" s="117" t="s">
        <v>350</v>
      </c>
      <c r="L330" s="119">
        <v>45812.0</v>
      </c>
      <c r="M330" s="117" t="s">
        <v>351</v>
      </c>
      <c r="N330" s="118">
        <v>6.0</v>
      </c>
      <c r="O330" s="117" t="s">
        <v>352</v>
      </c>
      <c r="P330" s="117" t="s">
        <v>353</v>
      </c>
      <c r="Q330" s="118">
        <v>4016.0</v>
      </c>
      <c r="R330" s="118">
        <v>3314.49</v>
      </c>
      <c r="S330" s="118">
        <v>20.0</v>
      </c>
      <c r="T330" s="118">
        <v>21.0</v>
      </c>
      <c r="U330" s="118">
        <v>65.0</v>
      </c>
      <c r="V330" s="118">
        <v>58.0</v>
      </c>
      <c r="W330" s="118">
        <v>-0.051923965</v>
      </c>
      <c r="X330" s="118">
        <v>-0.11016949152542377</v>
      </c>
      <c r="Y330" s="118">
        <v>0.017272961</v>
      </c>
      <c r="Z330" s="118">
        <v>0.049994038</v>
      </c>
      <c r="AA330" s="118">
        <v>-0.004946123</v>
      </c>
      <c r="AB330" s="118">
        <v>1068.5807532854149</v>
      </c>
      <c r="AC330" s="118"/>
      <c r="AD330" s="118"/>
      <c r="AE330" s="118"/>
      <c r="AF330" s="118"/>
      <c r="AG330" s="118">
        <v>1068.5807532854149</v>
      </c>
      <c r="AH330" s="118"/>
      <c r="AI330" s="118"/>
      <c r="AJ330" s="118"/>
      <c r="AK330" s="118"/>
      <c r="AL330" s="118"/>
      <c r="AM330" s="118"/>
      <c r="AN330" s="118"/>
      <c r="AO330" s="118"/>
      <c r="AP330" s="118"/>
      <c r="AQ330" s="118"/>
      <c r="AR330" s="118">
        <v>0.0</v>
      </c>
      <c r="AS330" s="118">
        <v>0.0</v>
      </c>
      <c r="AT330" s="118"/>
      <c r="AU330" s="118"/>
      <c r="AV330" s="118"/>
      <c r="AW330" s="118"/>
      <c r="AX330" s="118"/>
      <c r="AY330" s="118"/>
      <c r="AZ330" s="118"/>
      <c r="BA330" s="118"/>
      <c r="BB330" s="118"/>
      <c r="BC330" s="118"/>
      <c r="BD330" s="118"/>
      <c r="BE330" s="118"/>
      <c r="BF330" s="118"/>
      <c r="BG330" s="118"/>
      <c r="BH330" s="118">
        <v>36723.19343576279</v>
      </c>
      <c r="BI330" s="118">
        <v>-31012.0357528237</v>
      </c>
      <c r="BJ330" s="118">
        <v>38166.80286539551</v>
      </c>
      <c r="BK330" s="118">
        <v>-24201.011179707435</v>
      </c>
      <c r="BL330" s="118">
        <v>19647.58418016359</v>
      </c>
      <c r="BM330" s="118">
        <v>-17067.03282122392</v>
      </c>
      <c r="BN330" s="118">
        <v>21073.293134851534</v>
      </c>
      <c r="BO330" s="118">
        <v>-21510.388084052516</v>
      </c>
      <c r="BP330" s="118">
        <v>16750.550170999653</v>
      </c>
      <c r="BQ330" s="118">
        <v>-13732.903862858993</v>
      </c>
      <c r="BR330" s="118"/>
      <c r="BS330" s="118"/>
      <c r="BT330" s="118"/>
      <c r="BU330" s="118"/>
      <c r="BV330" s="118"/>
      <c r="BW330" s="118"/>
      <c r="BX330" s="118"/>
      <c r="BY330" s="118"/>
      <c r="BZ330" s="118">
        <v>0.0</v>
      </c>
      <c r="CA330" s="118">
        <v>0.0</v>
      </c>
      <c r="CB330" s="118"/>
      <c r="CC330" s="118"/>
      <c r="CD330" s="118">
        <v>0.0</v>
      </c>
      <c r="CE330" s="118">
        <v>0.0</v>
      </c>
      <c r="CF330" s="118">
        <v>0.0</v>
      </c>
      <c r="CG330" s="118">
        <v>0.0</v>
      </c>
      <c r="CH330" s="118"/>
      <c r="CI330" s="118"/>
      <c r="CJ330" s="118"/>
      <c r="CK330" s="118"/>
      <c r="CL330" s="119">
        <v>45812.0</v>
      </c>
      <c r="CM330" s="117" t="s">
        <v>354</v>
      </c>
      <c r="CN330" s="117" t="s">
        <v>355</v>
      </c>
      <c r="CO330" s="117" t="s">
        <v>356</v>
      </c>
      <c r="CP330" s="118">
        <v>4016.0</v>
      </c>
      <c r="CQ330" s="118">
        <v>25.0</v>
      </c>
      <c r="CR330" s="118">
        <v>23.0</v>
      </c>
      <c r="CS330" s="117" t="s">
        <v>24</v>
      </c>
      <c r="CT330" s="117"/>
      <c r="CU330" s="117"/>
      <c r="CV330" s="117" t="s">
        <v>357</v>
      </c>
      <c r="CW330" s="119">
        <v>46178.0</v>
      </c>
      <c r="CX330" s="117" t="s">
        <v>358</v>
      </c>
    </row>
    <row r="331">
      <c r="A331" s="114" t="s">
        <v>790</v>
      </c>
      <c r="B331" s="114" t="s">
        <v>207</v>
      </c>
      <c r="C331" s="114" t="s">
        <v>24</v>
      </c>
      <c r="D331" s="114" t="s">
        <v>360</v>
      </c>
      <c r="E331" s="114" t="s">
        <v>349</v>
      </c>
      <c r="F331" s="114"/>
      <c r="G331" s="114"/>
      <c r="H331" s="114"/>
      <c r="I331" s="115">
        <v>20208.0</v>
      </c>
      <c r="J331" s="114" t="s">
        <v>97</v>
      </c>
      <c r="K331" s="114" t="s">
        <v>361</v>
      </c>
      <c r="L331" s="116">
        <v>45812.0</v>
      </c>
      <c r="M331" s="114" t="s">
        <v>351</v>
      </c>
      <c r="N331" s="115">
        <v>6.0</v>
      </c>
      <c r="O331" s="114" t="s">
        <v>352</v>
      </c>
      <c r="P331" s="114" t="s">
        <v>353</v>
      </c>
      <c r="Q331" s="115">
        <v>6992.06</v>
      </c>
      <c r="R331" s="115">
        <v>7409.21</v>
      </c>
      <c r="S331" s="115">
        <v>33.0</v>
      </c>
      <c r="T331" s="115">
        <v>39.0</v>
      </c>
      <c r="U331" s="115">
        <v>98.0</v>
      </c>
      <c r="V331" s="115">
        <v>102.0</v>
      </c>
      <c r="W331" s="115">
        <v>-0.051923965</v>
      </c>
      <c r="X331" s="115">
        <v>-0.11016949152542377</v>
      </c>
      <c r="Y331" s="115">
        <v>0.017272961</v>
      </c>
      <c r="Z331" s="115">
        <v>0.049994038</v>
      </c>
      <c r="AA331" s="115">
        <v>-0.004946123</v>
      </c>
      <c r="AB331" s="115">
        <v>253.523272736659</v>
      </c>
      <c r="AC331" s="115"/>
      <c r="AD331" s="115"/>
      <c r="AE331" s="115"/>
      <c r="AF331" s="115"/>
      <c r="AG331" s="115">
        <v>253.523272736659</v>
      </c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>
        <v>0.0</v>
      </c>
      <c r="AS331" s="115">
        <v>0.0</v>
      </c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>
        <v>36723.19343576279</v>
      </c>
      <c r="BI331" s="115">
        <v>-31012.0357528237</v>
      </c>
      <c r="BJ331" s="115">
        <v>38166.80286539551</v>
      </c>
      <c r="BK331" s="115">
        <v>-24201.011179707435</v>
      </c>
      <c r="BL331" s="115">
        <v>19647.58418016359</v>
      </c>
      <c r="BM331" s="115">
        <v>-17067.03282122392</v>
      </c>
      <c r="BN331" s="115">
        <v>21073.293134851534</v>
      </c>
      <c r="BO331" s="115">
        <v>-21510.388084052516</v>
      </c>
      <c r="BP331" s="115">
        <v>16750.550170999653</v>
      </c>
      <c r="BQ331" s="115">
        <v>-13732.903862858993</v>
      </c>
      <c r="BR331" s="115"/>
      <c r="BS331" s="115"/>
      <c r="BT331" s="115"/>
      <c r="BU331" s="115"/>
      <c r="BV331" s="115"/>
      <c r="BW331" s="115"/>
      <c r="BX331" s="115"/>
      <c r="BY331" s="115"/>
      <c r="BZ331" s="115">
        <v>0.0</v>
      </c>
      <c r="CA331" s="115">
        <v>0.0</v>
      </c>
      <c r="CB331" s="115"/>
      <c r="CC331" s="115"/>
      <c r="CD331" s="115">
        <v>0.0</v>
      </c>
      <c r="CE331" s="115">
        <v>0.0</v>
      </c>
      <c r="CF331" s="115">
        <v>0.0</v>
      </c>
      <c r="CG331" s="115">
        <v>0.0</v>
      </c>
      <c r="CH331" s="115"/>
      <c r="CI331" s="115"/>
      <c r="CJ331" s="115"/>
      <c r="CK331" s="115"/>
      <c r="CL331" s="116">
        <v>45812.0</v>
      </c>
      <c r="CM331" s="114" t="s">
        <v>362</v>
      </c>
      <c r="CN331" s="114" t="s">
        <v>363</v>
      </c>
      <c r="CO331" s="114" t="s">
        <v>364</v>
      </c>
      <c r="CP331" s="115">
        <v>6992.06</v>
      </c>
      <c r="CQ331" s="115">
        <v>25.0</v>
      </c>
      <c r="CR331" s="115">
        <v>23.0</v>
      </c>
      <c r="CS331" s="114" t="s">
        <v>24</v>
      </c>
      <c r="CT331" s="114"/>
      <c r="CU331" s="114"/>
      <c r="CV331" s="114" t="s">
        <v>357</v>
      </c>
      <c r="CW331" s="116">
        <v>46178.0</v>
      </c>
      <c r="CX331" s="114" t="s">
        <v>358</v>
      </c>
    </row>
    <row r="332">
      <c r="A332" s="117" t="s">
        <v>790</v>
      </c>
      <c r="B332" s="117" t="s">
        <v>140</v>
      </c>
      <c r="C332" s="117" t="s">
        <v>24</v>
      </c>
      <c r="D332" s="117" t="s">
        <v>360</v>
      </c>
      <c r="E332" s="117" t="s">
        <v>349</v>
      </c>
      <c r="F332" s="117"/>
      <c r="G332" s="117"/>
      <c r="H332" s="117"/>
      <c r="I332" s="118">
        <v>20162.0</v>
      </c>
      <c r="J332" s="117" t="s">
        <v>94</v>
      </c>
      <c r="K332" s="117" t="s">
        <v>361</v>
      </c>
      <c r="L332" s="119">
        <v>45812.0</v>
      </c>
      <c r="M332" s="117" t="s">
        <v>351</v>
      </c>
      <c r="N332" s="118">
        <v>6.0</v>
      </c>
      <c r="O332" s="117" t="s">
        <v>352</v>
      </c>
      <c r="P332" s="117" t="s">
        <v>353</v>
      </c>
      <c r="Q332" s="118">
        <v>3705.12</v>
      </c>
      <c r="R332" s="118">
        <v>5055.36</v>
      </c>
      <c r="S332" s="118">
        <v>21.0</v>
      </c>
      <c r="T332" s="118">
        <v>25.0</v>
      </c>
      <c r="U332" s="118">
        <v>55.0</v>
      </c>
      <c r="V332" s="118">
        <v>68.0</v>
      </c>
      <c r="W332" s="118">
        <v>-0.061407619</v>
      </c>
      <c r="X332" s="118">
        <v>-0.01789473684210524</v>
      </c>
      <c r="Y332" s="118">
        <v>0.1519918505</v>
      </c>
      <c r="Z332" s="118">
        <v>0.020850626</v>
      </c>
      <c r="AA332" s="118">
        <v>0.026016475</v>
      </c>
      <c r="AB332" s="118">
        <v>-1813.6221729712706</v>
      </c>
      <c r="AC332" s="118"/>
      <c r="AD332" s="118"/>
      <c r="AE332" s="118"/>
      <c r="AF332" s="118"/>
      <c r="AG332" s="118">
        <v>-1813.6221729712706</v>
      </c>
      <c r="AH332" s="118"/>
      <c r="AI332" s="118"/>
      <c r="AJ332" s="118"/>
      <c r="AK332" s="118"/>
      <c r="AL332" s="118"/>
      <c r="AM332" s="118"/>
      <c r="AN332" s="118"/>
      <c r="AO332" s="118"/>
      <c r="AP332" s="118"/>
      <c r="AQ332" s="118"/>
      <c r="AR332" s="118">
        <v>0.0</v>
      </c>
      <c r="AS332" s="118">
        <v>0.0</v>
      </c>
      <c r="AT332" s="118"/>
      <c r="AU332" s="118"/>
      <c r="AV332" s="118"/>
      <c r="AW332" s="118"/>
      <c r="AX332" s="118"/>
      <c r="AY332" s="118"/>
      <c r="AZ332" s="118"/>
      <c r="BA332" s="118"/>
      <c r="BB332" s="118"/>
      <c r="BC332" s="118"/>
      <c r="BD332" s="118"/>
      <c r="BE332" s="118"/>
      <c r="BF332" s="118"/>
      <c r="BG332" s="118"/>
      <c r="BH332" s="118">
        <v>0.0</v>
      </c>
      <c r="BI332" s="118">
        <v>-5961.105148109879</v>
      </c>
      <c r="BJ332" s="118">
        <v>0.0</v>
      </c>
      <c r="BK332" s="118">
        <v>-3791.8928353095425</v>
      </c>
      <c r="BL332" s="118">
        <v>80.20036922294457</v>
      </c>
      <c r="BM332" s="118">
        <v>-2008.6452305546263</v>
      </c>
      <c r="BN332" s="118">
        <v>657.1492819058888</v>
      </c>
      <c r="BO332" s="118">
        <v>-1420.7631680996687</v>
      </c>
      <c r="BP332" s="118">
        <v>155.18800391240507</v>
      </c>
      <c r="BQ332" s="118">
        <v>-1320.0189790503068</v>
      </c>
      <c r="BR332" s="118"/>
      <c r="BS332" s="118"/>
      <c r="BT332" s="118"/>
      <c r="BU332" s="118"/>
      <c r="BV332" s="118"/>
      <c r="BW332" s="118"/>
      <c r="BX332" s="118"/>
      <c r="BY332" s="118"/>
      <c r="BZ332" s="118">
        <v>0.0</v>
      </c>
      <c r="CA332" s="118">
        <v>0.0</v>
      </c>
      <c r="CB332" s="118"/>
      <c r="CC332" s="118"/>
      <c r="CD332" s="118">
        <v>0.0</v>
      </c>
      <c r="CE332" s="118">
        <v>0.0</v>
      </c>
      <c r="CF332" s="118">
        <v>0.0</v>
      </c>
      <c r="CG332" s="118">
        <v>0.0</v>
      </c>
      <c r="CH332" s="118"/>
      <c r="CI332" s="118"/>
      <c r="CJ332" s="118"/>
      <c r="CK332" s="118"/>
      <c r="CL332" s="119">
        <v>45812.0</v>
      </c>
      <c r="CM332" s="117" t="s">
        <v>362</v>
      </c>
      <c r="CN332" s="117" t="s">
        <v>363</v>
      </c>
      <c r="CO332" s="117" t="s">
        <v>364</v>
      </c>
      <c r="CP332" s="118">
        <v>3705.12</v>
      </c>
      <c r="CQ332" s="118">
        <v>25.0</v>
      </c>
      <c r="CR332" s="118">
        <v>23.0</v>
      </c>
      <c r="CS332" s="117" t="s">
        <v>24</v>
      </c>
      <c r="CT332" s="117"/>
      <c r="CU332" s="117"/>
      <c r="CV332" s="117" t="s">
        <v>372</v>
      </c>
      <c r="CW332" s="119">
        <v>46178.0</v>
      </c>
      <c r="CX332" s="117" t="s">
        <v>358</v>
      </c>
    </row>
    <row r="333">
      <c r="A333" s="114" t="s">
        <v>745</v>
      </c>
      <c r="B333" s="114" t="s">
        <v>793</v>
      </c>
      <c r="C333" s="114" t="s">
        <v>27</v>
      </c>
      <c r="D333" s="114" t="s">
        <v>411</v>
      </c>
      <c r="E333" s="114" t="s">
        <v>349</v>
      </c>
      <c r="F333" s="114"/>
      <c r="G333" s="114"/>
      <c r="H333" s="114"/>
      <c r="I333" s="115">
        <v>14653.0</v>
      </c>
      <c r="J333" s="114" t="s">
        <v>98</v>
      </c>
      <c r="K333" s="114" t="s">
        <v>412</v>
      </c>
      <c r="L333" s="116">
        <v>45812.0</v>
      </c>
      <c r="M333" s="114" t="s">
        <v>351</v>
      </c>
      <c r="N333" s="115">
        <v>6.0</v>
      </c>
      <c r="O333" s="114" t="s">
        <v>352</v>
      </c>
      <c r="P333" s="114" t="s">
        <v>353</v>
      </c>
      <c r="Q333" s="115">
        <v>2217.98</v>
      </c>
      <c r="R333" s="115">
        <v>5515.71</v>
      </c>
      <c r="S333" s="115">
        <v>16.0</v>
      </c>
      <c r="T333" s="115">
        <v>34.0</v>
      </c>
      <c r="U333" s="115">
        <v>29.0</v>
      </c>
      <c r="V333" s="115">
        <v>93.0</v>
      </c>
      <c r="W333" s="115">
        <v>-0.0610895495</v>
      </c>
      <c r="X333" s="115">
        <v>-0.060893210283454235</v>
      </c>
      <c r="Y333" s="115">
        <v>-0.028034027</v>
      </c>
      <c r="Z333" s="115">
        <v>0.0686938845</v>
      </c>
      <c r="AA333" s="115">
        <v>-0.043318421999999995</v>
      </c>
      <c r="AB333" s="115">
        <v>-2513.107487858696</v>
      </c>
      <c r="AC333" s="115"/>
      <c r="AD333" s="115"/>
      <c r="AE333" s="115"/>
      <c r="AF333" s="115"/>
      <c r="AG333" s="115">
        <v>-2513.107487858696</v>
      </c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>
        <v>0.0</v>
      </c>
      <c r="AS333" s="115">
        <v>0.0</v>
      </c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>
        <v>18825.565689956038</v>
      </c>
      <c r="BI333" s="115">
        <v>-26343.147340292868</v>
      </c>
      <c r="BJ333" s="115">
        <v>16162.929543998956</v>
      </c>
      <c r="BK333" s="115">
        <v>-15297.611607632114</v>
      </c>
      <c r="BL333" s="115">
        <v>9184.1458188079</v>
      </c>
      <c r="BM333" s="115">
        <v>-11029.988512860526</v>
      </c>
      <c r="BN333" s="115">
        <v>3685.8149041199104</v>
      </c>
      <c r="BO333" s="115">
        <v>-14003.88323321319</v>
      </c>
      <c r="BP333" s="115">
        <v>13600.358333264281</v>
      </c>
      <c r="BQ333" s="115">
        <v>-5128.132698223628</v>
      </c>
      <c r="BR333" s="115"/>
      <c r="BS333" s="115"/>
      <c r="BT333" s="115"/>
      <c r="BU333" s="115"/>
      <c r="BV333" s="115"/>
      <c r="BW333" s="115"/>
      <c r="BX333" s="115"/>
      <c r="BY333" s="115"/>
      <c r="BZ333" s="115">
        <v>0.0</v>
      </c>
      <c r="CA333" s="115">
        <v>0.0</v>
      </c>
      <c r="CB333" s="115"/>
      <c r="CC333" s="115"/>
      <c r="CD333" s="115">
        <v>0.0</v>
      </c>
      <c r="CE333" s="115">
        <v>0.0</v>
      </c>
      <c r="CF333" s="115">
        <v>0.0</v>
      </c>
      <c r="CG333" s="115">
        <v>0.0</v>
      </c>
      <c r="CH333" s="115"/>
      <c r="CI333" s="115"/>
      <c r="CJ333" s="115"/>
      <c r="CK333" s="115"/>
      <c r="CL333" s="116">
        <v>45812.0</v>
      </c>
      <c r="CM333" s="114" t="s">
        <v>369</v>
      </c>
      <c r="CN333" s="114" t="s">
        <v>370</v>
      </c>
      <c r="CO333" s="114" t="s">
        <v>371</v>
      </c>
      <c r="CP333" s="115">
        <v>2217.98</v>
      </c>
      <c r="CQ333" s="115">
        <v>25.0</v>
      </c>
      <c r="CR333" s="115">
        <v>23.0</v>
      </c>
      <c r="CS333" s="114" t="s">
        <v>247</v>
      </c>
      <c r="CT333" s="114"/>
      <c r="CU333" s="114"/>
      <c r="CV333" s="114" t="s">
        <v>372</v>
      </c>
      <c r="CW333" s="116">
        <v>46178.0</v>
      </c>
      <c r="CX333" s="114" t="s">
        <v>358</v>
      </c>
    </row>
    <row r="334">
      <c r="A334" s="117" t="s">
        <v>707</v>
      </c>
      <c r="B334" s="117" t="s">
        <v>209</v>
      </c>
      <c r="C334" s="117" t="s">
        <v>24</v>
      </c>
      <c r="D334" s="117" t="s">
        <v>348</v>
      </c>
      <c r="E334" s="117" t="s">
        <v>349</v>
      </c>
      <c r="F334" s="117"/>
      <c r="G334" s="117"/>
      <c r="H334" s="117"/>
      <c r="I334" s="118">
        <v>13518.0</v>
      </c>
      <c r="J334" s="117" t="s">
        <v>97</v>
      </c>
      <c r="K334" s="117" t="s">
        <v>350</v>
      </c>
      <c r="L334" s="119">
        <v>45812.0</v>
      </c>
      <c r="M334" s="117" t="s">
        <v>351</v>
      </c>
      <c r="N334" s="118">
        <v>6.0</v>
      </c>
      <c r="O334" s="117" t="s">
        <v>352</v>
      </c>
      <c r="P334" s="117" t="s">
        <v>353</v>
      </c>
      <c r="Q334" s="118">
        <v>5028.58</v>
      </c>
      <c r="R334" s="118">
        <v>2737.31</v>
      </c>
      <c r="S334" s="118">
        <v>22.0</v>
      </c>
      <c r="T334" s="118">
        <v>19.0</v>
      </c>
      <c r="U334" s="118">
        <v>71.0</v>
      </c>
      <c r="V334" s="118">
        <v>36.0</v>
      </c>
      <c r="W334" s="118">
        <v>-0.051923965</v>
      </c>
      <c r="X334" s="118">
        <v>-0.11016949152542377</v>
      </c>
      <c r="Y334" s="118">
        <v>0.017272961</v>
      </c>
      <c r="Z334" s="118">
        <v>0.049994038</v>
      </c>
      <c r="AA334" s="118">
        <v>-0.004946123</v>
      </c>
      <c r="AB334" s="118">
        <v>2968.48285038853</v>
      </c>
      <c r="AC334" s="118"/>
      <c r="AD334" s="118"/>
      <c r="AE334" s="118"/>
      <c r="AF334" s="118"/>
      <c r="AG334" s="118">
        <v>2968.48285038853</v>
      </c>
      <c r="AH334" s="118"/>
      <c r="AI334" s="118"/>
      <c r="AJ334" s="118"/>
      <c r="AK334" s="118"/>
      <c r="AL334" s="118"/>
      <c r="AM334" s="118"/>
      <c r="AN334" s="118"/>
      <c r="AO334" s="118"/>
      <c r="AP334" s="118"/>
      <c r="AQ334" s="118"/>
      <c r="AR334" s="118">
        <v>0.0</v>
      </c>
      <c r="AS334" s="118">
        <v>0.0</v>
      </c>
      <c r="AT334" s="118"/>
      <c r="AU334" s="118"/>
      <c r="AV334" s="118"/>
      <c r="AW334" s="118"/>
      <c r="AX334" s="118"/>
      <c r="AY334" s="118"/>
      <c r="AZ334" s="118"/>
      <c r="BA334" s="118"/>
      <c r="BB334" s="118"/>
      <c r="BC334" s="118"/>
      <c r="BD334" s="118"/>
      <c r="BE334" s="118"/>
      <c r="BF334" s="118"/>
      <c r="BG334" s="118"/>
      <c r="BH334" s="118">
        <v>36723.19343576279</v>
      </c>
      <c r="BI334" s="118">
        <v>-31012.0357528237</v>
      </c>
      <c r="BJ334" s="118">
        <v>38166.80286539551</v>
      </c>
      <c r="BK334" s="118">
        <v>-24201.011179707435</v>
      </c>
      <c r="BL334" s="118">
        <v>19647.58418016359</v>
      </c>
      <c r="BM334" s="118">
        <v>-17067.03282122392</v>
      </c>
      <c r="BN334" s="118">
        <v>21073.293134851534</v>
      </c>
      <c r="BO334" s="118">
        <v>-21510.388084052516</v>
      </c>
      <c r="BP334" s="118">
        <v>16750.550170999653</v>
      </c>
      <c r="BQ334" s="118">
        <v>-13732.903862858993</v>
      </c>
      <c r="BR334" s="118"/>
      <c r="BS334" s="118"/>
      <c r="BT334" s="118"/>
      <c r="BU334" s="118"/>
      <c r="BV334" s="118"/>
      <c r="BW334" s="118"/>
      <c r="BX334" s="118"/>
      <c r="BY334" s="118"/>
      <c r="BZ334" s="118">
        <v>0.0</v>
      </c>
      <c r="CA334" s="118">
        <v>0.0</v>
      </c>
      <c r="CB334" s="118"/>
      <c r="CC334" s="118"/>
      <c r="CD334" s="118">
        <v>0.0</v>
      </c>
      <c r="CE334" s="118">
        <v>0.0</v>
      </c>
      <c r="CF334" s="118">
        <v>0.0</v>
      </c>
      <c r="CG334" s="118">
        <v>0.0</v>
      </c>
      <c r="CH334" s="118"/>
      <c r="CI334" s="118"/>
      <c r="CJ334" s="118"/>
      <c r="CK334" s="118"/>
      <c r="CL334" s="119">
        <v>45812.0</v>
      </c>
      <c r="CM334" s="117" t="s">
        <v>354</v>
      </c>
      <c r="CN334" s="117" t="s">
        <v>355</v>
      </c>
      <c r="CO334" s="117" t="s">
        <v>356</v>
      </c>
      <c r="CP334" s="118">
        <v>5028.58</v>
      </c>
      <c r="CQ334" s="118">
        <v>25.0</v>
      </c>
      <c r="CR334" s="118">
        <v>23.0</v>
      </c>
      <c r="CS334" s="117" t="s">
        <v>24</v>
      </c>
      <c r="CT334" s="117"/>
      <c r="CU334" s="117"/>
      <c r="CV334" s="117" t="s">
        <v>357</v>
      </c>
      <c r="CW334" s="119">
        <v>46178.0</v>
      </c>
      <c r="CX334" s="117" t="s">
        <v>358</v>
      </c>
    </row>
    <row r="335">
      <c r="A335" s="114" t="s">
        <v>792</v>
      </c>
      <c r="B335" s="114" t="s">
        <v>222</v>
      </c>
      <c r="C335" s="114" t="s">
        <v>24</v>
      </c>
      <c r="D335" s="114" t="s">
        <v>469</v>
      </c>
      <c r="E335" s="114" t="s">
        <v>349</v>
      </c>
      <c r="F335" s="114"/>
      <c r="G335" s="114"/>
      <c r="H335" s="114"/>
      <c r="I335" s="115">
        <v>19922.0</v>
      </c>
      <c r="J335" s="114" t="s">
        <v>97</v>
      </c>
      <c r="K335" s="114" t="s">
        <v>470</v>
      </c>
      <c r="L335" s="116">
        <v>45812.0</v>
      </c>
      <c r="M335" s="114" t="s">
        <v>351</v>
      </c>
      <c r="N335" s="115">
        <v>6.0</v>
      </c>
      <c r="O335" s="114" t="s">
        <v>352</v>
      </c>
      <c r="P335" s="114" t="s">
        <v>353</v>
      </c>
      <c r="Q335" s="115">
        <v>5235.76</v>
      </c>
      <c r="R335" s="115">
        <v>8373.64</v>
      </c>
      <c r="S335" s="115">
        <v>23.0</v>
      </c>
      <c r="T335" s="115">
        <v>44.0</v>
      </c>
      <c r="U335" s="115">
        <v>57.0</v>
      </c>
      <c r="V335" s="115">
        <v>140.0</v>
      </c>
      <c r="W335" s="115">
        <v>-0.051923965</v>
      </c>
      <c r="X335" s="115">
        <v>-0.11016949152542377</v>
      </c>
      <c r="Y335" s="115">
        <v>0.017272961</v>
      </c>
      <c r="Z335" s="115">
        <v>0.049994038</v>
      </c>
      <c r="AA335" s="115">
        <v>-0.004946123</v>
      </c>
      <c r="AB335" s="115">
        <v>-2893.968832925659</v>
      </c>
      <c r="AC335" s="115"/>
      <c r="AD335" s="115"/>
      <c r="AE335" s="115"/>
      <c r="AF335" s="115"/>
      <c r="AG335" s="115">
        <v>-2893.968832925659</v>
      </c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>
        <v>0.0</v>
      </c>
      <c r="AS335" s="115">
        <v>0.0</v>
      </c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>
        <v>36723.19343576279</v>
      </c>
      <c r="BI335" s="115">
        <v>-31012.0357528237</v>
      </c>
      <c r="BJ335" s="115">
        <v>38166.80286539551</v>
      </c>
      <c r="BK335" s="115">
        <v>-24201.011179707435</v>
      </c>
      <c r="BL335" s="115">
        <v>19647.58418016359</v>
      </c>
      <c r="BM335" s="115">
        <v>-17067.03282122392</v>
      </c>
      <c r="BN335" s="115">
        <v>21073.293134851534</v>
      </c>
      <c r="BO335" s="115">
        <v>-21510.388084052516</v>
      </c>
      <c r="BP335" s="115">
        <v>16750.550170999653</v>
      </c>
      <c r="BQ335" s="115">
        <v>-13732.903862858993</v>
      </c>
      <c r="BR335" s="115"/>
      <c r="BS335" s="115"/>
      <c r="BT335" s="115"/>
      <c r="BU335" s="115"/>
      <c r="BV335" s="115"/>
      <c r="BW335" s="115"/>
      <c r="BX335" s="115"/>
      <c r="BY335" s="115"/>
      <c r="BZ335" s="115">
        <v>0.0</v>
      </c>
      <c r="CA335" s="115">
        <v>0.0</v>
      </c>
      <c r="CB335" s="115"/>
      <c r="CC335" s="115"/>
      <c r="CD335" s="115">
        <v>0.0</v>
      </c>
      <c r="CE335" s="115">
        <v>0.0</v>
      </c>
      <c r="CF335" s="115">
        <v>0.0</v>
      </c>
      <c r="CG335" s="115">
        <v>0.0</v>
      </c>
      <c r="CH335" s="115"/>
      <c r="CI335" s="115"/>
      <c r="CJ335" s="115"/>
      <c r="CK335" s="115"/>
      <c r="CL335" s="116">
        <v>45812.0</v>
      </c>
      <c r="CM335" s="114" t="s">
        <v>354</v>
      </c>
      <c r="CN335" s="114" t="s">
        <v>471</v>
      </c>
      <c r="CO335" s="114" t="s">
        <v>472</v>
      </c>
      <c r="CP335" s="115">
        <v>5235.76</v>
      </c>
      <c r="CQ335" s="115">
        <v>25.0</v>
      </c>
      <c r="CR335" s="115">
        <v>23.0</v>
      </c>
      <c r="CS335" s="114" t="s">
        <v>24</v>
      </c>
      <c r="CT335" s="114"/>
      <c r="CU335" s="114"/>
      <c r="CV335" s="114" t="s">
        <v>372</v>
      </c>
      <c r="CW335" s="116">
        <v>46178.0</v>
      </c>
      <c r="CX335" s="114" t="s">
        <v>358</v>
      </c>
    </row>
    <row r="336">
      <c r="A336" s="117" t="s">
        <v>683</v>
      </c>
      <c r="B336" s="117" t="s">
        <v>794</v>
      </c>
      <c r="C336" s="117" t="s">
        <v>25</v>
      </c>
      <c r="D336" s="117" t="s">
        <v>437</v>
      </c>
      <c r="E336" s="117" t="s">
        <v>349</v>
      </c>
      <c r="F336" s="117"/>
      <c r="G336" s="117"/>
      <c r="H336" s="117"/>
      <c r="I336" s="118">
        <v>21769.0</v>
      </c>
      <c r="J336" s="117" t="s">
        <v>97</v>
      </c>
      <c r="K336" s="117" t="s">
        <v>438</v>
      </c>
      <c r="L336" s="119">
        <v>45812.0</v>
      </c>
      <c r="M336" s="117" t="s">
        <v>351</v>
      </c>
      <c r="N336" s="118">
        <v>6.0</v>
      </c>
      <c r="O336" s="117" t="s">
        <v>352</v>
      </c>
      <c r="P336" s="117" t="s">
        <v>353</v>
      </c>
      <c r="Q336" s="118">
        <v>1310.97</v>
      </c>
      <c r="R336" s="118">
        <v>2622.2</v>
      </c>
      <c r="S336" s="118">
        <v>13.0</v>
      </c>
      <c r="T336" s="118">
        <v>16.0</v>
      </c>
      <c r="U336" s="118">
        <v>24.0</v>
      </c>
      <c r="V336" s="118">
        <v>48.0</v>
      </c>
      <c r="W336" s="118">
        <v>-0.051923965</v>
      </c>
      <c r="X336" s="118">
        <v>-0.11016949152542377</v>
      </c>
      <c r="Y336" s="118">
        <v>0.017272961</v>
      </c>
      <c r="Z336" s="118">
        <v>0.049994038</v>
      </c>
      <c r="AA336" s="118">
        <v>-0.004946123</v>
      </c>
      <c r="AB336" s="118">
        <v>-981.1410855384695</v>
      </c>
      <c r="AC336" s="118"/>
      <c r="AD336" s="118"/>
      <c r="AE336" s="118"/>
      <c r="AF336" s="118"/>
      <c r="AG336" s="118">
        <v>-981.1410855384695</v>
      </c>
      <c r="AH336" s="118"/>
      <c r="AI336" s="118"/>
      <c r="AJ336" s="118"/>
      <c r="AK336" s="118"/>
      <c r="AL336" s="118"/>
      <c r="AM336" s="118"/>
      <c r="AN336" s="118"/>
      <c r="AO336" s="118"/>
      <c r="AP336" s="118"/>
      <c r="AQ336" s="118"/>
      <c r="AR336" s="118">
        <v>0.0</v>
      </c>
      <c r="AS336" s="118">
        <v>0.0</v>
      </c>
      <c r="AT336" s="118"/>
      <c r="AU336" s="118"/>
      <c r="AV336" s="118"/>
      <c r="AW336" s="118"/>
      <c r="AX336" s="118"/>
      <c r="AY336" s="118"/>
      <c r="AZ336" s="118"/>
      <c r="BA336" s="118"/>
      <c r="BB336" s="118"/>
      <c r="BC336" s="118"/>
      <c r="BD336" s="118"/>
      <c r="BE336" s="118"/>
      <c r="BF336" s="118"/>
      <c r="BG336" s="118"/>
      <c r="BH336" s="118">
        <v>36723.19343576279</v>
      </c>
      <c r="BI336" s="118">
        <v>-31012.0357528237</v>
      </c>
      <c r="BJ336" s="118">
        <v>38166.80286539551</v>
      </c>
      <c r="BK336" s="118">
        <v>-24201.011179707435</v>
      </c>
      <c r="BL336" s="118">
        <v>19647.58418016359</v>
      </c>
      <c r="BM336" s="118">
        <v>-17067.03282122392</v>
      </c>
      <c r="BN336" s="118">
        <v>21073.293134851534</v>
      </c>
      <c r="BO336" s="118">
        <v>-21510.388084052516</v>
      </c>
      <c r="BP336" s="118">
        <v>16750.550170999653</v>
      </c>
      <c r="BQ336" s="118">
        <v>-13732.903862858993</v>
      </c>
      <c r="BR336" s="118"/>
      <c r="BS336" s="118"/>
      <c r="BT336" s="118"/>
      <c r="BU336" s="118"/>
      <c r="BV336" s="118"/>
      <c r="BW336" s="118"/>
      <c r="BX336" s="118"/>
      <c r="BY336" s="118"/>
      <c r="BZ336" s="118">
        <v>0.0</v>
      </c>
      <c r="CA336" s="118">
        <v>0.0</v>
      </c>
      <c r="CB336" s="118"/>
      <c r="CC336" s="118"/>
      <c r="CD336" s="118">
        <v>0.0</v>
      </c>
      <c r="CE336" s="118">
        <v>0.0</v>
      </c>
      <c r="CF336" s="118">
        <v>0.0</v>
      </c>
      <c r="CG336" s="118">
        <v>0.0</v>
      </c>
      <c r="CH336" s="118"/>
      <c r="CI336" s="118"/>
      <c r="CJ336" s="118"/>
      <c r="CK336" s="118"/>
      <c r="CL336" s="119">
        <v>45812.0</v>
      </c>
      <c r="CM336" s="117" t="s">
        <v>354</v>
      </c>
      <c r="CN336" s="117" t="s">
        <v>466</v>
      </c>
      <c r="CO336" s="117" t="s">
        <v>767</v>
      </c>
      <c r="CP336" s="118">
        <v>1310.97</v>
      </c>
      <c r="CQ336" s="118">
        <v>25.0</v>
      </c>
      <c r="CR336" s="118">
        <v>23.0</v>
      </c>
      <c r="CS336" s="117" t="s">
        <v>247</v>
      </c>
      <c r="CT336" s="117"/>
      <c r="CU336" s="117"/>
      <c r="CV336" s="117" t="s">
        <v>372</v>
      </c>
      <c r="CW336" s="119">
        <v>46178.0</v>
      </c>
      <c r="CX336" s="117" t="s">
        <v>358</v>
      </c>
    </row>
    <row r="337">
      <c r="A337" s="114" t="s">
        <v>795</v>
      </c>
      <c r="B337" s="114" t="s">
        <v>796</v>
      </c>
      <c r="C337" s="114" t="s">
        <v>25</v>
      </c>
      <c r="D337" s="114" t="s">
        <v>437</v>
      </c>
      <c r="E337" s="114" t="s">
        <v>349</v>
      </c>
      <c r="F337" s="114"/>
      <c r="G337" s="114"/>
      <c r="H337" s="114"/>
      <c r="I337" s="115">
        <v>21780.0</v>
      </c>
      <c r="J337" s="114" t="s">
        <v>97</v>
      </c>
      <c r="K337" s="114" t="s">
        <v>438</v>
      </c>
      <c r="L337" s="116">
        <v>45812.0</v>
      </c>
      <c r="M337" s="114" t="s">
        <v>351</v>
      </c>
      <c r="N337" s="115">
        <v>6.0</v>
      </c>
      <c r="O337" s="114" t="s">
        <v>352</v>
      </c>
      <c r="P337" s="114" t="s">
        <v>353</v>
      </c>
      <c r="Q337" s="115">
        <v>2800.12</v>
      </c>
      <c r="R337" s="115">
        <v>3586.35</v>
      </c>
      <c r="S337" s="115">
        <v>19.0</v>
      </c>
      <c r="T337" s="115">
        <v>21.0</v>
      </c>
      <c r="U337" s="115">
        <v>45.0</v>
      </c>
      <c r="V337" s="115">
        <v>58.0</v>
      </c>
      <c r="W337" s="115">
        <v>-0.051923965</v>
      </c>
      <c r="X337" s="115">
        <v>-0.11016949152542377</v>
      </c>
      <c r="Y337" s="115">
        <v>0.017272961</v>
      </c>
      <c r="Z337" s="115">
        <v>0.049994038</v>
      </c>
      <c r="AA337" s="115">
        <v>-0.004946123</v>
      </c>
      <c r="AB337" s="115">
        <v>-454.50931505854606</v>
      </c>
      <c r="AC337" s="115"/>
      <c r="AD337" s="115"/>
      <c r="AE337" s="115"/>
      <c r="AF337" s="115"/>
      <c r="AG337" s="115">
        <v>-454.50931505854606</v>
      </c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>
        <v>0.0</v>
      </c>
      <c r="AS337" s="115">
        <v>0.0</v>
      </c>
      <c r="AT337" s="115"/>
      <c r="AU337" s="115"/>
      <c r="AV337" s="115"/>
      <c r="AW337" s="115"/>
      <c r="AX337" s="115"/>
      <c r="AY337" s="115"/>
      <c r="AZ337" s="115"/>
      <c r="BA337" s="115"/>
      <c r="BB337" s="115"/>
      <c r="BC337" s="115"/>
      <c r="BD337" s="115"/>
      <c r="BE337" s="115"/>
      <c r="BF337" s="115"/>
      <c r="BG337" s="115"/>
      <c r="BH337" s="115">
        <v>36723.19343576279</v>
      </c>
      <c r="BI337" s="115">
        <v>-31012.0357528237</v>
      </c>
      <c r="BJ337" s="115">
        <v>38166.80286539551</v>
      </c>
      <c r="BK337" s="115">
        <v>-24201.011179707435</v>
      </c>
      <c r="BL337" s="115">
        <v>19647.58418016359</v>
      </c>
      <c r="BM337" s="115">
        <v>-17067.03282122392</v>
      </c>
      <c r="BN337" s="115">
        <v>21073.293134851534</v>
      </c>
      <c r="BO337" s="115">
        <v>-21510.388084052516</v>
      </c>
      <c r="BP337" s="115">
        <v>16750.550170999653</v>
      </c>
      <c r="BQ337" s="115">
        <v>-13732.903862858993</v>
      </c>
      <c r="BR337" s="115"/>
      <c r="BS337" s="115"/>
      <c r="BT337" s="115"/>
      <c r="BU337" s="115"/>
      <c r="BV337" s="115"/>
      <c r="BW337" s="115"/>
      <c r="BX337" s="115"/>
      <c r="BY337" s="115"/>
      <c r="BZ337" s="115">
        <v>0.0</v>
      </c>
      <c r="CA337" s="115">
        <v>0.0</v>
      </c>
      <c r="CB337" s="115"/>
      <c r="CC337" s="115"/>
      <c r="CD337" s="115">
        <v>0.0</v>
      </c>
      <c r="CE337" s="115">
        <v>0.0</v>
      </c>
      <c r="CF337" s="115">
        <v>0.0</v>
      </c>
      <c r="CG337" s="115">
        <v>0.0</v>
      </c>
      <c r="CH337" s="115"/>
      <c r="CI337" s="115"/>
      <c r="CJ337" s="115"/>
      <c r="CK337" s="115"/>
      <c r="CL337" s="116">
        <v>45812.0</v>
      </c>
      <c r="CM337" s="114" t="s">
        <v>354</v>
      </c>
      <c r="CN337" s="114" t="s">
        <v>466</v>
      </c>
      <c r="CO337" s="114" t="s">
        <v>467</v>
      </c>
      <c r="CP337" s="115">
        <v>2800.12</v>
      </c>
      <c r="CQ337" s="115">
        <v>25.0</v>
      </c>
      <c r="CR337" s="115">
        <v>23.0</v>
      </c>
      <c r="CS337" s="114" t="s">
        <v>247</v>
      </c>
      <c r="CT337" s="114"/>
      <c r="CU337" s="114"/>
      <c r="CV337" s="114" t="s">
        <v>372</v>
      </c>
      <c r="CW337" s="116">
        <v>46178.0</v>
      </c>
      <c r="CX337" s="114" t="s">
        <v>358</v>
      </c>
    </row>
    <row r="338">
      <c r="A338" s="117" t="s">
        <v>694</v>
      </c>
      <c r="B338" s="117" t="s">
        <v>797</v>
      </c>
      <c r="C338" s="117" t="s">
        <v>27</v>
      </c>
      <c r="D338" s="117" t="s">
        <v>411</v>
      </c>
      <c r="E338" s="117" t="s">
        <v>349</v>
      </c>
      <c r="F338" s="117"/>
      <c r="G338" s="117"/>
      <c r="H338" s="117"/>
      <c r="I338" s="118">
        <v>14333.0</v>
      </c>
      <c r="J338" s="117" t="s">
        <v>95</v>
      </c>
      <c r="K338" s="117" t="s">
        <v>412</v>
      </c>
      <c r="L338" s="119">
        <v>45812.0</v>
      </c>
      <c r="M338" s="117" t="s">
        <v>351</v>
      </c>
      <c r="N338" s="118">
        <v>6.0</v>
      </c>
      <c r="O338" s="117" t="s">
        <v>352</v>
      </c>
      <c r="P338" s="117" t="s">
        <v>353</v>
      </c>
      <c r="Q338" s="118">
        <v>4099.86</v>
      </c>
      <c r="R338" s="118">
        <v>3545.15</v>
      </c>
      <c r="S338" s="118">
        <v>25.0</v>
      </c>
      <c r="T338" s="118">
        <v>30.0</v>
      </c>
      <c r="U338" s="118">
        <v>46.0</v>
      </c>
      <c r="V338" s="118">
        <v>62.0</v>
      </c>
      <c r="W338" s="118">
        <v>-0.228689599</v>
      </c>
      <c r="X338" s="118">
        <v>-0.1917886879127189</v>
      </c>
      <c r="Y338" s="118">
        <v>0.017658837</v>
      </c>
      <c r="Z338" s="118">
        <v>0.1956017055</v>
      </c>
      <c r="AA338" s="118">
        <v>-0.14586391199999998</v>
      </c>
      <c r="AB338" s="118">
        <v>1216.9951023637361</v>
      </c>
      <c r="AC338" s="118"/>
      <c r="AD338" s="118"/>
      <c r="AE338" s="118"/>
      <c r="AF338" s="118"/>
      <c r="AG338" s="118">
        <v>1216.9951023637361</v>
      </c>
      <c r="AH338" s="118"/>
      <c r="AI338" s="118"/>
      <c r="AJ338" s="118"/>
      <c r="AK338" s="118"/>
      <c r="AL338" s="118"/>
      <c r="AM338" s="118"/>
      <c r="AN338" s="118"/>
      <c r="AO338" s="118"/>
      <c r="AP338" s="118"/>
      <c r="AQ338" s="118"/>
      <c r="AR338" s="118">
        <v>0.0</v>
      </c>
      <c r="AS338" s="118">
        <v>0.0</v>
      </c>
      <c r="AT338" s="118"/>
      <c r="AU338" s="118"/>
      <c r="AV338" s="118"/>
      <c r="AW338" s="118"/>
      <c r="AX338" s="118"/>
      <c r="AY338" s="118"/>
      <c r="AZ338" s="118"/>
      <c r="BA338" s="118"/>
      <c r="BB338" s="118"/>
      <c r="BC338" s="118"/>
      <c r="BD338" s="118"/>
      <c r="BE338" s="118"/>
      <c r="BF338" s="118"/>
      <c r="BG338" s="118"/>
      <c r="BH338" s="118">
        <v>3364.3865109463695</v>
      </c>
      <c r="BI338" s="118">
        <v>-4617.676644911311</v>
      </c>
      <c r="BJ338" s="118">
        <v>416.8374553958632</v>
      </c>
      <c r="BK338" s="118">
        <v>-3495.518665337332</v>
      </c>
      <c r="BL338" s="118">
        <v>2479.9295111749043</v>
      </c>
      <c r="BM338" s="118">
        <v>-1413.9971352716918</v>
      </c>
      <c r="BN338" s="118">
        <v>1580.8515203382915</v>
      </c>
      <c r="BO338" s="118">
        <v>-1490.3489708944771</v>
      </c>
      <c r="BP338" s="118">
        <v>1308.2524559120895</v>
      </c>
      <c r="BQ338" s="118">
        <v>-332.82262945269184</v>
      </c>
      <c r="BR338" s="118"/>
      <c r="BS338" s="118"/>
      <c r="BT338" s="118"/>
      <c r="BU338" s="118"/>
      <c r="BV338" s="118"/>
      <c r="BW338" s="118"/>
      <c r="BX338" s="118"/>
      <c r="BY338" s="118"/>
      <c r="BZ338" s="118">
        <v>0.0</v>
      </c>
      <c r="CA338" s="118">
        <v>0.0</v>
      </c>
      <c r="CB338" s="118"/>
      <c r="CC338" s="118"/>
      <c r="CD338" s="118">
        <v>0.0</v>
      </c>
      <c r="CE338" s="118">
        <v>0.0</v>
      </c>
      <c r="CF338" s="118">
        <v>0.0</v>
      </c>
      <c r="CG338" s="118">
        <v>0.0</v>
      </c>
      <c r="CH338" s="118"/>
      <c r="CI338" s="118"/>
      <c r="CJ338" s="118"/>
      <c r="CK338" s="118"/>
      <c r="CL338" s="119">
        <v>45812.0</v>
      </c>
      <c r="CM338" s="117" t="s">
        <v>369</v>
      </c>
      <c r="CN338" s="117" t="s">
        <v>370</v>
      </c>
      <c r="CO338" s="117" t="s">
        <v>371</v>
      </c>
      <c r="CP338" s="118">
        <v>4099.86</v>
      </c>
      <c r="CQ338" s="118">
        <v>25.0</v>
      </c>
      <c r="CR338" s="118">
        <v>23.0</v>
      </c>
      <c r="CS338" s="117" t="s">
        <v>247</v>
      </c>
      <c r="CT338" s="117"/>
      <c r="CU338" s="117"/>
      <c r="CV338" s="117" t="s">
        <v>357</v>
      </c>
      <c r="CW338" s="119">
        <v>46178.0</v>
      </c>
      <c r="CX338" s="117" t="s">
        <v>358</v>
      </c>
    </row>
    <row r="339">
      <c r="A339" s="114" t="s">
        <v>694</v>
      </c>
      <c r="B339" s="114" t="s">
        <v>798</v>
      </c>
      <c r="C339" s="114" t="s">
        <v>27</v>
      </c>
      <c r="D339" s="114" t="s">
        <v>411</v>
      </c>
      <c r="E339" s="114" t="s">
        <v>349</v>
      </c>
      <c r="F339" s="114"/>
      <c r="G339" s="114"/>
      <c r="H339" s="114"/>
      <c r="I339" s="115">
        <v>13168.0</v>
      </c>
      <c r="J339" s="114" t="s">
        <v>98</v>
      </c>
      <c r="K339" s="114" t="s">
        <v>412</v>
      </c>
      <c r="L339" s="116">
        <v>45812.0</v>
      </c>
      <c r="M339" s="114" t="s">
        <v>351</v>
      </c>
      <c r="N339" s="115">
        <v>6.0</v>
      </c>
      <c r="O339" s="114" t="s">
        <v>352</v>
      </c>
      <c r="P339" s="114" t="s">
        <v>353</v>
      </c>
      <c r="Q339" s="115">
        <v>1717.95</v>
      </c>
      <c r="R339" s="115">
        <v>2364.43</v>
      </c>
      <c r="S339" s="115">
        <v>13.0</v>
      </c>
      <c r="T339" s="115">
        <v>12.0</v>
      </c>
      <c r="U339" s="115">
        <v>24.0</v>
      </c>
      <c r="V339" s="115">
        <v>40.0</v>
      </c>
      <c r="W339" s="115">
        <v>-0.0610895495</v>
      </c>
      <c r="X339" s="115">
        <v>-0.060893210283454235</v>
      </c>
      <c r="Y339" s="115">
        <v>-0.028034027</v>
      </c>
      <c r="Z339" s="115">
        <v>0.0686938845</v>
      </c>
      <c r="AA339" s="115">
        <v>-0.043318421999999995</v>
      </c>
      <c r="AB339" s="115">
        <v>-542.9931781303754</v>
      </c>
      <c r="AC339" s="115"/>
      <c r="AD339" s="115"/>
      <c r="AE339" s="115"/>
      <c r="AF339" s="115"/>
      <c r="AG339" s="115">
        <v>-542.9931781303754</v>
      </c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>
        <v>0.0</v>
      </c>
      <c r="AS339" s="115">
        <v>0.0</v>
      </c>
      <c r="AT339" s="115"/>
      <c r="AU339" s="115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/>
      <c r="BF339" s="115"/>
      <c r="BG339" s="115"/>
      <c r="BH339" s="115">
        <v>18825.565689956038</v>
      </c>
      <c r="BI339" s="115">
        <v>-26343.147340292868</v>
      </c>
      <c r="BJ339" s="115">
        <v>16162.929543998956</v>
      </c>
      <c r="BK339" s="115">
        <v>-15297.611607632114</v>
      </c>
      <c r="BL339" s="115">
        <v>9184.1458188079</v>
      </c>
      <c r="BM339" s="115">
        <v>-11029.988512860526</v>
      </c>
      <c r="BN339" s="115">
        <v>3685.8149041199104</v>
      </c>
      <c r="BO339" s="115">
        <v>-14003.88323321319</v>
      </c>
      <c r="BP339" s="115">
        <v>13600.358333264281</v>
      </c>
      <c r="BQ339" s="115">
        <v>-5128.132698223628</v>
      </c>
      <c r="BR339" s="115"/>
      <c r="BS339" s="115"/>
      <c r="BT339" s="115"/>
      <c r="BU339" s="115"/>
      <c r="BV339" s="115"/>
      <c r="BW339" s="115"/>
      <c r="BX339" s="115"/>
      <c r="BY339" s="115"/>
      <c r="BZ339" s="115">
        <v>0.0</v>
      </c>
      <c r="CA339" s="115">
        <v>0.0</v>
      </c>
      <c r="CB339" s="115"/>
      <c r="CC339" s="115"/>
      <c r="CD339" s="115">
        <v>0.0</v>
      </c>
      <c r="CE339" s="115">
        <v>0.0</v>
      </c>
      <c r="CF339" s="115">
        <v>0.0</v>
      </c>
      <c r="CG339" s="115">
        <v>0.0</v>
      </c>
      <c r="CH339" s="115"/>
      <c r="CI339" s="115"/>
      <c r="CJ339" s="115"/>
      <c r="CK339" s="115"/>
      <c r="CL339" s="116">
        <v>45812.0</v>
      </c>
      <c r="CM339" s="114" t="s">
        <v>369</v>
      </c>
      <c r="CN339" s="114" t="s">
        <v>370</v>
      </c>
      <c r="CO339" s="114" t="s">
        <v>371</v>
      </c>
      <c r="CP339" s="115">
        <v>1717.95</v>
      </c>
      <c r="CQ339" s="115">
        <v>25.0</v>
      </c>
      <c r="CR339" s="115">
        <v>23.0</v>
      </c>
      <c r="CS339" s="114" t="s">
        <v>247</v>
      </c>
      <c r="CT339" s="114"/>
      <c r="CU339" s="114"/>
      <c r="CV339" s="114" t="s">
        <v>372</v>
      </c>
      <c r="CW339" s="116">
        <v>46178.0</v>
      </c>
      <c r="CX339" s="114" t="s">
        <v>358</v>
      </c>
    </row>
    <row r="340">
      <c r="A340" s="117" t="s">
        <v>745</v>
      </c>
      <c r="B340" s="117" t="s">
        <v>799</v>
      </c>
      <c r="C340" s="117" t="s">
        <v>27</v>
      </c>
      <c r="D340" s="117" t="s">
        <v>411</v>
      </c>
      <c r="E340" s="117" t="s">
        <v>349</v>
      </c>
      <c r="F340" s="117"/>
      <c r="G340" s="117"/>
      <c r="H340" s="117"/>
      <c r="I340" s="118">
        <v>13183.0</v>
      </c>
      <c r="J340" s="117" t="s">
        <v>98</v>
      </c>
      <c r="K340" s="117" t="s">
        <v>412</v>
      </c>
      <c r="L340" s="119">
        <v>45812.0</v>
      </c>
      <c r="M340" s="117" t="s">
        <v>351</v>
      </c>
      <c r="N340" s="118">
        <v>6.0</v>
      </c>
      <c r="O340" s="117" t="s">
        <v>352</v>
      </c>
      <c r="P340" s="117" t="s">
        <v>353</v>
      </c>
      <c r="Q340" s="118">
        <v>2969.34</v>
      </c>
      <c r="R340" s="118">
        <v>1807.61</v>
      </c>
      <c r="S340" s="118">
        <v>16.0</v>
      </c>
      <c r="T340" s="118">
        <v>11.0</v>
      </c>
      <c r="U340" s="118">
        <v>42.0</v>
      </c>
      <c r="V340" s="118">
        <v>40.0</v>
      </c>
      <c r="W340" s="118">
        <v>-0.0610895495</v>
      </c>
      <c r="X340" s="118">
        <v>-0.060893210283454235</v>
      </c>
      <c r="Y340" s="118">
        <v>-0.028034027</v>
      </c>
      <c r="Z340" s="118">
        <v>0.0686938845</v>
      </c>
      <c r="AA340" s="118">
        <v>-0.043318421999999995</v>
      </c>
      <c r="AB340" s="118">
        <v>1466.02502534051</v>
      </c>
      <c r="AC340" s="118"/>
      <c r="AD340" s="118"/>
      <c r="AE340" s="118"/>
      <c r="AF340" s="118"/>
      <c r="AG340" s="118">
        <v>1466.02502534051</v>
      </c>
      <c r="AH340" s="118"/>
      <c r="AI340" s="118"/>
      <c r="AJ340" s="118"/>
      <c r="AK340" s="118"/>
      <c r="AL340" s="118"/>
      <c r="AM340" s="118"/>
      <c r="AN340" s="118"/>
      <c r="AO340" s="118"/>
      <c r="AP340" s="118"/>
      <c r="AQ340" s="118"/>
      <c r="AR340" s="118">
        <v>0.0</v>
      </c>
      <c r="AS340" s="118">
        <v>0.0</v>
      </c>
      <c r="AT340" s="118"/>
      <c r="AU340" s="118"/>
      <c r="AV340" s="118"/>
      <c r="AW340" s="118"/>
      <c r="AX340" s="118"/>
      <c r="AY340" s="118"/>
      <c r="AZ340" s="118"/>
      <c r="BA340" s="118"/>
      <c r="BB340" s="118"/>
      <c r="BC340" s="118"/>
      <c r="BD340" s="118"/>
      <c r="BE340" s="118"/>
      <c r="BF340" s="118"/>
      <c r="BG340" s="118"/>
      <c r="BH340" s="118">
        <v>18825.565689956038</v>
      </c>
      <c r="BI340" s="118">
        <v>-26343.147340292868</v>
      </c>
      <c r="BJ340" s="118">
        <v>16162.929543998956</v>
      </c>
      <c r="BK340" s="118">
        <v>-15297.611607632114</v>
      </c>
      <c r="BL340" s="118">
        <v>9184.1458188079</v>
      </c>
      <c r="BM340" s="118">
        <v>-11029.988512860526</v>
      </c>
      <c r="BN340" s="118">
        <v>3685.8149041199104</v>
      </c>
      <c r="BO340" s="118">
        <v>-14003.88323321319</v>
      </c>
      <c r="BP340" s="118">
        <v>13600.358333264281</v>
      </c>
      <c r="BQ340" s="118">
        <v>-5128.132698223628</v>
      </c>
      <c r="BR340" s="118"/>
      <c r="BS340" s="118"/>
      <c r="BT340" s="118"/>
      <c r="BU340" s="118"/>
      <c r="BV340" s="118"/>
      <c r="BW340" s="118"/>
      <c r="BX340" s="118"/>
      <c r="BY340" s="118"/>
      <c r="BZ340" s="118">
        <v>0.0</v>
      </c>
      <c r="CA340" s="118">
        <v>0.0</v>
      </c>
      <c r="CB340" s="118"/>
      <c r="CC340" s="118"/>
      <c r="CD340" s="118">
        <v>0.0</v>
      </c>
      <c r="CE340" s="118">
        <v>0.0</v>
      </c>
      <c r="CF340" s="118">
        <v>0.0</v>
      </c>
      <c r="CG340" s="118">
        <v>0.0</v>
      </c>
      <c r="CH340" s="118"/>
      <c r="CI340" s="118"/>
      <c r="CJ340" s="118"/>
      <c r="CK340" s="118"/>
      <c r="CL340" s="119">
        <v>45812.0</v>
      </c>
      <c r="CM340" s="117" t="s">
        <v>369</v>
      </c>
      <c r="CN340" s="117" t="s">
        <v>370</v>
      </c>
      <c r="CO340" s="117" t="s">
        <v>371</v>
      </c>
      <c r="CP340" s="118">
        <v>2969.34</v>
      </c>
      <c r="CQ340" s="118">
        <v>25.0</v>
      </c>
      <c r="CR340" s="118">
        <v>23.0</v>
      </c>
      <c r="CS340" s="117" t="s">
        <v>247</v>
      </c>
      <c r="CT340" s="117"/>
      <c r="CU340" s="117"/>
      <c r="CV340" s="117" t="s">
        <v>357</v>
      </c>
      <c r="CW340" s="119">
        <v>46178.0</v>
      </c>
      <c r="CX340" s="117" t="s">
        <v>358</v>
      </c>
    </row>
    <row r="341">
      <c r="A341" s="114" t="s">
        <v>790</v>
      </c>
      <c r="B341" s="114" t="s">
        <v>215</v>
      </c>
      <c r="C341" s="114" t="s">
        <v>24</v>
      </c>
      <c r="D341" s="114" t="s">
        <v>360</v>
      </c>
      <c r="E341" s="114" t="s">
        <v>349</v>
      </c>
      <c r="F341" s="114"/>
      <c r="G341" s="114"/>
      <c r="H341" s="114"/>
      <c r="I341" s="115">
        <v>20177.0</v>
      </c>
      <c r="J341" s="114" t="s">
        <v>97</v>
      </c>
      <c r="K341" s="114" t="s">
        <v>361</v>
      </c>
      <c r="L341" s="116">
        <v>45812.0</v>
      </c>
      <c r="M341" s="114" t="s">
        <v>351</v>
      </c>
      <c r="N341" s="115">
        <v>6.0</v>
      </c>
      <c r="O341" s="114" t="s">
        <v>352</v>
      </c>
      <c r="P341" s="114" t="s">
        <v>353</v>
      </c>
      <c r="Q341" s="115">
        <v>6941.86</v>
      </c>
      <c r="R341" s="115">
        <v>6622.74</v>
      </c>
      <c r="S341" s="115">
        <v>36.0</v>
      </c>
      <c r="T341" s="115">
        <v>41.0</v>
      </c>
      <c r="U341" s="115">
        <v>91.0</v>
      </c>
      <c r="V341" s="115">
        <v>117.0</v>
      </c>
      <c r="W341" s="115">
        <v>-0.051923965</v>
      </c>
      <c r="X341" s="115">
        <v>-0.11016949152542377</v>
      </c>
      <c r="Y341" s="115">
        <v>0.017272961</v>
      </c>
      <c r="Z341" s="115">
        <v>0.049994038</v>
      </c>
      <c r="AA341" s="115">
        <v>-0.004946123</v>
      </c>
      <c r="AB341" s="115">
        <v>933.1809912419118</v>
      </c>
      <c r="AC341" s="115"/>
      <c r="AD341" s="115"/>
      <c r="AE341" s="115"/>
      <c r="AF341" s="115"/>
      <c r="AG341" s="115">
        <v>933.1809912419118</v>
      </c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>
        <v>0.0</v>
      </c>
      <c r="AS341" s="115">
        <v>0.0</v>
      </c>
      <c r="AT341" s="115"/>
      <c r="AU341" s="115"/>
      <c r="AV341" s="115"/>
      <c r="AW341" s="115"/>
      <c r="AX341" s="115"/>
      <c r="AY341" s="115"/>
      <c r="AZ341" s="115"/>
      <c r="BA341" s="115"/>
      <c r="BB341" s="115"/>
      <c r="BC341" s="115"/>
      <c r="BD341" s="115"/>
      <c r="BE341" s="115"/>
      <c r="BF341" s="115"/>
      <c r="BG341" s="115"/>
      <c r="BH341" s="115">
        <v>36723.19343576279</v>
      </c>
      <c r="BI341" s="115">
        <v>-31012.0357528237</v>
      </c>
      <c r="BJ341" s="115">
        <v>38166.80286539551</v>
      </c>
      <c r="BK341" s="115">
        <v>-24201.011179707435</v>
      </c>
      <c r="BL341" s="115">
        <v>19647.58418016359</v>
      </c>
      <c r="BM341" s="115">
        <v>-17067.03282122392</v>
      </c>
      <c r="BN341" s="115">
        <v>21073.293134851534</v>
      </c>
      <c r="BO341" s="115">
        <v>-21510.388084052516</v>
      </c>
      <c r="BP341" s="115">
        <v>16750.550170999653</v>
      </c>
      <c r="BQ341" s="115">
        <v>-13732.903862858993</v>
      </c>
      <c r="BR341" s="115"/>
      <c r="BS341" s="115"/>
      <c r="BT341" s="115"/>
      <c r="BU341" s="115"/>
      <c r="BV341" s="115"/>
      <c r="BW341" s="115"/>
      <c r="BX341" s="115"/>
      <c r="BY341" s="115"/>
      <c r="BZ341" s="115">
        <v>0.0</v>
      </c>
      <c r="CA341" s="115">
        <v>0.0</v>
      </c>
      <c r="CB341" s="115"/>
      <c r="CC341" s="115"/>
      <c r="CD341" s="115">
        <v>0.0</v>
      </c>
      <c r="CE341" s="115">
        <v>0.0</v>
      </c>
      <c r="CF341" s="115">
        <v>0.0</v>
      </c>
      <c r="CG341" s="115">
        <v>0.0</v>
      </c>
      <c r="CH341" s="115"/>
      <c r="CI341" s="115"/>
      <c r="CJ341" s="115"/>
      <c r="CK341" s="115"/>
      <c r="CL341" s="116">
        <v>45812.0</v>
      </c>
      <c r="CM341" s="114" t="s">
        <v>362</v>
      </c>
      <c r="CN341" s="114" t="s">
        <v>363</v>
      </c>
      <c r="CO341" s="114" t="s">
        <v>364</v>
      </c>
      <c r="CP341" s="115">
        <v>6941.86</v>
      </c>
      <c r="CQ341" s="115">
        <v>25.0</v>
      </c>
      <c r="CR341" s="115">
        <v>23.0</v>
      </c>
      <c r="CS341" s="114" t="s">
        <v>24</v>
      </c>
      <c r="CT341" s="114"/>
      <c r="CU341" s="114"/>
      <c r="CV341" s="114" t="s">
        <v>357</v>
      </c>
      <c r="CW341" s="116">
        <v>46178.0</v>
      </c>
      <c r="CX341" s="114" t="s">
        <v>358</v>
      </c>
    </row>
    <row r="342">
      <c r="A342" s="117" t="s">
        <v>659</v>
      </c>
      <c r="B342" s="117" t="s">
        <v>800</v>
      </c>
      <c r="C342" s="117" t="s">
        <v>25</v>
      </c>
      <c r="D342" s="117" t="s">
        <v>382</v>
      </c>
      <c r="E342" s="117" t="s">
        <v>349</v>
      </c>
      <c r="F342" s="117"/>
      <c r="G342" s="117"/>
      <c r="H342" s="117"/>
      <c r="I342" s="118">
        <v>13111.0</v>
      </c>
      <c r="J342" s="117" t="s">
        <v>81</v>
      </c>
      <c r="K342" s="117" t="s">
        <v>383</v>
      </c>
      <c r="L342" s="119">
        <v>45812.0</v>
      </c>
      <c r="M342" s="117" t="s">
        <v>351</v>
      </c>
      <c r="N342" s="118">
        <v>6.0</v>
      </c>
      <c r="O342" s="117" t="s">
        <v>352</v>
      </c>
      <c r="P342" s="117" t="s">
        <v>353</v>
      </c>
      <c r="Q342" s="118">
        <v>4367.2</v>
      </c>
      <c r="R342" s="118">
        <v>5527.91</v>
      </c>
      <c r="S342" s="118">
        <v>32.0</v>
      </c>
      <c r="T342" s="118">
        <v>47.0</v>
      </c>
      <c r="U342" s="118">
        <v>76.0</v>
      </c>
      <c r="V342" s="118">
        <v>104.0</v>
      </c>
      <c r="W342" s="118">
        <v>-0.145184554</v>
      </c>
      <c r="X342" s="118">
        <v>-0.09859154929577463</v>
      </c>
      <c r="Y342" s="118">
        <v>-0.036059178</v>
      </c>
      <c r="Z342" s="118">
        <v>0.072772736</v>
      </c>
      <c r="AA342" s="118">
        <v>-0.085912315</v>
      </c>
      <c r="AB342" s="118">
        <v>-675.4948350096672</v>
      </c>
      <c r="AC342" s="118"/>
      <c r="AD342" s="118"/>
      <c r="AE342" s="118"/>
      <c r="AF342" s="118"/>
      <c r="AG342" s="118">
        <v>-675.4948350096672</v>
      </c>
      <c r="AH342" s="118"/>
      <c r="AI342" s="118"/>
      <c r="AJ342" s="118"/>
      <c r="AK342" s="118"/>
      <c r="AL342" s="118"/>
      <c r="AM342" s="118"/>
      <c r="AN342" s="118"/>
      <c r="AO342" s="118"/>
      <c r="AP342" s="118"/>
      <c r="AQ342" s="118"/>
      <c r="AR342" s="118">
        <v>0.0</v>
      </c>
      <c r="AS342" s="118">
        <v>0.0</v>
      </c>
      <c r="AT342" s="118"/>
      <c r="AU342" s="118"/>
      <c r="AV342" s="118"/>
      <c r="AW342" s="118"/>
      <c r="AX342" s="118"/>
      <c r="AY342" s="118"/>
      <c r="AZ342" s="118"/>
      <c r="BA342" s="118"/>
      <c r="BB342" s="118"/>
      <c r="BC342" s="118"/>
      <c r="BD342" s="118"/>
      <c r="BE342" s="118"/>
      <c r="BF342" s="118"/>
      <c r="BG342" s="118"/>
      <c r="BH342" s="118">
        <v>10638.080108000639</v>
      </c>
      <c r="BI342" s="118">
        <v>-3671.9351979806797</v>
      </c>
      <c r="BJ342" s="118">
        <v>7295.04279370083</v>
      </c>
      <c r="BK342" s="118">
        <v>-4475.064495223902</v>
      </c>
      <c r="BL342" s="118">
        <v>7143.963028537397</v>
      </c>
      <c r="BM342" s="118">
        <v>-2573.7165092948662</v>
      </c>
      <c r="BN342" s="118">
        <v>2885.9668731242787</v>
      </c>
      <c r="BO342" s="118">
        <v>-3602.0146681572683</v>
      </c>
      <c r="BP342" s="118">
        <v>6139.2094456858595</v>
      </c>
      <c r="BQ342" s="118">
        <v>-852.9151314103378</v>
      </c>
      <c r="BR342" s="118"/>
      <c r="BS342" s="118"/>
      <c r="BT342" s="118"/>
      <c r="BU342" s="118"/>
      <c r="BV342" s="118"/>
      <c r="BW342" s="118"/>
      <c r="BX342" s="118"/>
      <c r="BY342" s="118"/>
      <c r="BZ342" s="118">
        <v>0.0</v>
      </c>
      <c r="CA342" s="118">
        <v>0.0</v>
      </c>
      <c r="CB342" s="118"/>
      <c r="CC342" s="118"/>
      <c r="CD342" s="118">
        <v>0.0</v>
      </c>
      <c r="CE342" s="118">
        <v>0.0</v>
      </c>
      <c r="CF342" s="118">
        <v>0.0</v>
      </c>
      <c r="CG342" s="118">
        <v>0.0</v>
      </c>
      <c r="CH342" s="118"/>
      <c r="CI342" s="118"/>
      <c r="CJ342" s="118"/>
      <c r="CK342" s="118"/>
      <c r="CL342" s="119">
        <v>45812.0</v>
      </c>
      <c r="CM342" s="117" t="s">
        <v>384</v>
      </c>
      <c r="CN342" s="117" t="s">
        <v>385</v>
      </c>
      <c r="CO342" s="117" t="s">
        <v>386</v>
      </c>
      <c r="CP342" s="118">
        <v>4367.2</v>
      </c>
      <c r="CQ342" s="118">
        <v>25.0</v>
      </c>
      <c r="CR342" s="118">
        <v>23.0</v>
      </c>
      <c r="CS342" s="117" t="s">
        <v>247</v>
      </c>
      <c r="CT342" s="117"/>
      <c r="CU342" s="117"/>
      <c r="CV342" s="117" t="s">
        <v>372</v>
      </c>
      <c r="CW342" s="119">
        <v>46178.0</v>
      </c>
      <c r="CX342" s="117" t="s">
        <v>358</v>
      </c>
    </row>
    <row r="343">
      <c r="A343" s="114" t="s">
        <v>801</v>
      </c>
      <c r="B343" s="114" t="s">
        <v>109</v>
      </c>
      <c r="C343" s="114" t="s">
        <v>24</v>
      </c>
      <c r="D343" s="114" t="s">
        <v>469</v>
      </c>
      <c r="E343" s="114" t="s">
        <v>349</v>
      </c>
      <c r="F343" s="114"/>
      <c r="G343" s="114"/>
      <c r="H343" s="114"/>
      <c r="I343" s="115">
        <v>19927.0</v>
      </c>
      <c r="J343" s="114" t="s">
        <v>83</v>
      </c>
      <c r="K343" s="114" t="s">
        <v>470</v>
      </c>
      <c r="L343" s="116">
        <v>45812.0</v>
      </c>
      <c r="M343" s="114" t="s">
        <v>351</v>
      </c>
      <c r="N343" s="115">
        <v>6.0</v>
      </c>
      <c r="O343" s="114" t="s">
        <v>352</v>
      </c>
      <c r="P343" s="114" t="s">
        <v>353</v>
      </c>
      <c r="Q343" s="115">
        <v>1510.0</v>
      </c>
      <c r="R343" s="115">
        <v>2281.87</v>
      </c>
      <c r="S343" s="115">
        <v>13.0</v>
      </c>
      <c r="T343" s="115">
        <v>21.0</v>
      </c>
      <c r="U343" s="115">
        <v>23.0</v>
      </c>
      <c r="V343" s="115">
        <v>54.0</v>
      </c>
      <c r="W343" s="115">
        <v>0.0979338435</v>
      </c>
      <c r="X343" s="115">
        <v>0.08723262032085566</v>
      </c>
      <c r="Y343" s="115">
        <v>0.057600565</v>
      </c>
      <c r="Z343" s="115">
        <v>0.051702021</v>
      </c>
      <c r="AA343" s="115">
        <v>0.0482037535</v>
      </c>
      <c r="AB343" s="115">
        <v>-1125.9632139498078</v>
      </c>
      <c r="AC343" s="115"/>
      <c r="AD343" s="115"/>
      <c r="AE343" s="115"/>
      <c r="AF343" s="115"/>
      <c r="AG343" s="115">
        <v>-1125.9632139498078</v>
      </c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>
        <v>0.0</v>
      </c>
      <c r="AS343" s="115">
        <v>0.0</v>
      </c>
      <c r="AT343" s="115"/>
      <c r="AU343" s="115"/>
      <c r="AV343" s="115"/>
      <c r="AW343" s="115"/>
      <c r="AX343" s="115"/>
      <c r="AY343" s="115"/>
      <c r="AZ343" s="115"/>
      <c r="BA343" s="115"/>
      <c r="BB343" s="115"/>
      <c r="BC343" s="115"/>
      <c r="BD343" s="115"/>
      <c r="BE343" s="115"/>
      <c r="BF343" s="115"/>
      <c r="BG343" s="115"/>
      <c r="BH343" s="115">
        <v>17679.045320501893</v>
      </c>
      <c r="BI343" s="115">
        <v>-11809.210611533774</v>
      </c>
      <c r="BJ343" s="115">
        <v>11291.702947072128</v>
      </c>
      <c r="BK343" s="115">
        <v>-9519.079057960147</v>
      </c>
      <c r="BL343" s="115">
        <v>8628.471461623165</v>
      </c>
      <c r="BM343" s="115">
        <v>-7347.650035836741</v>
      </c>
      <c r="BN343" s="115">
        <v>6192.068008931032</v>
      </c>
      <c r="BO343" s="115">
        <v>-9071.824523625435</v>
      </c>
      <c r="BP343" s="115">
        <v>9098.977877643514</v>
      </c>
      <c r="BQ343" s="115">
        <v>-4938.399937162685</v>
      </c>
      <c r="BR343" s="115"/>
      <c r="BS343" s="115"/>
      <c r="BT343" s="115"/>
      <c r="BU343" s="115"/>
      <c r="BV343" s="115"/>
      <c r="BW343" s="115"/>
      <c r="BX343" s="115"/>
      <c r="BY343" s="115"/>
      <c r="BZ343" s="115">
        <v>0.0</v>
      </c>
      <c r="CA343" s="115">
        <v>0.0</v>
      </c>
      <c r="CB343" s="115"/>
      <c r="CC343" s="115"/>
      <c r="CD343" s="115">
        <v>0.0</v>
      </c>
      <c r="CE343" s="115">
        <v>0.0</v>
      </c>
      <c r="CF343" s="115">
        <v>0.0</v>
      </c>
      <c r="CG343" s="115">
        <v>0.0</v>
      </c>
      <c r="CH343" s="115"/>
      <c r="CI343" s="115"/>
      <c r="CJ343" s="115"/>
      <c r="CK343" s="115"/>
      <c r="CL343" s="116">
        <v>45812.0</v>
      </c>
      <c r="CM343" s="114" t="s">
        <v>354</v>
      </c>
      <c r="CN343" s="114" t="s">
        <v>471</v>
      </c>
      <c r="CO343" s="114" t="s">
        <v>472</v>
      </c>
      <c r="CP343" s="115">
        <v>1510.0</v>
      </c>
      <c r="CQ343" s="115">
        <v>25.0</v>
      </c>
      <c r="CR343" s="115">
        <v>23.0</v>
      </c>
      <c r="CS343" s="114" t="s">
        <v>24</v>
      </c>
      <c r="CT343" s="114"/>
      <c r="CU343" s="114"/>
      <c r="CV343" s="114" t="s">
        <v>372</v>
      </c>
      <c r="CW343" s="116">
        <v>46178.0</v>
      </c>
      <c r="CX343" s="114" t="s">
        <v>358</v>
      </c>
    </row>
    <row r="344">
      <c r="A344" s="117" t="s">
        <v>792</v>
      </c>
      <c r="B344" s="117" t="s">
        <v>158</v>
      </c>
      <c r="C344" s="117" t="s">
        <v>24</v>
      </c>
      <c r="D344" s="117" t="s">
        <v>469</v>
      </c>
      <c r="E344" s="117" t="s">
        <v>349</v>
      </c>
      <c r="F344" s="117"/>
      <c r="G344" s="117"/>
      <c r="H344" s="117"/>
      <c r="I344" s="118">
        <v>19945.0</v>
      </c>
      <c r="J344" s="117" t="s">
        <v>97</v>
      </c>
      <c r="K344" s="117" t="s">
        <v>470</v>
      </c>
      <c r="L344" s="119">
        <v>45812.0</v>
      </c>
      <c r="M344" s="117" t="s">
        <v>351</v>
      </c>
      <c r="N344" s="118">
        <v>6.0</v>
      </c>
      <c r="O344" s="117" t="s">
        <v>352</v>
      </c>
      <c r="P344" s="117" t="s">
        <v>353</v>
      </c>
      <c r="Q344" s="118">
        <v>5867.77</v>
      </c>
      <c r="R344" s="118">
        <v>5901.33</v>
      </c>
      <c r="S344" s="118">
        <v>46.0</v>
      </c>
      <c r="T344" s="118">
        <v>38.0</v>
      </c>
      <c r="U344" s="118">
        <v>95.0</v>
      </c>
      <c r="V344" s="118">
        <v>101.0</v>
      </c>
      <c r="W344" s="118">
        <v>-0.051923965</v>
      </c>
      <c r="X344" s="118">
        <v>-0.11016949152542377</v>
      </c>
      <c r="Y344" s="118">
        <v>0.017272961</v>
      </c>
      <c r="Z344" s="118">
        <v>0.049994038</v>
      </c>
      <c r="AA344" s="118">
        <v>-0.004946123</v>
      </c>
      <c r="AB344" s="118">
        <v>155.16664378404107</v>
      </c>
      <c r="AC344" s="118"/>
      <c r="AD344" s="118"/>
      <c r="AE344" s="118"/>
      <c r="AF344" s="118"/>
      <c r="AG344" s="118">
        <v>155.16664378404107</v>
      </c>
      <c r="AH344" s="118"/>
      <c r="AI344" s="118"/>
      <c r="AJ344" s="118"/>
      <c r="AK344" s="118"/>
      <c r="AL344" s="118"/>
      <c r="AM344" s="118"/>
      <c r="AN344" s="118"/>
      <c r="AO344" s="118"/>
      <c r="AP344" s="118"/>
      <c r="AQ344" s="118"/>
      <c r="AR344" s="118">
        <v>0.0</v>
      </c>
      <c r="AS344" s="118">
        <v>0.0</v>
      </c>
      <c r="AT344" s="118"/>
      <c r="AU344" s="118"/>
      <c r="AV344" s="118"/>
      <c r="AW344" s="118"/>
      <c r="AX344" s="118"/>
      <c r="AY344" s="118"/>
      <c r="AZ344" s="118"/>
      <c r="BA344" s="118"/>
      <c r="BB344" s="118"/>
      <c r="BC344" s="118"/>
      <c r="BD344" s="118"/>
      <c r="BE344" s="118"/>
      <c r="BF344" s="118"/>
      <c r="BG344" s="118"/>
      <c r="BH344" s="118">
        <v>36723.19343576279</v>
      </c>
      <c r="BI344" s="118">
        <v>-31012.0357528237</v>
      </c>
      <c r="BJ344" s="118">
        <v>38166.80286539551</v>
      </c>
      <c r="BK344" s="118">
        <v>-24201.011179707435</v>
      </c>
      <c r="BL344" s="118">
        <v>19647.58418016359</v>
      </c>
      <c r="BM344" s="118">
        <v>-17067.03282122392</v>
      </c>
      <c r="BN344" s="118">
        <v>21073.293134851534</v>
      </c>
      <c r="BO344" s="118">
        <v>-21510.388084052516</v>
      </c>
      <c r="BP344" s="118">
        <v>16750.550170999653</v>
      </c>
      <c r="BQ344" s="118">
        <v>-13732.903862858993</v>
      </c>
      <c r="BR344" s="118"/>
      <c r="BS344" s="118"/>
      <c r="BT344" s="118"/>
      <c r="BU344" s="118"/>
      <c r="BV344" s="118"/>
      <c r="BW344" s="118"/>
      <c r="BX344" s="118"/>
      <c r="BY344" s="118"/>
      <c r="BZ344" s="118">
        <v>0.0</v>
      </c>
      <c r="CA344" s="118">
        <v>0.0</v>
      </c>
      <c r="CB344" s="118"/>
      <c r="CC344" s="118"/>
      <c r="CD344" s="118">
        <v>0.0</v>
      </c>
      <c r="CE344" s="118">
        <v>0.0</v>
      </c>
      <c r="CF344" s="118">
        <v>0.0</v>
      </c>
      <c r="CG344" s="118">
        <v>0.0</v>
      </c>
      <c r="CH344" s="118"/>
      <c r="CI344" s="118"/>
      <c r="CJ344" s="118"/>
      <c r="CK344" s="118"/>
      <c r="CL344" s="119">
        <v>45812.0</v>
      </c>
      <c r="CM344" s="117" t="s">
        <v>354</v>
      </c>
      <c r="CN344" s="117" t="s">
        <v>471</v>
      </c>
      <c r="CO344" s="117" t="s">
        <v>472</v>
      </c>
      <c r="CP344" s="118">
        <v>5867.77</v>
      </c>
      <c r="CQ344" s="118">
        <v>25.0</v>
      </c>
      <c r="CR344" s="118">
        <v>23.0</v>
      </c>
      <c r="CS344" s="117" t="s">
        <v>24</v>
      </c>
      <c r="CT344" s="117"/>
      <c r="CU344" s="117"/>
      <c r="CV344" s="117" t="s">
        <v>357</v>
      </c>
      <c r="CW344" s="119">
        <v>46178.0</v>
      </c>
      <c r="CX344" s="117" t="s">
        <v>358</v>
      </c>
    </row>
    <row r="345">
      <c r="A345" s="114" t="s">
        <v>751</v>
      </c>
      <c r="B345" s="114" t="s">
        <v>116</v>
      </c>
      <c r="C345" s="114" t="s">
        <v>24</v>
      </c>
      <c r="D345" s="114" t="s">
        <v>360</v>
      </c>
      <c r="E345" s="114" t="s">
        <v>349</v>
      </c>
      <c r="F345" s="114"/>
      <c r="G345" s="114"/>
      <c r="H345" s="114"/>
      <c r="I345" s="115">
        <v>20166.0</v>
      </c>
      <c r="J345" s="114" t="s">
        <v>94</v>
      </c>
      <c r="K345" s="114" t="s">
        <v>361</v>
      </c>
      <c r="L345" s="116">
        <v>45812.0</v>
      </c>
      <c r="M345" s="114" t="s">
        <v>351</v>
      </c>
      <c r="N345" s="115">
        <v>6.0</v>
      </c>
      <c r="O345" s="114" t="s">
        <v>352</v>
      </c>
      <c r="P345" s="114" t="s">
        <v>353</v>
      </c>
      <c r="Q345" s="115">
        <v>3419.18</v>
      </c>
      <c r="R345" s="115">
        <v>4278.65</v>
      </c>
      <c r="S345" s="115">
        <v>21.0</v>
      </c>
      <c r="T345" s="115">
        <v>31.0</v>
      </c>
      <c r="U345" s="115">
        <v>43.0</v>
      </c>
      <c r="V345" s="115">
        <v>68.0</v>
      </c>
      <c r="W345" s="115">
        <v>-0.061407619</v>
      </c>
      <c r="X345" s="115">
        <v>-0.01789473684210524</v>
      </c>
      <c r="Y345" s="115">
        <v>0.1519918505</v>
      </c>
      <c r="Z345" s="115">
        <v>0.020850626</v>
      </c>
      <c r="AA345" s="115">
        <v>0.026016475</v>
      </c>
      <c r="AB345" s="115">
        <v>-1457.6593871671332</v>
      </c>
      <c r="AC345" s="115"/>
      <c r="AD345" s="115"/>
      <c r="AE345" s="115"/>
      <c r="AF345" s="115"/>
      <c r="AG345" s="115">
        <v>-1457.6593871671332</v>
      </c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>
        <v>0.0</v>
      </c>
      <c r="AS345" s="115">
        <v>0.0</v>
      </c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>
        <v>0.0</v>
      </c>
      <c r="BI345" s="115">
        <v>-5961.105148109879</v>
      </c>
      <c r="BJ345" s="115">
        <v>0.0</v>
      </c>
      <c r="BK345" s="115">
        <v>-3791.8928353095425</v>
      </c>
      <c r="BL345" s="115">
        <v>80.20036922294457</v>
      </c>
      <c r="BM345" s="115">
        <v>-2008.6452305546263</v>
      </c>
      <c r="BN345" s="115">
        <v>657.1492819058888</v>
      </c>
      <c r="BO345" s="115">
        <v>-1420.7631680996687</v>
      </c>
      <c r="BP345" s="115">
        <v>155.18800391240507</v>
      </c>
      <c r="BQ345" s="115">
        <v>-1320.0189790503068</v>
      </c>
      <c r="BR345" s="115"/>
      <c r="BS345" s="115"/>
      <c r="BT345" s="115"/>
      <c r="BU345" s="115"/>
      <c r="BV345" s="115"/>
      <c r="BW345" s="115"/>
      <c r="BX345" s="115"/>
      <c r="BY345" s="115"/>
      <c r="BZ345" s="115">
        <v>0.0</v>
      </c>
      <c r="CA345" s="115">
        <v>0.0</v>
      </c>
      <c r="CB345" s="115"/>
      <c r="CC345" s="115"/>
      <c r="CD345" s="115">
        <v>0.0</v>
      </c>
      <c r="CE345" s="115">
        <v>0.0</v>
      </c>
      <c r="CF345" s="115">
        <v>0.0</v>
      </c>
      <c r="CG345" s="115">
        <v>0.0</v>
      </c>
      <c r="CH345" s="115"/>
      <c r="CI345" s="115"/>
      <c r="CJ345" s="115"/>
      <c r="CK345" s="115"/>
      <c r="CL345" s="116">
        <v>45812.0</v>
      </c>
      <c r="CM345" s="114" t="s">
        <v>362</v>
      </c>
      <c r="CN345" s="114" t="s">
        <v>363</v>
      </c>
      <c r="CO345" s="114" t="s">
        <v>364</v>
      </c>
      <c r="CP345" s="115">
        <v>3419.18</v>
      </c>
      <c r="CQ345" s="115">
        <v>25.0</v>
      </c>
      <c r="CR345" s="115">
        <v>23.0</v>
      </c>
      <c r="CS345" s="114" t="s">
        <v>24</v>
      </c>
      <c r="CT345" s="114"/>
      <c r="CU345" s="114"/>
      <c r="CV345" s="114" t="s">
        <v>372</v>
      </c>
      <c r="CW345" s="116">
        <v>46178.0</v>
      </c>
      <c r="CX345" s="114" t="s">
        <v>358</v>
      </c>
    </row>
    <row r="346">
      <c r="A346" s="117" t="s">
        <v>463</v>
      </c>
      <c r="B346" s="117" t="s">
        <v>802</v>
      </c>
      <c r="C346" s="117" t="s">
        <v>27</v>
      </c>
      <c r="D346" s="117" t="s">
        <v>411</v>
      </c>
      <c r="E346" s="117" t="s">
        <v>349</v>
      </c>
      <c r="F346" s="117"/>
      <c r="G346" s="117"/>
      <c r="H346" s="117"/>
      <c r="I346" s="118">
        <v>12708.0</v>
      </c>
      <c r="J346" s="117" t="s">
        <v>82</v>
      </c>
      <c r="K346" s="117" t="s">
        <v>412</v>
      </c>
      <c r="L346" s="119">
        <v>45812.0</v>
      </c>
      <c r="M346" s="117" t="s">
        <v>351</v>
      </c>
      <c r="N346" s="118">
        <v>6.0</v>
      </c>
      <c r="O346" s="117" t="s">
        <v>352</v>
      </c>
      <c r="P346" s="117" t="s">
        <v>353</v>
      </c>
      <c r="Q346" s="118">
        <v>4097.59</v>
      </c>
      <c r="R346" s="118">
        <v>4002.16</v>
      </c>
      <c r="S346" s="118">
        <v>35.0</v>
      </c>
      <c r="T346" s="118">
        <v>24.0</v>
      </c>
      <c r="U346" s="118">
        <v>92.0</v>
      </c>
      <c r="V346" s="118">
        <v>50.0</v>
      </c>
      <c r="W346" s="118">
        <v>-0.046812981</v>
      </c>
      <c r="X346" s="118">
        <v>-0.038461538461538436</v>
      </c>
      <c r="Y346" s="118">
        <v>0.028705908</v>
      </c>
      <c r="Z346" s="118">
        <v>-0.00195191</v>
      </c>
      <c r="AA346" s="118">
        <v>0.048742348</v>
      </c>
      <c r="AB346" s="118">
        <v>-510.552579263227</v>
      </c>
      <c r="AC346" s="118"/>
      <c r="AD346" s="118"/>
      <c r="AE346" s="118"/>
      <c r="AF346" s="118"/>
      <c r="AG346" s="118">
        <v>-510.552579263227</v>
      </c>
      <c r="AH346" s="118"/>
      <c r="AI346" s="118"/>
      <c r="AJ346" s="118"/>
      <c r="AK346" s="118"/>
      <c r="AL346" s="118"/>
      <c r="AM346" s="118"/>
      <c r="AN346" s="118"/>
      <c r="AO346" s="118"/>
      <c r="AP346" s="118"/>
      <c r="AQ346" s="118"/>
      <c r="AR346" s="118">
        <v>0.0</v>
      </c>
      <c r="AS346" s="118">
        <v>0.0</v>
      </c>
      <c r="AT346" s="118"/>
      <c r="AU346" s="118"/>
      <c r="AV346" s="118"/>
      <c r="AW346" s="118"/>
      <c r="AX346" s="118"/>
      <c r="AY346" s="118"/>
      <c r="AZ346" s="118"/>
      <c r="BA346" s="118"/>
      <c r="BB346" s="118"/>
      <c r="BC346" s="118"/>
      <c r="BD346" s="118"/>
      <c r="BE346" s="118"/>
      <c r="BF346" s="118"/>
      <c r="BG346" s="118"/>
      <c r="BH346" s="118">
        <v>25966.910409370696</v>
      </c>
      <c r="BI346" s="118">
        <v>-19307.488167367923</v>
      </c>
      <c r="BJ346" s="118">
        <v>23430.786916518882</v>
      </c>
      <c r="BK346" s="118">
        <v>-19943.185172297926</v>
      </c>
      <c r="BL346" s="118">
        <v>10568.354572363292</v>
      </c>
      <c r="BM346" s="118">
        <v>-16485.89962569498</v>
      </c>
      <c r="BN346" s="118">
        <v>3248.3922100245645</v>
      </c>
      <c r="BO346" s="118">
        <v>-16139.249414771957</v>
      </c>
      <c r="BP346" s="118">
        <v>15658.819674272198</v>
      </c>
      <c r="BQ346" s="118">
        <v>-8685.507522856493</v>
      </c>
      <c r="BR346" s="118"/>
      <c r="BS346" s="118"/>
      <c r="BT346" s="118"/>
      <c r="BU346" s="118"/>
      <c r="BV346" s="118"/>
      <c r="BW346" s="118"/>
      <c r="BX346" s="118"/>
      <c r="BY346" s="118"/>
      <c r="BZ346" s="118">
        <v>0.0</v>
      </c>
      <c r="CA346" s="118">
        <v>0.0</v>
      </c>
      <c r="CB346" s="118"/>
      <c r="CC346" s="118"/>
      <c r="CD346" s="118">
        <v>0.0</v>
      </c>
      <c r="CE346" s="118">
        <v>0.0</v>
      </c>
      <c r="CF346" s="118">
        <v>0.0</v>
      </c>
      <c r="CG346" s="118">
        <v>0.0</v>
      </c>
      <c r="CH346" s="118"/>
      <c r="CI346" s="118"/>
      <c r="CJ346" s="118"/>
      <c r="CK346" s="118"/>
      <c r="CL346" s="119">
        <v>45812.0</v>
      </c>
      <c r="CM346" s="117" t="s">
        <v>369</v>
      </c>
      <c r="CN346" s="117" t="s">
        <v>370</v>
      </c>
      <c r="CO346" s="117" t="s">
        <v>371</v>
      </c>
      <c r="CP346" s="118">
        <v>4097.59</v>
      </c>
      <c r="CQ346" s="118">
        <v>25.0</v>
      </c>
      <c r="CR346" s="118">
        <v>23.0</v>
      </c>
      <c r="CS346" s="117" t="s">
        <v>247</v>
      </c>
      <c r="CT346" s="117"/>
      <c r="CU346" s="117"/>
      <c r="CV346" s="117" t="s">
        <v>372</v>
      </c>
      <c r="CW346" s="119">
        <v>46178.0</v>
      </c>
      <c r="CX346" s="117" t="s">
        <v>358</v>
      </c>
    </row>
    <row r="347">
      <c r="A347" s="114" t="s">
        <v>801</v>
      </c>
      <c r="B347" s="114" t="s">
        <v>122</v>
      </c>
      <c r="C347" s="114" t="s">
        <v>24</v>
      </c>
      <c r="D347" s="114" t="s">
        <v>469</v>
      </c>
      <c r="E347" s="114" t="s">
        <v>349</v>
      </c>
      <c r="F347" s="114"/>
      <c r="G347" s="114"/>
      <c r="H347" s="114"/>
      <c r="I347" s="115">
        <v>19899.0</v>
      </c>
      <c r="J347" s="114" t="s">
        <v>83</v>
      </c>
      <c r="K347" s="114" t="s">
        <v>470</v>
      </c>
      <c r="L347" s="116">
        <v>45812.0</v>
      </c>
      <c r="M347" s="114" t="s">
        <v>351</v>
      </c>
      <c r="N347" s="115">
        <v>6.0</v>
      </c>
      <c r="O347" s="114" t="s">
        <v>352</v>
      </c>
      <c r="P347" s="114" t="s">
        <v>353</v>
      </c>
      <c r="Q347" s="115">
        <v>3368.22</v>
      </c>
      <c r="R347" s="115">
        <v>3729.02</v>
      </c>
      <c r="S347" s="115">
        <v>28.0</v>
      </c>
      <c r="T347" s="115">
        <v>26.0</v>
      </c>
      <c r="U347" s="115">
        <v>59.0</v>
      </c>
      <c r="V347" s="115">
        <v>75.0</v>
      </c>
      <c r="W347" s="115">
        <v>0.0979338435</v>
      </c>
      <c r="X347" s="115">
        <v>0.08723262032085566</v>
      </c>
      <c r="Y347" s="115">
        <v>0.057600565</v>
      </c>
      <c r="Z347" s="115">
        <v>0.051702021</v>
      </c>
      <c r="AA347" s="115">
        <v>0.0482037535</v>
      </c>
      <c r="AB347" s="115">
        <v>-911.2084070155653</v>
      </c>
      <c r="AC347" s="115"/>
      <c r="AD347" s="115"/>
      <c r="AE347" s="115"/>
      <c r="AF347" s="115"/>
      <c r="AG347" s="115">
        <v>-911.2084070155653</v>
      </c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>
        <v>0.0</v>
      </c>
      <c r="AS347" s="115">
        <v>0.0</v>
      </c>
      <c r="AT347" s="115"/>
      <c r="AU347" s="115"/>
      <c r="AV347" s="115"/>
      <c r="AW347" s="115"/>
      <c r="AX347" s="115"/>
      <c r="AY347" s="115"/>
      <c r="AZ347" s="115"/>
      <c r="BA347" s="115"/>
      <c r="BB347" s="115"/>
      <c r="BC347" s="115"/>
      <c r="BD347" s="115"/>
      <c r="BE347" s="115"/>
      <c r="BF347" s="115"/>
      <c r="BG347" s="115"/>
      <c r="BH347" s="115">
        <v>17679.045320501893</v>
      </c>
      <c r="BI347" s="115">
        <v>-11809.210611533774</v>
      </c>
      <c r="BJ347" s="115">
        <v>11291.702947072128</v>
      </c>
      <c r="BK347" s="115">
        <v>-9519.079057960147</v>
      </c>
      <c r="BL347" s="115">
        <v>8628.471461623165</v>
      </c>
      <c r="BM347" s="115">
        <v>-7347.650035836741</v>
      </c>
      <c r="BN347" s="115">
        <v>6192.068008931032</v>
      </c>
      <c r="BO347" s="115">
        <v>-9071.824523625435</v>
      </c>
      <c r="BP347" s="115">
        <v>9098.977877643514</v>
      </c>
      <c r="BQ347" s="115">
        <v>-4938.399937162685</v>
      </c>
      <c r="BR347" s="115"/>
      <c r="BS347" s="115"/>
      <c r="BT347" s="115"/>
      <c r="BU347" s="115"/>
      <c r="BV347" s="115"/>
      <c r="BW347" s="115"/>
      <c r="BX347" s="115"/>
      <c r="BY347" s="115"/>
      <c r="BZ347" s="115">
        <v>0.0</v>
      </c>
      <c r="CA347" s="115">
        <v>0.0</v>
      </c>
      <c r="CB347" s="115"/>
      <c r="CC347" s="115"/>
      <c r="CD347" s="115">
        <v>0.0</v>
      </c>
      <c r="CE347" s="115">
        <v>0.0</v>
      </c>
      <c r="CF347" s="115">
        <v>0.0</v>
      </c>
      <c r="CG347" s="115">
        <v>0.0</v>
      </c>
      <c r="CH347" s="115"/>
      <c r="CI347" s="115"/>
      <c r="CJ347" s="115"/>
      <c r="CK347" s="115"/>
      <c r="CL347" s="116">
        <v>45812.0</v>
      </c>
      <c r="CM347" s="114" t="s">
        <v>354</v>
      </c>
      <c r="CN347" s="114" t="s">
        <v>471</v>
      </c>
      <c r="CO347" s="114" t="s">
        <v>472</v>
      </c>
      <c r="CP347" s="115">
        <v>3368.22</v>
      </c>
      <c r="CQ347" s="115">
        <v>25.0</v>
      </c>
      <c r="CR347" s="115">
        <v>23.0</v>
      </c>
      <c r="CS347" s="114" t="s">
        <v>24</v>
      </c>
      <c r="CT347" s="114"/>
      <c r="CU347" s="114"/>
      <c r="CV347" s="114" t="s">
        <v>372</v>
      </c>
      <c r="CW347" s="116">
        <v>46178.0</v>
      </c>
      <c r="CX347" s="114" t="s">
        <v>358</v>
      </c>
    </row>
    <row r="348">
      <c r="A348" s="117"/>
      <c r="B348" s="117" t="s">
        <v>142</v>
      </c>
      <c r="C348" s="117" t="s">
        <v>24</v>
      </c>
      <c r="D348" s="117" t="s">
        <v>418</v>
      </c>
      <c r="E348" s="117" t="s">
        <v>349</v>
      </c>
      <c r="F348" s="117"/>
      <c r="G348" s="117"/>
      <c r="H348" s="117"/>
      <c r="I348" s="118">
        <v>22045.0</v>
      </c>
      <c r="J348" s="117" t="s">
        <v>97</v>
      </c>
      <c r="K348" s="117" t="s">
        <v>419</v>
      </c>
      <c r="L348" s="119">
        <v>45812.0</v>
      </c>
      <c r="M348" s="117" t="s">
        <v>351</v>
      </c>
      <c r="N348" s="118">
        <v>6.0</v>
      </c>
      <c r="O348" s="117" t="s">
        <v>352</v>
      </c>
      <c r="P348" s="117" t="s">
        <v>353</v>
      </c>
      <c r="Q348" s="118">
        <v>3759.96</v>
      </c>
      <c r="R348" s="118">
        <v>3752.87</v>
      </c>
      <c r="S348" s="118">
        <v>20.0</v>
      </c>
      <c r="T348" s="118">
        <v>20.0</v>
      </c>
      <c r="U348" s="118">
        <v>43.0</v>
      </c>
      <c r="V348" s="118">
        <v>52.0</v>
      </c>
      <c r="W348" s="118">
        <v>-0.051923965</v>
      </c>
      <c r="X348" s="118">
        <v>-0.11016949152542377</v>
      </c>
      <c r="Y348" s="118">
        <v>0.017272961</v>
      </c>
      <c r="Z348" s="118">
        <v>0.049994038</v>
      </c>
      <c r="AA348" s="118">
        <v>-0.004946123</v>
      </c>
      <c r="AB348" s="118">
        <v>356.4997042078623</v>
      </c>
      <c r="AC348" s="118"/>
      <c r="AD348" s="118"/>
      <c r="AE348" s="118"/>
      <c r="AF348" s="118"/>
      <c r="AG348" s="118">
        <v>356.4997042078623</v>
      </c>
      <c r="AH348" s="118"/>
      <c r="AI348" s="118"/>
      <c r="AJ348" s="118"/>
      <c r="AK348" s="118"/>
      <c r="AL348" s="118"/>
      <c r="AM348" s="118"/>
      <c r="AN348" s="118"/>
      <c r="AO348" s="118"/>
      <c r="AP348" s="118"/>
      <c r="AQ348" s="118"/>
      <c r="AR348" s="118">
        <v>0.0</v>
      </c>
      <c r="AS348" s="118">
        <v>0.0</v>
      </c>
      <c r="AT348" s="118"/>
      <c r="AU348" s="118"/>
      <c r="AV348" s="118"/>
      <c r="AW348" s="118"/>
      <c r="AX348" s="118"/>
      <c r="AY348" s="118"/>
      <c r="AZ348" s="118"/>
      <c r="BA348" s="118"/>
      <c r="BB348" s="118"/>
      <c r="BC348" s="118"/>
      <c r="BD348" s="118"/>
      <c r="BE348" s="118"/>
      <c r="BF348" s="118"/>
      <c r="BG348" s="118"/>
      <c r="BH348" s="118">
        <v>36723.19343576279</v>
      </c>
      <c r="BI348" s="118">
        <v>-31012.0357528237</v>
      </c>
      <c r="BJ348" s="118">
        <v>38166.80286539551</v>
      </c>
      <c r="BK348" s="118">
        <v>-24201.011179707435</v>
      </c>
      <c r="BL348" s="118">
        <v>19647.58418016359</v>
      </c>
      <c r="BM348" s="118">
        <v>-17067.03282122392</v>
      </c>
      <c r="BN348" s="118">
        <v>21073.293134851534</v>
      </c>
      <c r="BO348" s="118">
        <v>-21510.388084052516</v>
      </c>
      <c r="BP348" s="118">
        <v>16750.550170999653</v>
      </c>
      <c r="BQ348" s="118">
        <v>-13732.903862858993</v>
      </c>
      <c r="BR348" s="118"/>
      <c r="BS348" s="118"/>
      <c r="BT348" s="118"/>
      <c r="BU348" s="118"/>
      <c r="BV348" s="118"/>
      <c r="BW348" s="118"/>
      <c r="BX348" s="118"/>
      <c r="BY348" s="118"/>
      <c r="BZ348" s="118">
        <v>0.0</v>
      </c>
      <c r="CA348" s="118">
        <v>0.0</v>
      </c>
      <c r="CB348" s="118"/>
      <c r="CC348" s="118"/>
      <c r="CD348" s="118">
        <v>0.0</v>
      </c>
      <c r="CE348" s="118">
        <v>0.0</v>
      </c>
      <c r="CF348" s="118">
        <v>0.0</v>
      </c>
      <c r="CG348" s="118">
        <v>0.0</v>
      </c>
      <c r="CH348" s="118"/>
      <c r="CI348" s="118"/>
      <c r="CJ348" s="118"/>
      <c r="CK348" s="118"/>
      <c r="CL348" s="119">
        <v>45812.0</v>
      </c>
      <c r="CM348" s="117" t="s">
        <v>354</v>
      </c>
      <c r="CN348" s="117" t="s">
        <v>420</v>
      </c>
      <c r="CO348" s="117" t="s">
        <v>421</v>
      </c>
      <c r="CP348" s="118">
        <v>3759.96</v>
      </c>
      <c r="CQ348" s="118">
        <v>25.0</v>
      </c>
      <c r="CR348" s="118">
        <v>23.0</v>
      </c>
      <c r="CS348" s="117" t="s">
        <v>24</v>
      </c>
      <c r="CT348" s="117"/>
      <c r="CU348" s="117"/>
      <c r="CV348" s="117" t="s">
        <v>357</v>
      </c>
      <c r="CW348" s="119">
        <v>46178.0</v>
      </c>
      <c r="CX348" s="117" t="s">
        <v>358</v>
      </c>
    </row>
    <row r="349">
      <c r="A349" s="114" t="s">
        <v>603</v>
      </c>
      <c r="B349" s="114" t="s">
        <v>133</v>
      </c>
      <c r="C349" s="114" t="s">
        <v>24</v>
      </c>
      <c r="D349" s="114" t="s">
        <v>376</v>
      </c>
      <c r="E349" s="114" t="s">
        <v>349</v>
      </c>
      <c r="F349" s="114"/>
      <c r="G349" s="114"/>
      <c r="H349" s="114"/>
      <c r="I349" s="115">
        <v>14162.0</v>
      </c>
      <c r="J349" s="114" t="s">
        <v>80</v>
      </c>
      <c r="K349" s="114" t="s">
        <v>377</v>
      </c>
      <c r="L349" s="116">
        <v>45812.0</v>
      </c>
      <c r="M349" s="114" t="s">
        <v>351</v>
      </c>
      <c r="N349" s="115">
        <v>6.0</v>
      </c>
      <c r="O349" s="114" t="s">
        <v>352</v>
      </c>
      <c r="P349" s="114" t="s">
        <v>353</v>
      </c>
      <c r="Q349" s="115">
        <v>10543.17</v>
      </c>
      <c r="R349" s="115">
        <v>11402.01</v>
      </c>
      <c r="S349" s="115">
        <v>58.0</v>
      </c>
      <c r="T349" s="115">
        <v>50.0</v>
      </c>
      <c r="U349" s="115">
        <v>141.0</v>
      </c>
      <c r="V349" s="115">
        <v>152.0</v>
      </c>
      <c r="W349" s="115">
        <v>-0.20420095300000002</v>
      </c>
      <c r="X349" s="115">
        <v>-0.199252506049084</v>
      </c>
      <c r="Y349" s="115">
        <v>-0.0044159505</v>
      </c>
      <c r="Z349" s="115">
        <v>0.080162051</v>
      </c>
      <c r="AA349" s="115">
        <v>-0.044701282</v>
      </c>
      <c r="AB349" s="115">
        <v>640.4695740577208</v>
      </c>
      <c r="AC349" s="115"/>
      <c r="AD349" s="115"/>
      <c r="AE349" s="115"/>
      <c r="AF349" s="115"/>
      <c r="AG349" s="115">
        <v>640.4695740577208</v>
      </c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>
        <v>0.0</v>
      </c>
      <c r="AS349" s="115">
        <v>0.0</v>
      </c>
      <c r="AT349" s="115"/>
      <c r="AU349" s="115"/>
      <c r="AV349" s="115"/>
      <c r="AW349" s="115"/>
      <c r="AX349" s="115"/>
      <c r="AY349" s="115"/>
      <c r="AZ349" s="115"/>
      <c r="BA349" s="115"/>
      <c r="BB349" s="115"/>
      <c r="BC349" s="115"/>
      <c r="BD349" s="115"/>
      <c r="BE349" s="115"/>
      <c r="BF349" s="115"/>
      <c r="BG349" s="115"/>
      <c r="BH349" s="115">
        <v>11171.932900408972</v>
      </c>
      <c r="BI349" s="115">
        <v>-7863.7677090444995</v>
      </c>
      <c r="BJ349" s="115">
        <v>12390.96287669647</v>
      </c>
      <c r="BK349" s="115">
        <v>-9979.593755657963</v>
      </c>
      <c r="BL349" s="115">
        <v>4668.125302998433</v>
      </c>
      <c r="BM349" s="115">
        <v>-8026.562661985933</v>
      </c>
      <c r="BN349" s="115">
        <v>2025.6892989724831</v>
      </c>
      <c r="BO349" s="115">
        <v>-5038.4523199529785</v>
      </c>
      <c r="BP349" s="115">
        <v>5938.050355145717</v>
      </c>
      <c r="BQ349" s="115">
        <v>-6283.724693152721</v>
      </c>
      <c r="BR349" s="115"/>
      <c r="BS349" s="115"/>
      <c r="BT349" s="115"/>
      <c r="BU349" s="115"/>
      <c r="BV349" s="115"/>
      <c r="BW349" s="115"/>
      <c r="BX349" s="115"/>
      <c r="BY349" s="115"/>
      <c r="BZ349" s="115">
        <v>0.0</v>
      </c>
      <c r="CA349" s="115">
        <v>0.0</v>
      </c>
      <c r="CB349" s="115"/>
      <c r="CC349" s="115"/>
      <c r="CD349" s="115">
        <v>0.0</v>
      </c>
      <c r="CE349" s="115">
        <v>0.0</v>
      </c>
      <c r="CF349" s="115">
        <v>0.0</v>
      </c>
      <c r="CG349" s="115">
        <v>0.0</v>
      </c>
      <c r="CH349" s="115"/>
      <c r="CI349" s="115"/>
      <c r="CJ349" s="115"/>
      <c r="CK349" s="115"/>
      <c r="CL349" s="116">
        <v>45812.0</v>
      </c>
      <c r="CM349" s="114" t="s">
        <v>354</v>
      </c>
      <c r="CN349" s="114" t="s">
        <v>378</v>
      </c>
      <c r="CO349" s="114" t="s">
        <v>379</v>
      </c>
      <c r="CP349" s="115">
        <v>10543.17</v>
      </c>
      <c r="CQ349" s="115">
        <v>25.0</v>
      </c>
      <c r="CR349" s="115">
        <v>23.0</v>
      </c>
      <c r="CS349" s="114" t="s">
        <v>24</v>
      </c>
      <c r="CT349" s="114"/>
      <c r="CU349" s="114"/>
      <c r="CV349" s="114" t="s">
        <v>357</v>
      </c>
      <c r="CW349" s="116">
        <v>46178.0</v>
      </c>
      <c r="CX349" s="114" t="s">
        <v>358</v>
      </c>
    </row>
    <row r="350">
      <c r="A350" s="117" t="s">
        <v>751</v>
      </c>
      <c r="B350" s="117" t="s">
        <v>135</v>
      </c>
      <c r="C350" s="117" t="s">
        <v>24</v>
      </c>
      <c r="D350" s="117" t="s">
        <v>360</v>
      </c>
      <c r="E350" s="117" t="s">
        <v>349</v>
      </c>
      <c r="F350" s="117"/>
      <c r="G350" s="117"/>
      <c r="H350" s="117"/>
      <c r="I350" s="118">
        <v>20236.0</v>
      </c>
      <c r="J350" s="117" t="s">
        <v>84</v>
      </c>
      <c r="K350" s="117" t="s">
        <v>361</v>
      </c>
      <c r="L350" s="119">
        <v>45812.0</v>
      </c>
      <c r="M350" s="117" t="s">
        <v>351</v>
      </c>
      <c r="N350" s="118">
        <v>6.0</v>
      </c>
      <c r="O350" s="117" t="s">
        <v>352</v>
      </c>
      <c r="P350" s="117" t="s">
        <v>353</v>
      </c>
      <c r="Q350" s="118">
        <v>4081.45</v>
      </c>
      <c r="R350" s="118">
        <v>4059.0</v>
      </c>
      <c r="S350" s="118">
        <v>26.0</v>
      </c>
      <c r="T350" s="118">
        <v>37.0</v>
      </c>
      <c r="U350" s="118">
        <v>59.0</v>
      </c>
      <c r="V350" s="118">
        <v>78.0</v>
      </c>
      <c r="W350" s="118">
        <v>-0.169168539</v>
      </c>
      <c r="X350" s="118">
        <v>-0.2213114754098361</v>
      </c>
      <c r="Y350" s="118">
        <v>0.047179224</v>
      </c>
      <c r="Z350" s="118">
        <v>0.131109793</v>
      </c>
      <c r="AA350" s="118">
        <v>-0.063195049</v>
      </c>
      <c r="AB350" s="118">
        <v>653.2696659096041</v>
      </c>
      <c r="AC350" s="118"/>
      <c r="AD350" s="118"/>
      <c r="AE350" s="118"/>
      <c r="AF350" s="118"/>
      <c r="AG350" s="118">
        <v>653.2696659096041</v>
      </c>
      <c r="AH350" s="118"/>
      <c r="AI350" s="118"/>
      <c r="AJ350" s="118"/>
      <c r="AK350" s="118"/>
      <c r="AL350" s="118"/>
      <c r="AM350" s="118"/>
      <c r="AN350" s="118"/>
      <c r="AO350" s="118"/>
      <c r="AP350" s="118"/>
      <c r="AQ350" s="118"/>
      <c r="AR350" s="118">
        <v>0.0</v>
      </c>
      <c r="AS350" s="118">
        <v>0.0</v>
      </c>
      <c r="AT350" s="118"/>
      <c r="AU350" s="118"/>
      <c r="AV350" s="118"/>
      <c r="AW350" s="118"/>
      <c r="AX350" s="118"/>
      <c r="AY350" s="118"/>
      <c r="AZ350" s="118"/>
      <c r="BA350" s="118"/>
      <c r="BB350" s="118"/>
      <c r="BC350" s="118"/>
      <c r="BD350" s="118"/>
      <c r="BE350" s="118"/>
      <c r="BF350" s="118"/>
      <c r="BG350" s="118"/>
      <c r="BH350" s="118">
        <v>14405.22491642162</v>
      </c>
      <c r="BI350" s="118">
        <v>-11550.343971205297</v>
      </c>
      <c r="BJ350" s="118">
        <v>15596.689155763763</v>
      </c>
      <c r="BK350" s="118">
        <v>-7308.003259158032</v>
      </c>
      <c r="BL350" s="118">
        <v>1863.7934625287392</v>
      </c>
      <c r="BM350" s="118">
        <v>-5530.81631292309</v>
      </c>
      <c r="BN350" s="118">
        <v>5494.788595282794</v>
      </c>
      <c r="BO350" s="118">
        <v>-6008.263386034497</v>
      </c>
      <c r="BP350" s="118">
        <v>4577.922715508649</v>
      </c>
      <c r="BQ350" s="118">
        <v>-7731.470775151296</v>
      </c>
      <c r="BR350" s="118"/>
      <c r="BS350" s="118"/>
      <c r="BT350" s="118"/>
      <c r="BU350" s="118"/>
      <c r="BV350" s="118"/>
      <c r="BW350" s="118"/>
      <c r="BX350" s="118"/>
      <c r="BY350" s="118"/>
      <c r="BZ350" s="118">
        <v>0.0</v>
      </c>
      <c r="CA350" s="118">
        <v>0.0</v>
      </c>
      <c r="CB350" s="118"/>
      <c r="CC350" s="118"/>
      <c r="CD350" s="118">
        <v>0.0</v>
      </c>
      <c r="CE350" s="118">
        <v>0.0</v>
      </c>
      <c r="CF350" s="118">
        <v>0.0</v>
      </c>
      <c r="CG350" s="118">
        <v>0.0</v>
      </c>
      <c r="CH350" s="118"/>
      <c r="CI350" s="118"/>
      <c r="CJ350" s="118"/>
      <c r="CK350" s="118"/>
      <c r="CL350" s="119">
        <v>45812.0</v>
      </c>
      <c r="CM350" s="117" t="s">
        <v>362</v>
      </c>
      <c r="CN350" s="117" t="s">
        <v>363</v>
      </c>
      <c r="CO350" s="117" t="s">
        <v>364</v>
      </c>
      <c r="CP350" s="118">
        <v>4081.45</v>
      </c>
      <c r="CQ350" s="118">
        <v>25.0</v>
      </c>
      <c r="CR350" s="118">
        <v>23.0</v>
      </c>
      <c r="CS350" s="117" t="s">
        <v>24</v>
      </c>
      <c r="CT350" s="117"/>
      <c r="CU350" s="117"/>
      <c r="CV350" s="117" t="s">
        <v>357</v>
      </c>
      <c r="CW350" s="119">
        <v>46178.0</v>
      </c>
      <c r="CX350" s="117" t="s">
        <v>358</v>
      </c>
    </row>
    <row r="351">
      <c r="A351" s="114" t="s">
        <v>655</v>
      </c>
      <c r="B351" s="114" t="s">
        <v>803</v>
      </c>
      <c r="C351" s="114" t="s">
        <v>25</v>
      </c>
      <c r="D351" s="114" t="s">
        <v>459</v>
      </c>
      <c r="E351" s="114" t="s">
        <v>349</v>
      </c>
      <c r="F351" s="114"/>
      <c r="G351" s="114"/>
      <c r="H351" s="114"/>
      <c r="I351" s="115">
        <v>21597.0</v>
      </c>
      <c r="J351" s="114" t="s">
        <v>86</v>
      </c>
      <c r="K351" s="114" t="s">
        <v>460</v>
      </c>
      <c r="L351" s="116">
        <v>45812.0</v>
      </c>
      <c r="M351" s="114" t="s">
        <v>351</v>
      </c>
      <c r="N351" s="115">
        <v>6.0</v>
      </c>
      <c r="O351" s="114" t="s">
        <v>352</v>
      </c>
      <c r="P351" s="114" t="s">
        <v>353</v>
      </c>
      <c r="Q351" s="115">
        <v>9482.42</v>
      </c>
      <c r="R351" s="115">
        <v>7914.12</v>
      </c>
      <c r="S351" s="115">
        <v>56.0</v>
      </c>
      <c r="T351" s="115">
        <v>47.0</v>
      </c>
      <c r="U351" s="115">
        <v>112.0</v>
      </c>
      <c r="V351" s="115">
        <v>113.0</v>
      </c>
      <c r="W351" s="115">
        <v>-0.082491842</v>
      </c>
      <c r="X351" s="115">
        <v>-0.04054054054054057</v>
      </c>
      <c r="Y351" s="115">
        <v>-0.002432829</v>
      </c>
      <c r="Z351" s="115">
        <v>0.064605929</v>
      </c>
      <c r="AA351" s="115">
        <v>-0.117253521</v>
      </c>
      <c r="AB351" s="115">
        <v>1922.3714051581903</v>
      </c>
      <c r="AC351" s="115"/>
      <c r="AD351" s="115"/>
      <c r="AE351" s="115"/>
      <c r="AF351" s="115"/>
      <c r="AG351" s="115">
        <v>1922.3714051581903</v>
      </c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>
        <v>0.0</v>
      </c>
      <c r="AS351" s="115">
        <v>0.0</v>
      </c>
      <c r="AT351" s="115"/>
      <c r="AU351" s="115"/>
      <c r="AV351" s="115"/>
      <c r="AW351" s="115"/>
      <c r="AX351" s="115"/>
      <c r="AY351" s="115"/>
      <c r="AZ351" s="115"/>
      <c r="BA351" s="115"/>
      <c r="BB351" s="115"/>
      <c r="BC351" s="115"/>
      <c r="BD351" s="115"/>
      <c r="BE351" s="115"/>
      <c r="BF351" s="115"/>
      <c r="BG351" s="115"/>
      <c r="BH351" s="115">
        <v>18942.256601210724</v>
      </c>
      <c r="BI351" s="115">
        <v>-22493.812897781016</v>
      </c>
      <c r="BJ351" s="115">
        <v>10854.753869818704</v>
      </c>
      <c r="BK351" s="115">
        <v>-25193.598336845087</v>
      </c>
      <c r="BL351" s="115">
        <v>12226.332837277254</v>
      </c>
      <c r="BM351" s="115">
        <v>-8082.171623414555</v>
      </c>
      <c r="BN351" s="115">
        <v>13944.239662689306</v>
      </c>
      <c r="BO351" s="115">
        <v>-12148.991186639172</v>
      </c>
      <c r="BP351" s="115">
        <v>13323.364577980185</v>
      </c>
      <c r="BQ351" s="115">
        <v>-10974.45184016762</v>
      </c>
      <c r="BR351" s="115"/>
      <c r="BS351" s="115"/>
      <c r="BT351" s="115"/>
      <c r="BU351" s="115"/>
      <c r="BV351" s="115"/>
      <c r="BW351" s="115"/>
      <c r="BX351" s="115"/>
      <c r="BY351" s="115"/>
      <c r="BZ351" s="115">
        <v>0.0</v>
      </c>
      <c r="CA351" s="115">
        <v>0.0</v>
      </c>
      <c r="CB351" s="115"/>
      <c r="CC351" s="115"/>
      <c r="CD351" s="115">
        <v>0.0</v>
      </c>
      <c r="CE351" s="115">
        <v>0.0</v>
      </c>
      <c r="CF351" s="115">
        <v>0.0</v>
      </c>
      <c r="CG351" s="115">
        <v>0.0</v>
      </c>
      <c r="CH351" s="115"/>
      <c r="CI351" s="115"/>
      <c r="CJ351" s="115"/>
      <c r="CK351" s="115"/>
      <c r="CL351" s="116">
        <v>45812.0</v>
      </c>
      <c r="CM351" s="114" t="s">
        <v>384</v>
      </c>
      <c r="CN351" s="114" t="s">
        <v>461</v>
      </c>
      <c r="CO351" s="114" t="s">
        <v>501</v>
      </c>
      <c r="CP351" s="115">
        <v>9482.42</v>
      </c>
      <c r="CQ351" s="115">
        <v>25.0</v>
      </c>
      <c r="CR351" s="115">
        <v>23.0</v>
      </c>
      <c r="CS351" s="114" t="s">
        <v>247</v>
      </c>
      <c r="CT351" s="114"/>
      <c r="CU351" s="114"/>
      <c r="CV351" s="114" t="s">
        <v>357</v>
      </c>
      <c r="CW351" s="116">
        <v>46178.0</v>
      </c>
      <c r="CX351" s="114" t="s">
        <v>358</v>
      </c>
    </row>
    <row r="352">
      <c r="A352" s="117" t="s">
        <v>795</v>
      </c>
      <c r="B352" s="117" t="s">
        <v>804</v>
      </c>
      <c r="C352" s="117" t="s">
        <v>25</v>
      </c>
      <c r="D352" s="117" t="s">
        <v>437</v>
      </c>
      <c r="E352" s="117" t="s">
        <v>349</v>
      </c>
      <c r="F352" s="117"/>
      <c r="G352" s="117"/>
      <c r="H352" s="117"/>
      <c r="I352" s="118">
        <v>21792.0</v>
      </c>
      <c r="J352" s="117" t="s">
        <v>96</v>
      </c>
      <c r="K352" s="117" t="s">
        <v>438</v>
      </c>
      <c r="L352" s="119">
        <v>45812.0</v>
      </c>
      <c r="M352" s="117" t="s">
        <v>351</v>
      </c>
      <c r="N352" s="118">
        <v>6.0</v>
      </c>
      <c r="O352" s="117" t="s">
        <v>352</v>
      </c>
      <c r="P352" s="117" t="s">
        <v>353</v>
      </c>
      <c r="Q352" s="118">
        <v>2568.75</v>
      </c>
      <c r="R352" s="118">
        <v>1797.97</v>
      </c>
      <c r="S352" s="118">
        <v>18.0</v>
      </c>
      <c r="T352" s="118">
        <v>15.0</v>
      </c>
      <c r="U352" s="118">
        <v>37.0</v>
      </c>
      <c r="V352" s="118">
        <v>27.0</v>
      </c>
      <c r="W352" s="118">
        <v>0.04034084</v>
      </c>
      <c r="X352" s="118">
        <v>0.04475993804852868</v>
      </c>
      <c r="Y352" s="118">
        <v>-0.013683563</v>
      </c>
      <c r="Z352" s="118">
        <v>0.046733395</v>
      </c>
      <c r="AA352" s="118">
        <v>-0.06415088799999999</v>
      </c>
      <c r="AB352" s="118">
        <v>773.0199205227068</v>
      </c>
      <c r="AC352" s="118"/>
      <c r="AD352" s="118"/>
      <c r="AE352" s="118"/>
      <c r="AF352" s="118"/>
      <c r="AG352" s="118">
        <v>773.0199205227068</v>
      </c>
      <c r="AH352" s="118"/>
      <c r="AI352" s="118"/>
      <c r="AJ352" s="118"/>
      <c r="AK352" s="118"/>
      <c r="AL352" s="118"/>
      <c r="AM352" s="118"/>
      <c r="AN352" s="118"/>
      <c r="AO352" s="118"/>
      <c r="AP352" s="118"/>
      <c r="AQ352" s="118"/>
      <c r="AR352" s="118">
        <v>0.0</v>
      </c>
      <c r="AS352" s="118">
        <v>0.0</v>
      </c>
      <c r="AT352" s="118"/>
      <c r="AU352" s="118"/>
      <c r="AV352" s="118"/>
      <c r="AW352" s="118"/>
      <c r="AX352" s="118"/>
      <c r="AY352" s="118"/>
      <c r="AZ352" s="118"/>
      <c r="BA352" s="118"/>
      <c r="BB352" s="118"/>
      <c r="BC352" s="118"/>
      <c r="BD352" s="118"/>
      <c r="BE352" s="118"/>
      <c r="BF352" s="118"/>
      <c r="BG352" s="118"/>
      <c r="BH352" s="118">
        <v>9042.656767071201</v>
      </c>
      <c r="BI352" s="118">
        <v>-14624.782956248802</v>
      </c>
      <c r="BJ352" s="118">
        <v>6574.140305029479</v>
      </c>
      <c r="BK352" s="118">
        <v>-12722.472117528498</v>
      </c>
      <c r="BL352" s="118">
        <v>7193.335260140271</v>
      </c>
      <c r="BM352" s="118">
        <v>-4274.494645819442</v>
      </c>
      <c r="BN352" s="118">
        <v>5785.784483451586</v>
      </c>
      <c r="BO352" s="118">
        <v>-6150.014104686039</v>
      </c>
      <c r="BP352" s="118">
        <v>6844.823439854254</v>
      </c>
      <c r="BQ352" s="118">
        <v>-3561.7532042989715</v>
      </c>
      <c r="BR352" s="118"/>
      <c r="BS352" s="118"/>
      <c r="BT352" s="118"/>
      <c r="BU352" s="118"/>
      <c r="BV352" s="118"/>
      <c r="BW352" s="118"/>
      <c r="BX352" s="118"/>
      <c r="BY352" s="118"/>
      <c r="BZ352" s="118">
        <v>0.0</v>
      </c>
      <c r="CA352" s="118">
        <v>0.0</v>
      </c>
      <c r="CB352" s="118"/>
      <c r="CC352" s="118"/>
      <c r="CD352" s="118">
        <v>0.0</v>
      </c>
      <c r="CE352" s="118">
        <v>0.0</v>
      </c>
      <c r="CF352" s="118">
        <v>0.0</v>
      </c>
      <c r="CG352" s="118">
        <v>0.0</v>
      </c>
      <c r="CH352" s="118"/>
      <c r="CI352" s="118"/>
      <c r="CJ352" s="118"/>
      <c r="CK352" s="118"/>
      <c r="CL352" s="119">
        <v>45812.0</v>
      </c>
      <c r="CM352" s="117" t="s">
        <v>354</v>
      </c>
      <c r="CN352" s="117" t="s">
        <v>466</v>
      </c>
      <c r="CO352" s="117" t="s">
        <v>467</v>
      </c>
      <c r="CP352" s="118">
        <v>2568.75</v>
      </c>
      <c r="CQ352" s="118">
        <v>25.0</v>
      </c>
      <c r="CR352" s="118">
        <v>23.0</v>
      </c>
      <c r="CS352" s="117" t="s">
        <v>247</v>
      </c>
      <c r="CT352" s="117"/>
      <c r="CU352" s="117"/>
      <c r="CV352" s="117" t="s">
        <v>357</v>
      </c>
      <c r="CW352" s="119">
        <v>46178.0</v>
      </c>
      <c r="CX352" s="117" t="s">
        <v>358</v>
      </c>
    </row>
    <row r="353">
      <c r="A353" s="114" t="s">
        <v>548</v>
      </c>
      <c r="B353" s="114" t="s">
        <v>805</v>
      </c>
      <c r="C353" s="114" t="s">
        <v>26</v>
      </c>
      <c r="D353" s="114" t="s">
        <v>395</v>
      </c>
      <c r="E353" s="114" t="s">
        <v>349</v>
      </c>
      <c r="F353" s="114"/>
      <c r="G353" s="114"/>
      <c r="H353" s="114"/>
      <c r="I353" s="115">
        <v>20975.0</v>
      </c>
      <c r="J353" s="114" t="s">
        <v>91</v>
      </c>
      <c r="K353" s="114" t="s">
        <v>396</v>
      </c>
      <c r="L353" s="116">
        <v>45812.0</v>
      </c>
      <c r="M353" s="114" t="s">
        <v>351</v>
      </c>
      <c r="N353" s="115">
        <v>6.0</v>
      </c>
      <c r="O353" s="114" t="s">
        <v>352</v>
      </c>
      <c r="P353" s="114" t="s">
        <v>353</v>
      </c>
      <c r="Q353" s="115">
        <v>17656.92</v>
      </c>
      <c r="R353" s="115">
        <v>21668.57</v>
      </c>
      <c r="S353" s="115">
        <v>109.0</v>
      </c>
      <c r="T353" s="115">
        <v>143.0</v>
      </c>
      <c r="U353" s="115">
        <v>252.0</v>
      </c>
      <c r="V353" s="115">
        <v>333.0</v>
      </c>
      <c r="W353" s="115">
        <v>-0.126790611</v>
      </c>
      <c r="X353" s="115">
        <v>-0.13422818791946312</v>
      </c>
      <c r="Y353" s="115">
        <v>0.005650353</v>
      </c>
      <c r="Z353" s="115">
        <v>0.040681487</v>
      </c>
      <c r="AA353" s="115">
        <v>-0.053243574</v>
      </c>
      <c r="AB353" s="115">
        <v>-1351.3300443092128</v>
      </c>
      <c r="AC353" s="115"/>
      <c r="AD353" s="115"/>
      <c r="AE353" s="115"/>
      <c r="AF353" s="115"/>
      <c r="AG353" s="115">
        <v>-1351.3300443092128</v>
      </c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>
        <v>0.0</v>
      </c>
      <c r="AS353" s="115">
        <v>0.0</v>
      </c>
      <c r="AT353" s="115"/>
      <c r="AU353" s="115"/>
      <c r="AV353" s="115"/>
      <c r="AW353" s="115"/>
      <c r="AX353" s="115"/>
      <c r="AY353" s="115"/>
      <c r="AZ353" s="115"/>
      <c r="BA353" s="115"/>
      <c r="BB353" s="115"/>
      <c r="BC353" s="115"/>
      <c r="BD353" s="115"/>
      <c r="BE353" s="115"/>
      <c r="BF353" s="115"/>
      <c r="BG353" s="115"/>
      <c r="BH353" s="115">
        <v>21829.763445806973</v>
      </c>
      <c r="BI353" s="115">
        <v>-23232.607832078007</v>
      </c>
      <c r="BJ353" s="115">
        <v>14461.217678905754</v>
      </c>
      <c r="BK353" s="115">
        <v>-15723.93336723758</v>
      </c>
      <c r="BL353" s="115">
        <v>15034.277698176309</v>
      </c>
      <c r="BM353" s="115">
        <v>-14029.203514637135</v>
      </c>
      <c r="BN353" s="115">
        <v>5351.690837590037</v>
      </c>
      <c r="BO353" s="115">
        <v>-9876.566785555335</v>
      </c>
      <c r="BP353" s="115">
        <v>15726.327725337875</v>
      </c>
      <c r="BQ353" s="115">
        <v>-10196.377593833404</v>
      </c>
      <c r="BR353" s="115"/>
      <c r="BS353" s="115"/>
      <c r="BT353" s="115"/>
      <c r="BU353" s="115"/>
      <c r="BV353" s="115"/>
      <c r="BW353" s="115"/>
      <c r="BX353" s="115"/>
      <c r="BY353" s="115"/>
      <c r="BZ353" s="115">
        <v>0.0</v>
      </c>
      <c r="CA353" s="115">
        <v>0.0</v>
      </c>
      <c r="CB353" s="115"/>
      <c r="CC353" s="115"/>
      <c r="CD353" s="115">
        <v>0.0</v>
      </c>
      <c r="CE353" s="115">
        <v>0.0</v>
      </c>
      <c r="CF353" s="115">
        <v>0.0</v>
      </c>
      <c r="CG353" s="115">
        <v>0.0</v>
      </c>
      <c r="CH353" s="115"/>
      <c r="CI353" s="115"/>
      <c r="CJ353" s="115"/>
      <c r="CK353" s="115"/>
      <c r="CL353" s="116">
        <v>45812.0</v>
      </c>
      <c r="CM353" s="114" t="s">
        <v>384</v>
      </c>
      <c r="CN353" s="114" t="s">
        <v>396</v>
      </c>
      <c r="CO353" s="114" t="s">
        <v>397</v>
      </c>
      <c r="CP353" s="115">
        <v>17656.92</v>
      </c>
      <c r="CQ353" s="115">
        <v>25.0</v>
      </c>
      <c r="CR353" s="115">
        <v>23.0</v>
      </c>
      <c r="CS353" s="114" t="s">
        <v>247</v>
      </c>
      <c r="CT353" s="114"/>
      <c r="CU353" s="114"/>
      <c r="CV353" s="114" t="s">
        <v>372</v>
      </c>
      <c r="CW353" s="116">
        <v>46178.0</v>
      </c>
      <c r="CX353" s="114" t="s">
        <v>358</v>
      </c>
    </row>
    <row r="354">
      <c r="A354" s="117" t="s">
        <v>545</v>
      </c>
      <c r="B354" s="117" t="s">
        <v>806</v>
      </c>
      <c r="C354" s="117" t="s">
        <v>25</v>
      </c>
      <c r="D354" s="117" t="s">
        <v>437</v>
      </c>
      <c r="E354" s="117" t="s">
        <v>349</v>
      </c>
      <c r="F354" s="117"/>
      <c r="G354" s="117"/>
      <c r="H354" s="117"/>
      <c r="I354" s="118">
        <v>21781.0</v>
      </c>
      <c r="J354" s="117" t="s">
        <v>96</v>
      </c>
      <c r="K354" s="117" t="s">
        <v>438</v>
      </c>
      <c r="L354" s="119">
        <v>45812.0</v>
      </c>
      <c r="M354" s="117" t="s">
        <v>351</v>
      </c>
      <c r="N354" s="118">
        <v>6.0</v>
      </c>
      <c r="O354" s="117" t="s">
        <v>352</v>
      </c>
      <c r="P354" s="117" t="s">
        <v>353</v>
      </c>
      <c r="Q354" s="118">
        <v>4150.1</v>
      </c>
      <c r="R354" s="118">
        <v>2281.9</v>
      </c>
      <c r="S354" s="118">
        <v>19.0</v>
      </c>
      <c r="T354" s="118">
        <v>13.0</v>
      </c>
      <c r="U354" s="118">
        <v>62.0</v>
      </c>
      <c r="V354" s="118">
        <v>30.0</v>
      </c>
      <c r="W354" s="118">
        <v>0.04034084</v>
      </c>
      <c r="X354" s="118">
        <v>0.04475993804852868</v>
      </c>
      <c r="Y354" s="118">
        <v>-0.013683563</v>
      </c>
      <c r="Z354" s="118">
        <v>0.046733395</v>
      </c>
      <c r="AA354" s="118">
        <v>-0.06415088799999999</v>
      </c>
      <c r="AB354" s="118">
        <v>2044.1113910635142</v>
      </c>
      <c r="AC354" s="118"/>
      <c r="AD354" s="118"/>
      <c r="AE354" s="118"/>
      <c r="AF354" s="118"/>
      <c r="AG354" s="118">
        <v>2044.1113910635142</v>
      </c>
      <c r="AH354" s="118"/>
      <c r="AI354" s="118"/>
      <c r="AJ354" s="118"/>
      <c r="AK354" s="118"/>
      <c r="AL354" s="118"/>
      <c r="AM354" s="118"/>
      <c r="AN354" s="118"/>
      <c r="AO354" s="118"/>
      <c r="AP354" s="118"/>
      <c r="AQ354" s="118"/>
      <c r="AR354" s="118">
        <v>0.0</v>
      </c>
      <c r="AS354" s="118">
        <v>0.0</v>
      </c>
      <c r="AT354" s="118"/>
      <c r="AU354" s="118"/>
      <c r="AV354" s="118"/>
      <c r="AW354" s="118"/>
      <c r="AX354" s="118"/>
      <c r="AY354" s="118"/>
      <c r="AZ354" s="118"/>
      <c r="BA354" s="118"/>
      <c r="BB354" s="118"/>
      <c r="BC354" s="118"/>
      <c r="BD354" s="118"/>
      <c r="BE354" s="118"/>
      <c r="BF354" s="118"/>
      <c r="BG354" s="118"/>
      <c r="BH354" s="118">
        <v>9042.656767071201</v>
      </c>
      <c r="BI354" s="118">
        <v>-14624.782956248802</v>
      </c>
      <c r="BJ354" s="118">
        <v>6574.140305029479</v>
      </c>
      <c r="BK354" s="118">
        <v>-12722.472117528498</v>
      </c>
      <c r="BL354" s="118">
        <v>7193.335260140271</v>
      </c>
      <c r="BM354" s="118">
        <v>-4274.494645819442</v>
      </c>
      <c r="BN354" s="118">
        <v>5785.784483451586</v>
      </c>
      <c r="BO354" s="118">
        <v>-6150.014104686039</v>
      </c>
      <c r="BP354" s="118">
        <v>6844.823439854254</v>
      </c>
      <c r="BQ354" s="118">
        <v>-3561.7532042989715</v>
      </c>
      <c r="BR354" s="118"/>
      <c r="BS354" s="118"/>
      <c r="BT354" s="118"/>
      <c r="BU354" s="118"/>
      <c r="BV354" s="118"/>
      <c r="BW354" s="118"/>
      <c r="BX354" s="118"/>
      <c r="BY354" s="118"/>
      <c r="BZ354" s="118">
        <v>0.0</v>
      </c>
      <c r="CA354" s="118">
        <v>0.0</v>
      </c>
      <c r="CB354" s="118"/>
      <c r="CC354" s="118"/>
      <c r="CD354" s="118">
        <v>0.0</v>
      </c>
      <c r="CE354" s="118">
        <v>0.0</v>
      </c>
      <c r="CF354" s="118">
        <v>0.0</v>
      </c>
      <c r="CG354" s="118">
        <v>0.0</v>
      </c>
      <c r="CH354" s="118"/>
      <c r="CI354" s="118"/>
      <c r="CJ354" s="118"/>
      <c r="CK354" s="118"/>
      <c r="CL354" s="119">
        <v>45812.0</v>
      </c>
      <c r="CM354" s="117" t="s">
        <v>354</v>
      </c>
      <c r="CN354" s="117" t="s">
        <v>466</v>
      </c>
      <c r="CO354" s="117" t="s">
        <v>467</v>
      </c>
      <c r="CP354" s="118">
        <v>4150.1</v>
      </c>
      <c r="CQ354" s="118">
        <v>25.0</v>
      </c>
      <c r="CR354" s="118">
        <v>23.0</v>
      </c>
      <c r="CS354" s="117" t="s">
        <v>247</v>
      </c>
      <c r="CT354" s="117"/>
      <c r="CU354" s="117"/>
      <c r="CV354" s="117" t="s">
        <v>357</v>
      </c>
      <c r="CW354" s="119">
        <v>46178.0</v>
      </c>
      <c r="CX354" s="117" t="s">
        <v>358</v>
      </c>
    </row>
    <row r="355">
      <c r="A355" s="114" t="s">
        <v>679</v>
      </c>
      <c r="B355" s="114" t="s">
        <v>807</v>
      </c>
      <c r="C355" s="114" t="s">
        <v>27</v>
      </c>
      <c r="D355" s="114" t="s">
        <v>367</v>
      </c>
      <c r="E355" s="114" t="s">
        <v>349</v>
      </c>
      <c r="F355" s="114"/>
      <c r="G355" s="114"/>
      <c r="H355" s="114"/>
      <c r="I355" s="115">
        <v>13225.0</v>
      </c>
      <c r="J355" s="114" t="s">
        <v>84</v>
      </c>
      <c r="K355" s="114" t="s">
        <v>368</v>
      </c>
      <c r="L355" s="116">
        <v>45812.0</v>
      </c>
      <c r="M355" s="114" t="s">
        <v>351</v>
      </c>
      <c r="N355" s="115">
        <v>6.0</v>
      </c>
      <c r="O355" s="114" t="s">
        <v>352</v>
      </c>
      <c r="P355" s="114" t="s">
        <v>353</v>
      </c>
      <c r="Q355" s="115">
        <v>11303.75</v>
      </c>
      <c r="R355" s="115">
        <v>18197.53</v>
      </c>
      <c r="S355" s="115">
        <v>71.0</v>
      </c>
      <c r="T355" s="115">
        <v>108.0</v>
      </c>
      <c r="U355" s="115">
        <v>173.0</v>
      </c>
      <c r="V355" s="115">
        <v>346.0</v>
      </c>
      <c r="W355" s="115">
        <v>-0.169168539</v>
      </c>
      <c r="X355" s="115">
        <v>-0.2213114754098361</v>
      </c>
      <c r="Y355" s="115">
        <v>0.047179224</v>
      </c>
      <c r="Z355" s="115">
        <v>0.131109793</v>
      </c>
      <c r="AA355" s="115">
        <v>-0.063195049</v>
      </c>
      <c r="AB355" s="115">
        <v>-3309.215569885173</v>
      </c>
      <c r="AC355" s="115"/>
      <c r="AD355" s="115"/>
      <c r="AE355" s="115"/>
      <c r="AF355" s="115"/>
      <c r="AG355" s="115">
        <v>-3309.215569885173</v>
      </c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>
        <v>0.0</v>
      </c>
      <c r="AS355" s="115">
        <v>0.0</v>
      </c>
      <c r="AT355" s="115"/>
      <c r="AU355" s="115"/>
      <c r="AV355" s="115"/>
      <c r="AW355" s="115"/>
      <c r="AX355" s="115"/>
      <c r="AY355" s="115"/>
      <c r="AZ355" s="115"/>
      <c r="BA355" s="115"/>
      <c r="BB355" s="115"/>
      <c r="BC355" s="115"/>
      <c r="BD355" s="115"/>
      <c r="BE355" s="115"/>
      <c r="BF355" s="115"/>
      <c r="BG355" s="115"/>
      <c r="BH355" s="115">
        <v>14405.22491642162</v>
      </c>
      <c r="BI355" s="115">
        <v>-11550.343971205297</v>
      </c>
      <c r="BJ355" s="115">
        <v>15596.689155763763</v>
      </c>
      <c r="BK355" s="115">
        <v>-7308.003259158032</v>
      </c>
      <c r="BL355" s="115">
        <v>1863.7934625287392</v>
      </c>
      <c r="BM355" s="115">
        <v>-5530.81631292309</v>
      </c>
      <c r="BN355" s="115">
        <v>5494.788595282794</v>
      </c>
      <c r="BO355" s="115">
        <v>-6008.263386034497</v>
      </c>
      <c r="BP355" s="115">
        <v>4577.922715508649</v>
      </c>
      <c r="BQ355" s="115">
        <v>-7731.470775151296</v>
      </c>
      <c r="BR355" s="115"/>
      <c r="BS355" s="115"/>
      <c r="BT355" s="115"/>
      <c r="BU355" s="115"/>
      <c r="BV355" s="115"/>
      <c r="BW355" s="115"/>
      <c r="BX355" s="115"/>
      <c r="BY355" s="115"/>
      <c r="BZ355" s="115">
        <v>0.0</v>
      </c>
      <c r="CA355" s="115">
        <v>0.0</v>
      </c>
      <c r="CB355" s="115"/>
      <c r="CC355" s="115"/>
      <c r="CD355" s="115">
        <v>0.0</v>
      </c>
      <c r="CE355" s="115">
        <v>0.0</v>
      </c>
      <c r="CF355" s="115">
        <v>0.0</v>
      </c>
      <c r="CG355" s="115">
        <v>0.0</v>
      </c>
      <c r="CH355" s="115"/>
      <c r="CI355" s="115"/>
      <c r="CJ355" s="115"/>
      <c r="CK355" s="115"/>
      <c r="CL355" s="116">
        <v>45812.0</v>
      </c>
      <c r="CM355" s="114" t="s">
        <v>369</v>
      </c>
      <c r="CN355" s="114" t="s">
        <v>370</v>
      </c>
      <c r="CO355" s="114" t="s">
        <v>371</v>
      </c>
      <c r="CP355" s="115">
        <v>11303.75</v>
      </c>
      <c r="CQ355" s="115">
        <v>25.0</v>
      </c>
      <c r="CR355" s="115">
        <v>23.0</v>
      </c>
      <c r="CS355" s="114" t="s">
        <v>247</v>
      </c>
      <c r="CT355" s="114"/>
      <c r="CU355" s="114"/>
      <c r="CV355" s="114" t="s">
        <v>372</v>
      </c>
      <c r="CW355" s="116">
        <v>46178.0</v>
      </c>
      <c r="CX355" s="114" t="s">
        <v>358</v>
      </c>
    </row>
    <row r="356">
      <c r="A356" s="117" t="s">
        <v>792</v>
      </c>
      <c r="B356" s="117" t="s">
        <v>127</v>
      </c>
      <c r="C356" s="117" t="s">
        <v>24</v>
      </c>
      <c r="D356" s="117" t="s">
        <v>469</v>
      </c>
      <c r="E356" s="117" t="s">
        <v>349</v>
      </c>
      <c r="F356" s="117"/>
      <c r="G356" s="117"/>
      <c r="H356" s="117"/>
      <c r="I356" s="118">
        <v>19926.0</v>
      </c>
      <c r="J356" s="117" t="s">
        <v>90</v>
      </c>
      <c r="K356" s="117" t="s">
        <v>470</v>
      </c>
      <c r="L356" s="119">
        <v>45812.0</v>
      </c>
      <c r="M356" s="117" t="s">
        <v>351</v>
      </c>
      <c r="N356" s="118">
        <v>6.0</v>
      </c>
      <c r="O356" s="117" t="s">
        <v>352</v>
      </c>
      <c r="P356" s="117" t="s">
        <v>353</v>
      </c>
      <c r="Q356" s="118">
        <v>3751.34</v>
      </c>
      <c r="R356" s="118">
        <v>5298.22</v>
      </c>
      <c r="S356" s="118">
        <v>27.0</v>
      </c>
      <c r="T356" s="118">
        <v>32.0</v>
      </c>
      <c r="U356" s="118">
        <v>74.0</v>
      </c>
      <c r="V356" s="118">
        <v>101.0</v>
      </c>
      <c r="W356" s="118">
        <v>-0.0192751205</v>
      </c>
      <c r="X356" s="118">
        <v>-0.10607610474631751</v>
      </c>
      <c r="Y356" s="118">
        <v>0.025536409</v>
      </c>
      <c r="Z356" s="118">
        <v>0.0802198395</v>
      </c>
      <c r="AA356" s="118">
        <v>-0.015659599</v>
      </c>
      <c r="AB356" s="118">
        <v>-1056.2651750855803</v>
      </c>
      <c r="AC356" s="118"/>
      <c r="AD356" s="118"/>
      <c r="AE356" s="118"/>
      <c r="AF356" s="118"/>
      <c r="AG356" s="118">
        <v>-1056.2651750855803</v>
      </c>
      <c r="AH356" s="118"/>
      <c r="AI356" s="118"/>
      <c r="AJ356" s="118"/>
      <c r="AK356" s="118"/>
      <c r="AL356" s="118"/>
      <c r="AM356" s="118"/>
      <c r="AN356" s="118"/>
      <c r="AO356" s="118"/>
      <c r="AP356" s="118"/>
      <c r="AQ356" s="118"/>
      <c r="AR356" s="118">
        <v>0.0</v>
      </c>
      <c r="AS356" s="118">
        <v>0.0</v>
      </c>
      <c r="AT356" s="118"/>
      <c r="AU356" s="118"/>
      <c r="AV356" s="118"/>
      <c r="AW356" s="118"/>
      <c r="AX356" s="118"/>
      <c r="AY356" s="118"/>
      <c r="AZ356" s="118"/>
      <c r="BA356" s="118"/>
      <c r="BB356" s="118"/>
      <c r="BC356" s="118"/>
      <c r="BD356" s="118"/>
      <c r="BE356" s="118"/>
      <c r="BF356" s="118"/>
      <c r="BG356" s="118"/>
      <c r="BH356" s="118">
        <v>35860.08468789623</v>
      </c>
      <c r="BI356" s="118">
        <v>-32223.222052184225</v>
      </c>
      <c r="BJ356" s="118">
        <v>38711.29793377301</v>
      </c>
      <c r="BK356" s="118">
        <v>-22292.76362879735</v>
      </c>
      <c r="BL356" s="118">
        <v>16066.338981910685</v>
      </c>
      <c r="BM356" s="118">
        <v>-10957.421611413132</v>
      </c>
      <c r="BN356" s="118">
        <v>6086.057923784585</v>
      </c>
      <c r="BO356" s="118">
        <v>-20496.08517131655</v>
      </c>
      <c r="BP356" s="118">
        <v>23628.110314015066</v>
      </c>
      <c r="BQ356" s="118">
        <v>-4109.165695985545</v>
      </c>
      <c r="BR356" s="118"/>
      <c r="BS356" s="118"/>
      <c r="BT356" s="118"/>
      <c r="BU356" s="118"/>
      <c r="BV356" s="118"/>
      <c r="BW356" s="118"/>
      <c r="BX356" s="118"/>
      <c r="BY356" s="118"/>
      <c r="BZ356" s="118">
        <v>0.0</v>
      </c>
      <c r="CA356" s="118">
        <v>0.0</v>
      </c>
      <c r="CB356" s="118"/>
      <c r="CC356" s="118"/>
      <c r="CD356" s="118">
        <v>0.0</v>
      </c>
      <c r="CE356" s="118">
        <v>0.0</v>
      </c>
      <c r="CF356" s="118">
        <v>0.0</v>
      </c>
      <c r="CG356" s="118">
        <v>0.0</v>
      </c>
      <c r="CH356" s="118"/>
      <c r="CI356" s="118"/>
      <c r="CJ356" s="118"/>
      <c r="CK356" s="118"/>
      <c r="CL356" s="119">
        <v>45812.0</v>
      </c>
      <c r="CM356" s="117" t="s">
        <v>354</v>
      </c>
      <c r="CN356" s="117" t="s">
        <v>471</v>
      </c>
      <c r="CO356" s="117" t="s">
        <v>472</v>
      </c>
      <c r="CP356" s="118">
        <v>3751.34</v>
      </c>
      <c r="CQ356" s="118">
        <v>25.0</v>
      </c>
      <c r="CR356" s="118">
        <v>23.0</v>
      </c>
      <c r="CS356" s="117" t="s">
        <v>24</v>
      </c>
      <c r="CT356" s="117"/>
      <c r="CU356" s="117"/>
      <c r="CV356" s="117" t="s">
        <v>372</v>
      </c>
      <c r="CW356" s="119">
        <v>46178.0</v>
      </c>
      <c r="CX356" s="117" t="s">
        <v>358</v>
      </c>
    </row>
    <row r="357">
      <c r="A357" s="114" t="s">
        <v>801</v>
      </c>
      <c r="B357" s="114" t="s">
        <v>151</v>
      </c>
      <c r="C357" s="114" t="s">
        <v>24</v>
      </c>
      <c r="D357" s="114" t="s">
        <v>469</v>
      </c>
      <c r="E357" s="114" t="s">
        <v>349</v>
      </c>
      <c r="F357" s="114"/>
      <c r="G357" s="114"/>
      <c r="H357" s="114"/>
      <c r="I357" s="115">
        <v>19943.0</v>
      </c>
      <c r="J357" s="114" t="s">
        <v>97</v>
      </c>
      <c r="K357" s="114" t="s">
        <v>470</v>
      </c>
      <c r="L357" s="116">
        <v>45812.0</v>
      </c>
      <c r="M357" s="114" t="s">
        <v>351</v>
      </c>
      <c r="N357" s="115">
        <v>6.0</v>
      </c>
      <c r="O357" s="114" t="s">
        <v>352</v>
      </c>
      <c r="P357" s="114" t="s">
        <v>353</v>
      </c>
      <c r="Q357" s="115">
        <v>2759.05</v>
      </c>
      <c r="R357" s="115">
        <v>5550.57</v>
      </c>
      <c r="S357" s="115">
        <v>22.0</v>
      </c>
      <c r="T357" s="115">
        <v>33.0</v>
      </c>
      <c r="U357" s="115">
        <v>54.0</v>
      </c>
      <c r="V357" s="115">
        <v>93.0</v>
      </c>
      <c r="W357" s="115">
        <v>-0.051923965</v>
      </c>
      <c r="X357" s="115">
        <v>-0.11016949152542377</v>
      </c>
      <c r="Y357" s="115">
        <v>0.017272961</v>
      </c>
      <c r="Z357" s="115">
        <v>0.049994038</v>
      </c>
      <c r="AA357" s="115">
        <v>-0.004946123</v>
      </c>
      <c r="AB357" s="115">
        <v>-1928.826816038637</v>
      </c>
      <c r="AC357" s="115"/>
      <c r="AD357" s="115"/>
      <c r="AE357" s="115"/>
      <c r="AF357" s="115"/>
      <c r="AG357" s="115">
        <v>-1928.826816038637</v>
      </c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>
        <v>0.0</v>
      </c>
      <c r="AS357" s="115">
        <v>0.0</v>
      </c>
      <c r="AT357" s="115"/>
      <c r="AU357" s="115"/>
      <c r="AV357" s="115"/>
      <c r="AW357" s="115"/>
      <c r="AX357" s="115"/>
      <c r="AY357" s="115"/>
      <c r="AZ357" s="115"/>
      <c r="BA357" s="115"/>
      <c r="BB357" s="115"/>
      <c r="BC357" s="115"/>
      <c r="BD357" s="115"/>
      <c r="BE357" s="115"/>
      <c r="BF357" s="115"/>
      <c r="BG357" s="115"/>
      <c r="BH357" s="115">
        <v>36723.19343576279</v>
      </c>
      <c r="BI357" s="115">
        <v>-31012.0357528237</v>
      </c>
      <c r="BJ357" s="115">
        <v>38166.80286539551</v>
      </c>
      <c r="BK357" s="115">
        <v>-24201.011179707435</v>
      </c>
      <c r="BL357" s="115">
        <v>19647.58418016359</v>
      </c>
      <c r="BM357" s="115">
        <v>-17067.03282122392</v>
      </c>
      <c r="BN357" s="115">
        <v>21073.293134851534</v>
      </c>
      <c r="BO357" s="115">
        <v>-21510.388084052516</v>
      </c>
      <c r="BP357" s="115">
        <v>16750.550170999653</v>
      </c>
      <c r="BQ357" s="115">
        <v>-13732.903862858993</v>
      </c>
      <c r="BR357" s="115"/>
      <c r="BS357" s="115"/>
      <c r="BT357" s="115"/>
      <c r="BU357" s="115"/>
      <c r="BV357" s="115"/>
      <c r="BW357" s="115"/>
      <c r="BX357" s="115"/>
      <c r="BY357" s="115"/>
      <c r="BZ357" s="115">
        <v>0.0</v>
      </c>
      <c r="CA357" s="115">
        <v>0.0</v>
      </c>
      <c r="CB357" s="115"/>
      <c r="CC357" s="115"/>
      <c r="CD357" s="115">
        <v>0.0</v>
      </c>
      <c r="CE357" s="115">
        <v>0.0</v>
      </c>
      <c r="CF357" s="115">
        <v>0.0</v>
      </c>
      <c r="CG357" s="115">
        <v>0.0</v>
      </c>
      <c r="CH357" s="115"/>
      <c r="CI357" s="115"/>
      <c r="CJ357" s="115"/>
      <c r="CK357" s="115"/>
      <c r="CL357" s="116">
        <v>45812.0</v>
      </c>
      <c r="CM357" s="114" t="s">
        <v>354</v>
      </c>
      <c r="CN357" s="114" t="s">
        <v>471</v>
      </c>
      <c r="CO357" s="114" t="s">
        <v>477</v>
      </c>
      <c r="CP357" s="115">
        <v>2759.05</v>
      </c>
      <c r="CQ357" s="115">
        <v>25.0</v>
      </c>
      <c r="CR357" s="115">
        <v>23.0</v>
      </c>
      <c r="CS357" s="114" t="s">
        <v>24</v>
      </c>
      <c r="CT357" s="114"/>
      <c r="CU357" s="114"/>
      <c r="CV357" s="114" t="s">
        <v>372</v>
      </c>
      <c r="CW357" s="116">
        <v>46178.0</v>
      </c>
      <c r="CX357" s="114" t="s">
        <v>358</v>
      </c>
    </row>
    <row r="358">
      <c r="A358" s="117" t="s">
        <v>663</v>
      </c>
      <c r="B358" s="117" t="s">
        <v>808</v>
      </c>
      <c r="C358" s="117" t="s">
        <v>25</v>
      </c>
      <c r="D358" s="117" t="s">
        <v>400</v>
      </c>
      <c r="E358" s="117" t="s">
        <v>349</v>
      </c>
      <c r="F358" s="117"/>
      <c r="G358" s="117"/>
      <c r="H358" s="117"/>
      <c r="I358" s="118">
        <v>19233.0</v>
      </c>
      <c r="J358" s="117" t="s">
        <v>96</v>
      </c>
      <c r="K358" s="117" t="s">
        <v>401</v>
      </c>
      <c r="L358" s="119">
        <v>45812.0</v>
      </c>
      <c r="M358" s="117" t="s">
        <v>351</v>
      </c>
      <c r="N358" s="118">
        <v>6.0</v>
      </c>
      <c r="O358" s="117" t="s">
        <v>352</v>
      </c>
      <c r="P358" s="117" t="s">
        <v>353</v>
      </c>
      <c r="Q358" s="118">
        <v>4697.45</v>
      </c>
      <c r="R358" s="118">
        <v>4277.37</v>
      </c>
      <c r="S358" s="118">
        <v>30.0</v>
      </c>
      <c r="T358" s="118">
        <v>26.0</v>
      </c>
      <c r="U358" s="118">
        <v>61.0</v>
      </c>
      <c r="V358" s="118">
        <v>60.0</v>
      </c>
      <c r="W358" s="118">
        <v>0.04034084</v>
      </c>
      <c r="X358" s="118">
        <v>0.04475993804852868</v>
      </c>
      <c r="Y358" s="118">
        <v>-0.013683563</v>
      </c>
      <c r="Z358" s="118">
        <v>0.046733395</v>
      </c>
      <c r="AA358" s="118">
        <v>-0.06415088799999999</v>
      </c>
      <c r="AB358" s="118">
        <v>273.66074065341735</v>
      </c>
      <c r="AC358" s="118"/>
      <c r="AD358" s="118"/>
      <c r="AE358" s="118"/>
      <c r="AF358" s="118"/>
      <c r="AG358" s="118">
        <v>273.66074065341735</v>
      </c>
      <c r="AH358" s="118"/>
      <c r="AI358" s="118"/>
      <c r="AJ358" s="118"/>
      <c r="AK358" s="118"/>
      <c r="AL358" s="118"/>
      <c r="AM358" s="118"/>
      <c r="AN358" s="118"/>
      <c r="AO358" s="118"/>
      <c r="AP358" s="118"/>
      <c r="AQ358" s="118"/>
      <c r="AR358" s="118">
        <v>0.0</v>
      </c>
      <c r="AS358" s="118">
        <v>0.0</v>
      </c>
      <c r="AT358" s="118"/>
      <c r="AU358" s="118"/>
      <c r="AV358" s="118"/>
      <c r="AW358" s="118"/>
      <c r="AX358" s="118"/>
      <c r="AY358" s="118"/>
      <c r="AZ358" s="118"/>
      <c r="BA358" s="118"/>
      <c r="BB358" s="118"/>
      <c r="BC358" s="118"/>
      <c r="BD358" s="118"/>
      <c r="BE358" s="118"/>
      <c r="BF358" s="118"/>
      <c r="BG358" s="118"/>
      <c r="BH358" s="118">
        <v>9042.656767071201</v>
      </c>
      <c r="BI358" s="118">
        <v>-14624.782956248802</v>
      </c>
      <c r="BJ358" s="118">
        <v>6574.140305029479</v>
      </c>
      <c r="BK358" s="118">
        <v>-12722.472117528498</v>
      </c>
      <c r="BL358" s="118">
        <v>7193.335260140271</v>
      </c>
      <c r="BM358" s="118">
        <v>-4274.494645819442</v>
      </c>
      <c r="BN358" s="118">
        <v>5785.784483451586</v>
      </c>
      <c r="BO358" s="118">
        <v>-6150.014104686039</v>
      </c>
      <c r="BP358" s="118">
        <v>6844.823439854254</v>
      </c>
      <c r="BQ358" s="118">
        <v>-3561.7532042989715</v>
      </c>
      <c r="BR358" s="118"/>
      <c r="BS358" s="118"/>
      <c r="BT358" s="118"/>
      <c r="BU358" s="118"/>
      <c r="BV358" s="118"/>
      <c r="BW358" s="118"/>
      <c r="BX358" s="118"/>
      <c r="BY358" s="118"/>
      <c r="BZ358" s="118">
        <v>0.0</v>
      </c>
      <c r="CA358" s="118">
        <v>0.0</v>
      </c>
      <c r="CB358" s="118"/>
      <c r="CC358" s="118"/>
      <c r="CD358" s="118">
        <v>0.0</v>
      </c>
      <c r="CE358" s="118">
        <v>0.0</v>
      </c>
      <c r="CF358" s="118">
        <v>0.0</v>
      </c>
      <c r="CG358" s="118">
        <v>0.0</v>
      </c>
      <c r="CH358" s="118"/>
      <c r="CI358" s="118"/>
      <c r="CJ358" s="118"/>
      <c r="CK358" s="118"/>
      <c r="CL358" s="119">
        <v>45812.0</v>
      </c>
      <c r="CM358" s="117" t="s">
        <v>384</v>
      </c>
      <c r="CN358" s="117" t="s">
        <v>391</v>
      </c>
      <c r="CO358" s="117" t="s">
        <v>392</v>
      </c>
      <c r="CP358" s="118">
        <v>4697.45</v>
      </c>
      <c r="CQ358" s="118">
        <v>25.0</v>
      </c>
      <c r="CR358" s="118">
        <v>23.0</v>
      </c>
      <c r="CS358" s="117" t="s">
        <v>247</v>
      </c>
      <c r="CT358" s="117"/>
      <c r="CU358" s="117"/>
      <c r="CV358" s="117" t="s">
        <v>357</v>
      </c>
      <c r="CW358" s="119">
        <v>46178.0</v>
      </c>
      <c r="CX358" s="117" t="s">
        <v>358</v>
      </c>
    </row>
    <row r="359">
      <c r="A359" s="114" t="s">
        <v>801</v>
      </c>
      <c r="B359" s="114" t="s">
        <v>129</v>
      </c>
      <c r="C359" s="114" t="s">
        <v>24</v>
      </c>
      <c r="D359" s="114" t="s">
        <v>469</v>
      </c>
      <c r="E359" s="114" t="s">
        <v>349</v>
      </c>
      <c r="F359" s="114"/>
      <c r="G359" s="114"/>
      <c r="H359" s="114"/>
      <c r="I359" s="115">
        <v>19942.0</v>
      </c>
      <c r="J359" s="114" t="s">
        <v>94</v>
      </c>
      <c r="K359" s="114" t="s">
        <v>470</v>
      </c>
      <c r="L359" s="116">
        <v>45812.0</v>
      </c>
      <c r="M359" s="114" t="s">
        <v>428</v>
      </c>
      <c r="N359" s="115">
        <v>6.0</v>
      </c>
      <c r="O359" s="114" t="s">
        <v>352</v>
      </c>
      <c r="P359" s="114" t="s">
        <v>353</v>
      </c>
      <c r="Q359" s="115"/>
      <c r="R359" s="115">
        <v>1790.92</v>
      </c>
      <c r="S359" s="115"/>
      <c r="T359" s="115">
        <v>15.0</v>
      </c>
      <c r="U359" s="115"/>
      <c r="V359" s="115">
        <v>38.0</v>
      </c>
      <c r="W359" s="115">
        <v>-0.061407619</v>
      </c>
      <c r="X359" s="115">
        <v>-0.01789473684210524</v>
      </c>
      <c r="Y359" s="115">
        <v>0.1519918505</v>
      </c>
      <c r="Z359" s="115">
        <v>0.020850626</v>
      </c>
      <c r="AA359" s="115">
        <v>0.026016475</v>
      </c>
      <c r="AB359" s="115">
        <v>0.0</v>
      </c>
      <c r="AC359" s="115"/>
      <c r="AD359" s="115"/>
      <c r="AE359" s="115"/>
      <c r="AF359" s="115"/>
      <c r="AG359" s="115">
        <v>0.0</v>
      </c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>
        <v>0.0</v>
      </c>
      <c r="AS359" s="115">
        <v>0.0</v>
      </c>
      <c r="AT359" s="115"/>
      <c r="AU359" s="115"/>
      <c r="AV359" s="115"/>
      <c r="AW359" s="115"/>
      <c r="AX359" s="115"/>
      <c r="AY359" s="115"/>
      <c r="AZ359" s="115"/>
      <c r="BA359" s="115"/>
      <c r="BB359" s="115"/>
      <c r="BC359" s="115"/>
      <c r="BD359" s="115"/>
      <c r="BE359" s="115"/>
      <c r="BF359" s="115"/>
      <c r="BG359" s="115"/>
      <c r="BH359" s="115">
        <v>0.0</v>
      </c>
      <c r="BI359" s="115">
        <v>-5961.105148109879</v>
      </c>
      <c r="BJ359" s="115">
        <v>0.0</v>
      </c>
      <c r="BK359" s="115">
        <v>-3791.8928353095425</v>
      </c>
      <c r="BL359" s="115">
        <v>80.20036922294457</v>
      </c>
      <c r="BM359" s="115">
        <v>-2008.6452305546263</v>
      </c>
      <c r="BN359" s="115">
        <v>657.1492819058888</v>
      </c>
      <c r="BO359" s="115">
        <v>-1420.7631680996687</v>
      </c>
      <c r="BP359" s="115">
        <v>155.18800391240507</v>
      </c>
      <c r="BQ359" s="115">
        <v>-1320.0189790503068</v>
      </c>
      <c r="BR359" s="115"/>
      <c r="BS359" s="115"/>
      <c r="BT359" s="115"/>
      <c r="BU359" s="115"/>
      <c r="BV359" s="115"/>
      <c r="BW359" s="115"/>
      <c r="BX359" s="115"/>
      <c r="BY359" s="115"/>
      <c r="BZ359" s="115">
        <v>0.0</v>
      </c>
      <c r="CA359" s="115">
        <v>0.0</v>
      </c>
      <c r="CB359" s="115"/>
      <c r="CC359" s="115"/>
      <c r="CD359" s="115">
        <v>0.0</v>
      </c>
      <c r="CE359" s="115">
        <v>0.0</v>
      </c>
      <c r="CF359" s="115">
        <v>0.0</v>
      </c>
      <c r="CG359" s="115">
        <v>0.0</v>
      </c>
      <c r="CH359" s="115"/>
      <c r="CI359" s="115"/>
      <c r="CJ359" s="115"/>
      <c r="CK359" s="115"/>
      <c r="CL359" s="116"/>
      <c r="CM359" s="114"/>
      <c r="CN359" s="114"/>
      <c r="CO359" s="114"/>
      <c r="CP359" s="115"/>
      <c r="CQ359" s="115">
        <v>25.0</v>
      </c>
      <c r="CR359" s="115">
        <v>23.0</v>
      </c>
      <c r="CS359" s="114" t="s">
        <v>24</v>
      </c>
      <c r="CT359" s="114"/>
      <c r="CU359" s="114"/>
      <c r="CV359" s="114"/>
      <c r="CW359" s="116">
        <v>366.0</v>
      </c>
      <c r="CX359" s="114" t="s">
        <v>358</v>
      </c>
    </row>
    <row r="360">
      <c r="A360" s="117" t="s">
        <v>643</v>
      </c>
      <c r="B360" s="117" t="s">
        <v>152</v>
      </c>
      <c r="C360" s="117" t="s">
        <v>24</v>
      </c>
      <c r="D360" s="117" t="s">
        <v>469</v>
      </c>
      <c r="E360" s="117" t="s">
        <v>349</v>
      </c>
      <c r="F360" s="117"/>
      <c r="G360" s="117"/>
      <c r="H360" s="117"/>
      <c r="I360" s="118">
        <v>19909.0</v>
      </c>
      <c r="J360" s="117" t="s">
        <v>78</v>
      </c>
      <c r="K360" s="117" t="s">
        <v>470</v>
      </c>
      <c r="L360" s="119">
        <v>45812.0</v>
      </c>
      <c r="M360" s="117" t="s">
        <v>351</v>
      </c>
      <c r="N360" s="118">
        <v>6.0</v>
      </c>
      <c r="O360" s="117" t="s">
        <v>352</v>
      </c>
      <c r="P360" s="117" t="s">
        <v>353</v>
      </c>
      <c r="Q360" s="118">
        <v>757.98</v>
      </c>
      <c r="R360" s="118">
        <v>1459.3</v>
      </c>
      <c r="S360" s="118">
        <v>7.0</v>
      </c>
      <c r="T360" s="118">
        <v>10.0</v>
      </c>
      <c r="U360" s="118">
        <v>12.0</v>
      </c>
      <c r="V360" s="118">
        <v>29.0</v>
      </c>
      <c r="W360" s="118">
        <v>-0.067958535</v>
      </c>
      <c r="X360" s="118">
        <v>-0.11965811965811968</v>
      </c>
      <c r="Y360" s="118">
        <v>0.038277632</v>
      </c>
      <c r="Z360" s="118">
        <v>0.073607972</v>
      </c>
      <c r="AA360" s="118">
        <v>-0.060044893</v>
      </c>
      <c r="AB360" s="118">
        <v>-497.91032452291836</v>
      </c>
      <c r="AC360" s="118"/>
      <c r="AD360" s="118"/>
      <c r="AE360" s="118"/>
      <c r="AF360" s="118"/>
      <c r="AG360" s="118">
        <v>-497.91032452291836</v>
      </c>
      <c r="AH360" s="118"/>
      <c r="AI360" s="118"/>
      <c r="AJ360" s="118"/>
      <c r="AK360" s="118"/>
      <c r="AL360" s="118"/>
      <c r="AM360" s="118"/>
      <c r="AN360" s="118"/>
      <c r="AO360" s="118"/>
      <c r="AP360" s="118"/>
      <c r="AQ360" s="118"/>
      <c r="AR360" s="118">
        <v>0.0</v>
      </c>
      <c r="AS360" s="118">
        <v>0.0</v>
      </c>
      <c r="AT360" s="118"/>
      <c r="AU360" s="118"/>
      <c r="AV360" s="118"/>
      <c r="AW360" s="118"/>
      <c r="AX360" s="118"/>
      <c r="AY360" s="118"/>
      <c r="AZ360" s="118"/>
      <c r="BA360" s="118"/>
      <c r="BB360" s="118"/>
      <c r="BC360" s="118"/>
      <c r="BD360" s="118"/>
      <c r="BE360" s="118"/>
      <c r="BF360" s="118"/>
      <c r="BG360" s="118"/>
      <c r="BH360" s="118">
        <v>20984.351344564446</v>
      </c>
      <c r="BI360" s="118">
        <v>-42006.90046536044</v>
      </c>
      <c r="BJ360" s="118">
        <v>18221.68111498422</v>
      </c>
      <c r="BK360" s="118">
        <v>-16705.629652277985</v>
      </c>
      <c r="BL360" s="118">
        <v>12116.096321689847</v>
      </c>
      <c r="BM360" s="118">
        <v>-15059.834627137316</v>
      </c>
      <c r="BN360" s="118">
        <v>6244.844903847719</v>
      </c>
      <c r="BO360" s="118">
        <v>-7821.811989821972</v>
      </c>
      <c r="BP360" s="118">
        <v>9665.485299779895</v>
      </c>
      <c r="BQ360" s="118">
        <v>-11032.256519253115</v>
      </c>
      <c r="BR360" s="118"/>
      <c r="BS360" s="118"/>
      <c r="BT360" s="118"/>
      <c r="BU360" s="118"/>
      <c r="BV360" s="118"/>
      <c r="BW360" s="118"/>
      <c r="BX360" s="118"/>
      <c r="BY360" s="118"/>
      <c r="BZ360" s="118">
        <v>0.0</v>
      </c>
      <c r="CA360" s="118">
        <v>0.0</v>
      </c>
      <c r="CB360" s="118"/>
      <c r="CC360" s="118"/>
      <c r="CD360" s="118">
        <v>0.0</v>
      </c>
      <c r="CE360" s="118">
        <v>0.0</v>
      </c>
      <c r="CF360" s="118">
        <v>0.0</v>
      </c>
      <c r="CG360" s="118">
        <v>0.0</v>
      </c>
      <c r="CH360" s="118"/>
      <c r="CI360" s="118"/>
      <c r="CJ360" s="118"/>
      <c r="CK360" s="118"/>
      <c r="CL360" s="119">
        <v>45812.0</v>
      </c>
      <c r="CM360" s="117" t="s">
        <v>354</v>
      </c>
      <c r="CN360" s="117" t="s">
        <v>471</v>
      </c>
      <c r="CO360" s="117" t="s">
        <v>472</v>
      </c>
      <c r="CP360" s="118">
        <v>757.98</v>
      </c>
      <c r="CQ360" s="118">
        <v>25.0</v>
      </c>
      <c r="CR360" s="118">
        <v>23.0</v>
      </c>
      <c r="CS360" s="117" t="s">
        <v>24</v>
      </c>
      <c r="CT360" s="117"/>
      <c r="CU360" s="117"/>
      <c r="CV360" s="117" t="s">
        <v>372</v>
      </c>
      <c r="CW360" s="119">
        <v>46178.0</v>
      </c>
      <c r="CX360" s="117" t="s">
        <v>358</v>
      </c>
    </row>
    <row r="361">
      <c r="A361" s="114" t="s">
        <v>663</v>
      </c>
      <c r="B361" s="114" t="s">
        <v>809</v>
      </c>
      <c r="C361" s="114" t="s">
        <v>25</v>
      </c>
      <c r="D361" s="114" t="s">
        <v>400</v>
      </c>
      <c r="E361" s="114" t="s">
        <v>349</v>
      </c>
      <c r="F361" s="114"/>
      <c r="G361" s="114"/>
      <c r="H361" s="114"/>
      <c r="I361" s="115">
        <v>16492.0</v>
      </c>
      <c r="J361" s="114" t="s">
        <v>84</v>
      </c>
      <c r="K361" s="114" t="s">
        <v>401</v>
      </c>
      <c r="L361" s="116">
        <v>45812.0</v>
      </c>
      <c r="M361" s="114" t="s">
        <v>351</v>
      </c>
      <c r="N361" s="115">
        <v>6.0</v>
      </c>
      <c r="O361" s="114" t="s">
        <v>352</v>
      </c>
      <c r="P361" s="114" t="s">
        <v>353</v>
      </c>
      <c r="Q361" s="115">
        <v>4938.0</v>
      </c>
      <c r="R361" s="115">
        <v>10134.04</v>
      </c>
      <c r="S361" s="115">
        <v>32.0</v>
      </c>
      <c r="T361" s="115">
        <v>64.0</v>
      </c>
      <c r="U361" s="115">
        <v>64.0</v>
      </c>
      <c r="V361" s="115">
        <v>156.0</v>
      </c>
      <c r="W361" s="115">
        <v>-0.169168539</v>
      </c>
      <c r="X361" s="115">
        <v>-0.2213114754098361</v>
      </c>
      <c r="Y361" s="115">
        <v>0.047179224</v>
      </c>
      <c r="Z361" s="115">
        <v>0.131109793</v>
      </c>
      <c r="AA361" s="115">
        <v>-0.063195049</v>
      </c>
      <c r="AB361" s="115">
        <v>-3120.405940444939</v>
      </c>
      <c r="AC361" s="115"/>
      <c r="AD361" s="115"/>
      <c r="AE361" s="115"/>
      <c r="AF361" s="115"/>
      <c r="AG361" s="115">
        <v>-3120.405940444939</v>
      </c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>
        <v>0.0</v>
      </c>
      <c r="AS361" s="115">
        <v>0.0</v>
      </c>
      <c r="AT361" s="115"/>
      <c r="AU361" s="115"/>
      <c r="AV361" s="115"/>
      <c r="AW361" s="115"/>
      <c r="AX361" s="115"/>
      <c r="AY361" s="115"/>
      <c r="AZ361" s="115"/>
      <c r="BA361" s="115"/>
      <c r="BB361" s="115"/>
      <c r="BC361" s="115"/>
      <c r="BD361" s="115"/>
      <c r="BE361" s="115"/>
      <c r="BF361" s="115"/>
      <c r="BG361" s="115"/>
      <c r="BH361" s="115">
        <v>14405.22491642162</v>
      </c>
      <c r="BI361" s="115">
        <v>-11550.343971205297</v>
      </c>
      <c r="BJ361" s="115">
        <v>15596.689155763763</v>
      </c>
      <c r="BK361" s="115">
        <v>-7308.003259158032</v>
      </c>
      <c r="BL361" s="115">
        <v>1863.7934625287392</v>
      </c>
      <c r="BM361" s="115">
        <v>-5530.81631292309</v>
      </c>
      <c r="BN361" s="115">
        <v>5494.788595282794</v>
      </c>
      <c r="BO361" s="115">
        <v>-6008.263386034497</v>
      </c>
      <c r="BP361" s="115">
        <v>4577.922715508649</v>
      </c>
      <c r="BQ361" s="115">
        <v>-7731.470775151296</v>
      </c>
      <c r="BR361" s="115"/>
      <c r="BS361" s="115"/>
      <c r="BT361" s="115"/>
      <c r="BU361" s="115"/>
      <c r="BV361" s="115"/>
      <c r="BW361" s="115"/>
      <c r="BX361" s="115"/>
      <c r="BY361" s="115"/>
      <c r="BZ361" s="115">
        <v>0.0</v>
      </c>
      <c r="CA361" s="115">
        <v>0.0</v>
      </c>
      <c r="CB361" s="115"/>
      <c r="CC361" s="115"/>
      <c r="CD361" s="115">
        <v>0.0</v>
      </c>
      <c r="CE361" s="115">
        <v>0.0</v>
      </c>
      <c r="CF361" s="115">
        <v>0.0</v>
      </c>
      <c r="CG361" s="115">
        <v>0.0</v>
      </c>
      <c r="CH361" s="115"/>
      <c r="CI361" s="115"/>
      <c r="CJ361" s="115"/>
      <c r="CK361" s="115"/>
      <c r="CL361" s="116">
        <v>45812.0</v>
      </c>
      <c r="CM361" s="114" t="s">
        <v>384</v>
      </c>
      <c r="CN361" s="114" t="s">
        <v>391</v>
      </c>
      <c r="CO361" s="114" t="s">
        <v>392</v>
      </c>
      <c r="CP361" s="115">
        <v>4938.0</v>
      </c>
      <c r="CQ361" s="115">
        <v>25.0</v>
      </c>
      <c r="CR361" s="115">
        <v>23.0</v>
      </c>
      <c r="CS361" s="114" t="s">
        <v>247</v>
      </c>
      <c r="CT361" s="114"/>
      <c r="CU361" s="114"/>
      <c r="CV361" s="114" t="s">
        <v>372</v>
      </c>
      <c r="CW361" s="116">
        <v>46178.0</v>
      </c>
      <c r="CX361" s="114" t="s">
        <v>358</v>
      </c>
    </row>
    <row r="362">
      <c r="A362" s="117" t="s">
        <v>533</v>
      </c>
      <c r="B362" s="117" t="s">
        <v>810</v>
      </c>
      <c r="C362" s="117" t="s">
        <v>27</v>
      </c>
      <c r="D362" s="117" t="s">
        <v>426</v>
      </c>
      <c r="E362" s="117" t="s">
        <v>349</v>
      </c>
      <c r="F362" s="117"/>
      <c r="G362" s="117"/>
      <c r="H362" s="117"/>
      <c r="I362" s="118">
        <v>21674.0</v>
      </c>
      <c r="J362" s="117" t="s">
        <v>82</v>
      </c>
      <c r="K362" s="117" t="s">
        <v>427</v>
      </c>
      <c r="L362" s="119">
        <v>45812.0</v>
      </c>
      <c r="M362" s="117" t="s">
        <v>428</v>
      </c>
      <c r="N362" s="118">
        <v>6.0</v>
      </c>
      <c r="O362" s="117" t="s">
        <v>352</v>
      </c>
      <c r="P362" s="117" t="s">
        <v>353</v>
      </c>
      <c r="Q362" s="118">
        <v>5315.85</v>
      </c>
      <c r="R362" s="118">
        <v>3030.32</v>
      </c>
      <c r="S362" s="118">
        <v>36.0</v>
      </c>
      <c r="T362" s="118">
        <v>15.0</v>
      </c>
      <c r="U362" s="118">
        <v>77.0</v>
      </c>
      <c r="V362" s="118">
        <v>38.0</v>
      </c>
      <c r="W362" s="118">
        <v>-0.046812981</v>
      </c>
      <c r="X362" s="118">
        <v>-0.038461538461538436</v>
      </c>
      <c r="Y362" s="118">
        <v>0.028705908</v>
      </c>
      <c r="Z362" s="118">
        <v>-0.00195191</v>
      </c>
      <c r="AA362" s="118">
        <v>0.048742348</v>
      </c>
      <c r="AB362" s="118">
        <v>1020.4129947451538</v>
      </c>
      <c r="AC362" s="118"/>
      <c r="AD362" s="118"/>
      <c r="AE362" s="118"/>
      <c r="AF362" s="118"/>
      <c r="AG362" s="118">
        <v>1020.4129947451538</v>
      </c>
      <c r="AH362" s="118"/>
      <c r="AI362" s="118"/>
      <c r="AJ362" s="118"/>
      <c r="AK362" s="118"/>
      <c r="AL362" s="118"/>
      <c r="AM362" s="118"/>
      <c r="AN362" s="118"/>
      <c r="AO362" s="118"/>
      <c r="AP362" s="118"/>
      <c r="AQ362" s="118"/>
      <c r="AR362" s="118">
        <v>0.0</v>
      </c>
      <c r="AS362" s="118">
        <v>0.0</v>
      </c>
      <c r="AT362" s="118"/>
      <c r="AU362" s="118"/>
      <c r="AV362" s="118"/>
      <c r="AW362" s="118"/>
      <c r="AX362" s="118"/>
      <c r="AY362" s="118"/>
      <c r="AZ362" s="118"/>
      <c r="BA362" s="118"/>
      <c r="BB362" s="118"/>
      <c r="BC362" s="118"/>
      <c r="BD362" s="118"/>
      <c r="BE362" s="118"/>
      <c r="BF362" s="118"/>
      <c r="BG362" s="118"/>
      <c r="BH362" s="118">
        <v>25966.910409370696</v>
      </c>
      <c r="BI362" s="118">
        <v>-19307.488167367923</v>
      </c>
      <c r="BJ362" s="118">
        <v>23430.786916518882</v>
      </c>
      <c r="BK362" s="118">
        <v>-19943.185172297926</v>
      </c>
      <c r="BL362" s="118">
        <v>10568.354572363292</v>
      </c>
      <c r="BM362" s="118">
        <v>-16485.89962569498</v>
      </c>
      <c r="BN362" s="118">
        <v>3248.3922100245645</v>
      </c>
      <c r="BO362" s="118">
        <v>-16139.249414771957</v>
      </c>
      <c r="BP362" s="118">
        <v>15658.819674272198</v>
      </c>
      <c r="BQ362" s="118">
        <v>-8685.507522856493</v>
      </c>
      <c r="BR362" s="118"/>
      <c r="BS362" s="118"/>
      <c r="BT362" s="118"/>
      <c r="BU362" s="118"/>
      <c r="BV362" s="118"/>
      <c r="BW362" s="118"/>
      <c r="BX362" s="118"/>
      <c r="BY362" s="118"/>
      <c r="BZ362" s="118">
        <v>0.0</v>
      </c>
      <c r="CA362" s="118">
        <v>0.0</v>
      </c>
      <c r="CB362" s="118"/>
      <c r="CC362" s="118"/>
      <c r="CD362" s="118">
        <v>0.0</v>
      </c>
      <c r="CE362" s="118">
        <v>0.0</v>
      </c>
      <c r="CF362" s="118">
        <v>0.0</v>
      </c>
      <c r="CG362" s="118">
        <v>0.0</v>
      </c>
      <c r="CH362" s="118"/>
      <c r="CI362" s="118"/>
      <c r="CJ362" s="118"/>
      <c r="CK362" s="118"/>
      <c r="CL362" s="119">
        <v>45812.0</v>
      </c>
      <c r="CM362" s="117" t="s">
        <v>369</v>
      </c>
      <c r="CN362" s="117" t="s">
        <v>429</v>
      </c>
      <c r="CO362" s="117" t="s">
        <v>430</v>
      </c>
      <c r="CP362" s="118">
        <v>5315.85</v>
      </c>
      <c r="CQ362" s="118">
        <v>25.0</v>
      </c>
      <c r="CR362" s="118">
        <v>23.0</v>
      </c>
      <c r="CS362" s="117" t="s">
        <v>247</v>
      </c>
      <c r="CT362" s="117"/>
      <c r="CU362" s="117"/>
      <c r="CV362" s="117" t="s">
        <v>357</v>
      </c>
      <c r="CW362" s="119">
        <v>46178.0</v>
      </c>
      <c r="CX362" s="117" t="s">
        <v>358</v>
      </c>
    </row>
    <row r="363">
      <c r="A363" s="114" t="s">
        <v>795</v>
      </c>
      <c r="B363" s="114" t="s">
        <v>811</v>
      </c>
      <c r="C363" s="114" t="s">
        <v>25</v>
      </c>
      <c r="D363" s="114" t="s">
        <v>437</v>
      </c>
      <c r="E363" s="114" t="s">
        <v>349</v>
      </c>
      <c r="F363" s="114"/>
      <c r="G363" s="114"/>
      <c r="H363" s="114"/>
      <c r="I363" s="115">
        <v>21801.0</v>
      </c>
      <c r="J363" s="114" t="s">
        <v>84</v>
      </c>
      <c r="K363" s="114" t="s">
        <v>438</v>
      </c>
      <c r="L363" s="116">
        <v>45812.0</v>
      </c>
      <c r="M363" s="114" t="s">
        <v>351</v>
      </c>
      <c r="N363" s="115">
        <v>6.0</v>
      </c>
      <c r="O363" s="114" t="s">
        <v>352</v>
      </c>
      <c r="P363" s="114" t="s">
        <v>353</v>
      </c>
      <c r="Q363" s="115">
        <v>3913.37</v>
      </c>
      <c r="R363" s="115">
        <v>5143.14</v>
      </c>
      <c r="S363" s="115">
        <v>26.0</v>
      </c>
      <c r="T363" s="115">
        <v>31.0</v>
      </c>
      <c r="U363" s="115">
        <v>72.0</v>
      </c>
      <c r="V363" s="115">
        <v>79.0</v>
      </c>
      <c r="W363" s="115">
        <v>-0.169168539</v>
      </c>
      <c r="X363" s="115">
        <v>-0.2213114754098361</v>
      </c>
      <c r="Y363" s="115">
        <v>0.047179224</v>
      </c>
      <c r="Z363" s="115">
        <v>0.131109793</v>
      </c>
      <c r="AA363" s="115">
        <v>-0.063195049</v>
      </c>
      <c r="AB363" s="115">
        <v>-323.68848475164236</v>
      </c>
      <c r="AC363" s="115"/>
      <c r="AD363" s="115"/>
      <c r="AE363" s="115"/>
      <c r="AF363" s="115"/>
      <c r="AG363" s="115">
        <v>-323.68848475164236</v>
      </c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>
        <v>0.0</v>
      </c>
      <c r="AS363" s="115">
        <v>0.0</v>
      </c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115"/>
      <c r="BH363" s="115">
        <v>14405.22491642162</v>
      </c>
      <c r="BI363" s="115">
        <v>-11550.343971205297</v>
      </c>
      <c r="BJ363" s="115">
        <v>15596.689155763763</v>
      </c>
      <c r="BK363" s="115">
        <v>-7308.003259158032</v>
      </c>
      <c r="BL363" s="115">
        <v>1863.7934625287392</v>
      </c>
      <c r="BM363" s="115">
        <v>-5530.81631292309</v>
      </c>
      <c r="BN363" s="115">
        <v>5494.788595282794</v>
      </c>
      <c r="BO363" s="115">
        <v>-6008.263386034497</v>
      </c>
      <c r="BP363" s="115">
        <v>4577.922715508649</v>
      </c>
      <c r="BQ363" s="115">
        <v>-7731.470775151296</v>
      </c>
      <c r="BR363" s="115"/>
      <c r="BS363" s="115"/>
      <c r="BT363" s="115"/>
      <c r="BU363" s="115"/>
      <c r="BV363" s="115"/>
      <c r="BW363" s="115"/>
      <c r="BX363" s="115"/>
      <c r="BY363" s="115"/>
      <c r="BZ363" s="115">
        <v>0.0</v>
      </c>
      <c r="CA363" s="115">
        <v>0.0</v>
      </c>
      <c r="CB363" s="115"/>
      <c r="CC363" s="115"/>
      <c r="CD363" s="115">
        <v>0.0</v>
      </c>
      <c r="CE363" s="115">
        <v>0.0</v>
      </c>
      <c r="CF363" s="115">
        <v>0.0</v>
      </c>
      <c r="CG363" s="115">
        <v>0.0</v>
      </c>
      <c r="CH363" s="115"/>
      <c r="CI363" s="115"/>
      <c r="CJ363" s="115"/>
      <c r="CK363" s="115"/>
      <c r="CL363" s="116">
        <v>45812.0</v>
      </c>
      <c r="CM363" s="114" t="s">
        <v>354</v>
      </c>
      <c r="CN363" s="114" t="s">
        <v>466</v>
      </c>
      <c r="CO363" s="114" t="s">
        <v>467</v>
      </c>
      <c r="CP363" s="115">
        <v>3913.37</v>
      </c>
      <c r="CQ363" s="115">
        <v>25.0</v>
      </c>
      <c r="CR363" s="115">
        <v>23.0</v>
      </c>
      <c r="CS363" s="114" t="s">
        <v>247</v>
      </c>
      <c r="CT363" s="114"/>
      <c r="CU363" s="114"/>
      <c r="CV363" s="114" t="s">
        <v>372</v>
      </c>
      <c r="CW363" s="116">
        <v>46178.0</v>
      </c>
      <c r="CX363" s="114" t="s">
        <v>358</v>
      </c>
    </row>
    <row r="364">
      <c r="A364" s="117" t="s">
        <v>643</v>
      </c>
      <c r="B364" s="117" t="s">
        <v>159</v>
      </c>
      <c r="C364" s="117" t="s">
        <v>24</v>
      </c>
      <c r="D364" s="117" t="s">
        <v>469</v>
      </c>
      <c r="E364" s="117" t="s">
        <v>349</v>
      </c>
      <c r="F364" s="117"/>
      <c r="G364" s="117"/>
      <c r="H364" s="117"/>
      <c r="I364" s="118">
        <v>19915.0</v>
      </c>
      <c r="J364" s="117" t="s">
        <v>78</v>
      </c>
      <c r="K364" s="117" t="s">
        <v>470</v>
      </c>
      <c r="L364" s="119">
        <v>45812.0</v>
      </c>
      <c r="M364" s="117" t="s">
        <v>351</v>
      </c>
      <c r="N364" s="118">
        <v>6.0</v>
      </c>
      <c r="O364" s="117" t="s">
        <v>352</v>
      </c>
      <c r="P364" s="117" t="s">
        <v>353</v>
      </c>
      <c r="Q364" s="118">
        <v>2581.04</v>
      </c>
      <c r="R364" s="118">
        <v>2454.06</v>
      </c>
      <c r="S364" s="118">
        <v>14.0</v>
      </c>
      <c r="T364" s="118">
        <v>23.0</v>
      </c>
      <c r="U364" s="118">
        <v>34.0</v>
      </c>
      <c r="V364" s="118">
        <v>51.0</v>
      </c>
      <c r="W364" s="118">
        <v>-0.067958535</v>
      </c>
      <c r="X364" s="118">
        <v>-0.11965811965811968</v>
      </c>
      <c r="Y364" s="118">
        <v>0.038277632</v>
      </c>
      <c r="Z364" s="118">
        <v>0.073607972</v>
      </c>
      <c r="AA364" s="118">
        <v>-0.060044893</v>
      </c>
      <c r="AB364" s="118">
        <v>-121.76991526077404</v>
      </c>
      <c r="AC364" s="118"/>
      <c r="AD364" s="118"/>
      <c r="AE364" s="118"/>
      <c r="AF364" s="118"/>
      <c r="AG364" s="118">
        <v>-121.76991526077404</v>
      </c>
      <c r="AH364" s="118"/>
      <c r="AI364" s="118"/>
      <c r="AJ364" s="118"/>
      <c r="AK364" s="118"/>
      <c r="AL364" s="118"/>
      <c r="AM364" s="118"/>
      <c r="AN364" s="118"/>
      <c r="AO364" s="118"/>
      <c r="AP364" s="118"/>
      <c r="AQ364" s="118"/>
      <c r="AR364" s="118">
        <v>0.0</v>
      </c>
      <c r="AS364" s="118">
        <v>0.0</v>
      </c>
      <c r="AT364" s="118"/>
      <c r="AU364" s="118"/>
      <c r="AV364" s="118"/>
      <c r="AW364" s="118"/>
      <c r="AX364" s="118"/>
      <c r="AY364" s="118"/>
      <c r="AZ364" s="118"/>
      <c r="BA364" s="118"/>
      <c r="BB364" s="118"/>
      <c r="BC364" s="118"/>
      <c r="BD364" s="118"/>
      <c r="BE364" s="118"/>
      <c r="BF364" s="118"/>
      <c r="BG364" s="118"/>
      <c r="BH364" s="118">
        <v>20984.351344564446</v>
      </c>
      <c r="BI364" s="118">
        <v>-42006.90046536044</v>
      </c>
      <c r="BJ364" s="118">
        <v>18221.68111498422</v>
      </c>
      <c r="BK364" s="118">
        <v>-16705.629652277985</v>
      </c>
      <c r="BL364" s="118">
        <v>12116.096321689847</v>
      </c>
      <c r="BM364" s="118">
        <v>-15059.834627137316</v>
      </c>
      <c r="BN364" s="118">
        <v>6244.844903847719</v>
      </c>
      <c r="BO364" s="118">
        <v>-7821.811989821972</v>
      </c>
      <c r="BP364" s="118">
        <v>9665.485299779895</v>
      </c>
      <c r="BQ364" s="118">
        <v>-11032.256519253115</v>
      </c>
      <c r="BR364" s="118"/>
      <c r="BS364" s="118"/>
      <c r="BT364" s="118"/>
      <c r="BU364" s="118"/>
      <c r="BV364" s="118"/>
      <c r="BW364" s="118"/>
      <c r="BX364" s="118"/>
      <c r="BY364" s="118"/>
      <c r="BZ364" s="118">
        <v>0.0</v>
      </c>
      <c r="CA364" s="118">
        <v>0.0</v>
      </c>
      <c r="CB364" s="118"/>
      <c r="CC364" s="118"/>
      <c r="CD364" s="118">
        <v>0.0</v>
      </c>
      <c r="CE364" s="118">
        <v>0.0</v>
      </c>
      <c r="CF364" s="118">
        <v>0.0</v>
      </c>
      <c r="CG364" s="118">
        <v>0.0</v>
      </c>
      <c r="CH364" s="118"/>
      <c r="CI364" s="118"/>
      <c r="CJ364" s="118"/>
      <c r="CK364" s="118"/>
      <c r="CL364" s="119">
        <v>45812.0</v>
      </c>
      <c r="CM364" s="117" t="s">
        <v>354</v>
      </c>
      <c r="CN364" s="117" t="s">
        <v>471</v>
      </c>
      <c r="CO364" s="117" t="s">
        <v>472</v>
      </c>
      <c r="CP364" s="118">
        <v>2581.04</v>
      </c>
      <c r="CQ364" s="118">
        <v>25.0</v>
      </c>
      <c r="CR364" s="118">
        <v>23.0</v>
      </c>
      <c r="CS364" s="117" t="s">
        <v>24</v>
      </c>
      <c r="CT364" s="117"/>
      <c r="CU364" s="117"/>
      <c r="CV364" s="117" t="s">
        <v>372</v>
      </c>
      <c r="CW364" s="119">
        <v>46178.0</v>
      </c>
      <c r="CX364" s="117" t="s">
        <v>358</v>
      </c>
    </row>
    <row r="365">
      <c r="A365" s="114" t="s">
        <v>531</v>
      </c>
      <c r="B365" s="114" t="s">
        <v>812</v>
      </c>
      <c r="C365" s="114" t="s">
        <v>25</v>
      </c>
      <c r="D365" s="114" t="s">
        <v>389</v>
      </c>
      <c r="E365" s="114" t="s">
        <v>349</v>
      </c>
      <c r="F365" s="114"/>
      <c r="G365" s="114"/>
      <c r="H365" s="114"/>
      <c r="I365" s="115">
        <v>19840.0</v>
      </c>
      <c r="J365" s="114" t="s">
        <v>98</v>
      </c>
      <c r="K365" s="114" t="s">
        <v>390</v>
      </c>
      <c r="L365" s="116">
        <v>45812.0</v>
      </c>
      <c r="M365" s="114" t="s">
        <v>351</v>
      </c>
      <c r="N365" s="115">
        <v>6.0</v>
      </c>
      <c r="O365" s="114" t="s">
        <v>352</v>
      </c>
      <c r="P365" s="114" t="s">
        <v>353</v>
      </c>
      <c r="Q365" s="115">
        <v>11761.23</v>
      </c>
      <c r="R365" s="115">
        <v>8330.07</v>
      </c>
      <c r="S365" s="115">
        <v>82.0</v>
      </c>
      <c r="T365" s="115">
        <v>61.0</v>
      </c>
      <c r="U365" s="115">
        <v>208.0</v>
      </c>
      <c r="V365" s="115">
        <v>139.0</v>
      </c>
      <c r="W365" s="115">
        <v>-0.0610895495</v>
      </c>
      <c r="X365" s="115">
        <v>-0.060893210283454235</v>
      </c>
      <c r="Y365" s="115">
        <v>-0.028034027</v>
      </c>
      <c r="Z365" s="115">
        <v>0.0686938845</v>
      </c>
      <c r="AA365" s="115">
        <v>-0.043318421999999995</v>
      </c>
      <c r="AB365" s="115">
        <v>4422.1400438725805</v>
      </c>
      <c r="AC365" s="115"/>
      <c r="AD365" s="115"/>
      <c r="AE365" s="115"/>
      <c r="AF365" s="115"/>
      <c r="AG365" s="115">
        <v>4422.1400438725805</v>
      </c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>
        <v>0.0</v>
      </c>
      <c r="AS365" s="115">
        <v>0.0</v>
      </c>
      <c r="AT365" s="115"/>
      <c r="AU365" s="115"/>
      <c r="AV365" s="115"/>
      <c r="AW365" s="115"/>
      <c r="AX365" s="115"/>
      <c r="AY365" s="115"/>
      <c r="AZ365" s="115"/>
      <c r="BA365" s="115"/>
      <c r="BB365" s="115"/>
      <c r="BC365" s="115"/>
      <c r="BD365" s="115"/>
      <c r="BE365" s="115"/>
      <c r="BF365" s="115"/>
      <c r="BG365" s="115"/>
      <c r="BH365" s="115">
        <v>18825.565689956038</v>
      </c>
      <c r="BI365" s="115">
        <v>-26343.147340292868</v>
      </c>
      <c r="BJ365" s="115">
        <v>16162.929543998956</v>
      </c>
      <c r="BK365" s="115">
        <v>-15297.611607632114</v>
      </c>
      <c r="BL365" s="115">
        <v>9184.1458188079</v>
      </c>
      <c r="BM365" s="115">
        <v>-11029.988512860526</v>
      </c>
      <c r="BN365" s="115">
        <v>3685.8149041199104</v>
      </c>
      <c r="BO365" s="115">
        <v>-14003.88323321319</v>
      </c>
      <c r="BP365" s="115">
        <v>13600.358333264281</v>
      </c>
      <c r="BQ365" s="115">
        <v>-5128.132698223628</v>
      </c>
      <c r="BR365" s="115"/>
      <c r="BS365" s="115"/>
      <c r="BT365" s="115"/>
      <c r="BU365" s="115"/>
      <c r="BV365" s="115"/>
      <c r="BW365" s="115"/>
      <c r="BX365" s="115"/>
      <c r="BY365" s="115"/>
      <c r="BZ365" s="115">
        <v>0.0</v>
      </c>
      <c r="CA365" s="115">
        <v>0.0</v>
      </c>
      <c r="CB365" s="115"/>
      <c r="CC365" s="115"/>
      <c r="CD365" s="115">
        <v>0.0</v>
      </c>
      <c r="CE365" s="115">
        <v>0.0</v>
      </c>
      <c r="CF365" s="115">
        <v>0.0</v>
      </c>
      <c r="CG365" s="115">
        <v>0.0</v>
      </c>
      <c r="CH365" s="115"/>
      <c r="CI365" s="115"/>
      <c r="CJ365" s="115"/>
      <c r="CK365" s="115"/>
      <c r="CL365" s="116">
        <v>45812.0</v>
      </c>
      <c r="CM365" s="114" t="s">
        <v>384</v>
      </c>
      <c r="CN365" s="114" t="s">
        <v>391</v>
      </c>
      <c r="CO365" s="114" t="s">
        <v>392</v>
      </c>
      <c r="CP365" s="115">
        <v>11761.23</v>
      </c>
      <c r="CQ365" s="115">
        <v>25.0</v>
      </c>
      <c r="CR365" s="115">
        <v>23.0</v>
      </c>
      <c r="CS365" s="114" t="s">
        <v>247</v>
      </c>
      <c r="CT365" s="114"/>
      <c r="CU365" s="114"/>
      <c r="CV365" s="114" t="s">
        <v>357</v>
      </c>
      <c r="CW365" s="116">
        <v>46178.0</v>
      </c>
      <c r="CX365" s="114" t="s">
        <v>358</v>
      </c>
    </row>
    <row r="366">
      <c r="A366" s="117" t="s">
        <v>548</v>
      </c>
      <c r="B366" s="117" t="s">
        <v>813</v>
      </c>
      <c r="C366" s="117" t="s">
        <v>26</v>
      </c>
      <c r="D366" s="117" t="s">
        <v>395</v>
      </c>
      <c r="E366" s="117" t="s">
        <v>349</v>
      </c>
      <c r="F366" s="117"/>
      <c r="G366" s="117"/>
      <c r="H366" s="117"/>
      <c r="I366" s="118">
        <v>20405.0</v>
      </c>
      <c r="J366" s="117" t="s">
        <v>85</v>
      </c>
      <c r="K366" s="117" t="s">
        <v>396</v>
      </c>
      <c r="L366" s="119">
        <v>45812.0</v>
      </c>
      <c r="M366" s="117" t="s">
        <v>351</v>
      </c>
      <c r="N366" s="118">
        <v>6.0</v>
      </c>
      <c r="O366" s="117" t="s">
        <v>352</v>
      </c>
      <c r="P366" s="117" t="s">
        <v>353</v>
      </c>
      <c r="Q366" s="118">
        <v>4635.82</v>
      </c>
      <c r="R366" s="118">
        <v>1688.06</v>
      </c>
      <c r="S366" s="118">
        <v>24.0</v>
      </c>
      <c r="T366" s="118">
        <v>15.0</v>
      </c>
      <c r="U366" s="118">
        <v>58.0</v>
      </c>
      <c r="V366" s="118">
        <v>27.0</v>
      </c>
      <c r="W366" s="118">
        <v>-0.118206869</v>
      </c>
      <c r="X366" s="118">
        <v>-0.15172413793103445</v>
      </c>
      <c r="Y366" s="118">
        <v>0.050770418</v>
      </c>
      <c r="Z366" s="118">
        <v>0.099635145</v>
      </c>
      <c r="AA366" s="118">
        <v>-0.099465029</v>
      </c>
      <c r="AB366" s="118">
        <v>3975.8345018152913</v>
      </c>
      <c r="AC366" s="118"/>
      <c r="AD366" s="118"/>
      <c r="AE366" s="118"/>
      <c r="AF366" s="118"/>
      <c r="AG366" s="118">
        <v>3975.8345018152913</v>
      </c>
      <c r="AH366" s="118"/>
      <c r="AI366" s="118"/>
      <c r="AJ366" s="118"/>
      <c r="AK366" s="118"/>
      <c r="AL366" s="118"/>
      <c r="AM366" s="118"/>
      <c r="AN366" s="118"/>
      <c r="AO366" s="118"/>
      <c r="AP366" s="118"/>
      <c r="AQ366" s="118"/>
      <c r="AR366" s="118">
        <v>0.0</v>
      </c>
      <c r="AS366" s="118">
        <v>0.0</v>
      </c>
      <c r="AT366" s="118"/>
      <c r="AU366" s="118"/>
      <c r="AV366" s="118"/>
      <c r="AW366" s="118"/>
      <c r="AX366" s="118"/>
      <c r="AY366" s="118"/>
      <c r="AZ366" s="118"/>
      <c r="BA366" s="118"/>
      <c r="BB366" s="118"/>
      <c r="BC366" s="118"/>
      <c r="BD366" s="118"/>
      <c r="BE366" s="118"/>
      <c r="BF366" s="118"/>
      <c r="BG366" s="118"/>
      <c r="BH366" s="118">
        <v>10516.62548537691</v>
      </c>
      <c r="BI366" s="118">
        <v>-5867.536050962099</v>
      </c>
      <c r="BJ366" s="118">
        <v>6706.246424858784</v>
      </c>
      <c r="BK366" s="118">
        <v>-2416.9629131298084</v>
      </c>
      <c r="BL366" s="118">
        <v>5529.871884984191</v>
      </c>
      <c r="BM366" s="118">
        <v>-4305.874117874965</v>
      </c>
      <c r="BN366" s="118">
        <v>4680.41668723685</v>
      </c>
      <c r="BO366" s="118">
        <v>-3541.0514695843817</v>
      </c>
      <c r="BP366" s="118">
        <v>4288.117159547488</v>
      </c>
      <c r="BQ366" s="118">
        <v>-4203.484610090729</v>
      </c>
      <c r="BR366" s="118"/>
      <c r="BS366" s="118"/>
      <c r="BT366" s="118"/>
      <c r="BU366" s="118"/>
      <c r="BV366" s="118"/>
      <c r="BW366" s="118"/>
      <c r="BX366" s="118"/>
      <c r="BY366" s="118"/>
      <c r="BZ366" s="118">
        <v>0.0</v>
      </c>
      <c r="CA366" s="118">
        <v>0.0</v>
      </c>
      <c r="CB366" s="118"/>
      <c r="CC366" s="118"/>
      <c r="CD366" s="118">
        <v>0.0</v>
      </c>
      <c r="CE366" s="118">
        <v>0.0</v>
      </c>
      <c r="CF366" s="118">
        <v>0.0</v>
      </c>
      <c r="CG366" s="118">
        <v>0.0</v>
      </c>
      <c r="CH366" s="118"/>
      <c r="CI366" s="118"/>
      <c r="CJ366" s="118"/>
      <c r="CK366" s="118"/>
      <c r="CL366" s="119">
        <v>45812.0</v>
      </c>
      <c r="CM366" s="117" t="s">
        <v>384</v>
      </c>
      <c r="CN366" s="117" t="s">
        <v>396</v>
      </c>
      <c r="CO366" s="117" t="s">
        <v>397</v>
      </c>
      <c r="CP366" s="118">
        <v>4635.82</v>
      </c>
      <c r="CQ366" s="118">
        <v>25.0</v>
      </c>
      <c r="CR366" s="118">
        <v>23.0</v>
      </c>
      <c r="CS366" s="117" t="s">
        <v>247</v>
      </c>
      <c r="CT366" s="117"/>
      <c r="CU366" s="117"/>
      <c r="CV366" s="117" t="s">
        <v>357</v>
      </c>
      <c r="CW366" s="119">
        <v>46178.0</v>
      </c>
      <c r="CX366" s="117" t="s">
        <v>358</v>
      </c>
    </row>
    <row r="367">
      <c r="A367" s="114" t="s">
        <v>488</v>
      </c>
      <c r="B367" s="114" t="s">
        <v>814</v>
      </c>
      <c r="C367" s="114" t="s">
        <v>27</v>
      </c>
      <c r="D367" s="114" t="s">
        <v>490</v>
      </c>
      <c r="E367" s="114" t="s">
        <v>349</v>
      </c>
      <c r="F367" s="114"/>
      <c r="G367" s="114"/>
      <c r="H367" s="114"/>
      <c r="I367" s="115">
        <v>21402.0</v>
      </c>
      <c r="J367" s="114" t="s">
        <v>88</v>
      </c>
      <c r="K367" s="114" t="s">
        <v>491</v>
      </c>
      <c r="L367" s="116">
        <v>45812.0</v>
      </c>
      <c r="M367" s="114" t="s">
        <v>351</v>
      </c>
      <c r="N367" s="115">
        <v>6.0</v>
      </c>
      <c r="O367" s="114" t="s">
        <v>352</v>
      </c>
      <c r="P367" s="114" t="s">
        <v>353</v>
      </c>
      <c r="Q367" s="115">
        <v>7306.26</v>
      </c>
      <c r="R367" s="115">
        <v>7285.05</v>
      </c>
      <c r="S367" s="115">
        <v>39.0</v>
      </c>
      <c r="T367" s="115">
        <v>47.0</v>
      </c>
      <c r="U367" s="115">
        <v>103.0</v>
      </c>
      <c r="V367" s="115">
        <v>121.0</v>
      </c>
      <c r="W367" s="115">
        <v>-0.0948579075</v>
      </c>
      <c r="X367" s="115">
        <v>-0.11922621397552313</v>
      </c>
      <c r="Y367" s="115">
        <v>0.0274483015</v>
      </c>
      <c r="Z367" s="115">
        <v>0.048275056999999996</v>
      </c>
      <c r="AA367" s="115">
        <v>-0.0368766515</v>
      </c>
      <c r="AB367" s="115">
        <v>646.3568187799657</v>
      </c>
      <c r="AC367" s="115"/>
      <c r="AD367" s="115"/>
      <c r="AE367" s="115"/>
      <c r="AF367" s="115"/>
      <c r="AG367" s="115">
        <v>646.3568187799657</v>
      </c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>
        <v>0.0</v>
      </c>
      <c r="AS367" s="115">
        <v>0.0</v>
      </c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>
        <v>20591.606353731608</v>
      </c>
      <c r="BI367" s="115">
        <v>-44674.21149489211</v>
      </c>
      <c r="BJ367" s="115">
        <v>18437.195532014397</v>
      </c>
      <c r="BK367" s="115">
        <v>-35770.14965777543</v>
      </c>
      <c r="BL367" s="115">
        <v>13320.803400497074</v>
      </c>
      <c r="BM367" s="115">
        <v>-18741.25245248257</v>
      </c>
      <c r="BN367" s="115">
        <v>13558.049775394922</v>
      </c>
      <c r="BO367" s="115">
        <v>-27726.068371369525</v>
      </c>
      <c r="BP367" s="115">
        <v>23839.378525954704</v>
      </c>
      <c r="BQ367" s="115">
        <v>-15091.808981965594</v>
      </c>
      <c r="BR367" s="115"/>
      <c r="BS367" s="115"/>
      <c r="BT367" s="115"/>
      <c r="BU367" s="115"/>
      <c r="BV367" s="115"/>
      <c r="BW367" s="115"/>
      <c r="BX367" s="115"/>
      <c r="BY367" s="115"/>
      <c r="BZ367" s="115">
        <v>0.0</v>
      </c>
      <c r="CA367" s="115">
        <v>0.0</v>
      </c>
      <c r="CB367" s="115"/>
      <c r="CC367" s="115"/>
      <c r="CD367" s="115">
        <v>0.0</v>
      </c>
      <c r="CE367" s="115">
        <v>0.0</v>
      </c>
      <c r="CF367" s="115">
        <v>0.0</v>
      </c>
      <c r="CG367" s="115">
        <v>0.0</v>
      </c>
      <c r="CH367" s="115"/>
      <c r="CI367" s="115"/>
      <c r="CJ367" s="115"/>
      <c r="CK367" s="115"/>
      <c r="CL367" s="116">
        <v>45812.0</v>
      </c>
      <c r="CM367" s="114" t="s">
        <v>369</v>
      </c>
      <c r="CN367" s="114" t="s">
        <v>370</v>
      </c>
      <c r="CO367" s="114" t="s">
        <v>525</v>
      </c>
      <c r="CP367" s="115">
        <v>7306.26</v>
      </c>
      <c r="CQ367" s="115">
        <v>25.0</v>
      </c>
      <c r="CR367" s="115">
        <v>23.0</v>
      </c>
      <c r="CS367" s="114" t="s">
        <v>247</v>
      </c>
      <c r="CT367" s="114"/>
      <c r="CU367" s="114"/>
      <c r="CV367" s="114" t="s">
        <v>357</v>
      </c>
      <c r="CW367" s="116">
        <v>46178.0</v>
      </c>
      <c r="CX367" s="114" t="s">
        <v>358</v>
      </c>
    </row>
    <row r="368">
      <c r="A368" s="117" t="s">
        <v>777</v>
      </c>
      <c r="B368" s="117" t="s">
        <v>139</v>
      </c>
      <c r="C368" s="117" t="s">
        <v>24</v>
      </c>
      <c r="D368" s="117" t="s">
        <v>360</v>
      </c>
      <c r="E368" s="117" t="s">
        <v>349</v>
      </c>
      <c r="F368" s="117"/>
      <c r="G368" s="117"/>
      <c r="H368" s="117"/>
      <c r="I368" s="118">
        <v>20185.0</v>
      </c>
      <c r="J368" s="117" t="s">
        <v>92</v>
      </c>
      <c r="K368" s="117" t="s">
        <v>361</v>
      </c>
      <c r="L368" s="119">
        <v>45812.0</v>
      </c>
      <c r="M368" s="117" t="s">
        <v>351</v>
      </c>
      <c r="N368" s="118">
        <v>6.0</v>
      </c>
      <c r="O368" s="117" t="s">
        <v>352</v>
      </c>
      <c r="P368" s="117" t="s">
        <v>353</v>
      </c>
      <c r="Q368" s="118">
        <v>14274.1</v>
      </c>
      <c r="R368" s="118">
        <v>18040.19</v>
      </c>
      <c r="S368" s="118">
        <v>77.0</v>
      </c>
      <c r="T368" s="118">
        <v>110.0</v>
      </c>
      <c r="U368" s="118">
        <v>214.0</v>
      </c>
      <c r="V368" s="118">
        <v>235.0</v>
      </c>
      <c r="W368" s="118">
        <v>-0.071499</v>
      </c>
      <c r="X368" s="118">
        <v>-0.08333333333333337</v>
      </c>
      <c r="Y368" s="118">
        <v>0.089236992</v>
      </c>
      <c r="Z368" s="118">
        <v>-0.005437146</v>
      </c>
      <c r="AA368" s="118">
        <v>0.065431824</v>
      </c>
      <c r="AB368" s="118">
        <v>-3899.1034130384755</v>
      </c>
      <c r="AC368" s="118"/>
      <c r="AD368" s="118"/>
      <c r="AE368" s="118"/>
      <c r="AF368" s="118"/>
      <c r="AG368" s="118">
        <v>-3899.1034130384755</v>
      </c>
      <c r="AH368" s="118"/>
      <c r="AI368" s="118"/>
      <c r="AJ368" s="118"/>
      <c r="AK368" s="118"/>
      <c r="AL368" s="118"/>
      <c r="AM368" s="118"/>
      <c r="AN368" s="118"/>
      <c r="AO368" s="118"/>
      <c r="AP368" s="118"/>
      <c r="AQ368" s="118"/>
      <c r="AR368" s="118">
        <v>0.0</v>
      </c>
      <c r="AS368" s="118">
        <v>0.0</v>
      </c>
      <c r="AT368" s="118"/>
      <c r="AU368" s="118"/>
      <c r="AV368" s="118"/>
      <c r="AW368" s="118"/>
      <c r="AX368" s="118"/>
      <c r="AY368" s="118"/>
      <c r="AZ368" s="118"/>
      <c r="BA368" s="118"/>
      <c r="BB368" s="118"/>
      <c r="BC368" s="118"/>
      <c r="BD368" s="118"/>
      <c r="BE368" s="118"/>
      <c r="BF368" s="118"/>
      <c r="BG368" s="118"/>
      <c r="BH368" s="118">
        <v>3758.1048315599983</v>
      </c>
      <c r="BI368" s="118">
        <v>-18718.69933956</v>
      </c>
      <c r="BJ368" s="118">
        <v>800.0180128198342</v>
      </c>
      <c r="BK368" s="118">
        <v>-23821.220726244414</v>
      </c>
      <c r="BL368" s="118">
        <v>4072.568896132332</v>
      </c>
      <c r="BM368" s="118">
        <v>-6491.574209569763</v>
      </c>
      <c r="BN368" s="118">
        <v>4329.172091980681</v>
      </c>
      <c r="BO368" s="118">
        <v>-9475.713880735328</v>
      </c>
      <c r="BP368" s="118">
        <v>4878.905898548219</v>
      </c>
      <c r="BQ368" s="118">
        <v>-2151.3694232310045</v>
      </c>
      <c r="BR368" s="118"/>
      <c r="BS368" s="118"/>
      <c r="BT368" s="118"/>
      <c r="BU368" s="118"/>
      <c r="BV368" s="118"/>
      <c r="BW368" s="118"/>
      <c r="BX368" s="118"/>
      <c r="BY368" s="118"/>
      <c r="BZ368" s="118">
        <v>0.0</v>
      </c>
      <c r="CA368" s="118">
        <v>0.0</v>
      </c>
      <c r="CB368" s="118"/>
      <c r="CC368" s="118"/>
      <c r="CD368" s="118">
        <v>0.0</v>
      </c>
      <c r="CE368" s="118">
        <v>0.0</v>
      </c>
      <c r="CF368" s="118">
        <v>0.0</v>
      </c>
      <c r="CG368" s="118">
        <v>0.0</v>
      </c>
      <c r="CH368" s="118"/>
      <c r="CI368" s="118"/>
      <c r="CJ368" s="118"/>
      <c r="CK368" s="118"/>
      <c r="CL368" s="119">
        <v>45812.0</v>
      </c>
      <c r="CM368" s="117" t="s">
        <v>362</v>
      </c>
      <c r="CN368" s="117" t="s">
        <v>363</v>
      </c>
      <c r="CO368" s="117" t="s">
        <v>364</v>
      </c>
      <c r="CP368" s="118">
        <v>14274.1</v>
      </c>
      <c r="CQ368" s="118">
        <v>25.0</v>
      </c>
      <c r="CR368" s="118">
        <v>23.0</v>
      </c>
      <c r="CS368" s="117" t="s">
        <v>24</v>
      </c>
      <c r="CT368" s="117"/>
      <c r="CU368" s="117"/>
      <c r="CV368" s="117" t="s">
        <v>372</v>
      </c>
      <c r="CW368" s="119">
        <v>46178.0</v>
      </c>
      <c r="CX368" s="117" t="s">
        <v>358</v>
      </c>
    </row>
    <row r="369">
      <c r="A369" s="114" t="s">
        <v>748</v>
      </c>
      <c r="B369" s="114" t="s">
        <v>815</v>
      </c>
      <c r="C369" s="114" t="s">
        <v>27</v>
      </c>
      <c r="D369" s="114" t="s">
        <v>584</v>
      </c>
      <c r="E369" s="114" t="s">
        <v>349</v>
      </c>
      <c r="F369" s="114"/>
      <c r="G369" s="114"/>
      <c r="H369" s="114"/>
      <c r="I369" s="115">
        <v>13066.0</v>
      </c>
      <c r="J369" s="114" t="s">
        <v>89</v>
      </c>
      <c r="K369" s="114" t="s">
        <v>585</v>
      </c>
      <c r="L369" s="116">
        <v>45812.0</v>
      </c>
      <c r="M369" s="114" t="s">
        <v>351</v>
      </c>
      <c r="N369" s="115">
        <v>6.0</v>
      </c>
      <c r="O369" s="114" t="s">
        <v>352</v>
      </c>
      <c r="P369" s="114" t="s">
        <v>353</v>
      </c>
      <c r="Q369" s="115">
        <v>22868.0</v>
      </c>
      <c r="R369" s="115">
        <v>27133.54</v>
      </c>
      <c r="S369" s="115">
        <v>149.0</v>
      </c>
      <c r="T369" s="115">
        <v>161.0</v>
      </c>
      <c r="U369" s="115">
        <v>312.0</v>
      </c>
      <c r="V369" s="115">
        <v>394.0</v>
      </c>
      <c r="W369" s="115">
        <v>-0.103566996</v>
      </c>
      <c r="X369" s="115">
        <v>-0.13840073824426258</v>
      </c>
      <c r="Y369" s="115">
        <v>0.033546243</v>
      </c>
      <c r="Z369" s="115">
        <v>0.0848909995</v>
      </c>
      <c r="AA369" s="115">
        <v>-0.0833678425</v>
      </c>
      <c r="AB369" s="115">
        <v>-1507.4244601744258</v>
      </c>
      <c r="AC369" s="115"/>
      <c r="AD369" s="115"/>
      <c r="AE369" s="115"/>
      <c r="AF369" s="115"/>
      <c r="AG369" s="115">
        <v>-1507.4244601744258</v>
      </c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>
        <v>0.0</v>
      </c>
      <c r="AS369" s="115">
        <v>0.0</v>
      </c>
      <c r="AT369" s="115"/>
      <c r="AU369" s="115"/>
      <c r="AV369" s="115"/>
      <c r="AW369" s="115"/>
      <c r="AX369" s="115"/>
      <c r="AY369" s="115"/>
      <c r="AZ369" s="115"/>
      <c r="BA369" s="115"/>
      <c r="BB369" s="115"/>
      <c r="BC369" s="115"/>
      <c r="BD369" s="115"/>
      <c r="BE369" s="115"/>
      <c r="BF369" s="115"/>
      <c r="BG369" s="115"/>
      <c r="BH369" s="115">
        <v>5887.586280854044</v>
      </c>
      <c r="BI369" s="115">
        <v>-32496.84696964131</v>
      </c>
      <c r="BJ369" s="115">
        <v>4882.018175863513</v>
      </c>
      <c r="BK369" s="115">
        <v>-18854.84559322473</v>
      </c>
      <c r="BL369" s="115">
        <v>6660.038345699048</v>
      </c>
      <c r="BM369" s="115">
        <v>-17167.795005843087</v>
      </c>
      <c r="BN369" s="115">
        <v>12052.590625882549</v>
      </c>
      <c r="BO369" s="115">
        <v>-10608.61102562746</v>
      </c>
      <c r="BP369" s="115">
        <v>10648.515006196001</v>
      </c>
      <c r="BQ369" s="115">
        <v>-22600.25126659513</v>
      </c>
      <c r="BR369" s="115"/>
      <c r="BS369" s="115"/>
      <c r="BT369" s="115"/>
      <c r="BU369" s="115"/>
      <c r="BV369" s="115"/>
      <c r="BW369" s="115"/>
      <c r="BX369" s="115"/>
      <c r="BY369" s="115"/>
      <c r="BZ369" s="115">
        <v>0.0</v>
      </c>
      <c r="CA369" s="115">
        <v>0.0</v>
      </c>
      <c r="CB369" s="115"/>
      <c r="CC369" s="115"/>
      <c r="CD369" s="115">
        <v>0.0</v>
      </c>
      <c r="CE369" s="115">
        <v>0.0</v>
      </c>
      <c r="CF369" s="115">
        <v>0.0</v>
      </c>
      <c r="CG369" s="115">
        <v>0.0</v>
      </c>
      <c r="CH369" s="115"/>
      <c r="CI369" s="115"/>
      <c r="CJ369" s="115"/>
      <c r="CK369" s="115"/>
      <c r="CL369" s="116">
        <v>45812.0</v>
      </c>
      <c r="CM369" s="114" t="s">
        <v>586</v>
      </c>
      <c r="CN369" s="114" t="s">
        <v>587</v>
      </c>
      <c r="CO369" s="114" t="s">
        <v>588</v>
      </c>
      <c r="CP369" s="115">
        <v>22868.0</v>
      </c>
      <c r="CQ369" s="115">
        <v>25.0</v>
      </c>
      <c r="CR369" s="115">
        <v>23.0</v>
      </c>
      <c r="CS369" s="114" t="s">
        <v>247</v>
      </c>
      <c r="CT369" s="114"/>
      <c r="CU369" s="114"/>
      <c r="CV369" s="114" t="s">
        <v>372</v>
      </c>
      <c r="CW369" s="116">
        <v>46178.0</v>
      </c>
      <c r="CX369" s="114" t="s">
        <v>358</v>
      </c>
    </row>
    <row r="370">
      <c r="A370" s="117" t="s">
        <v>748</v>
      </c>
      <c r="B370" s="117" t="s">
        <v>816</v>
      </c>
      <c r="C370" s="117" t="s">
        <v>27</v>
      </c>
      <c r="D370" s="117" t="s">
        <v>584</v>
      </c>
      <c r="E370" s="117" t="s">
        <v>349</v>
      </c>
      <c r="F370" s="117"/>
      <c r="G370" s="117"/>
      <c r="H370" s="117"/>
      <c r="I370" s="118">
        <v>13082.0</v>
      </c>
      <c r="J370" s="117" t="s">
        <v>93</v>
      </c>
      <c r="K370" s="117" t="s">
        <v>585</v>
      </c>
      <c r="L370" s="119">
        <v>45812.0</v>
      </c>
      <c r="M370" s="117" t="s">
        <v>351</v>
      </c>
      <c r="N370" s="118">
        <v>6.0</v>
      </c>
      <c r="O370" s="117" t="s">
        <v>352</v>
      </c>
      <c r="P370" s="117" t="s">
        <v>353</v>
      </c>
      <c r="Q370" s="118">
        <v>12134.64</v>
      </c>
      <c r="R370" s="118">
        <v>8674.49</v>
      </c>
      <c r="S370" s="118">
        <v>81.0</v>
      </c>
      <c r="T370" s="118">
        <v>75.0</v>
      </c>
      <c r="U370" s="118">
        <v>194.0</v>
      </c>
      <c r="V370" s="118">
        <v>159.0</v>
      </c>
      <c r="W370" s="118">
        <v>-0.015351526999999997</v>
      </c>
      <c r="X370" s="118">
        <v>-0.13496376811594202</v>
      </c>
      <c r="Y370" s="118">
        <v>0.08834690949999999</v>
      </c>
      <c r="Z370" s="118">
        <v>0.0645187545</v>
      </c>
      <c r="AA370" s="118">
        <v>0.033973511</v>
      </c>
      <c r="AB370" s="118">
        <v>4353.802395131372</v>
      </c>
      <c r="AC370" s="118"/>
      <c r="AD370" s="118"/>
      <c r="AE370" s="118"/>
      <c r="AF370" s="118"/>
      <c r="AG370" s="118">
        <v>4353.802395131372</v>
      </c>
      <c r="AH370" s="118"/>
      <c r="AI370" s="118"/>
      <c r="AJ370" s="118"/>
      <c r="AK370" s="118"/>
      <c r="AL370" s="118"/>
      <c r="AM370" s="118"/>
      <c r="AN370" s="118"/>
      <c r="AO370" s="118"/>
      <c r="AP370" s="118"/>
      <c r="AQ370" s="118"/>
      <c r="AR370" s="118">
        <v>0.0</v>
      </c>
      <c r="AS370" s="118">
        <v>0.0</v>
      </c>
      <c r="AT370" s="118"/>
      <c r="AU370" s="118"/>
      <c r="AV370" s="118"/>
      <c r="AW370" s="118"/>
      <c r="AX370" s="118"/>
      <c r="AY370" s="118"/>
      <c r="AZ370" s="118"/>
      <c r="BA370" s="118"/>
      <c r="BB370" s="118"/>
      <c r="BC370" s="118"/>
      <c r="BD370" s="118"/>
      <c r="BE370" s="118"/>
      <c r="BF370" s="118"/>
      <c r="BG370" s="118"/>
      <c r="BH370" s="118">
        <v>10019.377123014012</v>
      </c>
      <c r="BI370" s="118">
        <v>-1236.9166467578398</v>
      </c>
      <c r="BJ370" s="118">
        <v>8294.559121971604</v>
      </c>
      <c r="BK370" s="118">
        <v>-1325.1625549352325</v>
      </c>
      <c r="BL370" s="118">
        <v>6337.764114407912</v>
      </c>
      <c r="BM370" s="118">
        <v>-2604.6847828584014</v>
      </c>
      <c r="BN370" s="118">
        <v>6365.807559388881</v>
      </c>
      <c r="BO370" s="118">
        <v>-3765.40668969351</v>
      </c>
      <c r="BP370" s="118">
        <v>2408.4371604538605</v>
      </c>
      <c r="BQ370" s="118">
        <v>-1275.758698599721</v>
      </c>
      <c r="BR370" s="118"/>
      <c r="BS370" s="118"/>
      <c r="BT370" s="118"/>
      <c r="BU370" s="118"/>
      <c r="BV370" s="118"/>
      <c r="BW370" s="118"/>
      <c r="BX370" s="118"/>
      <c r="BY370" s="118"/>
      <c r="BZ370" s="118">
        <v>0.0</v>
      </c>
      <c r="CA370" s="118">
        <v>0.0</v>
      </c>
      <c r="CB370" s="118"/>
      <c r="CC370" s="118"/>
      <c r="CD370" s="118">
        <v>0.0</v>
      </c>
      <c r="CE370" s="118">
        <v>0.0</v>
      </c>
      <c r="CF370" s="118">
        <v>0.0</v>
      </c>
      <c r="CG370" s="118">
        <v>0.0</v>
      </c>
      <c r="CH370" s="118"/>
      <c r="CI370" s="118"/>
      <c r="CJ370" s="118"/>
      <c r="CK370" s="118"/>
      <c r="CL370" s="119">
        <v>45812.0</v>
      </c>
      <c r="CM370" s="117" t="s">
        <v>586</v>
      </c>
      <c r="CN370" s="117" t="s">
        <v>587</v>
      </c>
      <c r="CO370" s="117" t="s">
        <v>588</v>
      </c>
      <c r="CP370" s="118">
        <v>12134.64</v>
      </c>
      <c r="CQ370" s="118">
        <v>25.0</v>
      </c>
      <c r="CR370" s="118">
        <v>23.0</v>
      </c>
      <c r="CS370" s="117" t="s">
        <v>247</v>
      </c>
      <c r="CT370" s="117"/>
      <c r="CU370" s="117"/>
      <c r="CV370" s="117" t="s">
        <v>357</v>
      </c>
      <c r="CW370" s="119">
        <v>46178.0</v>
      </c>
      <c r="CX370" s="117" t="s">
        <v>358</v>
      </c>
    </row>
    <row r="371">
      <c r="A371" s="114" t="s">
        <v>485</v>
      </c>
      <c r="B371" s="114" t="s">
        <v>817</v>
      </c>
      <c r="C371" s="114" t="s">
        <v>25</v>
      </c>
      <c r="D371" s="114" t="s">
        <v>400</v>
      </c>
      <c r="E371" s="114" t="s">
        <v>349</v>
      </c>
      <c r="F371" s="114"/>
      <c r="G371" s="114"/>
      <c r="H371" s="114"/>
      <c r="I371" s="115">
        <v>16496.0</v>
      </c>
      <c r="J371" s="114" t="s">
        <v>93</v>
      </c>
      <c r="K371" s="114" t="s">
        <v>401</v>
      </c>
      <c r="L371" s="116">
        <v>45812.0</v>
      </c>
      <c r="M371" s="114" t="s">
        <v>351</v>
      </c>
      <c r="N371" s="115">
        <v>6.0</v>
      </c>
      <c r="O371" s="114" t="s">
        <v>352</v>
      </c>
      <c r="P371" s="114" t="s">
        <v>353</v>
      </c>
      <c r="Q371" s="115">
        <v>9161.05</v>
      </c>
      <c r="R371" s="115">
        <v>10560.08</v>
      </c>
      <c r="S371" s="115">
        <v>58.0</v>
      </c>
      <c r="T371" s="115">
        <v>61.0</v>
      </c>
      <c r="U371" s="115">
        <v>156.0</v>
      </c>
      <c r="V371" s="115">
        <v>143.0</v>
      </c>
      <c r="W371" s="115">
        <v>-0.015351526999999997</v>
      </c>
      <c r="X371" s="115">
        <v>-0.13496376811594202</v>
      </c>
      <c r="Y371" s="115">
        <v>0.08834690949999999</v>
      </c>
      <c r="Z371" s="115">
        <v>0.0645187545</v>
      </c>
      <c r="AA371" s="115">
        <v>0.033973511</v>
      </c>
      <c r="AB371" s="115">
        <v>-940.2347806504329</v>
      </c>
      <c r="AC371" s="115"/>
      <c r="AD371" s="115"/>
      <c r="AE371" s="115"/>
      <c r="AF371" s="115"/>
      <c r="AG371" s="115">
        <v>-940.2347806504329</v>
      </c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>
        <v>0.0</v>
      </c>
      <c r="AS371" s="115">
        <v>0.0</v>
      </c>
      <c r="AT371" s="115"/>
      <c r="AU371" s="115"/>
      <c r="AV371" s="115"/>
      <c r="AW371" s="115"/>
      <c r="AX371" s="115"/>
      <c r="AY371" s="115"/>
      <c r="AZ371" s="115"/>
      <c r="BA371" s="115"/>
      <c r="BB371" s="115"/>
      <c r="BC371" s="115"/>
      <c r="BD371" s="115"/>
      <c r="BE371" s="115"/>
      <c r="BF371" s="115"/>
      <c r="BG371" s="115"/>
      <c r="BH371" s="115">
        <v>10019.377123014012</v>
      </c>
      <c r="BI371" s="115">
        <v>-1236.9166467578398</v>
      </c>
      <c r="BJ371" s="115">
        <v>8294.559121971604</v>
      </c>
      <c r="BK371" s="115">
        <v>-1325.1625549352325</v>
      </c>
      <c r="BL371" s="115">
        <v>6337.764114407912</v>
      </c>
      <c r="BM371" s="115">
        <v>-2604.6847828584014</v>
      </c>
      <c r="BN371" s="115">
        <v>6365.807559388881</v>
      </c>
      <c r="BO371" s="115">
        <v>-3765.40668969351</v>
      </c>
      <c r="BP371" s="115">
        <v>2408.4371604538605</v>
      </c>
      <c r="BQ371" s="115">
        <v>-1275.758698599721</v>
      </c>
      <c r="BR371" s="115"/>
      <c r="BS371" s="115"/>
      <c r="BT371" s="115"/>
      <c r="BU371" s="115"/>
      <c r="BV371" s="115"/>
      <c r="BW371" s="115"/>
      <c r="BX371" s="115"/>
      <c r="BY371" s="115"/>
      <c r="BZ371" s="115">
        <v>0.0</v>
      </c>
      <c r="CA371" s="115">
        <v>0.0</v>
      </c>
      <c r="CB371" s="115"/>
      <c r="CC371" s="115"/>
      <c r="CD371" s="115">
        <v>0.0</v>
      </c>
      <c r="CE371" s="115">
        <v>0.0</v>
      </c>
      <c r="CF371" s="115">
        <v>0.0</v>
      </c>
      <c r="CG371" s="115">
        <v>0.0</v>
      </c>
      <c r="CH371" s="115"/>
      <c r="CI371" s="115"/>
      <c r="CJ371" s="115"/>
      <c r="CK371" s="115"/>
      <c r="CL371" s="116">
        <v>45812.0</v>
      </c>
      <c r="CM371" s="114" t="s">
        <v>384</v>
      </c>
      <c r="CN371" s="114" t="s">
        <v>391</v>
      </c>
      <c r="CO371" s="114" t="s">
        <v>392</v>
      </c>
      <c r="CP371" s="115">
        <v>9161.05</v>
      </c>
      <c r="CQ371" s="115">
        <v>25.0</v>
      </c>
      <c r="CR371" s="115">
        <v>23.0</v>
      </c>
      <c r="CS371" s="114" t="s">
        <v>247</v>
      </c>
      <c r="CT371" s="114"/>
      <c r="CU371" s="114"/>
      <c r="CV371" s="114" t="s">
        <v>372</v>
      </c>
      <c r="CW371" s="116">
        <v>46178.0</v>
      </c>
      <c r="CX371" s="114" t="s">
        <v>358</v>
      </c>
    </row>
    <row r="372">
      <c r="A372" s="117" t="s">
        <v>595</v>
      </c>
      <c r="B372" s="117" t="s">
        <v>128</v>
      </c>
      <c r="C372" s="117" t="s">
        <v>24</v>
      </c>
      <c r="D372" s="117" t="s">
        <v>469</v>
      </c>
      <c r="E372" s="117" t="s">
        <v>349</v>
      </c>
      <c r="F372" s="117"/>
      <c r="G372" s="117"/>
      <c r="H372" s="117"/>
      <c r="I372" s="118">
        <v>19937.0</v>
      </c>
      <c r="J372" s="117" t="s">
        <v>92</v>
      </c>
      <c r="K372" s="117" t="s">
        <v>470</v>
      </c>
      <c r="L372" s="119">
        <v>45812.0</v>
      </c>
      <c r="M372" s="117" t="s">
        <v>351</v>
      </c>
      <c r="N372" s="118">
        <v>6.0</v>
      </c>
      <c r="O372" s="117" t="s">
        <v>352</v>
      </c>
      <c r="P372" s="117" t="s">
        <v>353</v>
      </c>
      <c r="Q372" s="118">
        <v>18633.21</v>
      </c>
      <c r="R372" s="118">
        <v>22963.27</v>
      </c>
      <c r="S372" s="118">
        <v>112.0</v>
      </c>
      <c r="T372" s="118">
        <v>131.0</v>
      </c>
      <c r="U372" s="118">
        <v>275.0</v>
      </c>
      <c r="V372" s="118">
        <v>295.0</v>
      </c>
      <c r="W372" s="118">
        <v>-0.071499</v>
      </c>
      <c r="X372" s="118">
        <v>-0.08333333333333337</v>
      </c>
      <c r="Y372" s="118">
        <v>0.089236992</v>
      </c>
      <c r="Z372" s="118">
        <v>-0.005437146</v>
      </c>
      <c r="AA372" s="118">
        <v>0.065431824</v>
      </c>
      <c r="AB372" s="118">
        <v>-4096.281779366313</v>
      </c>
      <c r="AC372" s="118"/>
      <c r="AD372" s="118"/>
      <c r="AE372" s="118"/>
      <c r="AF372" s="118"/>
      <c r="AG372" s="118">
        <v>-4096.281779366313</v>
      </c>
      <c r="AH372" s="118"/>
      <c r="AI372" s="118"/>
      <c r="AJ372" s="118"/>
      <c r="AK372" s="118"/>
      <c r="AL372" s="118"/>
      <c r="AM372" s="118"/>
      <c r="AN372" s="118"/>
      <c r="AO372" s="118"/>
      <c r="AP372" s="118"/>
      <c r="AQ372" s="118"/>
      <c r="AR372" s="118">
        <v>0.0</v>
      </c>
      <c r="AS372" s="118">
        <v>0.0</v>
      </c>
      <c r="AT372" s="118"/>
      <c r="AU372" s="118"/>
      <c r="AV372" s="118"/>
      <c r="AW372" s="118"/>
      <c r="AX372" s="118"/>
      <c r="AY372" s="118"/>
      <c r="AZ372" s="118"/>
      <c r="BA372" s="118"/>
      <c r="BB372" s="118"/>
      <c r="BC372" s="118"/>
      <c r="BD372" s="118"/>
      <c r="BE372" s="118"/>
      <c r="BF372" s="118"/>
      <c r="BG372" s="118"/>
      <c r="BH372" s="118">
        <v>3758.1048315599983</v>
      </c>
      <c r="BI372" s="118">
        <v>-18718.69933956</v>
      </c>
      <c r="BJ372" s="118">
        <v>800.0180128198342</v>
      </c>
      <c r="BK372" s="118">
        <v>-23821.220726244414</v>
      </c>
      <c r="BL372" s="118">
        <v>4072.568896132332</v>
      </c>
      <c r="BM372" s="118">
        <v>-6491.574209569763</v>
      </c>
      <c r="BN372" s="118">
        <v>4329.172091980681</v>
      </c>
      <c r="BO372" s="118">
        <v>-9475.713880735328</v>
      </c>
      <c r="BP372" s="118">
        <v>4878.905898548219</v>
      </c>
      <c r="BQ372" s="118">
        <v>-2151.3694232310045</v>
      </c>
      <c r="BR372" s="118"/>
      <c r="BS372" s="118"/>
      <c r="BT372" s="118"/>
      <c r="BU372" s="118"/>
      <c r="BV372" s="118"/>
      <c r="BW372" s="118"/>
      <c r="BX372" s="118"/>
      <c r="BY372" s="118"/>
      <c r="BZ372" s="118">
        <v>0.0</v>
      </c>
      <c r="CA372" s="118">
        <v>0.0</v>
      </c>
      <c r="CB372" s="118"/>
      <c r="CC372" s="118"/>
      <c r="CD372" s="118">
        <v>0.0</v>
      </c>
      <c r="CE372" s="118">
        <v>0.0</v>
      </c>
      <c r="CF372" s="118">
        <v>0.0</v>
      </c>
      <c r="CG372" s="118">
        <v>0.0</v>
      </c>
      <c r="CH372" s="118"/>
      <c r="CI372" s="118"/>
      <c r="CJ372" s="118"/>
      <c r="CK372" s="118"/>
      <c r="CL372" s="119">
        <v>45812.0</v>
      </c>
      <c r="CM372" s="117" t="s">
        <v>354</v>
      </c>
      <c r="CN372" s="117" t="s">
        <v>471</v>
      </c>
      <c r="CO372" s="117" t="s">
        <v>472</v>
      </c>
      <c r="CP372" s="118">
        <v>18633.21</v>
      </c>
      <c r="CQ372" s="118">
        <v>25.0</v>
      </c>
      <c r="CR372" s="118">
        <v>23.0</v>
      </c>
      <c r="CS372" s="117" t="s">
        <v>24</v>
      </c>
      <c r="CT372" s="117"/>
      <c r="CU372" s="117"/>
      <c r="CV372" s="117" t="s">
        <v>372</v>
      </c>
      <c r="CW372" s="119">
        <v>46178.0</v>
      </c>
      <c r="CX372" s="117" t="s">
        <v>358</v>
      </c>
    </row>
    <row r="373">
      <c r="A373" s="114" t="s">
        <v>565</v>
      </c>
      <c r="B373" s="114" t="s">
        <v>204</v>
      </c>
      <c r="C373" s="114" t="s">
        <v>24</v>
      </c>
      <c r="D373" s="114" t="s">
        <v>376</v>
      </c>
      <c r="E373" s="114" t="s">
        <v>349</v>
      </c>
      <c r="F373" s="114"/>
      <c r="G373" s="114"/>
      <c r="H373" s="114"/>
      <c r="I373" s="115">
        <v>17566.0</v>
      </c>
      <c r="J373" s="114" t="s">
        <v>78</v>
      </c>
      <c r="K373" s="114" t="s">
        <v>377</v>
      </c>
      <c r="L373" s="116">
        <v>45812.0</v>
      </c>
      <c r="M373" s="114" t="s">
        <v>351</v>
      </c>
      <c r="N373" s="115">
        <v>6.0</v>
      </c>
      <c r="O373" s="114" t="s">
        <v>352</v>
      </c>
      <c r="P373" s="114" t="s">
        <v>353</v>
      </c>
      <c r="Q373" s="115">
        <v>7322.87</v>
      </c>
      <c r="R373" s="115">
        <v>3491.14</v>
      </c>
      <c r="S373" s="115">
        <v>28.0</v>
      </c>
      <c r="T373" s="115">
        <v>21.0</v>
      </c>
      <c r="U373" s="115">
        <v>70.0</v>
      </c>
      <c r="V373" s="115">
        <v>43.0</v>
      </c>
      <c r="W373" s="115">
        <v>-0.067958535</v>
      </c>
      <c r="X373" s="115">
        <v>-0.11965811965811968</v>
      </c>
      <c r="Y373" s="115">
        <v>0.038277632</v>
      </c>
      <c r="Z373" s="115">
        <v>0.073607972</v>
      </c>
      <c r="AA373" s="115">
        <v>-0.060044893</v>
      </c>
      <c r="AB373" s="115">
        <v>4977.738044794157</v>
      </c>
      <c r="AC373" s="115"/>
      <c r="AD373" s="115"/>
      <c r="AE373" s="115"/>
      <c r="AF373" s="115"/>
      <c r="AG373" s="115">
        <v>4977.738044794157</v>
      </c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>
        <v>0.0</v>
      </c>
      <c r="AS373" s="115">
        <v>0.0</v>
      </c>
      <c r="AT373" s="115"/>
      <c r="AU373" s="115"/>
      <c r="AV373" s="115"/>
      <c r="AW373" s="115"/>
      <c r="AX373" s="115"/>
      <c r="AY373" s="115"/>
      <c r="AZ373" s="115"/>
      <c r="BA373" s="115"/>
      <c r="BB373" s="115"/>
      <c r="BC373" s="115"/>
      <c r="BD373" s="115"/>
      <c r="BE373" s="115"/>
      <c r="BF373" s="115"/>
      <c r="BG373" s="115"/>
      <c r="BH373" s="115">
        <v>20984.351344564446</v>
      </c>
      <c r="BI373" s="115">
        <v>-42006.90046536044</v>
      </c>
      <c r="BJ373" s="115">
        <v>18221.68111498422</v>
      </c>
      <c r="BK373" s="115">
        <v>-16705.629652277985</v>
      </c>
      <c r="BL373" s="115">
        <v>12116.096321689847</v>
      </c>
      <c r="BM373" s="115">
        <v>-15059.834627137316</v>
      </c>
      <c r="BN373" s="115">
        <v>6244.844903847719</v>
      </c>
      <c r="BO373" s="115">
        <v>-7821.811989821972</v>
      </c>
      <c r="BP373" s="115">
        <v>9665.485299779895</v>
      </c>
      <c r="BQ373" s="115">
        <v>-11032.256519253115</v>
      </c>
      <c r="BR373" s="115"/>
      <c r="BS373" s="115"/>
      <c r="BT373" s="115"/>
      <c r="BU373" s="115"/>
      <c r="BV373" s="115"/>
      <c r="BW373" s="115"/>
      <c r="BX373" s="115"/>
      <c r="BY373" s="115"/>
      <c r="BZ373" s="115">
        <v>0.0</v>
      </c>
      <c r="CA373" s="115">
        <v>0.0</v>
      </c>
      <c r="CB373" s="115"/>
      <c r="CC373" s="115"/>
      <c r="CD373" s="115">
        <v>0.0</v>
      </c>
      <c r="CE373" s="115">
        <v>0.0</v>
      </c>
      <c r="CF373" s="115">
        <v>0.0</v>
      </c>
      <c r="CG373" s="115">
        <v>0.0</v>
      </c>
      <c r="CH373" s="115"/>
      <c r="CI373" s="115"/>
      <c r="CJ373" s="115"/>
      <c r="CK373" s="115"/>
      <c r="CL373" s="116">
        <v>45812.0</v>
      </c>
      <c r="CM373" s="114" t="s">
        <v>354</v>
      </c>
      <c r="CN373" s="114" t="s">
        <v>378</v>
      </c>
      <c r="CO373" s="114" t="s">
        <v>379</v>
      </c>
      <c r="CP373" s="115">
        <v>7322.87</v>
      </c>
      <c r="CQ373" s="115">
        <v>25.0</v>
      </c>
      <c r="CR373" s="115">
        <v>23.0</v>
      </c>
      <c r="CS373" s="114" t="s">
        <v>24</v>
      </c>
      <c r="CT373" s="114"/>
      <c r="CU373" s="114"/>
      <c r="CV373" s="114" t="s">
        <v>357</v>
      </c>
      <c r="CW373" s="116">
        <v>46178.0</v>
      </c>
      <c r="CX373" s="114" t="s">
        <v>358</v>
      </c>
    </row>
    <row r="374">
      <c r="A374" s="117" t="s">
        <v>566</v>
      </c>
      <c r="B374" s="117" t="s">
        <v>818</v>
      </c>
      <c r="C374" s="117" t="s">
        <v>25</v>
      </c>
      <c r="D374" s="117" t="s">
        <v>382</v>
      </c>
      <c r="E374" s="117" t="s">
        <v>349</v>
      </c>
      <c r="F374" s="117"/>
      <c r="G374" s="117"/>
      <c r="H374" s="117"/>
      <c r="I374" s="118">
        <v>13087.0</v>
      </c>
      <c r="J374" s="117" t="s">
        <v>87</v>
      </c>
      <c r="K374" s="117" t="s">
        <v>383</v>
      </c>
      <c r="L374" s="119">
        <v>45812.0</v>
      </c>
      <c r="M374" s="117" t="s">
        <v>351</v>
      </c>
      <c r="N374" s="118">
        <v>6.0</v>
      </c>
      <c r="O374" s="117" t="s">
        <v>352</v>
      </c>
      <c r="P374" s="117" t="s">
        <v>353</v>
      </c>
      <c r="Q374" s="118">
        <v>9774.7</v>
      </c>
      <c r="R374" s="118">
        <v>13794.19</v>
      </c>
      <c r="S374" s="118">
        <v>56.0</v>
      </c>
      <c r="T374" s="118">
        <v>91.0</v>
      </c>
      <c r="U374" s="118">
        <v>147.0</v>
      </c>
      <c r="V374" s="118">
        <v>216.0</v>
      </c>
      <c r="W374" s="118">
        <v>-0.10114421900000001</v>
      </c>
      <c r="X374" s="118">
        <v>-0.08821813939924178</v>
      </c>
      <c r="Y374" s="118">
        <v>0.0141456855</v>
      </c>
      <c r="Z374" s="118">
        <v>0.035566201</v>
      </c>
      <c r="AA374" s="118">
        <v>-0.0040127465</v>
      </c>
      <c r="AB374" s="118">
        <v>-3542.0517435535285</v>
      </c>
      <c r="AC374" s="118"/>
      <c r="AD374" s="118"/>
      <c r="AE374" s="118"/>
      <c r="AF374" s="118"/>
      <c r="AG374" s="118">
        <v>-3542.0517435535285</v>
      </c>
      <c r="AH374" s="118"/>
      <c r="AI374" s="118"/>
      <c r="AJ374" s="118"/>
      <c r="AK374" s="118"/>
      <c r="AL374" s="118"/>
      <c r="AM374" s="118"/>
      <c r="AN374" s="118"/>
      <c r="AO374" s="118"/>
      <c r="AP374" s="118"/>
      <c r="AQ374" s="118"/>
      <c r="AR374" s="118">
        <v>0.0</v>
      </c>
      <c r="AS374" s="118">
        <v>0.0</v>
      </c>
      <c r="AT374" s="118"/>
      <c r="AU374" s="118"/>
      <c r="AV374" s="118"/>
      <c r="AW374" s="118"/>
      <c r="AX374" s="118"/>
      <c r="AY374" s="118"/>
      <c r="AZ374" s="118"/>
      <c r="BA374" s="118"/>
      <c r="BB374" s="118"/>
      <c r="BC374" s="118"/>
      <c r="BD374" s="118"/>
      <c r="BE374" s="118"/>
      <c r="BF374" s="118"/>
      <c r="BG374" s="118"/>
      <c r="BH374" s="118">
        <v>45665.546145450906</v>
      </c>
      <c r="BI374" s="118">
        <v>-59364.955379125946</v>
      </c>
      <c r="BJ374" s="118">
        <v>38550.93298979636</v>
      </c>
      <c r="BK374" s="118">
        <v>-48062.909994749134</v>
      </c>
      <c r="BL374" s="118">
        <v>15596.660526147018</v>
      </c>
      <c r="BM374" s="118">
        <v>-20978.449598456325</v>
      </c>
      <c r="BN374" s="118">
        <v>18000.51113707639</v>
      </c>
      <c r="BO374" s="118">
        <v>-35294.29635721854</v>
      </c>
      <c r="BP374" s="118">
        <v>37145.77219371978</v>
      </c>
      <c r="BQ374" s="118">
        <v>-25233.776045886938</v>
      </c>
      <c r="BR374" s="118"/>
      <c r="BS374" s="118"/>
      <c r="BT374" s="118"/>
      <c r="BU374" s="118"/>
      <c r="BV374" s="118"/>
      <c r="BW374" s="118"/>
      <c r="BX374" s="118"/>
      <c r="BY374" s="118"/>
      <c r="BZ374" s="118">
        <v>0.0</v>
      </c>
      <c r="CA374" s="118">
        <v>0.0</v>
      </c>
      <c r="CB374" s="118"/>
      <c r="CC374" s="118"/>
      <c r="CD374" s="118">
        <v>0.0</v>
      </c>
      <c r="CE374" s="118">
        <v>0.0</v>
      </c>
      <c r="CF374" s="118">
        <v>0.0</v>
      </c>
      <c r="CG374" s="118">
        <v>0.0</v>
      </c>
      <c r="CH374" s="118"/>
      <c r="CI374" s="118"/>
      <c r="CJ374" s="118"/>
      <c r="CK374" s="118"/>
      <c r="CL374" s="119">
        <v>45812.0</v>
      </c>
      <c r="CM374" s="117" t="s">
        <v>384</v>
      </c>
      <c r="CN374" s="117" t="s">
        <v>385</v>
      </c>
      <c r="CO374" s="117" t="s">
        <v>386</v>
      </c>
      <c r="CP374" s="118">
        <v>9774.7</v>
      </c>
      <c r="CQ374" s="118">
        <v>25.0</v>
      </c>
      <c r="CR374" s="118">
        <v>23.0</v>
      </c>
      <c r="CS374" s="117" t="s">
        <v>247</v>
      </c>
      <c r="CT374" s="117"/>
      <c r="CU374" s="117"/>
      <c r="CV374" s="117" t="s">
        <v>372</v>
      </c>
      <c r="CW374" s="119">
        <v>46178.0</v>
      </c>
      <c r="CX374" s="117" t="s">
        <v>358</v>
      </c>
    </row>
    <row r="375">
      <c r="A375" s="114" t="s">
        <v>778</v>
      </c>
      <c r="B375" s="114" t="s">
        <v>124</v>
      </c>
      <c r="C375" s="114" t="s">
        <v>24</v>
      </c>
      <c r="D375" s="114" t="s">
        <v>376</v>
      </c>
      <c r="E375" s="114" t="s">
        <v>349</v>
      </c>
      <c r="F375" s="114"/>
      <c r="G375" s="114"/>
      <c r="H375" s="114"/>
      <c r="I375" s="115">
        <v>14186.0</v>
      </c>
      <c r="J375" s="114" t="s">
        <v>86</v>
      </c>
      <c r="K375" s="114" t="s">
        <v>377</v>
      </c>
      <c r="L375" s="116">
        <v>45812.0</v>
      </c>
      <c r="M375" s="114" t="s">
        <v>351</v>
      </c>
      <c r="N375" s="115">
        <v>6.0</v>
      </c>
      <c r="O375" s="114" t="s">
        <v>352</v>
      </c>
      <c r="P375" s="114" t="s">
        <v>353</v>
      </c>
      <c r="Q375" s="115">
        <v>5969.52</v>
      </c>
      <c r="R375" s="115">
        <v>4159.8</v>
      </c>
      <c r="S375" s="115">
        <v>38.0</v>
      </c>
      <c r="T375" s="115">
        <v>35.0</v>
      </c>
      <c r="U375" s="115">
        <v>100.0</v>
      </c>
      <c r="V375" s="115">
        <v>60.0</v>
      </c>
      <c r="W375" s="115">
        <v>-0.082491842</v>
      </c>
      <c r="X375" s="115">
        <v>-0.04054054054054057</v>
      </c>
      <c r="Y375" s="115">
        <v>-0.002432829</v>
      </c>
      <c r="Z375" s="115">
        <v>0.064605929</v>
      </c>
      <c r="AA375" s="115">
        <v>-0.117253521</v>
      </c>
      <c r="AB375" s="115">
        <v>2158.3328336917234</v>
      </c>
      <c r="AC375" s="115"/>
      <c r="AD375" s="115"/>
      <c r="AE375" s="115"/>
      <c r="AF375" s="115"/>
      <c r="AG375" s="115">
        <v>2158.3328336917234</v>
      </c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>
        <v>0.0</v>
      </c>
      <c r="AS375" s="115">
        <v>0.0</v>
      </c>
      <c r="AT375" s="115"/>
      <c r="AU375" s="115"/>
      <c r="AV375" s="115"/>
      <c r="AW375" s="115"/>
      <c r="AX375" s="115"/>
      <c r="AY375" s="115"/>
      <c r="AZ375" s="115"/>
      <c r="BA375" s="115"/>
      <c r="BB375" s="115"/>
      <c r="BC375" s="115"/>
      <c r="BD375" s="115"/>
      <c r="BE375" s="115"/>
      <c r="BF375" s="115"/>
      <c r="BG375" s="115"/>
      <c r="BH375" s="115">
        <v>18942.256601210724</v>
      </c>
      <c r="BI375" s="115">
        <v>-22493.812897781016</v>
      </c>
      <c r="BJ375" s="115">
        <v>10854.753869818704</v>
      </c>
      <c r="BK375" s="115">
        <v>-25193.598336845087</v>
      </c>
      <c r="BL375" s="115">
        <v>12226.332837277254</v>
      </c>
      <c r="BM375" s="115">
        <v>-8082.171623414555</v>
      </c>
      <c r="BN375" s="115">
        <v>13944.239662689306</v>
      </c>
      <c r="BO375" s="115">
        <v>-12148.991186639172</v>
      </c>
      <c r="BP375" s="115">
        <v>13323.364577980185</v>
      </c>
      <c r="BQ375" s="115">
        <v>-10974.45184016762</v>
      </c>
      <c r="BR375" s="115"/>
      <c r="BS375" s="115"/>
      <c r="BT375" s="115"/>
      <c r="BU375" s="115"/>
      <c r="BV375" s="115"/>
      <c r="BW375" s="115"/>
      <c r="BX375" s="115"/>
      <c r="BY375" s="115"/>
      <c r="BZ375" s="115">
        <v>0.0</v>
      </c>
      <c r="CA375" s="115">
        <v>0.0</v>
      </c>
      <c r="CB375" s="115"/>
      <c r="CC375" s="115"/>
      <c r="CD375" s="115">
        <v>0.0</v>
      </c>
      <c r="CE375" s="115">
        <v>0.0</v>
      </c>
      <c r="CF375" s="115">
        <v>0.0</v>
      </c>
      <c r="CG375" s="115">
        <v>0.0</v>
      </c>
      <c r="CH375" s="115"/>
      <c r="CI375" s="115"/>
      <c r="CJ375" s="115"/>
      <c r="CK375" s="115"/>
      <c r="CL375" s="116">
        <v>45812.0</v>
      </c>
      <c r="CM375" s="114" t="s">
        <v>354</v>
      </c>
      <c r="CN375" s="114" t="s">
        <v>378</v>
      </c>
      <c r="CO375" s="114" t="s">
        <v>379</v>
      </c>
      <c r="CP375" s="115">
        <v>5969.52</v>
      </c>
      <c r="CQ375" s="115">
        <v>25.0</v>
      </c>
      <c r="CR375" s="115">
        <v>23.0</v>
      </c>
      <c r="CS375" s="114" t="s">
        <v>24</v>
      </c>
      <c r="CT375" s="114"/>
      <c r="CU375" s="114"/>
      <c r="CV375" s="114" t="s">
        <v>357</v>
      </c>
      <c r="CW375" s="116">
        <v>46178.0</v>
      </c>
      <c r="CX375" s="114" t="s">
        <v>358</v>
      </c>
    </row>
    <row r="376">
      <c r="A376" s="117" t="s">
        <v>778</v>
      </c>
      <c r="B376" s="117" t="s">
        <v>169</v>
      </c>
      <c r="C376" s="117" t="s">
        <v>24</v>
      </c>
      <c r="D376" s="117" t="s">
        <v>376</v>
      </c>
      <c r="E376" s="117" t="s">
        <v>349</v>
      </c>
      <c r="F376" s="117"/>
      <c r="G376" s="117"/>
      <c r="H376" s="117"/>
      <c r="I376" s="118">
        <v>14164.0</v>
      </c>
      <c r="J376" s="117" t="s">
        <v>90</v>
      </c>
      <c r="K376" s="117" t="s">
        <v>377</v>
      </c>
      <c r="L376" s="119">
        <v>45812.0</v>
      </c>
      <c r="M376" s="117" t="s">
        <v>351</v>
      </c>
      <c r="N376" s="118">
        <v>6.0</v>
      </c>
      <c r="O376" s="117" t="s">
        <v>352</v>
      </c>
      <c r="P376" s="117" t="s">
        <v>353</v>
      </c>
      <c r="Q376" s="118">
        <v>10511.55</v>
      </c>
      <c r="R376" s="118">
        <v>9846.18</v>
      </c>
      <c r="S376" s="118">
        <v>42.0</v>
      </c>
      <c r="T376" s="118">
        <v>53.0</v>
      </c>
      <c r="U376" s="118">
        <v>120.0</v>
      </c>
      <c r="V376" s="118">
        <v>135.0</v>
      </c>
      <c r="W376" s="118">
        <v>-0.0192751205</v>
      </c>
      <c r="X376" s="118">
        <v>-0.10607610474631751</v>
      </c>
      <c r="Y376" s="118">
        <v>0.025536409</v>
      </c>
      <c r="Z376" s="118">
        <v>0.0802198395</v>
      </c>
      <c r="AA376" s="118">
        <v>-0.015659599</v>
      </c>
      <c r="AB376" s="118">
        <v>1163.695006706559</v>
      </c>
      <c r="AC376" s="118"/>
      <c r="AD376" s="118"/>
      <c r="AE376" s="118"/>
      <c r="AF376" s="118"/>
      <c r="AG376" s="118">
        <v>1163.695006706559</v>
      </c>
      <c r="AH376" s="118"/>
      <c r="AI376" s="118"/>
      <c r="AJ376" s="118"/>
      <c r="AK376" s="118"/>
      <c r="AL376" s="118"/>
      <c r="AM376" s="118"/>
      <c r="AN376" s="118"/>
      <c r="AO376" s="118"/>
      <c r="AP376" s="118"/>
      <c r="AQ376" s="118"/>
      <c r="AR376" s="118">
        <v>0.0</v>
      </c>
      <c r="AS376" s="118">
        <v>0.0</v>
      </c>
      <c r="AT376" s="118"/>
      <c r="AU376" s="118"/>
      <c r="AV376" s="118"/>
      <c r="AW376" s="118"/>
      <c r="AX376" s="118"/>
      <c r="AY376" s="118"/>
      <c r="AZ376" s="118"/>
      <c r="BA376" s="118"/>
      <c r="BB376" s="118"/>
      <c r="BC376" s="118"/>
      <c r="BD376" s="118"/>
      <c r="BE376" s="118"/>
      <c r="BF376" s="118"/>
      <c r="BG376" s="118"/>
      <c r="BH376" s="118">
        <v>35860.08468789623</v>
      </c>
      <c r="BI376" s="118">
        <v>-32223.222052184225</v>
      </c>
      <c r="BJ376" s="118">
        <v>38711.29793377301</v>
      </c>
      <c r="BK376" s="118">
        <v>-22292.76362879735</v>
      </c>
      <c r="BL376" s="118">
        <v>16066.338981910685</v>
      </c>
      <c r="BM376" s="118">
        <v>-10957.421611413132</v>
      </c>
      <c r="BN376" s="118">
        <v>6086.057923784585</v>
      </c>
      <c r="BO376" s="118">
        <v>-20496.08517131655</v>
      </c>
      <c r="BP376" s="118">
        <v>23628.110314015066</v>
      </c>
      <c r="BQ376" s="118">
        <v>-4109.165695985545</v>
      </c>
      <c r="BR376" s="118"/>
      <c r="BS376" s="118"/>
      <c r="BT376" s="118"/>
      <c r="BU376" s="118"/>
      <c r="BV376" s="118"/>
      <c r="BW376" s="118"/>
      <c r="BX376" s="118"/>
      <c r="BY376" s="118"/>
      <c r="BZ376" s="118">
        <v>0.0</v>
      </c>
      <c r="CA376" s="118">
        <v>0.0</v>
      </c>
      <c r="CB376" s="118"/>
      <c r="CC376" s="118"/>
      <c r="CD376" s="118">
        <v>0.0</v>
      </c>
      <c r="CE376" s="118">
        <v>0.0</v>
      </c>
      <c r="CF376" s="118">
        <v>0.0</v>
      </c>
      <c r="CG376" s="118">
        <v>0.0</v>
      </c>
      <c r="CH376" s="118"/>
      <c r="CI376" s="118"/>
      <c r="CJ376" s="118"/>
      <c r="CK376" s="118"/>
      <c r="CL376" s="119">
        <v>45812.0</v>
      </c>
      <c r="CM376" s="117" t="s">
        <v>354</v>
      </c>
      <c r="CN376" s="117" t="s">
        <v>378</v>
      </c>
      <c r="CO376" s="117" t="s">
        <v>379</v>
      </c>
      <c r="CP376" s="118">
        <v>10511.55</v>
      </c>
      <c r="CQ376" s="118">
        <v>25.0</v>
      </c>
      <c r="CR376" s="118">
        <v>23.0</v>
      </c>
      <c r="CS376" s="117" t="s">
        <v>24</v>
      </c>
      <c r="CT376" s="117"/>
      <c r="CU376" s="117"/>
      <c r="CV376" s="117" t="s">
        <v>357</v>
      </c>
      <c r="CW376" s="119">
        <v>46178.0</v>
      </c>
      <c r="CX376" s="117" t="s">
        <v>358</v>
      </c>
    </row>
    <row r="377">
      <c r="A377" s="114" t="s">
        <v>510</v>
      </c>
      <c r="B377" s="114" t="s">
        <v>819</v>
      </c>
      <c r="C377" s="114" t="s">
        <v>25</v>
      </c>
      <c r="D377" s="114" t="s">
        <v>437</v>
      </c>
      <c r="E377" s="114" t="s">
        <v>349</v>
      </c>
      <c r="F377" s="114"/>
      <c r="G377" s="114"/>
      <c r="H377" s="114"/>
      <c r="I377" s="115">
        <v>21800.0</v>
      </c>
      <c r="J377" s="114" t="s">
        <v>92</v>
      </c>
      <c r="K377" s="114" t="s">
        <v>438</v>
      </c>
      <c r="L377" s="116">
        <v>45812.0</v>
      </c>
      <c r="M377" s="114" t="s">
        <v>351</v>
      </c>
      <c r="N377" s="115">
        <v>6.0</v>
      </c>
      <c r="O377" s="114" t="s">
        <v>352</v>
      </c>
      <c r="P377" s="114" t="s">
        <v>353</v>
      </c>
      <c r="Q377" s="115">
        <v>18921.77</v>
      </c>
      <c r="R377" s="115">
        <v>22485.95</v>
      </c>
      <c r="S377" s="115">
        <v>97.0</v>
      </c>
      <c r="T377" s="115">
        <v>125.0</v>
      </c>
      <c r="U377" s="115">
        <v>294.0</v>
      </c>
      <c r="V377" s="115">
        <v>329.0</v>
      </c>
      <c r="W377" s="115">
        <v>-0.071499</v>
      </c>
      <c r="X377" s="115">
        <v>-0.08333333333333337</v>
      </c>
      <c r="Y377" s="115">
        <v>0.089236992</v>
      </c>
      <c r="Z377" s="115">
        <v>-0.005437146</v>
      </c>
      <c r="AA377" s="115">
        <v>0.065431824</v>
      </c>
      <c r="AB377" s="115">
        <v>-3514.4093551817864</v>
      </c>
      <c r="AC377" s="115"/>
      <c r="AD377" s="115"/>
      <c r="AE377" s="115"/>
      <c r="AF377" s="115"/>
      <c r="AG377" s="115">
        <v>-3514.4093551817864</v>
      </c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>
        <v>0.0</v>
      </c>
      <c r="AS377" s="115">
        <v>0.0</v>
      </c>
      <c r="AT377" s="115"/>
      <c r="AU377" s="115"/>
      <c r="AV377" s="115"/>
      <c r="AW377" s="115"/>
      <c r="AX377" s="115"/>
      <c r="AY377" s="115"/>
      <c r="AZ377" s="115"/>
      <c r="BA377" s="115"/>
      <c r="BB377" s="115"/>
      <c r="BC377" s="115"/>
      <c r="BD377" s="115"/>
      <c r="BE377" s="115"/>
      <c r="BF377" s="115"/>
      <c r="BG377" s="115"/>
      <c r="BH377" s="115">
        <v>3758.1048315599983</v>
      </c>
      <c r="BI377" s="115">
        <v>-18718.69933956</v>
      </c>
      <c r="BJ377" s="115">
        <v>800.0180128198342</v>
      </c>
      <c r="BK377" s="115">
        <v>-23821.220726244414</v>
      </c>
      <c r="BL377" s="115">
        <v>4072.568896132332</v>
      </c>
      <c r="BM377" s="115">
        <v>-6491.574209569763</v>
      </c>
      <c r="BN377" s="115">
        <v>4329.172091980681</v>
      </c>
      <c r="BO377" s="115">
        <v>-9475.713880735328</v>
      </c>
      <c r="BP377" s="115">
        <v>4878.905898548219</v>
      </c>
      <c r="BQ377" s="115">
        <v>-2151.3694232310045</v>
      </c>
      <c r="BR377" s="115"/>
      <c r="BS377" s="115"/>
      <c r="BT377" s="115"/>
      <c r="BU377" s="115"/>
      <c r="BV377" s="115"/>
      <c r="BW377" s="115"/>
      <c r="BX377" s="115"/>
      <c r="BY377" s="115"/>
      <c r="BZ377" s="115">
        <v>0.0</v>
      </c>
      <c r="CA377" s="115">
        <v>0.0</v>
      </c>
      <c r="CB377" s="115"/>
      <c r="CC377" s="115"/>
      <c r="CD377" s="115">
        <v>0.0</v>
      </c>
      <c r="CE377" s="115">
        <v>0.0</v>
      </c>
      <c r="CF377" s="115">
        <v>0.0</v>
      </c>
      <c r="CG377" s="115">
        <v>0.0</v>
      </c>
      <c r="CH377" s="115"/>
      <c r="CI377" s="115"/>
      <c r="CJ377" s="115"/>
      <c r="CK377" s="115"/>
      <c r="CL377" s="116">
        <v>45812.0</v>
      </c>
      <c r="CM377" s="114" t="s">
        <v>354</v>
      </c>
      <c r="CN377" s="114" t="s">
        <v>466</v>
      </c>
      <c r="CO377" s="114" t="s">
        <v>467</v>
      </c>
      <c r="CP377" s="115">
        <v>18921.77</v>
      </c>
      <c r="CQ377" s="115">
        <v>25.0</v>
      </c>
      <c r="CR377" s="115">
        <v>23.0</v>
      </c>
      <c r="CS377" s="114" t="s">
        <v>247</v>
      </c>
      <c r="CT377" s="114"/>
      <c r="CU377" s="114"/>
      <c r="CV377" s="114" t="s">
        <v>372</v>
      </c>
      <c r="CW377" s="116">
        <v>46178.0</v>
      </c>
      <c r="CX377" s="114" t="s">
        <v>358</v>
      </c>
    </row>
    <row r="378">
      <c r="A378" s="117" t="s">
        <v>778</v>
      </c>
      <c r="B378" s="117" t="s">
        <v>175</v>
      </c>
      <c r="C378" s="117" t="s">
        <v>24</v>
      </c>
      <c r="D378" s="117" t="s">
        <v>414</v>
      </c>
      <c r="E378" s="117" t="s">
        <v>349</v>
      </c>
      <c r="F378" s="117"/>
      <c r="G378" s="117"/>
      <c r="H378" s="117"/>
      <c r="I378" s="118">
        <v>14166.0</v>
      </c>
      <c r="J378" s="117" t="s">
        <v>90</v>
      </c>
      <c r="K378" s="117" t="s">
        <v>415</v>
      </c>
      <c r="L378" s="119">
        <v>45812.0</v>
      </c>
      <c r="M378" s="117" t="s">
        <v>351</v>
      </c>
      <c r="N378" s="118">
        <v>6.0</v>
      </c>
      <c r="O378" s="117" t="s">
        <v>352</v>
      </c>
      <c r="P378" s="117" t="s">
        <v>353</v>
      </c>
      <c r="Q378" s="118">
        <v>12886.59</v>
      </c>
      <c r="R378" s="118">
        <v>11539.59</v>
      </c>
      <c r="S378" s="118">
        <v>71.0</v>
      </c>
      <c r="T378" s="118">
        <v>71.0</v>
      </c>
      <c r="U378" s="118">
        <v>161.0</v>
      </c>
      <c r="V378" s="118">
        <v>173.0</v>
      </c>
      <c r="W378" s="118">
        <v>-0.0192751205</v>
      </c>
      <c r="X378" s="118">
        <v>-0.10607610474631751</v>
      </c>
      <c r="Y378" s="118">
        <v>0.025536409</v>
      </c>
      <c r="Z378" s="118">
        <v>0.0802198395</v>
      </c>
      <c r="AA378" s="118">
        <v>-0.015659599</v>
      </c>
      <c r="AB378" s="118">
        <v>2419.2795807387847</v>
      </c>
      <c r="AC378" s="118"/>
      <c r="AD378" s="118"/>
      <c r="AE378" s="118"/>
      <c r="AF378" s="118"/>
      <c r="AG378" s="118">
        <v>2419.2795807387847</v>
      </c>
      <c r="AH378" s="118"/>
      <c r="AI378" s="118"/>
      <c r="AJ378" s="118"/>
      <c r="AK378" s="118"/>
      <c r="AL378" s="118"/>
      <c r="AM378" s="118"/>
      <c r="AN378" s="118"/>
      <c r="AO378" s="118"/>
      <c r="AP378" s="118"/>
      <c r="AQ378" s="118"/>
      <c r="AR378" s="118">
        <v>0.0</v>
      </c>
      <c r="AS378" s="118">
        <v>0.0</v>
      </c>
      <c r="AT378" s="118"/>
      <c r="AU378" s="118"/>
      <c r="AV378" s="118"/>
      <c r="AW378" s="118"/>
      <c r="AX378" s="118"/>
      <c r="AY378" s="118"/>
      <c r="AZ378" s="118"/>
      <c r="BA378" s="118"/>
      <c r="BB378" s="118"/>
      <c r="BC378" s="118"/>
      <c r="BD378" s="118"/>
      <c r="BE378" s="118"/>
      <c r="BF378" s="118"/>
      <c r="BG378" s="118"/>
      <c r="BH378" s="118">
        <v>35860.08468789623</v>
      </c>
      <c r="BI378" s="118">
        <v>-32223.222052184225</v>
      </c>
      <c r="BJ378" s="118">
        <v>38711.29793377301</v>
      </c>
      <c r="BK378" s="118">
        <v>-22292.76362879735</v>
      </c>
      <c r="BL378" s="118">
        <v>16066.338981910685</v>
      </c>
      <c r="BM378" s="118">
        <v>-10957.421611413132</v>
      </c>
      <c r="BN378" s="118">
        <v>6086.057923784585</v>
      </c>
      <c r="BO378" s="118">
        <v>-20496.08517131655</v>
      </c>
      <c r="BP378" s="118">
        <v>23628.110314015066</v>
      </c>
      <c r="BQ378" s="118">
        <v>-4109.165695985545</v>
      </c>
      <c r="BR378" s="118"/>
      <c r="BS378" s="118"/>
      <c r="BT378" s="118"/>
      <c r="BU378" s="118"/>
      <c r="BV378" s="118"/>
      <c r="BW378" s="118"/>
      <c r="BX378" s="118"/>
      <c r="BY378" s="118"/>
      <c r="BZ378" s="118">
        <v>0.0</v>
      </c>
      <c r="CA378" s="118">
        <v>0.0</v>
      </c>
      <c r="CB378" s="118"/>
      <c r="CC378" s="118"/>
      <c r="CD378" s="118">
        <v>0.0</v>
      </c>
      <c r="CE378" s="118">
        <v>0.0</v>
      </c>
      <c r="CF378" s="118">
        <v>0.0</v>
      </c>
      <c r="CG378" s="118">
        <v>0.0</v>
      </c>
      <c r="CH378" s="118"/>
      <c r="CI378" s="118"/>
      <c r="CJ378" s="118"/>
      <c r="CK378" s="118"/>
      <c r="CL378" s="119">
        <v>45812.0</v>
      </c>
      <c r="CM378" s="117" t="s">
        <v>354</v>
      </c>
      <c r="CN378" s="117" t="s">
        <v>378</v>
      </c>
      <c r="CO378" s="117" t="s">
        <v>379</v>
      </c>
      <c r="CP378" s="118">
        <v>12886.59</v>
      </c>
      <c r="CQ378" s="118">
        <v>25.0</v>
      </c>
      <c r="CR378" s="118">
        <v>23.0</v>
      </c>
      <c r="CS378" s="117" t="s">
        <v>24</v>
      </c>
      <c r="CT378" s="117"/>
      <c r="CU378" s="117"/>
      <c r="CV378" s="117" t="s">
        <v>357</v>
      </c>
      <c r="CW378" s="119">
        <v>46178.0</v>
      </c>
      <c r="CX378" s="117" t="s">
        <v>358</v>
      </c>
    </row>
    <row r="379">
      <c r="A379" s="114" t="s">
        <v>409</v>
      </c>
      <c r="B379" s="114" t="s">
        <v>820</v>
      </c>
      <c r="C379" s="114" t="s">
        <v>27</v>
      </c>
      <c r="D379" s="114" t="s">
        <v>411</v>
      </c>
      <c r="E379" s="114" t="s">
        <v>349</v>
      </c>
      <c r="F379" s="114"/>
      <c r="G379" s="114"/>
      <c r="H379" s="114"/>
      <c r="I379" s="115">
        <v>13157.0</v>
      </c>
      <c r="J379" s="114" t="s">
        <v>90</v>
      </c>
      <c r="K379" s="114" t="s">
        <v>412</v>
      </c>
      <c r="L379" s="116">
        <v>45812.0</v>
      </c>
      <c r="M379" s="114" t="s">
        <v>351</v>
      </c>
      <c r="N379" s="115">
        <v>6.0</v>
      </c>
      <c r="O379" s="114" t="s">
        <v>352</v>
      </c>
      <c r="P379" s="114" t="s">
        <v>353</v>
      </c>
      <c r="Q379" s="115">
        <v>799.42</v>
      </c>
      <c r="R379" s="115">
        <v>2033.91</v>
      </c>
      <c r="S379" s="115">
        <v>11.0</v>
      </c>
      <c r="T379" s="115">
        <v>18.0</v>
      </c>
      <c r="U379" s="115">
        <v>19.0</v>
      </c>
      <c r="V379" s="115">
        <v>32.0</v>
      </c>
      <c r="W379" s="115">
        <v>-0.0192751205</v>
      </c>
      <c r="X379" s="115">
        <v>-0.10607610474631751</v>
      </c>
      <c r="Y379" s="115">
        <v>0.025536409</v>
      </c>
      <c r="Z379" s="115">
        <v>0.0802198395</v>
      </c>
      <c r="AA379" s="115">
        <v>-0.015659599</v>
      </c>
      <c r="AB379" s="115">
        <v>-845.2245815351445</v>
      </c>
      <c r="AC379" s="115"/>
      <c r="AD379" s="115"/>
      <c r="AE379" s="115"/>
      <c r="AF379" s="115"/>
      <c r="AG379" s="115">
        <v>-845.2245815351445</v>
      </c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>
        <v>0.0</v>
      </c>
      <c r="AS379" s="115">
        <v>0.0</v>
      </c>
      <c r="AT379" s="115"/>
      <c r="AU379" s="115"/>
      <c r="AV379" s="115"/>
      <c r="AW379" s="115"/>
      <c r="AX379" s="115"/>
      <c r="AY379" s="115"/>
      <c r="AZ379" s="115"/>
      <c r="BA379" s="115"/>
      <c r="BB379" s="115"/>
      <c r="BC379" s="115"/>
      <c r="BD379" s="115"/>
      <c r="BE379" s="115"/>
      <c r="BF379" s="115"/>
      <c r="BG379" s="115"/>
      <c r="BH379" s="115">
        <v>35860.08468789623</v>
      </c>
      <c r="BI379" s="115">
        <v>-32223.222052184225</v>
      </c>
      <c r="BJ379" s="115">
        <v>38711.29793377301</v>
      </c>
      <c r="BK379" s="115">
        <v>-22292.76362879735</v>
      </c>
      <c r="BL379" s="115">
        <v>16066.338981910685</v>
      </c>
      <c r="BM379" s="115">
        <v>-10957.421611413132</v>
      </c>
      <c r="BN379" s="115">
        <v>6086.057923784585</v>
      </c>
      <c r="BO379" s="115">
        <v>-20496.08517131655</v>
      </c>
      <c r="BP379" s="115">
        <v>23628.110314015066</v>
      </c>
      <c r="BQ379" s="115">
        <v>-4109.165695985545</v>
      </c>
      <c r="BR379" s="115"/>
      <c r="BS379" s="115"/>
      <c r="BT379" s="115"/>
      <c r="BU379" s="115"/>
      <c r="BV379" s="115"/>
      <c r="BW379" s="115"/>
      <c r="BX379" s="115"/>
      <c r="BY379" s="115"/>
      <c r="BZ379" s="115">
        <v>0.0</v>
      </c>
      <c r="CA379" s="115">
        <v>0.0</v>
      </c>
      <c r="CB379" s="115"/>
      <c r="CC379" s="115"/>
      <c r="CD379" s="115">
        <v>0.0</v>
      </c>
      <c r="CE379" s="115">
        <v>0.0</v>
      </c>
      <c r="CF379" s="115">
        <v>0.0</v>
      </c>
      <c r="CG379" s="115">
        <v>0.0</v>
      </c>
      <c r="CH379" s="115"/>
      <c r="CI379" s="115"/>
      <c r="CJ379" s="115"/>
      <c r="CK379" s="115"/>
      <c r="CL379" s="116">
        <v>45812.0</v>
      </c>
      <c r="CM379" s="114" t="s">
        <v>369</v>
      </c>
      <c r="CN379" s="114" t="s">
        <v>370</v>
      </c>
      <c r="CO379" s="114" t="s">
        <v>371</v>
      </c>
      <c r="CP379" s="115">
        <v>799.42</v>
      </c>
      <c r="CQ379" s="115">
        <v>25.0</v>
      </c>
      <c r="CR379" s="115">
        <v>23.0</v>
      </c>
      <c r="CS379" s="114" t="s">
        <v>247</v>
      </c>
      <c r="CT379" s="114"/>
      <c r="CU379" s="114"/>
      <c r="CV379" s="114" t="s">
        <v>372</v>
      </c>
      <c r="CW379" s="116">
        <v>46178.0</v>
      </c>
      <c r="CX379" s="114" t="s">
        <v>358</v>
      </c>
    </row>
    <row r="380">
      <c r="A380" s="117" t="s">
        <v>592</v>
      </c>
      <c r="B380" s="117" t="s">
        <v>821</v>
      </c>
      <c r="C380" s="117" t="s">
        <v>25</v>
      </c>
      <c r="D380" s="117" t="s">
        <v>437</v>
      </c>
      <c r="E380" s="117" t="s">
        <v>349</v>
      </c>
      <c r="F380" s="117"/>
      <c r="G380" s="117"/>
      <c r="H380" s="117"/>
      <c r="I380" s="118">
        <v>21760.0</v>
      </c>
      <c r="J380" s="117" t="s">
        <v>87</v>
      </c>
      <c r="K380" s="117" t="s">
        <v>438</v>
      </c>
      <c r="L380" s="119">
        <v>45812.0</v>
      </c>
      <c r="M380" s="117" t="s">
        <v>351</v>
      </c>
      <c r="N380" s="118">
        <v>6.0</v>
      </c>
      <c r="O380" s="117" t="s">
        <v>352</v>
      </c>
      <c r="P380" s="117" t="s">
        <v>353</v>
      </c>
      <c r="Q380" s="118">
        <v>14385.45</v>
      </c>
      <c r="R380" s="118">
        <v>14565.31</v>
      </c>
      <c r="S380" s="118">
        <v>82.0</v>
      </c>
      <c r="T380" s="118">
        <v>87.0</v>
      </c>
      <c r="U380" s="118">
        <v>211.0</v>
      </c>
      <c r="V380" s="118">
        <v>202.0</v>
      </c>
      <c r="W380" s="118">
        <v>-0.10114421900000001</v>
      </c>
      <c r="X380" s="118">
        <v>-0.08821813939924178</v>
      </c>
      <c r="Y380" s="118">
        <v>0.0141456855</v>
      </c>
      <c r="Z380" s="118">
        <v>0.035566201</v>
      </c>
      <c r="AA380" s="118">
        <v>-0.0040127465</v>
      </c>
      <c r="AB380" s="118">
        <v>932.3092645286382</v>
      </c>
      <c r="AC380" s="118"/>
      <c r="AD380" s="118"/>
      <c r="AE380" s="118"/>
      <c r="AF380" s="118"/>
      <c r="AG380" s="118">
        <v>932.3092645286382</v>
      </c>
      <c r="AH380" s="118"/>
      <c r="AI380" s="118"/>
      <c r="AJ380" s="118"/>
      <c r="AK380" s="118"/>
      <c r="AL380" s="118"/>
      <c r="AM380" s="118"/>
      <c r="AN380" s="118"/>
      <c r="AO380" s="118"/>
      <c r="AP380" s="118"/>
      <c r="AQ380" s="118"/>
      <c r="AR380" s="118">
        <v>0.0</v>
      </c>
      <c r="AS380" s="118">
        <v>0.0</v>
      </c>
      <c r="AT380" s="118"/>
      <c r="AU380" s="118"/>
      <c r="AV380" s="118"/>
      <c r="AW380" s="118"/>
      <c r="AX380" s="118"/>
      <c r="AY380" s="118"/>
      <c r="AZ380" s="118"/>
      <c r="BA380" s="118"/>
      <c r="BB380" s="118"/>
      <c r="BC380" s="118"/>
      <c r="BD380" s="118"/>
      <c r="BE380" s="118"/>
      <c r="BF380" s="118"/>
      <c r="BG380" s="118"/>
      <c r="BH380" s="118">
        <v>45665.546145450906</v>
      </c>
      <c r="BI380" s="118">
        <v>-59364.955379125946</v>
      </c>
      <c r="BJ380" s="118">
        <v>38550.93298979636</v>
      </c>
      <c r="BK380" s="118">
        <v>-48062.909994749134</v>
      </c>
      <c r="BL380" s="118">
        <v>15596.660526147018</v>
      </c>
      <c r="BM380" s="118">
        <v>-20978.449598456325</v>
      </c>
      <c r="BN380" s="118">
        <v>18000.51113707639</v>
      </c>
      <c r="BO380" s="118">
        <v>-35294.29635721854</v>
      </c>
      <c r="BP380" s="118">
        <v>37145.77219371978</v>
      </c>
      <c r="BQ380" s="118">
        <v>-25233.776045886938</v>
      </c>
      <c r="BR380" s="118"/>
      <c r="BS380" s="118"/>
      <c r="BT380" s="118"/>
      <c r="BU380" s="118"/>
      <c r="BV380" s="118"/>
      <c r="BW380" s="118"/>
      <c r="BX380" s="118"/>
      <c r="BY380" s="118"/>
      <c r="BZ380" s="118">
        <v>0.0</v>
      </c>
      <c r="CA380" s="118">
        <v>0.0</v>
      </c>
      <c r="CB380" s="118"/>
      <c r="CC380" s="118"/>
      <c r="CD380" s="118">
        <v>0.0</v>
      </c>
      <c r="CE380" s="118">
        <v>0.0</v>
      </c>
      <c r="CF380" s="118">
        <v>0.0</v>
      </c>
      <c r="CG380" s="118">
        <v>0.0</v>
      </c>
      <c r="CH380" s="118"/>
      <c r="CI380" s="118"/>
      <c r="CJ380" s="118"/>
      <c r="CK380" s="118"/>
      <c r="CL380" s="119">
        <v>45812.0</v>
      </c>
      <c r="CM380" s="117" t="s">
        <v>354</v>
      </c>
      <c r="CN380" s="117" t="s">
        <v>466</v>
      </c>
      <c r="CO380" s="117" t="s">
        <v>467</v>
      </c>
      <c r="CP380" s="118">
        <v>14385.45</v>
      </c>
      <c r="CQ380" s="118">
        <v>25.0</v>
      </c>
      <c r="CR380" s="118">
        <v>23.0</v>
      </c>
      <c r="CS380" s="117" t="s">
        <v>247</v>
      </c>
      <c r="CT380" s="117"/>
      <c r="CU380" s="117"/>
      <c r="CV380" s="117" t="s">
        <v>357</v>
      </c>
      <c r="CW380" s="119">
        <v>46178.0</v>
      </c>
      <c r="CX380" s="117" t="s">
        <v>358</v>
      </c>
    </row>
    <row r="381">
      <c r="A381" s="114" t="s">
        <v>510</v>
      </c>
      <c r="B381" s="114" t="s">
        <v>822</v>
      </c>
      <c r="C381" s="114" t="s">
        <v>25</v>
      </c>
      <c r="D381" s="114" t="s">
        <v>437</v>
      </c>
      <c r="E381" s="114" t="s">
        <v>349</v>
      </c>
      <c r="F381" s="114"/>
      <c r="G381" s="114"/>
      <c r="H381" s="114"/>
      <c r="I381" s="115">
        <v>21768.0</v>
      </c>
      <c r="J381" s="114" t="s">
        <v>90</v>
      </c>
      <c r="K381" s="114" t="s">
        <v>438</v>
      </c>
      <c r="L381" s="116">
        <v>45812.0</v>
      </c>
      <c r="M381" s="114" t="s">
        <v>428</v>
      </c>
      <c r="N381" s="115">
        <v>6.0</v>
      </c>
      <c r="O381" s="114" t="s">
        <v>352</v>
      </c>
      <c r="P381" s="114" t="s">
        <v>353</v>
      </c>
      <c r="Q381" s="115">
        <v>3823.89</v>
      </c>
      <c r="R381" s="115"/>
      <c r="S381" s="115">
        <v>21.0</v>
      </c>
      <c r="T381" s="115"/>
      <c r="U381" s="115">
        <v>64.0</v>
      </c>
      <c r="V381" s="115"/>
      <c r="W381" s="115">
        <v>-0.0192751205</v>
      </c>
      <c r="X381" s="115">
        <v>-0.10607610474631751</v>
      </c>
      <c r="Y381" s="115">
        <v>0.025536409</v>
      </c>
      <c r="Z381" s="115">
        <v>0.0802198395</v>
      </c>
      <c r="AA381" s="115">
        <v>-0.015659599</v>
      </c>
      <c r="AB381" s="115">
        <v>0.0</v>
      </c>
      <c r="AC381" s="115"/>
      <c r="AD381" s="115"/>
      <c r="AE381" s="115"/>
      <c r="AF381" s="115"/>
      <c r="AG381" s="115">
        <v>0.0</v>
      </c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>
        <v>0.0</v>
      </c>
      <c r="AS381" s="115">
        <v>0.0</v>
      </c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>
        <v>35860.08468789623</v>
      </c>
      <c r="BI381" s="115">
        <v>-32223.222052184225</v>
      </c>
      <c r="BJ381" s="115">
        <v>38711.29793377301</v>
      </c>
      <c r="BK381" s="115">
        <v>-22292.76362879735</v>
      </c>
      <c r="BL381" s="115">
        <v>16066.338981910685</v>
      </c>
      <c r="BM381" s="115">
        <v>-10957.421611413132</v>
      </c>
      <c r="BN381" s="115">
        <v>6086.057923784585</v>
      </c>
      <c r="BO381" s="115">
        <v>-20496.08517131655</v>
      </c>
      <c r="BP381" s="115">
        <v>23628.110314015066</v>
      </c>
      <c r="BQ381" s="115">
        <v>-4109.165695985545</v>
      </c>
      <c r="BR381" s="115"/>
      <c r="BS381" s="115"/>
      <c r="BT381" s="115"/>
      <c r="BU381" s="115"/>
      <c r="BV381" s="115"/>
      <c r="BW381" s="115"/>
      <c r="BX381" s="115"/>
      <c r="BY381" s="115"/>
      <c r="BZ381" s="115">
        <v>0.0</v>
      </c>
      <c r="CA381" s="115">
        <v>0.0</v>
      </c>
      <c r="CB381" s="115"/>
      <c r="CC381" s="115"/>
      <c r="CD381" s="115">
        <v>0.0</v>
      </c>
      <c r="CE381" s="115">
        <v>0.0</v>
      </c>
      <c r="CF381" s="115">
        <v>0.0</v>
      </c>
      <c r="CG381" s="115">
        <v>0.0</v>
      </c>
      <c r="CH381" s="115"/>
      <c r="CI381" s="115"/>
      <c r="CJ381" s="115"/>
      <c r="CK381" s="115"/>
      <c r="CL381" s="116">
        <v>45812.0</v>
      </c>
      <c r="CM381" s="114" t="s">
        <v>354</v>
      </c>
      <c r="CN381" s="114" t="s">
        <v>466</v>
      </c>
      <c r="CO381" s="114" t="s">
        <v>767</v>
      </c>
      <c r="CP381" s="115">
        <v>3823.89</v>
      </c>
      <c r="CQ381" s="115">
        <v>25.0</v>
      </c>
      <c r="CR381" s="115">
        <v>23.0</v>
      </c>
      <c r="CS381" s="114" t="s">
        <v>247</v>
      </c>
      <c r="CT381" s="114"/>
      <c r="CU381" s="114"/>
      <c r="CV381" s="114"/>
      <c r="CW381" s="116">
        <v>46178.0</v>
      </c>
      <c r="CX381" s="114" t="s">
        <v>358</v>
      </c>
    </row>
    <row r="382">
      <c r="A382" s="117" t="s">
        <v>563</v>
      </c>
      <c r="B382" s="117" t="s">
        <v>823</v>
      </c>
      <c r="C382" s="117" t="s">
        <v>26</v>
      </c>
      <c r="D382" s="117" t="s">
        <v>395</v>
      </c>
      <c r="E382" s="117" t="s">
        <v>349</v>
      </c>
      <c r="F382" s="117"/>
      <c r="G382" s="117"/>
      <c r="H382" s="117"/>
      <c r="I382" s="118">
        <v>13369.0</v>
      </c>
      <c r="J382" s="117" t="s">
        <v>91</v>
      </c>
      <c r="K382" s="117" t="s">
        <v>396</v>
      </c>
      <c r="L382" s="119">
        <v>45812.0</v>
      </c>
      <c r="M382" s="117" t="s">
        <v>351</v>
      </c>
      <c r="N382" s="118">
        <v>6.0</v>
      </c>
      <c r="O382" s="117" t="s">
        <v>352</v>
      </c>
      <c r="P382" s="117" t="s">
        <v>353</v>
      </c>
      <c r="Q382" s="118">
        <v>16776.18</v>
      </c>
      <c r="R382" s="118">
        <v>11826.05</v>
      </c>
      <c r="S382" s="118">
        <v>98.0</v>
      </c>
      <c r="T382" s="118">
        <v>83.0</v>
      </c>
      <c r="U382" s="118">
        <v>272.0</v>
      </c>
      <c r="V382" s="118">
        <v>202.0</v>
      </c>
      <c r="W382" s="118">
        <v>-0.126790611</v>
      </c>
      <c r="X382" s="118">
        <v>-0.13422818791946312</v>
      </c>
      <c r="Y382" s="118">
        <v>0.005650353</v>
      </c>
      <c r="Z382" s="118">
        <v>0.040681487</v>
      </c>
      <c r="AA382" s="118">
        <v>-0.053243574</v>
      </c>
      <c r="AB382" s="118">
        <v>7208.944624442298</v>
      </c>
      <c r="AC382" s="118"/>
      <c r="AD382" s="118"/>
      <c r="AE382" s="118"/>
      <c r="AF382" s="118"/>
      <c r="AG382" s="118">
        <v>7208.944624442298</v>
      </c>
      <c r="AH382" s="118"/>
      <c r="AI382" s="118"/>
      <c r="AJ382" s="118"/>
      <c r="AK382" s="118"/>
      <c r="AL382" s="118"/>
      <c r="AM382" s="118"/>
      <c r="AN382" s="118"/>
      <c r="AO382" s="118"/>
      <c r="AP382" s="118"/>
      <c r="AQ382" s="118"/>
      <c r="AR382" s="118">
        <v>0.0</v>
      </c>
      <c r="AS382" s="118">
        <v>0.0</v>
      </c>
      <c r="AT382" s="118"/>
      <c r="AU382" s="118"/>
      <c r="AV382" s="118"/>
      <c r="AW382" s="118"/>
      <c r="AX382" s="118"/>
      <c r="AY382" s="118"/>
      <c r="AZ382" s="118"/>
      <c r="BA382" s="118"/>
      <c r="BB382" s="118"/>
      <c r="BC382" s="118"/>
      <c r="BD382" s="118"/>
      <c r="BE382" s="118"/>
      <c r="BF382" s="118"/>
      <c r="BG382" s="118"/>
      <c r="BH382" s="118">
        <v>21829.763445806973</v>
      </c>
      <c r="BI382" s="118">
        <v>-23232.607832078007</v>
      </c>
      <c r="BJ382" s="118">
        <v>14461.217678905754</v>
      </c>
      <c r="BK382" s="118">
        <v>-15723.93336723758</v>
      </c>
      <c r="BL382" s="118">
        <v>15034.277698176309</v>
      </c>
      <c r="BM382" s="118">
        <v>-14029.203514637135</v>
      </c>
      <c r="BN382" s="118">
        <v>5351.690837590037</v>
      </c>
      <c r="BO382" s="118">
        <v>-9876.566785555335</v>
      </c>
      <c r="BP382" s="118">
        <v>15726.327725337875</v>
      </c>
      <c r="BQ382" s="118">
        <v>-10196.377593833404</v>
      </c>
      <c r="BR382" s="118"/>
      <c r="BS382" s="118"/>
      <c r="BT382" s="118"/>
      <c r="BU382" s="118"/>
      <c r="BV382" s="118"/>
      <c r="BW382" s="118"/>
      <c r="BX382" s="118"/>
      <c r="BY382" s="118"/>
      <c r="BZ382" s="118">
        <v>0.0</v>
      </c>
      <c r="CA382" s="118">
        <v>0.0</v>
      </c>
      <c r="CB382" s="118"/>
      <c r="CC382" s="118"/>
      <c r="CD382" s="118">
        <v>0.0</v>
      </c>
      <c r="CE382" s="118">
        <v>0.0</v>
      </c>
      <c r="CF382" s="118">
        <v>0.0</v>
      </c>
      <c r="CG382" s="118">
        <v>0.0</v>
      </c>
      <c r="CH382" s="118"/>
      <c r="CI382" s="118"/>
      <c r="CJ382" s="118"/>
      <c r="CK382" s="118"/>
      <c r="CL382" s="119">
        <v>45812.0</v>
      </c>
      <c r="CM382" s="117" t="s">
        <v>384</v>
      </c>
      <c r="CN382" s="117" t="s">
        <v>396</v>
      </c>
      <c r="CO382" s="117" t="s">
        <v>397</v>
      </c>
      <c r="CP382" s="118">
        <v>16776.18</v>
      </c>
      <c r="CQ382" s="118">
        <v>25.0</v>
      </c>
      <c r="CR382" s="118">
        <v>23.0</v>
      </c>
      <c r="CS382" s="117" t="s">
        <v>247</v>
      </c>
      <c r="CT382" s="117"/>
      <c r="CU382" s="117"/>
      <c r="CV382" s="117" t="s">
        <v>357</v>
      </c>
      <c r="CW382" s="119">
        <v>46178.0</v>
      </c>
      <c r="CX382" s="117" t="s">
        <v>358</v>
      </c>
    </row>
    <row r="383">
      <c r="A383" s="114" t="s">
        <v>748</v>
      </c>
      <c r="B383" s="114" t="s">
        <v>824</v>
      </c>
      <c r="C383" s="114" t="s">
        <v>27</v>
      </c>
      <c r="D383" s="114" t="s">
        <v>584</v>
      </c>
      <c r="E383" s="114" t="s">
        <v>349</v>
      </c>
      <c r="F383" s="114"/>
      <c r="G383" s="114"/>
      <c r="H383" s="114"/>
      <c r="I383" s="115">
        <v>13079.0</v>
      </c>
      <c r="J383" s="114" t="s">
        <v>86</v>
      </c>
      <c r="K383" s="114" t="s">
        <v>585</v>
      </c>
      <c r="L383" s="116">
        <v>45812.0</v>
      </c>
      <c r="M383" s="114" t="s">
        <v>351</v>
      </c>
      <c r="N383" s="115">
        <v>6.0</v>
      </c>
      <c r="O383" s="114" t="s">
        <v>352</v>
      </c>
      <c r="P383" s="114" t="s">
        <v>353</v>
      </c>
      <c r="Q383" s="115">
        <v>6756.67</v>
      </c>
      <c r="R383" s="115">
        <v>6810.38</v>
      </c>
      <c r="S383" s="115">
        <v>49.0</v>
      </c>
      <c r="T383" s="115">
        <v>47.0</v>
      </c>
      <c r="U383" s="115">
        <v>99.0</v>
      </c>
      <c r="V383" s="115">
        <v>115.0</v>
      </c>
      <c r="W383" s="115">
        <v>-0.082491842</v>
      </c>
      <c r="X383" s="115">
        <v>-0.04054054054054057</v>
      </c>
      <c r="Y383" s="115">
        <v>-0.002432829</v>
      </c>
      <c r="Z383" s="115">
        <v>0.064605929</v>
      </c>
      <c r="AA383" s="115">
        <v>-0.117253521</v>
      </c>
      <c r="AB383" s="115">
        <v>212.28126131044758</v>
      </c>
      <c r="AC383" s="115"/>
      <c r="AD383" s="115"/>
      <c r="AE383" s="115"/>
      <c r="AF383" s="115"/>
      <c r="AG383" s="115">
        <v>212.28126131044758</v>
      </c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>
        <v>0.0</v>
      </c>
      <c r="AS383" s="115">
        <v>0.0</v>
      </c>
      <c r="AT383" s="115"/>
      <c r="AU383" s="115"/>
      <c r="AV383" s="115"/>
      <c r="AW383" s="115"/>
      <c r="AX383" s="115"/>
      <c r="AY383" s="115"/>
      <c r="AZ383" s="115"/>
      <c r="BA383" s="115"/>
      <c r="BB383" s="115"/>
      <c r="BC383" s="115"/>
      <c r="BD383" s="115"/>
      <c r="BE383" s="115"/>
      <c r="BF383" s="115"/>
      <c r="BG383" s="115"/>
      <c r="BH383" s="115">
        <v>18942.256601210724</v>
      </c>
      <c r="BI383" s="115">
        <v>-22493.812897781016</v>
      </c>
      <c r="BJ383" s="115">
        <v>10854.753869818704</v>
      </c>
      <c r="BK383" s="115">
        <v>-25193.598336845087</v>
      </c>
      <c r="BL383" s="115">
        <v>12226.332837277254</v>
      </c>
      <c r="BM383" s="115">
        <v>-8082.171623414555</v>
      </c>
      <c r="BN383" s="115">
        <v>13944.239662689306</v>
      </c>
      <c r="BO383" s="115">
        <v>-12148.991186639172</v>
      </c>
      <c r="BP383" s="115">
        <v>13323.364577980185</v>
      </c>
      <c r="BQ383" s="115">
        <v>-10974.45184016762</v>
      </c>
      <c r="BR383" s="115"/>
      <c r="BS383" s="115"/>
      <c r="BT383" s="115"/>
      <c r="BU383" s="115"/>
      <c r="BV383" s="115"/>
      <c r="BW383" s="115"/>
      <c r="BX383" s="115"/>
      <c r="BY383" s="115"/>
      <c r="BZ383" s="115">
        <v>0.0</v>
      </c>
      <c r="CA383" s="115">
        <v>0.0</v>
      </c>
      <c r="CB383" s="115"/>
      <c r="CC383" s="115"/>
      <c r="CD383" s="115">
        <v>0.0</v>
      </c>
      <c r="CE383" s="115">
        <v>0.0</v>
      </c>
      <c r="CF383" s="115">
        <v>0.0</v>
      </c>
      <c r="CG383" s="115">
        <v>0.0</v>
      </c>
      <c r="CH383" s="115"/>
      <c r="CI383" s="115"/>
      <c r="CJ383" s="115"/>
      <c r="CK383" s="115"/>
      <c r="CL383" s="116">
        <v>45812.0</v>
      </c>
      <c r="CM383" s="114" t="s">
        <v>586</v>
      </c>
      <c r="CN383" s="114" t="s">
        <v>587</v>
      </c>
      <c r="CO383" s="114" t="s">
        <v>588</v>
      </c>
      <c r="CP383" s="115">
        <v>6756.67</v>
      </c>
      <c r="CQ383" s="115">
        <v>25.0</v>
      </c>
      <c r="CR383" s="115">
        <v>23.0</v>
      </c>
      <c r="CS383" s="114" t="s">
        <v>247</v>
      </c>
      <c r="CT383" s="114"/>
      <c r="CU383" s="114"/>
      <c r="CV383" s="114" t="s">
        <v>357</v>
      </c>
      <c r="CW383" s="116">
        <v>46178.0</v>
      </c>
      <c r="CX383" s="114" t="s">
        <v>358</v>
      </c>
    </row>
    <row r="384">
      <c r="A384" s="117" t="s">
        <v>563</v>
      </c>
      <c r="B384" s="117" t="s">
        <v>825</v>
      </c>
      <c r="C384" s="117" t="s">
        <v>26</v>
      </c>
      <c r="D384" s="117" t="s">
        <v>395</v>
      </c>
      <c r="E384" s="117" t="s">
        <v>349</v>
      </c>
      <c r="F384" s="117"/>
      <c r="G384" s="117"/>
      <c r="H384" s="117"/>
      <c r="I384" s="118">
        <v>19028.0</v>
      </c>
      <c r="J384" s="117" t="s">
        <v>91</v>
      </c>
      <c r="K384" s="117" t="s">
        <v>396</v>
      </c>
      <c r="L384" s="119">
        <v>45812.0</v>
      </c>
      <c r="M384" s="117" t="s">
        <v>351</v>
      </c>
      <c r="N384" s="118">
        <v>6.0</v>
      </c>
      <c r="O384" s="117" t="s">
        <v>352</v>
      </c>
      <c r="P384" s="117" t="s">
        <v>353</v>
      </c>
      <c r="Q384" s="118">
        <v>11359.63</v>
      </c>
      <c r="R384" s="118">
        <v>13575.37</v>
      </c>
      <c r="S384" s="118">
        <v>77.0</v>
      </c>
      <c r="T384" s="118">
        <v>95.0</v>
      </c>
      <c r="U384" s="118">
        <v>176.0</v>
      </c>
      <c r="V384" s="118">
        <v>211.0</v>
      </c>
      <c r="W384" s="118">
        <v>-0.126790611</v>
      </c>
      <c r="X384" s="118">
        <v>-0.13422818791946312</v>
      </c>
      <c r="Y384" s="118">
        <v>0.005650353</v>
      </c>
      <c r="Z384" s="118">
        <v>0.040681487</v>
      </c>
      <c r="AA384" s="118">
        <v>-0.053243574</v>
      </c>
      <c r="AB384" s="118">
        <v>-480.00926299285493</v>
      </c>
      <c r="AC384" s="118"/>
      <c r="AD384" s="118"/>
      <c r="AE384" s="118"/>
      <c r="AF384" s="118"/>
      <c r="AG384" s="118">
        <v>-480.00926299285493</v>
      </c>
      <c r="AH384" s="118"/>
      <c r="AI384" s="118"/>
      <c r="AJ384" s="118"/>
      <c r="AK384" s="118"/>
      <c r="AL384" s="118"/>
      <c r="AM384" s="118"/>
      <c r="AN384" s="118"/>
      <c r="AO384" s="118"/>
      <c r="AP384" s="118"/>
      <c r="AQ384" s="118"/>
      <c r="AR384" s="118">
        <v>0.0</v>
      </c>
      <c r="AS384" s="118">
        <v>0.0</v>
      </c>
      <c r="AT384" s="118"/>
      <c r="AU384" s="118"/>
      <c r="AV384" s="118"/>
      <c r="AW384" s="118"/>
      <c r="AX384" s="118"/>
      <c r="AY384" s="118"/>
      <c r="AZ384" s="118"/>
      <c r="BA384" s="118"/>
      <c r="BB384" s="118"/>
      <c r="BC384" s="118"/>
      <c r="BD384" s="118"/>
      <c r="BE384" s="118"/>
      <c r="BF384" s="118"/>
      <c r="BG384" s="118"/>
      <c r="BH384" s="118">
        <v>21829.763445806973</v>
      </c>
      <c r="BI384" s="118">
        <v>-23232.607832078007</v>
      </c>
      <c r="BJ384" s="118">
        <v>14461.217678905754</v>
      </c>
      <c r="BK384" s="118">
        <v>-15723.93336723758</v>
      </c>
      <c r="BL384" s="118">
        <v>15034.277698176309</v>
      </c>
      <c r="BM384" s="118">
        <v>-14029.203514637135</v>
      </c>
      <c r="BN384" s="118">
        <v>5351.690837590037</v>
      </c>
      <c r="BO384" s="118">
        <v>-9876.566785555335</v>
      </c>
      <c r="BP384" s="118">
        <v>15726.327725337875</v>
      </c>
      <c r="BQ384" s="118">
        <v>-10196.377593833404</v>
      </c>
      <c r="BR384" s="118"/>
      <c r="BS384" s="118"/>
      <c r="BT384" s="118"/>
      <c r="BU384" s="118"/>
      <c r="BV384" s="118"/>
      <c r="BW384" s="118"/>
      <c r="BX384" s="118"/>
      <c r="BY384" s="118"/>
      <c r="BZ384" s="118">
        <v>0.0</v>
      </c>
      <c r="CA384" s="118">
        <v>0.0</v>
      </c>
      <c r="CB384" s="118"/>
      <c r="CC384" s="118"/>
      <c r="CD384" s="118">
        <v>0.0</v>
      </c>
      <c r="CE384" s="118">
        <v>0.0</v>
      </c>
      <c r="CF384" s="118">
        <v>0.0</v>
      </c>
      <c r="CG384" s="118">
        <v>0.0</v>
      </c>
      <c r="CH384" s="118"/>
      <c r="CI384" s="118"/>
      <c r="CJ384" s="118"/>
      <c r="CK384" s="118"/>
      <c r="CL384" s="119">
        <v>45812.0</v>
      </c>
      <c r="CM384" s="117" t="s">
        <v>384</v>
      </c>
      <c r="CN384" s="117" t="s">
        <v>396</v>
      </c>
      <c r="CO384" s="117" t="s">
        <v>397</v>
      </c>
      <c r="CP384" s="118">
        <v>11309.73</v>
      </c>
      <c r="CQ384" s="118">
        <v>25.0</v>
      </c>
      <c r="CR384" s="118">
        <v>23.0</v>
      </c>
      <c r="CS384" s="117" t="s">
        <v>247</v>
      </c>
      <c r="CT384" s="117"/>
      <c r="CU384" s="117"/>
      <c r="CV384" s="117" t="s">
        <v>372</v>
      </c>
      <c r="CW384" s="119">
        <v>46178.0</v>
      </c>
      <c r="CX384" s="117" t="s">
        <v>358</v>
      </c>
    </row>
    <row r="385">
      <c r="A385" s="114" t="s">
        <v>777</v>
      </c>
      <c r="B385" s="114" t="s">
        <v>173</v>
      </c>
      <c r="C385" s="114" t="s">
        <v>24</v>
      </c>
      <c r="D385" s="114" t="s">
        <v>360</v>
      </c>
      <c r="E385" s="114" t="s">
        <v>349</v>
      </c>
      <c r="F385" s="114"/>
      <c r="G385" s="114"/>
      <c r="H385" s="114"/>
      <c r="I385" s="115">
        <v>20164.0</v>
      </c>
      <c r="J385" s="114" t="s">
        <v>88</v>
      </c>
      <c r="K385" s="114" t="s">
        <v>361</v>
      </c>
      <c r="L385" s="116">
        <v>45812.0</v>
      </c>
      <c r="M385" s="114" t="s">
        <v>351</v>
      </c>
      <c r="N385" s="115">
        <v>6.0</v>
      </c>
      <c r="O385" s="114" t="s">
        <v>352</v>
      </c>
      <c r="P385" s="114" t="s">
        <v>353</v>
      </c>
      <c r="Q385" s="115">
        <v>5628.97</v>
      </c>
      <c r="R385" s="115">
        <v>7329.13</v>
      </c>
      <c r="S385" s="115">
        <v>42.0</v>
      </c>
      <c r="T385" s="115">
        <v>47.0</v>
      </c>
      <c r="U385" s="115">
        <v>81.0</v>
      </c>
      <c r="V385" s="115">
        <v>90.0</v>
      </c>
      <c r="W385" s="115">
        <v>-0.0948579075</v>
      </c>
      <c r="X385" s="115">
        <v>-0.11922621397552313</v>
      </c>
      <c r="Y385" s="115">
        <v>0.0274483015</v>
      </c>
      <c r="Z385" s="115">
        <v>0.048275056999999996</v>
      </c>
      <c r="AA385" s="115">
        <v>-0.0368766515</v>
      </c>
      <c r="AB385" s="115">
        <v>-1019.3355577946413</v>
      </c>
      <c r="AC385" s="115"/>
      <c r="AD385" s="115"/>
      <c r="AE385" s="115"/>
      <c r="AF385" s="115"/>
      <c r="AG385" s="115">
        <v>-1019.3355577946413</v>
      </c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>
        <v>0.0</v>
      </c>
      <c r="AS385" s="115">
        <v>0.0</v>
      </c>
      <c r="AT385" s="115"/>
      <c r="AU385" s="115"/>
      <c r="AV385" s="115"/>
      <c r="AW385" s="115"/>
      <c r="AX385" s="115"/>
      <c r="AY385" s="115"/>
      <c r="AZ385" s="115"/>
      <c r="BA385" s="115"/>
      <c r="BB385" s="115"/>
      <c r="BC385" s="115"/>
      <c r="BD385" s="115"/>
      <c r="BE385" s="115"/>
      <c r="BF385" s="115"/>
      <c r="BG385" s="115"/>
      <c r="BH385" s="115">
        <v>20591.606353731608</v>
      </c>
      <c r="BI385" s="115">
        <v>-44674.21149489211</v>
      </c>
      <c r="BJ385" s="115">
        <v>18437.195532014397</v>
      </c>
      <c r="BK385" s="115">
        <v>-35770.14965777543</v>
      </c>
      <c r="BL385" s="115">
        <v>13320.803400497074</v>
      </c>
      <c r="BM385" s="115">
        <v>-18741.25245248257</v>
      </c>
      <c r="BN385" s="115">
        <v>13558.049775394922</v>
      </c>
      <c r="BO385" s="115">
        <v>-27726.068371369525</v>
      </c>
      <c r="BP385" s="115">
        <v>23839.378525954704</v>
      </c>
      <c r="BQ385" s="115">
        <v>-15091.808981965594</v>
      </c>
      <c r="BR385" s="115"/>
      <c r="BS385" s="115"/>
      <c r="BT385" s="115"/>
      <c r="BU385" s="115"/>
      <c r="BV385" s="115"/>
      <c r="BW385" s="115"/>
      <c r="BX385" s="115"/>
      <c r="BY385" s="115"/>
      <c r="BZ385" s="115">
        <v>0.0</v>
      </c>
      <c r="CA385" s="115">
        <v>0.0</v>
      </c>
      <c r="CB385" s="115"/>
      <c r="CC385" s="115"/>
      <c r="CD385" s="115">
        <v>0.0</v>
      </c>
      <c r="CE385" s="115">
        <v>0.0</v>
      </c>
      <c r="CF385" s="115">
        <v>0.0</v>
      </c>
      <c r="CG385" s="115">
        <v>0.0</v>
      </c>
      <c r="CH385" s="115"/>
      <c r="CI385" s="115"/>
      <c r="CJ385" s="115"/>
      <c r="CK385" s="115"/>
      <c r="CL385" s="116">
        <v>45812.0</v>
      </c>
      <c r="CM385" s="114" t="s">
        <v>362</v>
      </c>
      <c r="CN385" s="114" t="s">
        <v>363</v>
      </c>
      <c r="CO385" s="114" t="s">
        <v>364</v>
      </c>
      <c r="CP385" s="115">
        <v>5628.97</v>
      </c>
      <c r="CQ385" s="115">
        <v>25.0</v>
      </c>
      <c r="CR385" s="115">
        <v>23.0</v>
      </c>
      <c r="CS385" s="114" t="s">
        <v>24</v>
      </c>
      <c r="CT385" s="114"/>
      <c r="CU385" s="114"/>
      <c r="CV385" s="114" t="s">
        <v>372</v>
      </c>
      <c r="CW385" s="116">
        <v>46178.0</v>
      </c>
      <c r="CX385" s="114" t="s">
        <v>358</v>
      </c>
    </row>
    <row r="386">
      <c r="A386" s="117" t="s">
        <v>777</v>
      </c>
      <c r="B386" s="117" t="s">
        <v>179</v>
      </c>
      <c r="C386" s="117" t="s">
        <v>24</v>
      </c>
      <c r="D386" s="117" t="s">
        <v>360</v>
      </c>
      <c r="E386" s="117" t="s">
        <v>349</v>
      </c>
      <c r="F386" s="117"/>
      <c r="G386" s="117"/>
      <c r="H386" s="117"/>
      <c r="I386" s="118">
        <v>20214.0</v>
      </c>
      <c r="J386" s="117" t="s">
        <v>88</v>
      </c>
      <c r="K386" s="117" t="s">
        <v>361</v>
      </c>
      <c r="L386" s="119">
        <v>45812.0</v>
      </c>
      <c r="M386" s="117" t="s">
        <v>351</v>
      </c>
      <c r="N386" s="118">
        <v>6.0</v>
      </c>
      <c r="O386" s="117" t="s">
        <v>352</v>
      </c>
      <c r="P386" s="117" t="s">
        <v>353</v>
      </c>
      <c r="Q386" s="118">
        <v>7922.58</v>
      </c>
      <c r="R386" s="118">
        <v>13233.53</v>
      </c>
      <c r="S386" s="118">
        <v>48.0</v>
      </c>
      <c r="T386" s="118">
        <v>78.0</v>
      </c>
      <c r="U386" s="118">
        <v>101.0</v>
      </c>
      <c r="V386" s="118">
        <v>170.0</v>
      </c>
      <c r="W386" s="118">
        <v>-0.0948579075</v>
      </c>
      <c r="X386" s="118">
        <v>-0.11922621397552313</v>
      </c>
      <c r="Y386" s="118">
        <v>0.0274483015</v>
      </c>
      <c r="Z386" s="118">
        <v>0.048275056999999996</v>
      </c>
      <c r="AA386" s="118">
        <v>-0.0368766515</v>
      </c>
      <c r="AB386" s="118">
        <v>-3861.333068004042</v>
      </c>
      <c r="AC386" s="118"/>
      <c r="AD386" s="118"/>
      <c r="AE386" s="118"/>
      <c r="AF386" s="118"/>
      <c r="AG386" s="118">
        <v>-3861.333068004042</v>
      </c>
      <c r="AH386" s="118"/>
      <c r="AI386" s="118"/>
      <c r="AJ386" s="118"/>
      <c r="AK386" s="118"/>
      <c r="AL386" s="118"/>
      <c r="AM386" s="118"/>
      <c r="AN386" s="118"/>
      <c r="AO386" s="118"/>
      <c r="AP386" s="118"/>
      <c r="AQ386" s="118"/>
      <c r="AR386" s="118">
        <v>0.0</v>
      </c>
      <c r="AS386" s="118">
        <v>0.0</v>
      </c>
      <c r="AT386" s="118"/>
      <c r="AU386" s="118"/>
      <c r="AV386" s="118"/>
      <c r="AW386" s="118"/>
      <c r="AX386" s="118"/>
      <c r="AY386" s="118"/>
      <c r="AZ386" s="118"/>
      <c r="BA386" s="118"/>
      <c r="BB386" s="118"/>
      <c r="BC386" s="118"/>
      <c r="BD386" s="118"/>
      <c r="BE386" s="118"/>
      <c r="BF386" s="118"/>
      <c r="BG386" s="118"/>
      <c r="BH386" s="118">
        <v>20591.606353731608</v>
      </c>
      <c r="BI386" s="118">
        <v>-44674.21149489211</v>
      </c>
      <c r="BJ386" s="118">
        <v>18437.195532014397</v>
      </c>
      <c r="BK386" s="118">
        <v>-35770.14965777543</v>
      </c>
      <c r="BL386" s="118">
        <v>13320.803400497074</v>
      </c>
      <c r="BM386" s="118">
        <v>-18741.25245248257</v>
      </c>
      <c r="BN386" s="118">
        <v>13558.049775394922</v>
      </c>
      <c r="BO386" s="118">
        <v>-27726.068371369525</v>
      </c>
      <c r="BP386" s="118">
        <v>23839.378525954704</v>
      </c>
      <c r="BQ386" s="118">
        <v>-15091.808981965594</v>
      </c>
      <c r="BR386" s="118"/>
      <c r="BS386" s="118"/>
      <c r="BT386" s="118"/>
      <c r="BU386" s="118"/>
      <c r="BV386" s="118"/>
      <c r="BW386" s="118"/>
      <c r="BX386" s="118"/>
      <c r="BY386" s="118"/>
      <c r="BZ386" s="118">
        <v>0.0</v>
      </c>
      <c r="CA386" s="118">
        <v>0.0</v>
      </c>
      <c r="CB386" s="118"/>
      <c r="CC386" s="118"/>
      <c r="CD386" s="118">
        <v>0.0</v>
      </c>
      <c r="CE386" s="118">
        <v>0.0</v>
      </c>
      <c r="CF386" s="118">
        <v>0.0</v>
      </c>
      <c r="CG386" s="118">
        <v>0.0</v>
      </c>
      <c r="CH386" s="118"/>
      <c r="CI386" s="118"/>
      <c r="CJ386" s="118"/>
      <c r="CK386" s="118"/>
      <c r="CL386" s="119">
        <v>45812.0</v>
      </c>
      <c r="CM386" s="117" t="s">
        <v>362</v>
      </c>
      <c r="CN386" s="117" t="s">
        <v>363</v>
      </c>
      <c r="CO386" s="117" t="s">
        <v>364</v>
      </c>
      <c r="CP386" s="118">
        <v>7922.58</v>
      </c>
      <c r="CQ386" s="118">
        <v>25.0</v>
      </c>
      <c r="CR386" s="118">
        <v>23.0</v>
      </c>
      <c r="CS386" s="117" t="s">
        <v>24</v>
      </c>
      <c r="CT386" s="117"/>
      <c r="CU386" s="117"/>
      <c r="CV386" s="117" t="s">
        <v>372</v>
      </c>
      <c r="CW386" s="119">
        <v>46178.0</v>
      </c>
      <c r="CX386" s="117" t="s">
        <v>358</v>
      </c>
    </row>
    <row r="387">
      <c r="A387" s="114" t="s">
        <v>566</v>
      </c>
      <c r="B387" s="114" t="s">
        <v>826</v>
      </c>
      <c r="C387" s="114" t="s">
        <v>25</v>
      </c>
      <c r="D387" s="114" t="s">
        <v>382</v>
      </c>
      <c r="E387" s="114" t="s">
        <v>349</v>
      </c>
      <c r="F387" s="114"/>
      <c r="G387" s="114"/>
      <c r="H387" s="114"/>
      <c r="I387" s="115">
        <v>13071.0</v>
      </c>
      <c r="J387" s="114" t="s">
        <v>87</v>
      </c>
      <c r="K387" s="114" t="s">
        <v>383</v>
      </c>
      <c r="L387" s="116">
        <v>45812.0</v>
      </c>
      <c r="M387" s="114" t="s">
        <v>351</v>
      </c>
      <c r="N387" s="115">
        <v>6.0</v>
      </c>
      <c r="O387" s="114" t="s">
        <v>352</v>
      </c>
      <c r="P387" s="114" t="s">
        <v>353</v>
      </c>
      <c r="Q387" s="115"/>
      <c r="R387" s="115">
        <v>15250.99</v>
      </c>
      <c r="S387" s="115"/>
      <c r="T387" s="115">
        <v>104.0</v>
      </c>
      <c r="U387" s="115"/>
      <c r="V387" s="115">
        <v>220.0</v>
      </c>
      <c r="W387" s="115">
        <v>-0.10114421900000001</v>
      </c>
      <c r="X387" s="115">
        <v>-0.08821813939924178</v>
      </c>
      <c r="Y387" s="115">
        <v>0.0141456855</v>
      </c>
      <c r="Z387" s="115">
        <v>0.035566201</v>
      </c>
      <c r="AA387" s="115">
        <v>-0.0040127465</v>
      </c>
      <c r="AB387" s="115">
        <v>0.0</v>
      </c>
      <c r="AC387" s="115"/>
      <c r="AD387" s="115"/>
      <c r="AE387" s="115"/>
      <c r="AF387" s="115"/>
      <c r="AG387" s="115">
        <v>0.0</v>
      </c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>
        <v>0.0</v>
      </c>
      <c r="AS387" s="115">
        <v>0.0</v>
      </c>
      <c r="AT387" s="115"/>
      <c r="AU387" s="115"/>
      <c r="AV387" s="115"/>
      <c r="AW387" s="115"/>
      <c r="AX387" s="115"/>
      <c r="AY387" s="115"/>
      <c r="AZ387" s="115"/>
      <c r="BA387" s="115"/>
      <c r="BB387" s="115"/>
      <c r="BC387" s="115"/>
      <c r="BD387" s="115"/>
      <c r="BE387" s="115"/>
      <c r="BF387" s="115"/>
      <c r="BG387" s="115"/>
      <c r="BH387" s="115">
        <v>45665.546145450906</v>
      </c>
      <c r="BI387" s="115">
        <v>-59364.955379125946</v>
      </c>
      <c r="BJ387" s="115">
        <v>38550.93298979636</v>
      </c>
      <c r="BK387" s="115">
        <v>-48062.909994749134</v>
      </c>
      <c r="BL387" s="115">
        <v>15596.660526147018</v>
      </c>
      <c r="BM387" s="115">
        <v>-20978.449598456325</v>
      </c>
      <c r="BN387" s="115">
        <v>18000.51113707639</v>
      </c>
      <c r="BO387" s="115">
        <v>-35294.29635721854</v>
      </c>
      <c r="BP387" s="115">
        <v>37145.77219371978</v>
      </c>
      <c r="BQ387" s="115">
        <v>-25233.776045886938</v>
      </c>
      <c r="BR387" s="115"/>
      <c r="BS387" s="115"/>
      <c r="BT387" s="115"/>
      <c r="BU387" s="115"/>
      <c r="BV387" s="115"/>
      <c r="BW387" s="115"/>
      <c r="BX387" s="115"/>
      <c r="BY387" s="115"/>
      <c r="BZ387" s="115">
        <v>0.0</v>
      </c>
      <c r="CA387" s="115">
        <v>0.0</v>
      </c>
      <c r="CB387" s="115"/>
      <c r="CC387" s="115"/>
      <c r="CD387" s="115">
        <v>0.0</v>
      </c>
      <c r="CE387" s="115">
        <v>0.0</v>
      </c>
      <c r="CF387" s="115">
        <v>0.0</v>
      </c>
      <c r="CG387" s="115">
        <v>0.0</v>
      </c>
      <c r="CH387" s="115"/>
      <c r="CI387" s="115"/>
      <c r="CJ387" s="115"/>
      <c r="CK387" s="115"/>
      <c r="CL387" s="116">
        <v>45812.0</v>
      </c>
      <c r="CM387" s="114" t="s">
        <v>384</v>
      </c>
      <c r="CN387" s="114" t="s">
        <v>385</v>
      </c>
      <c r="CO387" s="114" t="s">
        <v>386</v>
      </c>
      <c r="CP387" s="115">
        <v>10419.37</v>
      </c>
      <c r="CQ387" s="115">
        <v>25.0</v>
      </c>
      <c r="CR387" s="115">
        <v>23.0</v>
      </c>
      <c r="CS387" s="114" t="s">
        <v>247</v>
      </c>
      <c r="CT387" s="114"/>
      <c r="CU387" s="114"/>
      <c r="CV387" s="114"/>
      <c r="CW387" s="116">
        <v>46178.0</v>
      </c>
      <c r="CX387" s="114" t="s">
        <v>358</v>
      </c>
    </row>
    <row r="388">
      <c r="A388" s="117" t="s">
        <v>488</v>
      </c>
      <c r="B388" s="117" t="s">
        <v>827</v>
      </c>
      <c r="C388" s="117" t="s">
        <v>27</v>
      </c>
      <c r="D388" s="117" t="s">
        <v>490</v>
      </c>
      <c r="E388" s="117" t="s">
        <v>349</v>
      </c>
      <c r="F388" s="117"/>
      <c r="G388" s="117"/>
      <c r="H388" s="117"/>
      <c r="I388" s="118">
        <v>21272.0</v>
      </c>
      <c r="J388" s="117" t="s">
        <v>88</v>
      </c>
      <c r="K388" s="117" t="s">
        <v>491</v>
      </c>
      <c r="L388" s="119">
        <v>45812.0</v>
      </c>
      <c r="M388" s="117" t="s">
        <v>351</v>
      </c>
      <c r="N388" s="118">
        <v>6.0</v>
      </c>
      <c r="O388" s="117" t="s">
        <v>352</v>
      </c>
      <c r="P388" s="117" t="s">
        <v>353</v>
      </c>
      <c r="Q388" s="118">
        <v>7351.84</v>
      </c>
      <c r="R388" s="118">
        <v>7797.62</v>
      </c>
      <c r="S388" s="118">
        <v>47.0</v>
      </c>
      <c r="T388" s="118">
        <v>51.0</v>
      </c>
      <c r="U388" s="118">
        <v>118.0</v>
      </c>
      <c r="V388" s="118">
        <v>145.0</v>
      </c>
      <c r="W388" s="118">
        <v>-0.0948579075</v>
      </c>
      <c r="X388" s="118">
        <v>-0.11922621397552313</v>
      </c>
      <c r="Y388" s="118">
        <v>0.0274483015</v>
      </c>
      <c r="Z388" s="118">
        <v>0.048275056999999996</v>
      </c>
      <c r="AA388" s="118">
        <v>-0.0368766515</v>
      </c>
      <c r="AB388" s="118">
        <v>293.9954034684257</v>
      </c>
      <c r="AC388" s="118"/>
      <c r="AD388" s="118"/>
      <c r="AE388" s="118"/>
      <c r="AF388" s="118"/>
      <c r="AG388" s="118">
        <v>293.9954034684257</v>
      </c>
      <c r="AH388" s="118"/>
      <c r="AI388" s="118"/>
      <c r="AJ388" s="118"/>
      <c r="AK388" s="118"/>
      <c r="AL388" s="118"/>
      <c r="AM388" s="118"/>
      <c r="AN388" s="118"/>
      <c r="AO388" s="118"/>
      <c r="AP388" s="118"/>
      <c r="AQ388" s="118"/>
      <c r="AR388" s="118">
        <v>0.0</v>
      </c>
      <c r="AS388" s="118">
        <v>0.0</v>
      </c>
      <c r="AT388" s="118"/>
      <c r="AU388" s="118"/>
      <c r="AV388" s="118"/>
      <c r="AW388" s="118"/>
      <c r="AX388" s="118"/>
      <c r="AY388" s="118"/>
      <c r="AZ388" s="118"/>
      <c r="BA388" s="118"/>
      <c r="BB388" s="118"/>
      <c r="BC388" s="118"/>
      <c r="BD388" s="118"/>
      <c r="BE388" s="118"/>
      <c r="BF388" s="118"/>
      <c r="BG388" s="118"/>
      <c r="BH388" s="118">
        <v>20591.606353731608</v>
      </c>
      <c r="BI388" s="118">
        <v>-44674.21149489211</v>
      </c>
      <c r="BJ388" s="118">
        <v>18437.195532014397</v>
      </c>
      <c r="BK388" s="118">
        <v>-35770.14965777543</v>
      </c>
      <c r="BL388" s="118">
        <v>13320.803400497074</v>
      </c>
      <c r="BM388" s="118">
        <v>-18741.25245248257</v>
      </c>
      <c r="BN388" s="118">
        <v>13558.049775394922</v>
      </c>
      <c r="BO388" s="118">
        <v>-27726.068371369525</v>
      </c>
      <c r="BP388" s="118">
        <v>23839.378525954704</v>
      </c>
      <c r="BQ388" s="118">
        <v>-15091.808981965594</v>
      </c>
      <c r="BR388" s="118"/>
      <c r="BS388" s="118"/>
      <c r="BT388" s="118"/>
      <c r="BU388" s="118"/>
      <c r="BV388" s="118"/>
      <c r="BW388" s="118"/>
      <c r="BX388" s="118"/>
      <c r="BY388" s="118"/>
      <c r="BZ388" s="118">
        <v>0.0</v>
      </c>
      <c r="CA388" s="118">
        <v>0.0</v>
      </c>
      <c r="CB388" s="118"/>
      <c r="CC388" s="118"/>
      <c r="CD388" s="118">
        <v>0.0</v>
      </c>
      <c r="CE388" s="118">
        <v>0.0</v>
      </c>
      <c r="CF388" s="118">
        <v>0.0</v>
      </c>
      <c r="CG388" s="118">
        <v>0.0</v>
      </c>
      <c r="CH388" s="118"/>
      <c r="CI388" s="118"/>
      <c r="CJ388" s="118"/>
      <c r="CK388" s="118"/>
      <c r="CL388" s="119">
        <v>45812.0</v>
      </c>
      <c r="CM388" s="117" t="s">
        <v>369</v>
      </c>
      <c r="CN388" s="117" t="s">
        <v>370</v>
      </c>
      <c r="CO388" s="117" t="s">
        <v>492</v>
      </c>
      <c r="CP388" s="118">
        <v>7351.84</v>
      </c>
      <c r="CQ388" s="118">
        <v>25.0</v>
      </c>
      <c r="CR388" s="118">
        <v>23.0</v>
      </c>
      <c r="CS388" s="117" t="s">
        <v>247</v>
      </c>
      <c r="CT388" s="117"/>
      <c r="CU388" s="117"/>
      <c r="CV388" s="117" t="s">
        <v>357</v>
      </c>
      <c r="CW388" s="119">
        <v>46178.0</v>
      </c>
      <c r="CX388" s="117" t="s">
        <v>358</v>
      </c>
    </row>
    <row r="389">
      <c r="A389" s="114" t="s">
        <v>566</v>
      </c>
      <c r="B389" s="114" t="s">
        <v>828</v>
      </c>
      <c r="C389" s="114" t="s">
        <v>25</v>
      </c>
      <c r="D389" s="114" t="s">
        <v>382</v>
      </c>
      <c r="E389" s="114" t="s">
        <v>349</v>
      </c>
      <c r="F389" s="114"/>
      <c r="G389" s="114"/>
      <c r="H389" s="114"/>
      <c r="I389" s="115">
        <v>13156.0</v>
      </c>
      <c r="J389" s="114" t="s">
        <v>87</v>
      </c>
      <c r="K389" s="114" t="s">
        <v>383</v>
      </c>
      <c r="L389" s="116">
        <v>45812.0</v>
      </c>
      <c r="M389" s="114" t="s">
        <v>351</v>
      </c>
      <c r="N389" s="115">
        <v>6.0</v>
      </c>
      <c r="O389" s="114" t="s">
        <v>352</v>
      </c>
      <c r="P389" s="114" t="s">
        <v>353</v>
      </c>
      <c r="Q389" s="115">
        <v>25010.49</v>
      </c>
      <c r="R389" s="115">
        <v>31527.56</v>
      </c>
      <c r="S389" s="115">
        <v>161.0</v>
      </c>
      <c r="T389" s="115">
        <v>194.0</v>
      </c>
      <c r="U389" s="115">
        <v>465.0</v>
      </c>
      <c r="V389" s="115">
        <v>443.0</v>
      </c>
      <c r="W389" s="115">
        <v>-0.10114421900000001</v>
      </c>
      <c r="X389" s="115">
        <v>-0.08821813939924178</v>
      </c>
      <c r="Y389" s="115">
        <v>0.0141456855</v>
      </c>
      <c r="Z389" s="115">
        <v>0.035566201</v>
      </c>
      <c r="AA389" s="115">
        <v>-0.0040127465</v>
      </c>
      <c r="AB389" s="115">
        <v>-3992.006767371259</v>
      </c>
      <c r="AC389" s="115"/>
      <c r="AD389" s="115"/>
      <c r="AE389" s="115"/>
      <c r="AF389" s="115"/>
      <c r="AG389" s="115">
        <v>-3992.006767371259</v>
      </c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>
        <v>0.0</v>
      </c>
      <c r="AS389" s="115">
        <v>0.0</v>
      </c>
      <c r="AT389" s="115"/>
      <c r="AU389" s="115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115"/>
      <c r="BH389" s="115">
        <v>45665.546145450906</v>
      </c>
      <c r="BI389" s="115">
        <v>-59364.955379125946</v>
      </c>
      <c r="BJ389" s="115">
        <v>38550.93298979636</v>
      </c>
      <c r="BK389" s="115">
        <v>-48062.909994749134</v>
      </c>
      <c r="BL389" s="115">
        <v>15596.660526147018</v>
      </c>
      <c r="BM389" s="115">
        <v>-20978.449598456325</v>
      </c>
      <c r="BN389" s="115">
        <v>18000.51113707639</v>
      </c>
      <c r="BO389" s="115">
        <v>-35294.29635721854</v>
      </c>
      <c r="BP389" s="115">
        <v>37145.77219371978</v>
      </c>
      <c r="BQ389" s="115">
        <v>-25233.776045886938</v>
      </c>
      <c r="BR389" s="115"/>
      <c r="BS389" s="115"/>
      <c r="BT389" s="115"/>
      <c r="BU389" s="115"/>
      <c r="BV389" s="115"/>
      <c r="BW389" s="115"/>
      <c r="BX389" s="115"/>
      <c r="BY389" s="115"/>
      <c r="BZ389" s="115">
        <v>0.0</v>
      </c>
      <c r="CA389" s="115">
        <v>0.0</v>
      </c>
      <c r="CB389" s="115"/>
      <c r="CC389" s="115"/>
      <c r="CD389" s="115">
        <v>0.0</v>
      </c>
      <c r="CE389" s="115">
        <v>0.0</v>
      </c>
      <c r="CF389" s="115">
        <v>0.0</v>
      </c>
      <c r="CG389" s="115">
        <v>0.0</v>
      </c>
      <c r="CH389" s="115"/>
      <c r="CI389" s="115"/>
      <c r="CJ389" s="115"/>
      <c r="CK389" s="115"/>
      <c r="CL389" s="116">
        <v>45812.0</v>
      </c>
      <c r="CM389" s="114" t="s">
        <v>384</v>
      </c>
      <c r="CN389" s="114" t="s">
        <v>385</v>
      </c>
      <c r="CO389" s="114" t="s">
        <v>386</v>
      </c>
      <c r="CP389" s="115">
        <v>25010.49</v>
      </c>
      <c r="CQ389" s="115">
        <v>25.0</v>
      </c>
      <c r="CR389" s="115">
        <v>23.0</v>
      </c>
      <c r="CS389" s="114" t="s">
        <v>247</v>
      </c>
      <c r="CT389" s="114"/>
      <c r="CU389" s="114"/>
      <c r="CV389" s="114" t="s">
        <v>372</v>
      </c>
      <c r="CW389" s="116">
        <v>46178.0</v>
      </c>
      <c r="CX389" s="114" t="s">
        <v>358</v>
      </c>
    </row>
    <row r="390">
      <c r="A390" s="117" t="s">
        <v>373</v>
      </c>
      <c r="B390" s="117" t="s">
        <v>829</v>
      </c>
      <c r="C390" s="117" t="s">
        <v>27</v>
      </c>
      <c r="D390" s="117" t="s">
        <v>367</v>
      </c>
      <c r="E390" s="117" t="s">
        <v>349</v>
      </c>
      <c r="F390" s="117"/>
      <c r="G390" s="117"/>
      <c r="H390" s="117"/>
      <c r="I390" s="118">
        <v>13155.0</v>
      </c>
      <c r="J390" s="117" t="s">
        <v>87</v>
      </c>
      <c r="K390" s="117" t="s">
        <v>368</v>
      </c>
      <c r="L390" s="119">
        <v>45812.0</v>
      </c>
      <c r="M390" s="117" t="s">
        <v>351</v>
      </c>
      <c r="N390" s="118">
        <v>6.0</v>
      </c>
      <c r="O390" s="117" t="s">
        <v>352</v>
      </c>
      <c r="P390" s="117" t="s">
        <v>353</v>
      </c>
      <c r="Q390" s="118">
        <v>5100.78</v>
      </c>
      <c r="R390" s="118">
        <v>5671.93</v>
      </c>
      <c r="S390" s="118">
        <v>39.0</v>
      </c>
      <c r="T390" s="118">
        <v>35.0</v>
      </c>
      <c r="U390" s="118">
        <v>87.0</v>
      </c>
      <c r="V390" s="118">
        <v>108.0</v>
      </c>
      <c r="W390" s="118">
        <v>-0.10114421900000001</v>
      </c>
      <c r="X390" s="118">
        <v>-0.08821813939924178</v>
      </c>
      <c r="Y390" s="118">
        <v>0.0141456855</v>
      </c>
      <c r="Z390" s="118">
        <v>0.035566201</v>
      </c>
      <c r="AA390" s="118">
        <v>-0.0040127465</v>
      </c>
      <c r="AB390" s="118">
        <v>-381.78711993552156</v>
      </c>
      <c r="AC390" s="118"/>
      <c r="AD390" s="118"/>
      <c r="AE390" s="118"/>
      <c r="AF390" s="118"/>
      <c r="AG390" s="118">
        <v>-381.78711993552156</v>
      </c>
      <c r="AH390" s="118"/>
      <c r="AI390" s="118"/>
      <c r="AJ390" s="118"/>
      <c r="AK390" s="118"/>
      <c r="AL390" s="118"/>
      <c r="AM390" s="118"/>
      <c r="AN390" s="118"/>
      <c r="AO390" s="118"/>
      <c r="AP390" s="118"/>
      <c r="AQ390" s="118"/>
      <c r="AR390" s="118">
        <v>0.0</v>
      </c>
      <c r="AS390" s="118">
        <v>0.0</v>
      </c>
      <c r="AT390" s="118"/>
      <c r="AU390" s="118"/>
      <c r="AV390" s="118"/>
      <c r="AW390" s="118"/>
      <c r="AX390" s="118"/>
      <c r="AY390" s="118"/>
      <c r="AZ390" s="118"/>
      <c r="BA390" s="118"/>
      <c r="BB390" s="118"/>
      <c r="BC390" s="118"/>
      <c r="BD390" s="118"/>
      <c r="BE390" s="118"/>
      <c r="BF390" s="118"/>
      <c r="BG390" s="118"/>
      <c r="BH390" s="118">
        <v>45665.546145450906</v>
      </c>
      <c r="BI390" s="118">
        <v>-59364.955379125946</v>
      </c>
      <c r="BJ390" s="118">
        <v>38550.93298979636</v>
      </c>
      <c r="BK390" s="118">
        <v>-48062.909994749134</v>
      </c>
      <c r="BL390" s="118">
        <v>15596.660526147018</v>
      </c>
      <c r="BM390" s="118">
        <v>-20978.449598456325</v>
      </c>
      <c r="BN390" s="118">
        <v>18000.51113707639</v>
      </c>
      <c r="BO390" s="118">
        <v>-35294.29635721854</v>
      </c>
      <c r="BP390" s="118">
        <v>37145.77219371978</v>
      </c>
      <c r="BQ390" s="118">
        <v>-25233.776045886938</v>
      </c>
      <c r="BR390" s="118"/>
      <c r="BS390" s="118"/>
      <c r="BT390" s="118"/>
      <c r="BU390" s="118"/>
      <c r="BV390" s="118"/>
      <c r="BW390" s="118"/>
      <c r="BX390" s="118"/>
      <c r="BY390" s="118"/>
      <c r="BZ390" s="118">
        <v>0.0</v>
      </c>
      <c r="CA390" s="118">
        <v>0.0</v>
      </c>
      <c r="CB390" s="118"/>
      <c r="CC390" s="118"/>
      <c r="CD390" s="118">
        <v>0.0</v>
      </c>
      <c r="CE390" s="118">
        <v>0.0</v>
      </c>
      <c r="CF390" s="118">
        <v>0.0</v>
      </c>
      <c r="CG390" s="118">
        <v>0.0</v>
      </c>
      <c r="CH390" s="118"/>
      <c r="CI390" s="118"/>
      <c r="CJ390" s="118"/>
      <c r="CK390" s="118"/>
      <c r="CL390" s="119">
        <v>45812.0</v>
      </c>
      <c r="CM390" s="117" t="s">
        <v>369</v>
      </c>
      <c r="CN390" s="117" t="s">
        <v>370</v>
      </c>
      <c r="CO390" s="117" t="s">
        <v>371</v>
      </c>
      <c r="CP390" s="118">
        <v>5100.78</v>
      </c>
      <c r="CQ390" s="118">
        <v>25.0</v>
      </c>
      <c r="CR390" s="118">
        <v>23.0</v>
      </c>
      <c r="CS390" s="117" t="s">
        <v>247</v>
      </c>
      <c r="CT390" s="117"/>
      <c r="CU390" s="117"/>
      <c r="CV390" s="117" t="s">
        <v>372</v>
      </c>
      <c r="CW390" s="119">
        <v>46178.0</v>
      </c>
      <c r="CX390" s="117" t="s">
        <v>358</v>
      </c>
    </row>
    <row r="391">
      <c r="A391" s="114" t="s">
        <v>595</v>
      </c>
      <c r="B391" s="114" t="s">
        <v>137</v>
      </c>
      <c r="C391" s="114" t="s">
        <v>24</v>
      </c>
      <c r="D391" s="114" t="s">
        <v>469</v>
      </c>
      <c r="E391" s="114" t="s">
        <v>349</v>
      </c>
      <c r="F391" s="114"/>
      <c r="G391" s="114"/>
      <c r="H391" s="114"/>
      <c r="I391" s="115">
        <v>19897.0</v>
      </c>
      <c r="J391" s="114" t="s">
        <v>89</v>
      </c>
      <c r="K391" s="114" t="s">
        <v>470</v>
      </c>
      <c r="L391" s="116">
        <v>45812.0</v>
      </c>
      <c r="M391" s="114" t="s">
        <v>351</v>
      </c>
      <c r="N391" s="115">
        <v>6.0</v>
      </c>
      <c r="O391" s="114" t="s">
        <v>352</v>
      </c>
      <c r="P391" s="114" t="s">
        <v>353</v>
      </c>
      <c r="Q391" s="115">
        <v>10493.6</v>
      </c>
      <c r="R391" s="115">
        <v>18215.46</v>
      </c>
      <c r="S391" s="115">
        <v>53.0</v>
      </c>
      <c r="T391" s="115">
        <v>91.0</v>
      </c>
      <c r="U391" s="115">
        <v>144.0</v>
      </c>
      <c r="V391" s="115">
        <v>267.0</v>
      </c>
      <c r="W391" s="115">
        <v>-0.103566996</v>
      </c>
      <c r="X391" s="115">
        <v>-0.13840073824426258</v>
      </c>
      <c r="Y391" s="115">
        <v>0.033546243</v>
      </c>
      <c r="Z391" s="115">
        <v>0.0848909995</v>
      </c>
      <c r="AA391" s="115">
        <v>-0.0833678425</v>
      </c>
      <c r="AB391" s="115">
        <v>-5501.400166350154</v>
      </c>
      <c r="AC391" s="115"/>
      <c r="AD391" s="115"/>
      <c r="AE391" s="115"/>
      <c r="AF391" s="115"/>
      <c r="AG391" s="115">
        <v>-5501.400166350154</v>
      </c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>
        <v>0.0</v>
      </c>
      <c r="AS391" s="115">
        <v>0.0</v>
      </c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>
        <v>5887.586280854044</v>
      </c>
      <c r="BI391" s="115">
        <v>-32496.84696964131</v>
      </c>
      <c r="BJ391" s="115">
        <v>4882.018175863513</v>
      </c>
      <c r="BK391" s="115">
        <v>-18854.84559322473</v>
      </c>
      <c r="BL391" s="115">
        <v>6660.038345699048</v>
      </c>
      <c r="BM391" s="115">
        <v>-17167.795005843087</v>
      </c>
      <c r="BN391" s="115">
        <v>12052.590625882549</v>
      </c>
      <c r="BO391" s="115">
        <v>-10608.61102562746</v>
      </c>
      <c r="BP391" s="115">
        <v>10648.515006196001</v>
      </c>
      <c r="BQ391" s="115">
        <v>-22600.25126659513</v>
      </c>
      <c r="BR391" s="115"/>
      <c r="BS391" s="115"/>
      <c r="BT391" s="115"/>
      <c r="BU391" s="115"/>
      <c r="BV391" s="115"/>
      <c r="BW391" s="115"/>
      <c r="BX391" s="115"/>
      <c r="BY391" s="115"/>
      <c r="BZ391" s="115">
        <v>0.0</v>
      </c>
      <c r="CA391" s="115">
        <v>0.0</v>
      </c>
      <c r="CB391" s="115"/>
      <c r="CC391" s="115"/>
      <c r="CD391" s="115">
        <v>0.0</v>
      </c>
      <c r="CE391" s="115">
        <v>0.0</v>
      </c>
      <c r="CF391" s="115">
        <v>0.0</v>
      </c>
      <c r="CG391" s="115">
        <v>0.0</v>
      </c>
      <c r="CH391" s="115"/>
      <c r="CI391" s="115"/>
      <c r="CJ391" s="115"/>
      <c r="CK391" s="115"/>
      <c r="CL391" s="116">
        <v>45812.0</v>
      </c>
      <c r="CM391" s="114" t="s">
        <v>354</v>
      </c>
      <c r="CN391" s="114" t="s">
        <v>471</v>
      </c>
      <c r="CO391" s="114" t="s">
        <v>472</v>
      </c>
      <c r="CP391" s="115">
        <v>10493.6</v>
      </c>
      <c r="CQ391" s="115">
        <v>25.0</v>
      </c>
      <c r="CR391" s="115">
        <v>23.0</v>
      </c>
      <c r="CS391" s="114" t="s">
        <v>24</v>
      </c>
      <c r="CT391" s="114"/>
      <c r="CU391" s="114"/>
      <c r="CV391" s="114" t="s">
        <v>372</v>
      </c>
      <c r="CW391" s="116">
        <v>46178.0</v>
      </c>
      <c r="CX391" s="114" t="s">
        <v>358</v>
      </c>
    </row>
    <row r="392">
      <c r="A392" s="117" t="s">
        <v>373</v>
      </c>
      <c r="B392" s="117" t="s">
        <v>830</v>
      </c>
      <c r="C392" s="117" t="s">
        <v>27</v>
      </c>
      <c r="D392" s="117" t="s">
        <v>367</v>
      </c>
      <c r="E392" s="117" t="s">
        <v>349</v>
      </c>
      <c r="F392" s="117"/>
      <c r="G392" s="117"/>
      <c r="H392" s="117"/>
      <c r="I392" s="118">
        <v>13224.0</v>
      </c>
      <c r="J392" s="117" t="s">
        <v>86</v>
      </c>
      <c r="K392" s="117" t="s">
        <v>368</v>
      </c>
      <c r="L392" s="119">
        <v>45812.0</v>
      </c>
      <c r="M392" s="117" t="s">
        <v>351</v>
      </c>
      <c r="N392" s="118">
        <v>6.0</v>
      </c>
      <c r="O392" s="117" t="s">
        <v>352</v>
      </c>
      <c r="P392" s="117" t="s">
        <v>353</v>
      </c>
      <c r="Q392" s="118">
        <v>10044.75</v>
      </c>
      <c r="R392" s="118">
        <v>10788.72</v>
      </c>
      <c r="S392" s="118">
        <v>69.0</v>
      </c>
      <c r="T392" s="118">
        <v>79.0</v>
      </c>
      <c r="U392" s="118">
        <v>169.0</v>
      </c>
      <c r="V392" s="118">
        <v>232.0</v>
      </c>
      <c r="W392" s="118">
        <v>-0.082491842</v>
      </c>
      <c r="X392" s="118">
        <v>-0.04054054054054057</v>
      </c>
      <c r="Y392" s="118">
        <v>-0.002432829</v>
      </c>
      <c r="Z392" s="118">
        <v>0.064605929</v>
      </c>
      <c r="AA392" s="118">
        <v>-0.117253521</v>
      </c>
      <c r="AB392" s="118">
        <v>-344.90849108297186</v>
      </c>
      <c r="AC392" s="118"/>
      <c r="AD392" s="118"/>
      <c r="AE392" s="118"/>
      <c r="AF392" s="118"/>
      <c r="AG392" s="118">
        <v>-344.90849108297186</v>
      </c>
      <c r="AH392" s="118"/>
      <c r="AI392" s="118"/>
      <c r="AJ392" s="118"/>
      <c r="AK392" s="118"/>
      <c r="AL392" s="118"/>
      <c r="AM392" s="118"/>
      <c r="AN392" s="118"/>
      <c r="AO392" s="118"/>
      <c r="AP392" s="118"/>
      <c r="AQ392" s="118"/>
      <c r="AR392" s="118">
        <v>0.0</v>
      </c>
      <c r="AS392" s="118">
        <v>0.0</v>
      </c>
      <c r="AT392" s="118"/>
      <c r="AU392" s="118"/>
      <c r="AV392" s="118"/>
      <c r="AW392" s="118"/>
      <c r="AX392" s="118"/>
      <c r="AY392" s="118"/>
      <c r="AZ392" s="118"/>
      <c r="BA392" s="118"/>
      <c r="BB392" s="118"/>
      <c r="BC392" s="118"/>
      <c r="BD392" s="118"/>
      <c r="BE392" s="118"/>
      <c r="BF392" s="118"/>
      <c r="BG392" s="118"/>
      <c r="BH392" s="118">
        <v>18942.256601210724</v>
      </c>
      <c r="BI392" s="118">
        <v>-22493.812897781016</v>
      </c>
      <c r="BJ392" s="118">
        <v>10854.753869818704</v>
      </c>
      <c r="BK392" s="118">
        <v>-25193.598336845087</v>
      </c>
      <c r="BL392" s="118">
        <v>12226.332837277254</v>
      </c>
      <c r="BM392" s="118">
        <v>-8082.171623414555</v>
      </c>
      <c r="BN392" s="118">
        <v>13944.239662689306</v>
      </c>
      <c r="BO392" s="118">
        <v>-12148.991186639172</v>
      </c>
      <c r="BP392" s="118">
        <v>13323.364577980185</v>
      </c>
      <c r="BQ392" s="118">
        <v>-10974.45184016762</v>
      </c>
      <c r="BR392" s="118"/>
      <c r="BS392" s="118"/>
      <c r="BT392" s="118"/>
      <c r="BU392" s="118"/>
      <c r="BV392" s="118"/>
      <c r="BW392" s="118"/>
      <c r="BX392" s="118"/>
      <c r="BY392" s="118"/>
      <c r="BZ392" s="118">
        <v>0.0</v>
      </c>
      <c r="CA392" s="118">
        <v>0.0</v>
      </c>
      <c r="CB392" s="118"/>
      <c r="CC392" s="118"/>
      <c r="CD392" s="118">
        <v>0.0</v>
      </c>
      <c r="CE392" s="118">
        <v>0.0</v>
      </c>
      <c r="CF392" s="118">
        <v>0.0</v>
      </c>
      <c r="CG392" s="118">
        <v>0.0</v>
      </c>
      <c r="CH392" s="118"/>
      <c r="CI392" s="118"/>
      <c r="CJ392" s="118"/>
      <c r="CK392" s="118"/>
      <c r="CL392" s="119">
        <v>45812.0</v>
      </c>
      <c r="CM392" s="117" t="s">
        <v>369</v>
      </c>
      <c r="CN392" s="117" t="s">
        <v>370</v>
      </c>
      <c r="CO392" s="117" t="s">
        <v>371</v>
      </c>
      <c r="CP392" s="118">
        <v>10044.75</v>
      </c>
      <c r="CQ392" s="118">
        <v>25.0</v>
      </c>
      <c r="CR392" s="118">
        <v>23.0</v>
      </c>
      <c r="CS392" s="117" t="s">
        <v>247</v>
      </c>
      <c r="CT392" s="117"/>
      <c r="CU392" s="117"/>
      <c r="CV392" s="117" t="s">
        <v>372</v>
      </c>
      <c r="CW392" s="119">
        <v>46178.0</v>
      </c>
      <c r="CX392" s="117" t="s">
        <v>358</v>
      </c>
    </row>
    <row r="393">
      <c r="A393" s="114" t="s">
        <v>359</v>
      </c>
      <c r="B393" s="114" t="s">
        <v>201</v>
      </c>
      <c r="C393" s="114" t="s">
        <v>24</v>
      </c>
      <c r="D393" s="114" t="s">
        <v>360</v>
      </c>
      <c r="E393" s="114" t="s">
        <v>349</v>
      </c>
      <c r="F393" s="114"/>
      <c r="G393" s="114"/>
      <c r="H393" s="114"/>
      <c r="I393" s="115">
        <v>20233.0</v>
      </c>
      <c r="J393" s="114" t="s">
        <v>88</v>
      </c>
      <c r="K393" s="114" t="s">
        <v>361</v>
      </c>
      <c r="L393" s="116">
        <v>45811.0</v>
      </c>
      <c r="M393" s="114" t="s">
        <v>351</v>
      </c>
      <c r="N393" s="115">
        <v>6.0</v>
      </c>
      <c r="O393" s="114" t="s">
        <v>352</v>
      </c>
      <c r="P393" s="114" t="s">
        <v>353</v>
      </c>
      <c r="Q393" s="115">
        <v>12177.97</v>
      </c>
      <c r="R393" s="115">
        <v>13481.11</v>
      </c>
      <c r="S393" s="115">
        <v>78.0</v>
      </c>
      <c r="T393" s="115">
        <v>78.0</v>
      </c>
      <c r="U393" s="115">
        <v>169.0</v>
      </c>
      <c r="V393" s="115">
        <v>178.0</v>
      </c>
      <c r="W393" s="115">
        <v>-0.0948579075</v>
      </c>
      <c r="X393" s="115">
        <v>-0.11922621397552313</v>
      </c>
      <c r="Y393" s="115">
        <v>0.0274483015</v>
      </c>
      <c r="Z393" s="115">
        <v>0.048275056999999996</v>
      </c>
      <c r="AA393" s="115">
        <v>-0.0368766515</v>
      </c>
      <c r="AB393" s="115">
        <v>-221.2403148320434</v>
      </c>
      <c r="AC393" s="115"/>
      <c r="AD393" s="115"/>
      <c r="AE393" s="115"/>
      <c r="AF393" s="115"/>
      <c r="AG393" s="115">
        <v>-221.2403148320434</v>
      </c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>
        <v>0.0</v>
      </c>
      <c r="AS393" s="115">
        <v>0.0</v>
      </c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>
        <v>25966.348856442928</v>
      </c>
      <c r="BI393" s="115">
        <v>-29960.2581571571</v>
      </c>
      <c r="BJ393" s="115">
        <v>20809.122658413584</v>
      </c>
      <c r="BK393" s="115">
        <v>-25772.356875094374</v>
      </c>
      <c r="BL393" s="115">
        <v>17489.740840616996</v>
      </c>
      <c r="BM393" s="115">
        <v>-16398.86734908948</v>
      </c>
      <c r="BN393" s="115">
        <v>20986.243233287816</v>
      </c>
      <c r="BO393" s="115">
        <v>-15136.834126772499</v>
      </c>
      <c r="BP393" s="115">
        <v>15805.795576570108</v>
      </c>
      <c r="BQ393" s="115">
        <v>-20564.331191557896</v>
      </c>
      <c r="BR393" s="115"/>
      <c r="BS393" s="115"/>
      <c r="BT393" s="115"/>
      <c r="BU393" s="115"/>
      <c r="BV393" s="115"/>
      <c r="BW393" s="115"/>
      <c r="BX393" s="115"/>
      <c r="BY393" s="115"/>
      <c r="BZ393" s="115">
        <v>0.0</v>
      </c>
      <c r="CA393" s="115">
        <v>0.0</v>
      </c>
      <c r="CB393" s="115"/>
      <c r="CC393" s="115"/>
      <c r="CD393" s="115">
        <v>0.0</v>
      </c>
      <c r="CE393" s="115">
        <v>0.0</v>
      </c>
      <c r="CF393" s="115">
        <v>0.0</v>
      </c>
      <c r="CG393" s="115">
        <v>0.0</v>
      </c>
      <c r="CH393" s="115"/>
      <c r="CI393" s="115"/>
      <c r="CJ393" s="115"/>
      <c r="CK393" s="115"/>
      <c r="CL393" s="116">
        <v>45811.0</v>
      </c>
      <c r="CM393" s="114" t="s">
        <v>362</v>
      </c>
      <c r="CN393" s="114" t="s">
        <v>363</v>
      </c>
      <c r="CO393" s="114" t="s">
        <v>364</v>
      </c>
      <c r="CP393" s="115">
        <v>12177.97</v>
      </c>
      <c r="CQ393" s="115">
        <v>25.0</v>
      </c>
      <c r="CR393" s="115">
        <v>23.0</v>
      </c>
      <c r="CS393" s="114" t="s">
        <v>24</v>
      </c>
      <c r="CT393" s="114"/>
      <c r="CU393" s="114"/>
      <c r="CV393" s="114" t="s">
        <v>372</v>
      </c>
      <c r="CW393" s="116">
        <v>46177.0</v>
      </c>
      <c r="CX393" s="114" t="s">
        <v>358</v>
      </c>
    </row>
    <row r="394">
      <c r="A394" s="117" t="s">
        <v>398</v>
      </c>
      <c r="B394" s="117" t="s">
        <v>413</v>
      </c>
      <c r="C394" s="117" t="s">
        <v>25</v>
      </c>
      <c r="D394" s="117" t="s">
        <v>400</v>
      </c>
      <c r="E394" s="117" t="s">
        <v>349</v>
      </c>
      <c r="F394" s="117"/>
      <c r="G394" s="117"/>
      <c r="H394" s="117"/>
      <c r="I394" s="118">
        <v>16490.0</v>
      </c>
      <c r="J394" s="117" t="s">
        <v>90</v>
      </c>
      <c r="K394" s="117" t="s">
        <v>401</v>
      </c>
      <c r="L394" s="119">
        <v>45811.0</v>
      </c>
      <c r="M394" s="117" t="s">
        <v>351</v>
      </c>
      <c r="N394" s="118">
        <v>6.0</v>
      </c>
      <c r="O394" s="117" t="s">
        <v>352</v>
      </c>
      <c r="P394" s="117" t="s">
        <v>353</v>
      </c>
      <c r="Q394" s="118">
        <v>5984.47</v>
      </c>
      <c r="R394" s="118">
        <v>5541.47</v>
      </c>
      <c r="S394" s="118">
        <v>39.0</v>
      </c>
      <c r="T394" s="118">
        <v>28.0</v>
      </c>
      <c r="U394" s="118">
        <v>89.0</v>
      </c>
      <c r="V394" s="118">
        <v>86.0</v>
      </c>
      <c r="W394" s="118">
        <v>-0.0192751205</v>
      </c>
      <c r="X394" s="118">
        <v>-0.10607610474631751</v>
      </c>
      <c r="Y394" s="118">
        <v>0.025536409</v>
      </c>
      <c r="Z394" s="118">
        <v>0.0802198395</v>
      </c>
      <c r="AA394" s="118">
        <v>-0.015659599</v>
      </c>
      <c r="AB394" s="118">
        <v>212.57970173733656</v>
      </c>
      <c r="AC394" s="118"/>
      <c r="AD394" s="118"/>
      <c r="AE394" s="118"/>
      <c r="AF394" s="118"/>
      <c r="AG394" s="118">
        <v>212.57970173733656</v>
      </c>
      <c r="AH394" s="118"/>
      <c r="AI394" s="118"/>
      <c r="AJ394" s="118"/>
      <c r="AK394" s="118"/>
      <c r="AL394" s="118"/>
      <c r="AM394" s="118"/>
      <c r="AN394" s="118"/>
      <c r="AO394" s="118"/>
      <c r="AP394" s="118"/>
      <c r="AQ394" s="118"/>
      <c r="AR394" s="118">
        <v>0.0</v>
      </c>
      <c r="AS394" s="118">
        <v>0.0</v>
      </c>
      <c r="AT394" s="118"/>
      <c r="AU394" s="118"/>
      <c r="AV394" s="118"/>
      <c r="AW394" s="118"/>
      <c r="AX394" s="118"/>
      <c r="AY394" s="118"/>
      <c r="AZ394" s="118"/>
      <c r="BA394" s="118"/>
      <c r="BB394" s="118"/>
      <c r="BC394" s="118"/>
      <c r="BD394" s="118"/>
      <c r="BE394" s="118"/>
      <c r="BF394" s="118"/>
      <c r="BG394" s="118"/>
      <c r="BH394" s="118">
        <v>30995.018401915047</v>
      </c>
      <c r="BI394" s="118">
        <v>-31391.964575838494</v>
      </c>
      <c r="BJ394" s="118">
        <v>30488.725685072015</v>
      </c>
      <c r="BK394" s="118">
        <v>-18596.57271193903</v>
      </c>
      <c r="BL394" s="118">
        <v>17142.041697057375</v>
      </c>
      <c r="BM394" s="118">
        <v>-11671.04943411509</v>
      </c>
      <c r="BN394" s="118">
        <v>16231.458694038873</v>
      </c>
      <c r="BO394" s="118">
        <v>-10909.027669440793</v>
      </c>
      <c r="BP394" s="118">
        <v>13559.593209460416</v>
      </c>
      <c r="BQ394" s="118">
        <v>-13411.031971116208</v>
      </c>
      <c r="BR394" s="118"/>
      <c r="BS394" s="118"/>
      <c r="BT394" s="118"/>
      <c r="BU394" s="118"/>
      <c r="BV394" s="118"/>
      <c r="BW394" s="118"/>
      <c r="BX394" s="118"/>
      <c r="BY394" s="118"/>
      <c r="BZ394" s="118">
        <v>0.0</v>
      </c>
      <c r="CA394" s="118">
        <v>0.0</v>
      </c>
      <c r="CB394" s="118"/>
      <c r="CC394" s="118"/>
      <c r="CD394" s="118">
        <v>0.0</v>
      </c>
      <c r="CE394" s="118">
        <v>0.0</v>
      </c>
      <c r="CF394" s="118">
        <v>0.0</v>
      </c>
      <c r="CG394" s="118">
        <v>0.0</v>
      </c>
      <c r="CH394" s="118"/>
      <c r="CI394" s="118"/>
      <c r="CJ394" s="118"/>
      <c r="CK394" s="118"/>
      <c r="CL394" s="119">
        <v>45811.0</v>
      </c>
      <c r="CM394" s="117" t="s">
        <v>384</v>
      </c>
      <c r="CN394" s="117" t="s">
        <v>391</v>
      </c>
      <c r="CO394" s="117" t="s">
        <v>392</v>
      </c>
      <c r="CP394" s="118">
        <v>5984.47</v>
      </c>
      <c r="CQ394" s="118">
        <v>25.0</v>
      </c>
      <c r="CR394" s="118">
        <v>23.0</v>
      </c>
      <c r="CS394" s="117" t="s">
        <v>247</v>
      </c>
      <c r="CT394" s="117"/>
      <c r="CU394" s="117"/>
      <c r="CV394" s="117" t="s">
        <v>357</v>
      </c>
      <c r="CW394" s="119">
        <v>46177.0</v>
      </c>
      <c r="CX394" s="117" t="s">
        <v>358</v>
      </c>
    </row>
    <row r="395">
      <c r="A395" s="114" t="s">
        <v>365</v>
      </c>
      <c r="B395" s="114" t="s">
        <v>402</v>
      </c>
      <c r="C395" s="114" t="s">
        <v>27</v>
      </c>
      <c r="D395" s="114" t="s">
        <v>367</v>
      </c>
      <c r="E395" s="114" t="s">
        <v>349</v>
      </c>
      <c r="F395" s="114"/>
      <c r="G395" s="114"/>
      <c r="H395" s="114"/>
      <c r="I395" s="115">
        <v>13167.0</v>
      </c>
      <c r="J395" s="114" t="s">
        <v>90</v>
      </c>
      <c r="K395" s="114" t="s">
        <v>368</v>
      </c>
      <c r="L395" s="116">
        <v>45811.0</v>
      </c>
      <c r="M395" s="114" t="s">
        <v>351</v>
      </c>
      <c r="N395" s="115">
        <v>6.0</v>
      </c>
      <c r="O395" s="114" t="s">
        <v>352</v>
      </c>
      <c r="P395" s="114" t="s">
        <v>353</v>
      </c>
      <c r="Q395" s="115">
        <v>5572.33</v>
      </c>
      <c r="R395" s="115">
        <v>6472.89</v>
      </c>
      <c r="S395" s="115">
        <v>38.0</v>
      </c>
      <c r="T395" s="115">
        <v>42.0</v>
      </c>
      <c r="U395" s="115">
        <v>85.0</v>
      </c>
      <c r="V395" s="115">
        <v>111.0</v>
      </c>
      <c r="W395" s="115">
        <v>-0.0192751205</v>
      </c>
      <c r="X395" s="115">
        <v>-0.10607610474631751</v>
      </c>
      <c r="Y395" s="115">
        <v>0.025536409</v>
      </c>
      <c r="Z395" s="115">
        <v>0.0802198395</v>
      </c>
      <c r="AA395" s="115">
        <v>-0.015659599</v>
      </c>
      <c r="AB395" s="115">
        <v>-366.8962117425424</v>
      </c>
      <c r="AC395" s="115"/>
      <c r="AD395" s="115"/>
      <c r="AE395" s="115"/>
      <c r="AF395" s="115"/>
      <c r="AG395" s="115">
        <v>-366.8962117425424</v>
      </c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>
        <v>0.0</v>
      </c>
      <c r="AS395" s="115">
        <v>0.0</v>
      </c>
      <c r="AT395" s="115"/>
      <c r="AU395" s="115"/>
      <c r="AV395" s="115"/>
      <c r="AW395" s="115"/>
      <c r="AX395" s="115"/>
      <c r="AY395" s="115"/>
      <c r="AZ395" s="115"/>
      <c r="BA395" s="115"/>
      <c r="BB395" s="115"/>
      <c r="BC395" s="115"/>
      <c r="BD395" s="115"/>
      <c r="BE395" s="115"/>
      <c r="BF395" s="115"/>
      <c r="BG395" s="115"/>
      <c r="BH395" s="115">
        <v>30995.018401915047</v>
      </c>
      <c r="BI395" s="115">
        <v>-31391.964575838494</v>
      </c>
      <c r="BJ395" s="115">
        <v>30488.725685072015</v>
      </c>
      <c r="BK395" s="115">
        <v>-18596.57271193903</v>
      </c>
      <c r="BL395" s="115">
        <v>17142.041697057375</v>
      </c>
      <c r="BM395" s="115">
        <v>-11671.04943411509</v>
      </c>
      <c r="BN395" s="115">
        <v>16231.458694038873</v>
      </c>
      <c r="BO395" s="115">
        <v>-10909.027669440793</v>
      </c>
      <c r="BP395" s="115">
        <v>13559.593209460416</v>
      </c>
      <c r="BQ395" s="115">
        <v>-13411.031971116208</v>
      </c>
      <c r="BR395" s="115"/>
      <c r="BS395" s="115"/>
      <c r="BT395" s="115"/>
      <c r="BU395" s="115"/>
      <c r="BV395" s="115"/>
      <c r="BW395" s="115"/>
      <c r="BX395" s="115"/>
      <c r="BY395" s="115"/>
      <c r="BZ395" s="115">
        <v>0.0</v>
      </c>
      <c r="CA395" s="115">
        <v>0.0</v>
      </c>
      <c r="CB395" s="115"/>
      <c r="CC395" s="115"/>
      <c r="CD395" s="115">
        <v>0.0</v>
      </c>
      <c r="CE395" s="115">
        <v>0.0</v>
      </c>
      <c r="CF395" s="115">
        <v>0.0</v>
      </c>
      <c r="CG395" s="115">
        <v>0.0</v>
      </c>
      <c r="CH395" s="115"/>
      <c r="CI395" s="115"/>
      <c r="CJ395" s="115"/>
      <c r="CK395" s="115"/>
      <c r="CL395" s="116">
        <v>45811.0</v>
      </c>
      <c r="CM395" s="114" t="s">
        <v>369</v>
      </c>
      <c r="CN395" s="114" t="s">
        <v>370</v>
      </c>
      <c r="CO395" s="114" t="s">
        <v>371</v>
      </c>
      <c r="CP395" s="115">
        <v>5572.33</v>
      </c>
      <c r="CQ395" s="115">
        <v>25.0</v>
      </c>
      <c r="CR395" s="115">
        <v>23.0</v>
      </c>
      <c r="CS395" s="114" t="s">
        <v>247</v>
      </c>
      <c r="CT395" s="114"/>
      <c r="CU395" s="114"/>
      <c r="CV395" s="114" t="s">
        <v>372</v>
      </c>
      <c r="CW395" s="116">
        <v>46177.0</v>
      </c>
      <c r="CX395" s="114" t="s">
        <v>358</v>
      </c>
    </row>
    <row r="396">
      <c r="A396" s="117" t="s">
        <v>347</v>
      </c>
      <c r="B396" s="117" t="s">
        <v>208</v>
      </c>
      <c r="C396" s="117" t="s">
        <v>24</v>
      </c>
      <c r="D396" s="117" t="s">
        <v>348</v>
      </c>
      <c r="E396" s="117" t="s">
        <v>349</v>
      </c>
      <c r="F396" s="117"/>
      <c r="G396" s="117"/>
      <c r="H396" s="117"/>
      <c r="I396" s="118">
        <v>13119.0</v>
      </c>
      <c r="J396" s="117" t="s">
        <v>88</v>
      </c>
      <c r="K396" s="117" t="s">
        <v>350</v>
      </c>
      <c r="L396" s="119">
        <v>45811.0</v>
      </c>
      <c r="M396" s="117" t="s">
        <v>351</v>
      </c>
      <c r="N396" s="118">
        <v>6.0</v>
      </c>
      <c r="O396" s="117" t="s">
        <v>352</v>
      </c>
      <c r="P396" s="117" t="s">
        <v>353</v>
      </c>
      <c r="Q396" s="118">
        <v>11227.1</v>
      </c>
      <c r="R396" s="118">
        <v>11715.96</v>
      </c>
      <c r="S396" s="118">
        <v>57.0</v>
      </c>
      <c r="T396" s="118">
        <v>67.0</v>
      </c>
      <c r="U396" s="118">
        <v>127.0</v>
      </c>
      <c r="V396" s="118">
        <v>194.0</v>
      </c>
      <c r="W396" s="118">
        <v>-0.0948579075</v>
      </c>
      <c r="X396" s="118">
        <v>-0.11922621397552313</v>
      </c>
      <c r="Y396" s="118">
        <v>0.0274483015</v>
      </c>
      <c r="Z396" s="118">
        <v>0.048275056999999996</v>
      </c>
      <c r="AA396" s="118">
        <v>-0.0368766515</v>
      </c>
      <c r="AB396" s="118">
        <v>589.938896457345</v>
      </c>
      <c r="AC396" s="118"/>
      <c r="AD396" s="118"/>
      <c r="AE396" s="118"/>
      <c r="AF396" s="118"/>
      <c r="AG396" s="118">
        <v>589.938896457345</v>
      </c>
      <c r="AH396" s="118"/>
      <c r="AI396" s="118"/>
      <c r="AJ396" s="118"/>
      <c r="AK396" s="118"/>
      <c r="AL396" s="118"/>
      <c r="AM396" s="118"/>
      <c r="AN396" s="118"/>
      <c r="AO396" s="118"/>
      <c r="AP396" s="118"/>
      <c r="AQ396" s="118"/>
      <c r="AR396" s="118">
        <v>0.0</v>
      </c>
      <c r="AS396" s="118">
        <v>0.0</v>
      </c>
      <c r="AT396" s="118"/>
      <c r="AU396" s="118"/>
      <c r="AV396" s="118"/>
      <c r="AW396" s="118"/>
      <c r="AX396" s="118"/>
      <c r="AY396" s="118"/>
      <c r="AZ396" s="118"/>
      <c r="BA396" s="118"/>
      <c r="BB396" s="118"/>
      <c r="BC396" s="118"/>
      <c r="BD396" s="118"/>
      <c r="BE396" s="118"/>
      <c r="BF396" s="118"/>
      <c r="BG396" s="118"/>
      <c r="BH396" s="118">
        <v>25966.348856442928</v>
      </c>
      <c r="BI396" s="118">
        <v>-29960.2581571571</v>
      </c>
      <c r="BJ396" s="118">
        <v>20809.122658413584</v>
      </c>
      <c r="BK396" s="118">
        <v>-25772.356875094374</v>
      </c>
      <c r="BL396" s="118">
        <v>17489.740840616996</v>
      </c>
      <c r="BM396" s="118">
        <v>-16398.86734908948</v>
      </c>
      <c r="BN396" s="118">
        <v>20986.243233287816</v>
      </c>
      <c r="BO396" s="118">
        <v>-15136.834126772499</v>
      </c>
      <c r="BP396" s="118">
        <v>15805.795576570108</v>
      </c>
      <c r="BQ396" s="118">
        <v>-20564.331191557896</v>
      </c>
      <c r="BR396" s="118"/>
      <c r="BS396" s="118"/>
      <c r="BT396" s="118"/>
      <c r="BU396" s="118"/>
      <c r="BV396" s="118"/>
      <c r="BW396" s="118"/>
      <c r="BX396" s="118"/>
      <c r="BY396" s="118"/>
      <c r="BZ396" s="118">
        <v>0.0</v>
      </c>
      <c r="CA396" s="118">
        <v>0.0</v>
      </c>
      <c r="CB396" s="118"/>
      <c r="CC396" s="118"/>
      <c r="CD396" s="118">
        <v>0.0</v>
      </c>
      <c r="CE396" s="118">
        <v>0.0</v>
      </c>
      <c r="CF396" s="118">
        <v>0.0</v>
      </c>
      <c r="CG396" s="118">
        <v>0.0</v>
      </c>
      <c r="CH396" s="118"/>
      <c r="CI396" s="118"/>
      <c r="CJ396" s="118"/>
      <c r="CK396" s="118"/>
      <c r="CL396" s="119">
        <v>45811.0</v>
      </c>
      <c r="CM396" s="117" t="s">
        <v>354</v>
      </c>
      <c r="CN396" s="117" t="s">
        <v>355</v>
      </c>
      <c r="CO396" s="117" t="s">
        <v>356</v>
      </c>
      <c r="CP396" s="118">
        <v>11227.1</v>
      </c>
      <c r="CQ396" s="118">
        <v>25.0</v>
      </c>
      <c r="CR396" s="118">
        <v>23.0</v>
      </c>
      <c r="CS396" s="117" t="s">
        <v>24</v>
      </c>
      <c r="CT396" s="117"/>
      <c r="CU396" s="117"/>
      <c r="CV396" s="117" t="s">
        <v>357</v>
      </c>
      <c r="CW396" s="119">
        <v>46177.0</v>
      </c>
      <c r="CX396" s="117" t="s">
        <v>358</v>
      </c>
    </row>
    <row r="397">
      <c r="A397" s="114" t="s">
        <v>409</v>
      </c>
      <c r="B397" s="114" t="s">
        <v>410</v>
      </c>
      <c r="C397" s="114" t="s">
        <v>27</v>
      </c>
      <c r="D397" s="114" t="s">
        <v>411</v>
      </c>
      <c r="E397" s="114" t="s">
        <v>349</v>
      </c>
      <c r="F397" s="114"/>
      <c r="G397" s="114"/>
      <c r="H397" s="114"/>
      <c r="I397" s="115">
        <v>13166.0</v>
      </c>
      <c r="J397" s="114" t="s">
        <v>88</v>
      </c>
      <c r="K397" s="114" t="s">
        <v>412</v>
      </c>
      <c r="L397" s="116">
        <v>45811.0</v>
      </c>
      <c r="M397" s="114" t="s">
        <v>351</v>
      </c>
      <c r="N397" s="115">
        <v>6.0</v>
      </c>
      <c r="O397" s="114" t="s">
        <v>352</v>
      </c>
      <c r="P397" s="114" t="s">
        <v>353</v>
      </c>
      <c r="Q397" s="115">
        <v>3577.68</v>
      </c>
      <c r="R397" s="115">
        <v>2992.88</v>
      </c>
      <c r="S397" s="115">
        <v>22.0</v>
      </c>
      <c r="T397" s="115">
        <v>20.0</v>
      </c>
      <c r="U397" s="115">
        <v>52.0</v>
      </c>
      <c r="V397" s="115">
        <v>54.0</v>
      </c>
      <c r="W397" s="115">
        <v>-0.0948579075</v>
      </c>
      <c r="X397" s="115">
        <v>-0.11922621397552313</v>
      </c>
      <c r="Y397" s="115">
        <v>0.0274483015</v>
      </c>
      <c r="Z397" s="115">
        <v>0.048275056999999996</v>
      </c>
      <c r="AA397" s="115">
        <v>-0.0368766515</v>
      </c>
      <c r="AB397" s="115">
        <v>908.1668903484626</v>
      </c>
      <c r="AC397" s="115"/>
      <c r="AD397" s="115"/>
      <c r="AE397" s="115"/>
      <c r="AF397" s="115"/>
      <c r="AG397" s="115">
        <v>908.1668903484626</v>
      </c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>
        <v>0.0</v>
      </c>
      <c r="AS397" s="115">
        <v>0.0</v>
      </c>
      <c r="AT397" s="115"/>
      <c r="AU397" s="115"/>
      <c r="AV397" s="115"/>
      <c r="AW397" s="115"/>
      <c r="AX397" s="115"/>
      <c r="AY397" s="115"/>
      <c r="AZ397" s="115"/>
      <c r="BA397" s="115"/>
      <c r="BB397" s="115"/>
      <c r="BC397" s="115"/>
      <c r="BD397" s="115"/>
      <c r="BE397" s="115"/>
      <c r="BF397" s="115"/>
      <c r="BG397" s="115"/>
      <c r="BH397" s="115">
        <v>25966.348856442928</v>
      </c>
      <c r="BI397" s="115">
        <v>-29960.2581571571</v>
      </c>
      <c r="BJ397" s="115">
        <v>20809.122658413584</v>
      </c>
      <c r="BK397" s="115">
        <v>-25772.356875094374</v>
      </c>
      <c r="BL397" s="115">
        <v>17489.740840616996</v>
      </c>
      <c r="BM397" s="115">
        <v>-16398.86734908948</v>
      </c>
      <c r="BN397" s="115">
        <v>20986.243233287816</v>
      </c>
      <c r="BO397" s="115">
        <v>-15136.834126772499</v>
      </c>
      <c r="BP397" s="115">
        <v>15805.795576570108</v>
      </c>
      <c r="BQ397" s="115">
        <v>-20564.331191557896</v>
      </c>
      <c r="BR397" s="115"/>
      <c r="BS397" s="115"/>
      <c r="BT397" s="115"/>
      <c r="BU397" s="115"/>
      <c r="BV397" s="115"/>
      <c r="BW397" s="115"/>
      <c r="BX397" s="115"/>
      <c r="BY397" s="115"/>
      <c r="BZ397" s="115">
        <v>0.0</v>
      </c>
      <c r="CA397" s="115">
        <v>0.0</v>
      </c>
      <c r="CB397" s="115"/>
      <c r="CC397" s="115"/>
      <c r="CD397" s="115">
        <v>0.0</v>
      </c>
      <c r="CE397" s="115">
        <v>0.0</v>
      </c>
      <c r="CF397" s="115">
        <v>0.0</v>
      </c>
      <c r="CG397" s="115">
        <v>0.0</v>
      </c>
      <c r="CH397" s="115"/>
      <c r="CI397" s="115"/>
      <c r="CJ397" s="115"/>
      <c r="CK397" s="115"/>
      <c r="CL397" s="116">
        <v>45811.0</v>
      </c>
      <c r="CM397" s="114" t="s">
        <v>369</v>
      </c>
      <c r="CN397" s="114" t="s">
        <v>370</v>
      </c>
      <c r="CO397" s="114" t="s">
        <v>371</v>
      </c>
      <c r="CP397" s="115">
        <v>3577.68</v>
      </c>
      <c r="CQ397" s="115">
        <v>25.0</v>
      </c>
      <c r="CR397" s="115">
        <v>23.0</v>
      </c>
      <c r="CS397" s="114" t="s">
        <v>247</v>
      </c>
      <c r="CT397" s="114"/>
      <c r="CU397" s="114"/>
      <c r="CV397" s="114" t="s">
        <v>357</v>
      </c>
      <c r="CW397" s="116">
        <v>46177.0</v>
      </c>
      <c r="CX397" s="114" t="s">
        <v>358</v>
      </c>
    </row>
    <row r="398">
      <c r="A398" s="117" t="s">
        <v>375</v>
      </c>
      <c r="B398" s="117" t="s">
        <v>212</v>
      </c>
      <c r="C398" s="117" t="s">
        <v>24</v>
      </c>
      <c r="D398" s="117" t="s">
        <v>414</v>
      </c>
      <c r="E398" s="117" t="s">
        <v>349</v>
      </c>
      <c r="F398" s="117"/>
      <c r="G398" s="117"/>
      <c r="H398" s="117"/>
      <c r="I398" s="118">
        <v>14182.0</v>
      </c>
      <c r="J398" s="117" t="s">
        <v>88</v>
      </c>
      <c r="K398" s="117" t="s">
        <v>415</v>
      </c>
      <c r="L398" s="119">
        <v>45811.0</v>
      </c>
      <c r="M398" s="117" t="s">
        <v>351</v>
      </c>
      <c r="N398" s="118">
        <v>6.0</v>
      </c>
      <c r="O398" s="117" t="s">
        <v>352</v>
      </c>
      <c r="P398" s="117" t="s">
        <v>353</v>
      </c>
      <c r="Q398" s="118">
        <v>8434.0</v>
      </c>
      <c r="R398" s="118">
        <v>8652.76</v>
      </c>
      <c r="S398" s="118">
        <v>44.0</v>
      </c>
      <c r="T398" s="118">
        <v>54.0</v>
      </c>
      <c r="U398" s="118">
        <v>92.0</v>
      </c>
      <c r="V398" s="118">
        <v>116.0</v>
      </c>
      <c r="W398" s="118">
        <v>-0.0948579075</v>
      </c>
      <c r="X398" s="118">
        <v>-0.11922621397552313</v>
      </c>
      <c r="Y398" s="118">
        <v>0.0274483015</v>
      </c>
      <c r="Z398" s="118">
        <v>0.048275056999999996</v>
      </c>
      <c r="AA398" s="118">
        <v>-0.0368766515</v>
      </c>
      <c r="AB398" s="118">
        <v>507.3522209654187</v>
      </c>
      <c r="AC398" s="118"/>
      <c r="AD398" s="118"/>
      <c r="AE398" s="118"/>
      <c r="AF398" s="118"/>
      <c r="AG398" s="118">
        <v>507.3522209654187</v>
      </c>
      <c r="AH398" s="118"/>
      <c r="AI398" s="118"/>
      <c r="AJ398" s="118"/>
      <c r="AK398" s="118"/>
      <c r="AL398" s="118"/>
      <c r="AM398" s="118"/>
      <c r="AN398" s="118"/>
      <c r="AO398" s="118"/>
      <c r="AP398" s="118"/>
      <c r="AQ398" s="118"/>
      <c r="AR398" s="118">
        <v>0.0</v>
      </c>
      <c r="AS398" s="118">
        <v>0.0</v>
      </c>
      <c r="AT398" s="118"/>
      <c r="AU398" s="118"/>
      <c r="AV398" s="118"/>
      <c r="AW398" s="118"/>
      <c r="AX398" s="118"/>
      <c r="AY398" s="118"/>
      <c r="AZ398" s="118"/>
      <c r="BA398" s="118"/>
      <c r="BB398" s="118"/>
      <c r="BC398" s="118"/>
      <c r="BD398" s="118"/>
      <c r="BE398" s="118"/>
      <c r="BF398" s="118"/>
      <c r="BG398" s="118"/>
      <c r="BH398" s="118">
        <v>25966.348856442928</v>
      </c>
      <c r="BI398" s="118">
        <v>-29960.2581571571</v>
      </c>
      <c r="BJ398" s="118">
        <v>20809.122658413584</v>
      </c>
      <c r="BK398" s="118">
        <v>-25772.356875094374</v>
      </c>
      <c r="BL398" s="118">
        <v>17489.740840616996</v>
      </c>
      <c r="BM398" s="118">
        <v>-16398.86734908948</v>
      </c>
      <c r="BN398" s="118">
        <v>20986.243233287816</v>
      </c>
      <c r="BO398" s="118">
        <v>-15136.834126772499</v>
      </c>
      <c r="BP398" s="118">
        <v>15805.795576570108</v>
      </c>
      <c r="BQ398" s="118">
        <v>-20564.331191557896</v>
      </c>
      <c r="BR398" s="118"/>
      <c r="BS398" s="118"/>
      <c r="BT398" s="118"/>
      <c r="BU398" s="118"/>
      <c r="BV398" s="118"/>
      <c r="BW398" s="118"/>
      <c r="BX398" s="118"/>
      <c r="BY398" s="118"/>
      <c r="BZ398" s="118">
        <v>0.0</v>
      </c>
      <c r="CA398" s="118">
        <v>0.0</v>
      </c>
      <c r="CB398" s="118"/>
      <c r="CC398" s="118"/>
      <c r="CD398" s="118">
        <v>0.0</v>
      </c>
      <c r="CE398" s="118">
        <v>0.0</v>
      </c>
      <c r="CF398" s="118">
        <v>0.0</v>
      </c>
      <c r="CG398" s="118">
        <v>0.0</v>
      </c>
      <c r="CH398" s="118"/>
      <c r="CI398" s="118"/>
      <c r="CJ398" s="118"/>
      <c r="CK398" s="118"/>
      <c r="CL398" s="119">
        <v>45811.0</v>
      </c>
      <c r="CM398" s="117" t="s">
        <v>354</v>
      </c>
      <c r="CN398" s="117" t="s">
        <v>378</v>
      </c>
      <c r="CO398" s="117" t="s">
        <v>379</v>
      </c>
      <c r="CP398" s="118">
        <v>8434.0</v>
      </c>
      <c r="CQ398" s="118">
        <v>25.0</v>
      </c>
      <c r="CR398" s="118">
        <v>23.0</v>
      </c>
      <c r="CS398" s="117" t="s">
        <v>24</v>
      </c>
      <c r="CT398" s="117"/>
      <c r="CU398" s="117"/>
      <c r="CV398" s="117" t="s">
        <v>357</v>
      </c>
      <c r="CW398" s="119">
        <v>46177.0</v>
      </c>
      <c r="CX398" s="117" t="s">
        <v>358</v>
      </c>
    </row>
    <row r="399">
      <c r="A399" s="114" t="s">
        <v>387</v>
      </c>
      <c r="B399" s="114" t="s">
        <v>423</v>
      </c>
      <c r="C399" s="114" t="s">
        <v>25</v>
      </c>
      <c r="D399" s="114" t="s">
        <v>389</v>
      </c>
      <c r="E399" s="114" t="s">
        <v>349</v>
      </c>
      <c r="F399" s="114"/>
      <c r="G399" s="114"/>
      <c r="H399" s="114"/>
      <c r="I399" s="115">
        <v>18146.0</v>
      </c>
      <c r="J399" s="114" t="s">
        <v>90</v>
      </c>
      <c r="K399" s="114" t="s">
        <v>390</v>
      </c>
      <c r="L399" s="116">
        <v>45811.0</v>
      </c>
      <c r="M399" s="114" t="s">
        <v>351</v>
      </c>
      <c r="N399" s="115">
        <v>6.0</v>
      </c>
      <c r="O399" s="114" t="s">
        <v>352</v>
      </c>
      <c r="P399" s="114" t="s">
        <v>353</v>
      </c>
      <c r="Q399" s="115">
        <v>13598.22</v>
      </c>
      <c r="R399" s="115">
        <v>10239.93</v>
      </c>
      <c r="S399" s="115">
        <v>65.0</v>
      </c>
      <c r="T399" s="115">
        <v>65.0</v>
      </c>
      <c r="U399" s="115">
        <v>174.0</v>
      </c>
      <c r="V399" s="115">
        <v>155.0</v>
      </c>
      <c r="W399" s="115">
        <v>-0.0192751205</v>
      </c>
      <c r="X399" s="115">
        <v>-0.10607610474631751</v>
      </c>
      <c r="Y399" s="115">
        <v>0.025536409</v>
      </c>
      <c r="Z399" s="115">
        <v>0.0802198395</v>
      </c>
      <c r="AA399" s="115">
        <v>-0.015659599</v>
      </c>
      <c r="AB399" s="115">
        <v>4539.245168470085</v>
      </c>
      <c r="AC399" s="115"/>
      <c r="AD399" s="115"/>
      <c r="AE399" s="115"/>
      <c r="AF399" s="115"/>
      <c r="AG399" s="115">
        <v>4539.245168470085</v>
      </c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>
        <v>0.0</v>
      </c>
      <c r="AS399" s="115">
        <v>0.0</v>
      </c>
      <c r="AT399" s="115"/>
      <c r="AU399" s="115"/>
      <c r="AV399" s="115"/>
      <c r="AW399" s="115"/>
      <c r="AX399" s="115"/>
      <c r="AY399" s="115"/>
      <c r="AZ399" s="115"/>
      <c r="BA399" s="115"/>
      <c r="BB399" s="115"/>
      <c r="BC399" s="115"/>
      <c r="BD399" s="115"/>
      <c r="BE399" s="115"/>
      <c r="BF399" s="115"/>
      <c r="BG399" s="115"/>
      <c r="BH399" s="115">
        <v>30995.018401915047</v>
      </c>
      <c r="BI399" s="115">
        <v>-31391.964575838494</v>
      </c>
      <c r="BJ399" s="115">
        <v>30488.725685072015</v>
      </c>
      <c r="BK399" s="115">
        <v>-18596.57271193903</v>
      </c>
      <c r="BL399" s="115">
        <v>17142.041697057375</v>
      </c>
      <c r="BM399" s="115">
        <v>-11671.04943411509</v>
      </c>
      <c r="BN399" s="115">
        <v>16231.458694038873</v>
      </c>
      <c r="BO399" s="115">
        <v>-10909.027669440793</v>
      </c>
      <c r="BP399" s="115">
        <v>13559.593209460416</v>
      </c>
      <c r="BQ399" s="115">
        <v>-13411.031971116208</v>
      </c>
      <c r="BR399" s="115"/>
      <c r="BS399" s="115"/>
      <c r="BT399" s="115"/>
      <c r="BU399" s="115"/>
      <c r="BV399" s="115"/>
      <c r="BW399" s="115"/>
      <c r="BX399" s="115"/>
      <c r="BY399" s="115"/>
      <c r="BZ399" s="115">
        <v>0.0</v>
      </c>
      <c r="CA399" s="115">
        <v>0.0</v>
      </c>
      <c r="CB399" s="115"/>
      <c r="CC399" s="115"/>
      <c r="CD399" s="115">
        <v>0.0</v>
      </c>
      <c r="CE399" s="115">
        <v>0.0</v>
      </c>
      <c r="CF399" s="115">
        <v>0.0</v>
      </c>
      <c r="CG399" s="115">
        <v>0.0</v>
      </c>
      <c r="CH399" s="115"/>
      <c r="CI399" s="115"/>
      <c r="CJ399" s="115"/>
      <c r="CK399" s="115"/>
      <c r="CL399" s="116">
        <v>45811.0</v>
      </c>
      <c r="CM399" s="114" t="s">
        <v>384</v>
      </c>
      <c r="CN399" s="114" t="s">
        <v>391</v>
      </c>
      <c r="CO399" s="114" t="s">
        <v>392</v>
      </c>
      <c r="CP399" s="115">
        <v>13598.22</v>
      </c>
      <c r="CQ399" s="115">
        <v>25.0</v>
      </c>
      <c r="CR399" s="115">
        <v>23.0</v>
      </c>
      <c r="CS399" s="114" t="s">
        <v>247</v>
      </c>
      <c r="CT399" s="114"/>
      <c r="CU399" s="114"/>
      <c r="CV399" s="114" t="s">
        <v>357</v>
      </c>
      <c r="CW399" s="116">
        <v>46177.0</v>
      </c>
      <c r="CX399" s="114" t="s">
        <v>358</v>
      </c>
    </row>
    <row r="400">
      <c r="A400" s="117" t="s">
        <v>404</v>
      </c>
      <c r="B400" s="117" t="s">
        <v>405</v>
      </c>
      <c r="C400" s="117" t="s">
        <v>26</v>
      </c>
      <c r="D400" s="117" t="s">
        <v>406</v>
      </c>
      <c r="E400" s="117" t="s">
        <v>349</v>
      </c>
      <c r="F400" s="117"/>
      <c r="G400" s="117"/>
      <c r="H400" s="117"/>
      <c r="I400" s="118">
        <v>18919.0</v>
      </c>
      <c r="J400" s="117" t="s">
        <v>87</v>
      </c>
      <c r="K400" s="117" t="s">
        <v>407</v>
      </c>
      <c r="L400" s="119">
        <v>45811.0</v>
      </c>
      <c r="M400" s="117" t="s">
        <v>351</v>
      </c>
      <c r="N400" s="118">
        <v>6.0</v>
      </c>
      <c r="O400" s="117" t="s">
        <v>352</v>
      </c>
      <c r="P400" s="117" t="s">
        <v>353</v>
      </c>
      <c r="Q400" s="118">
        <v>11639.12</v>
      </c>
      <c r="R400" s="118">
        <v>10765.82</v>
      </c>
      <c r="S400" s="118">
        <v>67.0</v>
      </c>
      <c r="T400" s="118">
        <v>68.0</v>
      </c>
      <c r="U400" s="118">
        <v>177.0</v>
      </c>
      <c r="V400" s="118">
        <v>204.0</v>
      </c>
      <c r="W400" s="118">
        <v>-0.10114421900000001</v>
      </c>
      <c r="X400" s="118">
        <v>-0.08821813939924178</v>
      </c>
      <c r="Y400" s="118">
        <v>0.0141456855</v>
      </c>
      <c r="Z400" s="118">
        <v>0.035566201</v>
      </c>
      <c r="AA400" s="118">
        <v>-0.0040127465</v>
      </c>
      <c r="AB400" s="118">
        <v>1749.9589347361405</v>
      </c>
      <c r="AC400" s="118"/>
      <c r="AD400" s="118"/>
      <c r="AE400" s="118"/>
      <c r="AF400" s="118"/>
      <c r="AG400" s="118">
        <v>1749.9589347361405</v>
      </c>
      <c r="AH400" s="118"/>
      <c r="AI400" s="118"/>
      <c r="AJ400" s="118"/>
      <c r="AK400" s="118"/>
      <c r="AL400" s="118"/>
      <c r="AM400" s="118"/>
      <c r="AN400" s="118"/>
      <c r="AO400" s="118"/>
      <c r="AP400" s="118"/>
      <c r="AQ400" s="118"/>
      <c r="AR400" s="118">
        <v>0.0</v>
      </c>
      <c r="AS400" s="118">
        <v>0.0</v>
      </c>
      <c r="AT400" s="118"/>
      <c r="AU400" s="118"/>
      <c r="AV400" s="118"/>
      <c r="AW400" s="118"/>
      <c r="AX400" s="118"/>
      <c r="AY400" s="118"/>
      <c r="AZ400" s="118"/>
      <c r="BA400" s="118"/>
      <c r="BB400" s="118"/>
      <c r="BC400" s="118"/>
      <c r="BD400" s="118"/>
      <c r="BE400" s="118"/>
      <c r="BF400" s="118"/>
      <c r="BG400" s="118"/>
      <c r="BH400" s="118">
        <v>44811.43741889506</v>
      </c>
      <c r="BI400" s="118">
        <v>-37647.6331355835</v>
      </c>
      <c r="BJ400" s="118">
        <v>33717.78995391009</v>
      </c>
      <c r="BK400" s="118">
        <v>-31490.75475548971</v>
      </c>
      <c r="BL400" s="118">
        <v>21489.0501547466</v>
      </c>
      <c r="BM400" s="118">
        <v>-14677.939008431402</v>
      </c>
      <c r="BN400" s="118">
        <v>17203.735143747657</v>
      </c>
      <c r="BO400" s="118">
        <v>-10559.117648593781</v>
      </c>
      <c r="BP400" s="118">
        <v>20151.798066906977</v>
      </c>
      <c r="BQ400" s="118">
        <v>-19985.304415745657</v>
      </c>
      <c r="BR400" s="118"/>
      <c r="BS400" s="118"/>
      <c r="BT400" s="118"/>
      <c r="BU400" s="118"/>
      <c r="BV400" s="118"/>
      <c r="BW400" s="118"/>
      <c r="BX400" s="118"/>
      <c r="BY400" s="118"/>
      <c r="BZ400" s="118">
        <v>0.0</v>
      </c>
      <c r="CA400" s="118">
        <v>0.0</v>
      </c>
      <c r="CB400" s="118"/>
      <c r="CC400" s="118"/>
      <c r="CD400" s="118">
        <v>0.0</v>
      </c>
      <c r="CE400" s="118">
        <v>0.0</v>
      </c>
      <c r="CF400" s="118">
        <v>0.0</v>
      </c>
      <c r="CG400" s="118">
        <v>0.0</v>
      </c>
      <c r="CH400" s="118"/>
      <c r="CI400" s="118"/>
      <c r="CJ400" s="118"/>
      <c r="CK400" s="118"/>
      <c r="CL400" s="119">
        <v>45811.0</v>
      </c>
      <c r="CM400" s="117" t="s">
        <v>384</v>
      </c>
      <c r="CN400" s="117" t="s">
        <v>396</v>
      </c>
      <c r="CO400" s="117" t="s">
        <v>408</v>
      </c>
      <c r="CP400" s="118">
        <v>11639.12</v>
      </c>
      <c r="CQ400" s="118">
        <v>25.0</v>
      </c>
      <c r="CR400" s="118">
        <v>23.0</v>
      </c>
      <c r="CS400" s="117" t="s">
        <v>247</v>
      </c>
      <c r="CT400" s="117"/>
      <c r="CU400" s="117"/>
      <c r="CV400" s="117" t="s">
        <v>357</v>
      </c>
      <c r="CW400" s="119">
        <v>46177.0</v>
      </c>
      <c r="CX400" s="117" t="s">
        <v>358</v>
      </c>
    </row>
    <row r="401">
      <c r="A401" s="114" t="s">
        <v>375</v>
      </c>
      <c r="B401" s="114" t="s">
        <v>210</v>
      </c>
      <c r="C401" s="114" t="s">
        <v>24</v>
      </c>
      <c r="D401" s="114" t="s">
        <v>376</v>
      </c>
      <c r="E401" s="114" t="s">
        <v>349</v>
      </c>
      <c r="F401" s="114"/>
      <c r="G401" s="114"/>
      <c r="H401" s="114"/>
      <c r="I401" s="115">
        <v>19051.0</v>
      </c>
      <c r="J401" s="114" t="s">
        <v>88</v>
      </c>
      <c r="K401" s="114" t="s">
        <v>377</v>
      </c>
      <c r="L401" s="116">
        <v>45811.0</v>
      </c>
      <c r="M401" s="114" t="s">
        <v>351</v>
      </c>
      <c r="N401" s="115">
        <v>6.0</v>
      </c>
      <c r="O401" s="114" t="s">
        <v>352</v>
      </c>
      <c r="P401" s="114" t="s">
        <v>353</v>
      </c>
      <c r="Q401" s="115">
        <v>11009.18</v>
      </c>
      <c r="R401" s="115">
        <v>10267.51</v>
      </c>
      <c r="S401" s="115">
        <v>68.0</v>
      </c>
      <c r="T401" s="115">
        <v>64.0</v>
      </c>
      <c r="U401" s="115">
        <v>150.0</v>
      </c>
      <c r="V401" s="115">
        <v>174.0</v>
      </c>
      <c r="W401" s="115">
        <v>-0.0948579075</v>
      </c>
      <c r="X401" s="115">
        <v>-0.11922621397552313</v>
      </c>
      <c r="Y401" s="115">
        <v>0.0274483015</v>
      </c>
      <c r="Z401" s="115">
        <v>0.048275056999999996</v>
      </c>
      <c r="AA401" s="115">
        <v>-0.0368766515</v>
      </c>
      <c r="AB401" s="115">
        <v>1683.4817259542865</v>
      </c>
      <c r="AC401" s="115"/>
      <c r="AD401" s="115"/>
      <c r="AE401" s="115"/>
      <c r="AF401" s="115"/>
      <c r="AG401" s="115">
        <v>1683.4817259542865</v>
      </c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>
        <v>0.0</v>
      </c>
      <c r="AS401" s="115">
        <v>0.0</v>
      </c>
      <c r="AT401" s="115"/>
      <c r="AU401" s="115"/>
      <c r="AV401" s="115"/>
      <c r="AW401" s="115"/>
      <c r="AX401" s="115"/>
      <c r="AY401" s="115"/>
      <c r="AZ401" s="115"/>
      <c r="BA401" s="115"/>
      <c r="BB401" s="115"/>
      <c r="BC401" s="115"/>
      <c r="BD401" s="115"/>
      <c r="BE401" s="115"/>
      <c r="BF401" s="115"/>
      <c r="BG401" s="115"/>
      <c r="BH401" s="115">
        <v>25966.348856442928</v>
      </c>
      <c r="BI401" s="115">
        <v>-29960.2581571571</v>
      </c>
      <c r="BJ401" s="115">
        <v>20809.122658413584</v>
      </c>
      <c r="BK401" s="115">
        <v>-25772.356875094374</v>
      </c>
      <c r="BL401" s="115">
        <v>17489.740840616996</v>
      </c>
      <c r="BM401" s="115">
        <v>-16398.86734908948</v>
      </c>
      <c r="BN401" s="115">
        <v>20986.243233287816</v>
      </c>
      <c r="BO401" s="115">
        <v>-15136.834126772499</v>
      </c>
      <c r="BP401" s="115">
        <v>15805.795576570108</v>
      </c>
      <c r="BQ401" s="115">
        <v>-20564.331191557896</v>
      </c>
      <c r="BR401" s="115"/>
      <c r="BS401" s="115"/>
      <c r="BT401" s="115"/>
      <c r="BU401" s="115"/>
      <c r="BV401" s="115"/>
      <c r="BW401" s="115"/>
      <c r="BX401" s="115"/>
      <c r="BY401" s="115"/>
      <c r="BZ401" s="115">
        <v>0.0</v>
      </c>
      <c r="CA401" s="115">
        <v>0.0</v>
      </c>
      <c r="CB401" s="115"/>
      <c r="CC401" s="115"/>
      <c r="CD401" s="115">
        <v>0.0</v>
      </c>
      <c r="CE401" s="115">
        <v>0.0</v>
      </c>
      <c r="CF401" s="115">
        <v>0.0</v>
      </c>
      <c r="CG401" s="115">
        <v>0.0</v>
      </c>
      <c r="CH401" s="115"/>
      <c r="CI401" s="115"/>
      <c r="CJ401" s="115"/>
      <c r="CK401" s="115"/>
      <c r="CL401" s="116">
        <v>45811.0</v>
      </c>
      <c r="CM401" s="114" t="s">
        <v>354</v>
      </c>
      <c r="CN401" s="114" t="s">
        <v>378</v>
      </c>
      <c r="CO401" s="114" t="s">
        <v>379</v>
      </c>
      <c r="CP401" s="115">
        <v>11009.18</v>
      </c>
      <c r="CQ401" s="115">
        <v>25.0</v>
      </c>
      <c r="CR401" s="115">
        <v>23.0</v>
      </c>
      <c r="CS401" s="114" t="s">
        <v>24</v>
      </c>
      <c r="CT401" s="114"/>
      <c r="CU401" s="114"/>
      <c r="CV401" s="114" t="s">
        <v>357</v>
      </c>
      <c r="CW401" s="116">
        <v>46177.0</v>
      </c>
      <c r="CX401" s="114" t="s">
        <v>358</v>
      </c>
    </row>
    <row r="402">
      <c r="A402" s="117" t="s">
        <v>404</v>
      </c>
      <c r="B402" s="117" t="s">
        <v>416</v>
      </c>
      <c r="C402" s="117" t="s">
        <v>26</v>
      </c>
      <c r="D402" s="117" t="s">
        <v>406</v>
      </c>
      <c r="E402" s="117" t="s">
        <v>349</v>
      </c>
      <c r="F402" s="117"/>
      <c r="G402" s="117"/>
      <c r="H402" s="117"/>
      <c r="I402" s="118">
        <v>19109.0</v>
      </c>
      <c r="J402" s="117" t="s">
        <v>86</v>
      </c>
      <c r="K402" s="117" t="s">
        <v>407</v>
      </c>
      <c r="L402" s="119">
        <v>45811.0</v>
      </c>
      <c r="M402" s="117" t="s">
        <v>351</v>
      </c>
      <c r="N402" s="118">
        <v>6.0</v>
      </c>
      <c r="O402" s="117" t="s">
        <v>352</v>
      </c>
      <c r="P402" s="117" t="s">
        <v>353</v>
      </c>
      <c r="Q402" s="118">
        <v>4889.06</v>
      </c>
      <c r="R402" s="118">
        <v>3694.84</v>
      </c>
      <c r="S402" s="118">
        <v>33.0</v>
      </c>
      <c r="T402" s="118">
        <v>31.0</v>
      </c>
      <c r="U402" s="118">
        <v>75.0</v>
      </c>
      <c r="V402" s="118">
        <v>76.0</v>
      </c>
      <c r="W402" s="118">
        <v>-0.082491842</v>
      </c>
      <c r="X402" s="118">
        <v>-0.04054054054054057</v>
      </c>
      <c r="Y402" s="118">
        <v>-0.002432829</v>
      </c>
      <c r="Z402" s="118">
        <v>0.064605929</v>
      </c>
      <c r="AA402" s="118">
        <v>-0.117253521</v>
      </c>
      <c r="AB402" s="118">
        <v>1447.9114389878469</v>
      </c>
      <c r="AC402" s="118"/>
      <c r="AD402" s="118"/>
      <c r="AE402" s="118"/>
      <c r="AF402" s="118"/>
      <c r="AG402" s="118">
        <v>1447.9114389878469</v>
      </c>
      <c r="AH402" s="118"/>
      <c r="AI402" s="118"/>
      <c r="AJ402" s="118"/>
      <c r="AK402" s="118"/>
      <c r="AL402" s="118"/>
      <c r="AM402" s="118"/>
      <c r="AN402" s="118"/>
      <c r="AO402" s="118"/>
      <c r="AP402" s="118"/>
      <c r="AQ402" s="118"/>
      <c r="AR402" s="118">
        <v>0.0</v>
      </c>
      <c r="AS402" s="118">
        <v>0.0</v>
      </c>
      <c r="AT402" s="118"/>
      <c r="AU402" s="118"/>
      <c r="AV402" s="118"/>
      <c r="AW402" s="118"/>
      <c r="AX402" s="118"/>
      <c r="AY402" s="118"/>
      <c r="AZ402" s="118"/>
      <c r="BA402" s="118"/>
      <c r="BB402" s="118"/>
      <c r="BC402" s="118"/>
      <c r="BD402" s="118"/>
      <c r="BE402" s="118"/>
      <c r="BF402" s="118"/>
      <c r="BG402" s="118"/>
      <c r="BH402" s="118">
        <v>19887.49395686188</v>
      </c>
      <c r="BI402" s="118">
        <v>-22578.772566094856</v>
      </c>
      <c r="BJ402" s="118">
        <v>12982.287882373043</v>
      </c>
      <c r="BK402" s="118">
        <v>-20770.18022668756</v>
      </c>
      <c r="BL402" s="118">
        <v>11504.797384176234</v>
      </c>
      <c r="BM402" s="118">
        <v>-11942.076672702342</v>
      </c>
      <c r="BN402" s="118">
        <v>15008.702361718948</v>
      </c>
      <c r="BO402" s="118">
        <v>-7250.416656033272</v>
      </c>
      <c r="BP402" s="118">
        <v>7518.697162192786</v>
      </c>
      <c r="BQ402" s="118">
        <v>-15714.262156404566</v>
      </c>
      <c r="BR402" s="118"/>
      <c r="BS402" s="118"/>
      <c r="BT402" s="118"/>
      <c r="BU402" s="118"/>
      <c r="BV402" s="118"/>
      <c r="BW402" s="118"/>
      <c r="BX402" s="118"/>
      <c r="BY402" s="118"/>
      <c r="BZ402" s="118">
        <v>0.0</v>
      </c>
      <c r="CA402" s="118">
        <v>0.0</v>
      </c>
      <c r="CB402" s="118"/>
      <c r="CC402" s="118"/>
      <c r="CD402" s="118">
        <v>0.0</v>
      </c>
      <c r="CE402" s="118">
        <v>0.0</v>
      </c>
      <c r="CF402" s="118">
        <v>0.0</v>
      </c>
      <c r="CG402" s="118">
        <v>0.0</v>
      </c>
      <c r="CH402" s="118"/>
      <c r="CI402" s="118"/>
      <c r="CJ402" s="118"/>
      <c r="CK402" s="118"/>
      <c r="CL402" s="119">
        <v>45811.0</v>
      </c>
      <c r="CM402" s="117" t="s">
        <v>384</v>
      </c>
      <c r="CN402" s="117" t="s">
        <v>396</v>
      </c>
      <c r="CO402" s="117" t="s">
        <v>408</v>
      </c>
      <c r="CP402" s="118">
        <v>4889.06</v>
      </c>
      <c r="CQ402" s="118">
        <v>25.0</v>
      </c>
      <c r="CR402" s="118">
        <v>23.0</v>
      </c>
      <c r="CS402" s="117" t="s">
        <v>247</v>
      </c>
      <c r="CT402" s="117"/>
      <c r="CU402" s="117"/>
      <c r="CV402" s="117" t="s">
        <v>357</v>
      </c>
      <c r="CW402" s="119">
        <v>46177.0</v>
      </c>
      <c r="CX402" s="117" t="s">
        <v>358</v>
      </c>
    </row>
    <row r="403">
      <c r="A403" s="114" t="s">
        <v>393</v>
      </c>
      <c r="B403" s="114" t="s">
        <v>394</v>
      </c>
      <c r="C403" s="114" t="s">
        <v>26</v>
      </c>
      <c r="D403" s="114" t="s">
        <v>395</v>
      </c>
      <c r="E403" s="114" t="s">
        <v>349</v>
      </c>
      <c r="F403" s="114"/>
      <c r="G403" s="114"/>
      <c r="H403" s="114"/>
      <c r="I403" s="115">
        <v>18976.0</v>
      </c>
      <c r="J403" s="114" t="s">
        <v>86</v>
      </c>
      <c r="K403" s="114" t="s">
        <v>396</v>
      </c>
      <c r="L403" s="116">
        <v>45811.0</v>
      </c>
      <c r="M403" s="114" t="s">
        <v>351</v>
      </c>
      <c r="N403" s="115">
        <v>6.0</v>
      </c>
      <c r="O403" s="114" t="s">
        <v>352</v>
      </c>
      <c r="P403" s="114" t="s">
        <v>353</v>
      </c>
      <c r="Q403" s="115">
        <v>8507.45</v>
      </c>
      <c r="R403" s="115">
        <v>4827.79</v>
      </c>
      <c r="S403" s="115">
        <v>41.0</v>
      </c>
      <c r="T403" s="115">
        <v>31.0</v>
      </c>
      <c r="U403" s="115">
        <v>112.0</v>
      </c>
      <c r="V403" s="115">
        <v>78.0</v>
      </c>
      <c r="W403" s="115">
        <v>-0.082491842</v>
      </c>
      <c r="X403" s="115">
        <v>-0.04054054054054057</v>
      </c>
      <c r="Y403" s="115">
        <v>-0.002432829</v>
      </c>
      <c r="Z403" s="115">
        <v>0.064605929</v>
      </c>
      <c r="AA403" s="115">
        <v>-0.117253521</v>
      </c>
      <c r="AB403" s="115">
        <v>4473.605644080026</v>
      </c>
      <c r="AC403" s="115"/>
      <c r="AD403" s="115"/>
      <c r="AE403" s="115"/>
      <c r="AF403" s="115"/>
      <c r="AG403" s="115">
        <v>4473.605644080026</v>
      </c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>
        <v>0.0</v>
      </c>
      <c r="AS403" s="115">
        <v>0.0</v>
      </c>
      <c r="AT403" s="115"/>
      <c r="AU403" s="115"/>
      <c r="AV403" s="115"/>
      <c r="AW403" s="115"/>
      <c r="AX403" s="115"/>
      <c r="AY403" s="115"/>
      <c r="AZ403" s="115"/>
      <c r="BA403" s="115"/>
      <c r="BB403" s="115"/>
      <c r="BC403" s="115"/>
      <c r="BD403" s="115"/>
      <c r="BE403" s="115"/>
      <c r="BF403" s="115"/>
      <c r="BG403" s="115"/>
      <c r="BH403" s="115">
        <v>19887.49395686188</v>
      </c>
      <c r="BI403" s="115">
        <v>-22578.772566094856</v>
      </c>
      <c r="BJ403" s="115">
        <v>12982.287882373043</v>
      </c>
      <c r="BK403" s="115">
        <v>-20770.18022668756</v>
      </c>
      <c r="BL403" s="115">
        <v>11504.797384176234</v>
      </c>
      <c r="BM403" s="115">
        <v>-11942.076672702342</v>
      </c>
      <c r="BN403" s="115">
        <v>15008.702361718948</v>
      </c>
      <c r="BO403" s="115">
        <v>-7250.416656033272</v>
      </c>
      <c r="BP403" s="115">
        <v>7518.697162192786</v>
      </c>
      <c r="BQ403" s="115">
        <v>-15714.262156404566</v>
      </c>
      <c r="BR403" s="115"/>
      <c r="BS403" s="115"/>
      <c r="BT403" s="115"/>
      <c r="BU403" s="115"/>
      <c r="BV403" s="115"/>
      <c r="BW403" s="115"/>
      <c r="BX403" s="115"/>
      <c r="BY403" s="115"/>
      <c r="BZ403" s="115">
        <v>0.0</v>
      </c>
      <c r="CA403" s="115">
        <v>0.0</v>
      </c>
      <c r="CB403" s="115"/>
      <c r="CC403" s="115"/>
      <c r="CD403" s="115">
        <v>0.0</v>
      </c>
      <c r="CE403" s="115">
        <v>0.0</v>
      </c>
      <c r="CF403" s="115">
        <v>0.0</v>
      </c>
      <c r="CG403" s="115">
        <v>0.0</v>
      </c>
      <c r="CH403" s="115"/>
      <c r="CI403" s="115"/>
      <c r="CJ403" s="115"/>
      <c r="CK403" s="115"/>
      <c r="CL403" s="116">
        <v>45811.0</v>
      </c>
      <c r="CM403" s="114" t="s">
        <v>384</v>
      </c>
      <c r="CN403" s="114" t="s">
        <v>396</v>
      </c>
      <c r="CO403" s="114" t="s">
        <v>397</v>
      </c>
      <c r="CP403" s="115">
        <v>8507.45</v>
      </c>
      <c r="CQ403" s="115">
        <v>25.0</v>
      </c>
      <c r="CR403" s="115">
        <v>23.0</v>
      </c>
      <c r="CS403" s="114" t="s">
        <v>247</v>
      </c>
      <c r="CT403" s="114"/>
      <c r="CU403" s="114"/>
      <c r="CV403" s="114" t="s">
        <v>357</v>
      </c>
      <c r="CW403" s="116">
        <v>46177.0</v>
      </c>
      <c r="CX403" s="114" t="s">
        <v>358</v>
      </c>
    </row>
    <row r="404">
      <c r="A404" s="117" t="s">
        <v>365</v>
      </c>
      <c r="B404" s="117" t="s">
        <v>366</v>
      </c>
      <c r="C404" s="117" t="s">
        <v>27</v>
      </c>
      <c r="D404" s="117" t="s">
        <v>367</v>
      </c>
      <c r="E404" s="117" t="s">
        <v>349</v>
      </c>
      <c r="F404" s="117"/>
      <c r="G404" s="117"/>
      <c r="H404" s="117"/>
      <c r="I404" s="118">
        <v>20143.0</v>
      </c>
      <c r="J404" s="117" t="s">
        <v>93</v>
      </c>
      <c r="K404" s="117" t="s">
        <v>368</v>
      </c>
      <c r="L404" s="119">
        <v>45811.0</v>
      </c>
      <c r="M404" s="117" t="s">
        <v>351</v>
      </c>
      <c r="N404" s="118">
        <v>6.0</v>
      </c>
      <c r="O404" s="117" t="s">
        <v>352</v>
      </c>
      <c r="P404" s="117" t="s">
        <v>353</v>
      </c>
      <c r="Q404" s="118">
        <v>2002.1</v>
      </c>
      <c r="R404" s="118">
        <v>2761.87</v>
      </c>
      <c r="S404" s="118">
        <v>16.0</v>
      </c>
      <c r="T404" s="118">
        <v>26.0</v>
      </c>
      <c r="U404" s="118">
        <v>32.0</v>
      </c>
      <c r="V404" s="118">
        <v>52.0</v>
      </c>
      <c r="W404" s="118">
        <v>-0.015351526999999997</v>
      </c>
      <c r="X404" s="118">
        <v>-0.13496376811594202</v>
      </c>
      <c r="Y404" s="118">
        <v>0.08834690949999999</v>
      </c>
      <c r="Z404" s="118">
        <v>0.0645187545</v>
      </c>
      <c r="AA404" s="118">
        <v>0.033973511</v>
      </c>
      <c r="AB404" s="118">
        <v>-659.8874921935975</v>
      </c>
      <c r="AC404" s="118"/>
      <c r="AD404" s="118"/>
      <c r="AE404" s="118"/>
      <c r="AF404" s="118"/>
      <c r="AG404" s="118">
        <v>-659.8874921935975</v>
      </c>
      <c r="AH404" s="118"/>
      <c r="AI404" s="118"/>
      <c r="AJ404" s="118"/>
      <c r="AK404" s="118"/>
      <c r="AL404" s="118"/>
      <c r="AM404" s="118"/>
      <c r="AN404" s="118"/>
      <c r="AO404" s="118"/>
      <c r="AP404" s="118"/>
      <c r="AQ404" s="118"/>
      <c r="AR404" s="118">
        <v>0.0</v>
      </c>
      <c r="AS404" s="118">
        <v>0.0</v>
      </c>
      <c r="AT404" s="118"/>
      <c r="AU404" s="118"/>
      <c r="AV404" s="118"/>
      <c r="AW404" s="118"/>
      <c r="AX404" s="118"/>
      <c r="AY404" s="118"/>
      <c r="AZ404" s="118"/>
      <c r="BA404" s="118"/>
      <c r="BB404" s="118"/>
      <c r="BC404" s="118"/>
      <c r="BD404" s="118"/>
      <c r="BE404" s="118"/>
      <c r="BF404" s="118"/>
      <c r="BG404" s="118"/>
      <c r="BH404" s="118">
        <v>4337.837261523063</v>
      </c>
      <c r="BI404" s="118">
        <v>-3382.8473181857808</v>
      </c>
      <c r="BJ404" s="118">
        <v>3924.655004012162</v>
      </c>
      <c r="BK404" s="118">
        <v>-3914.2184713254524</v>
      </c>
      <c r="BL404" s="118">
        <v>3160.2477369180606</v>
      </c>
      <c r="BM404" s="118">
        <v>-751.9940861703901</v>
      </c>
      <c r="BN404" s="118">
        <v>2593.4617283436073</v>
      </c>
      <c r="BO404" s="118">
        <v>-2340.2108943048356</v>
      </c>
      <c r="BP404" s="118">
        <v>2320.5869516292696</v>
      </c>
      <c r="BQ404" s="118">
        <v>-165.58413492037084</v>
      </c>
      <c r="BR404" s="118"/>
      <c r="BS404" s="118"/>
      <c r="BT404" s="118"/>
      <c r="BU404" s="118"/>
      <c r="BV404" s="118"/>
      <c r="BW404" s="118"/>
      <c r="BX404" s="118"/>
      <c r="BY404" s="118"/>
      <c r="BZ404" s="118">
        <v>0.0</v>
      </c>
      <c r="CA404" s="118">
        <v>0.0</v>
      </c>
      <c r="CB404" s="118"/>
      <c r="CC404" s="118"/>
      <c r="CD404" s="118">
        <v>0.0</v>
      </c>
      <c r="CE404" s="118">
        <v>0.0</v>
      </c>
      <c r="CF404" s="118">
        <v>0.0</v>
      </c>
      <c r="CG404" s="118">
        <v>0.0</v>
      </c>
      <c r="CH404" s="118"/>
      <c r="CI404" s="118"/>
      <c r="CJ404" s="118"/>
      <c r="CK404" s="118"/>
      <c r="CL404" s="119">
        <v>45811.0</v>
      </c>
      <c r="CM404" s="117" t="s">
        <v>369</v>
      </c>
      <c r="CN404" s="117" t="s">
        <v>370</v>
      </c>
      <c r="CO404" s="117" t="s">
        <v>371</v>
      </c>
      <c r="CP404" s="118">
        <v>2002.1</v>
      </c>
      <c r="CQ404" s="118">
        <v>25.0</v>
      </c>
      <c r="CR404" s="118">
        <v>23.0</v>
      </c>
      <c r="CS404" s="117" t="s">
        <v>247</v>
      </c>
      <c r="CT404" s="117"/>
      <c r="CU404" s="117"/>
      <c r="CV404" s="117" t="s">
        <v>372</v>
      </c>
      <c r="CW404" s="119">
        <v>46177.0</v>
      </c>
      <c r="CX404" s="117" t="s">
        <v>358</v>
      </c>
    </row>
    <row r="405">
      <c r="A405" s="114" t="s">
        <v>398</v>
      </c>
      <c r="B405" s="114" t="s">
        <v>403</v>
      </c>
      <c r="C405" s="114" t="s">
        <v>25</v>
      </c>
      <c r="D405" s="114" t="s">
        <v>400</v>
      </c>
      <c r="E405" s="114" t="s">
        <v>349</v>
      </c>
      <c r="F405" s="114"/>
      <c r="G405" s="114"/>
      <c r="H405" s="114"/>
      <c r="I405" s="115">
        <v>16493.0</v>
      </c>
      <c r="J405" s="114" t="s">
        <v>91</v>
      </c>
      <c r="K405" s="114" t="s">
        <v>401</v>
      </c>
      <c r="L405" s="116">
        <v>45811.0</v>
      </c>
      <c r="M405" s="114" t="s">
        <v>351</v>
      </c>
      <c r="N405" s="115">
        <v>6.0</v>
      </c>
      <c r="O405" s="114" t="s">
        <v>352</v>
      </c>
      <c r="P405" s="114" t="s">
        <v>353</v>
      </c>
      <c r="Q405" s="115">
        <v>12387.75</v>
      </c>
      <c r="R405" s="115">
        <v>15758.08</v>
      </c>
      <c r="S405" s="115">
        <v>84.0</v>
      </c>
      <c r="T405" s="115">
        <v>100.0</v>
      </c>
      <c r="U405" s="115">
        <v>179.0</v>
      </c>
      <c r="V405" s="115">
        <v>226.0</v>
      </c>
      <c r="W405" s="115">
        <v>-0.126790611</v>
      </c>
      <c r="X405" s="115">
        <v>-0.13422818791946312</v>
      </c>
      <c r="Y405" s="115">
        <v>0.005650353</v>
      </c>
      <c r="Z405" s="115">
        <v>0.040681487</v>
      </c>
      <c r="AA405" s="115">
        <v>-0.053243574</v>
      </c>
      <c r="AB405" s="115">
        <v>-1303.8949167910355</v>
      </c>
      <c r="AC405" s="115"/>
      <c r="AD405" s="115"/>
      <c r="AE405" s="115"/>
      <c r="AF405" s="115"/>
      <c r="AG405" s="115">
        <v>-1303.8949167910355</v>
      </c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>
        <v>0.0</v>
      </c>
      <c r="AS405" s="115">
        <v>0.0</v>
      </c>
      <c r="AT405" s="115"/>
      <c r="AU405" s="115"/>
      <c r="AV405" s="115"/>
      <c r="AW405" s="115"/>
      <c r="AX405" s="115"/>
      <c r="AY405" s="115"/>
      <c r="AZ405" s="115"/>
      <c r="BA405" s="115"/>
      <c r="BB405" s="115"/>
      <c r="BC405" s="115"/>
      <c r="BD405" s="115"/>
      <c r="BE405" s="115"/>
      <c r="BF405" s="115"/>
      <c r="BG405" s="115"/>
      <c r="BH405" s="115">
        <v>8678.935800904694</v>
      </c>
      <c r="BI405" s="115">
        <v>-33713.694717129394</v>
      </c>
      <c r="BJ405" s="115">
        <v>9178.026030023946</v>
      </c>
      <c r="BK405" s="115">
        <v>-23255.488182053545</v>
      </c>
      <c r="BL405" s="115">
        <v>1999.2533224824615</v>
      </c>
      <c r="BM405" s="115">
        <v>-12187.434310564104</v>
      </c>
      <c r="BN405" s="115">
        <v>10141.09402080576</v>
      </c>
      <c r="BO405" s="115">
        <v>-7466.530846529359</v>
      </c>
      <c r="BP405" s="115">
        <v>2488.382941084486</v>
      </c>
      <c r="BQ405" s="115">
        <v>-15351.127103442534</v>
      </c>
      <c r="BR405" s="115"/>
      <c r="BS405" s="115"/>
      <c r="BT405" s="115"/>
      <c r="BU405" s="115"/>
      <c r="BV405" s="115"/>
      <c r="BW405" s="115"/>
      <c r="BX405" s="115"/>
      <c r="BY405" s="115"/>
      <c r="BZ405" s="115">
        <v>0.0</v>
      </c>
      <c r="CA405" s="115">
        <v>0.0</v>
      </c>
      <c r="CB405" s="115"/>
      <c r="CC405" s="115"/>
      <c r="CD405" s="115">
        <v>0.0</v>
      </c>
      <c r="CE405" s="115">
        <v>0.0</v>
      </c>
      <c r="CF405" s="115">
        <v>0.0</v>
      </c>
      <c r="CG405" s="115">
        <v>0.0</v>
      </c>
      <c r="CH405" s="115"/>
      <c r="CI405" s="115"/>
      <c r="CJ405" s="115"/>
      <c r="CK405" s="115"/>
      <c r="CL405" s="116">
        <v>45811.0</v>
      </c>
      <c r="CM405" s="114" t="s">
        <v>384</v>
      </c>
      <c r="CN405" s="114" t="s">
        <v>391</v>
      </c>
      <c r="CO405" s="114" t="s">
        <v>392</v>
      </c>
      <c r="CP405" s="115">
        <v>12387.75</v>
      </c>
      <c r="CQ405" s="115">
        <v>25.0</v>
      </c>
      <c r="CR405" s="115">
        <v>23.0</v>
      </c>
      <c r="CS405" s="114" t="s">
        <v>247</v>
      </c>
      <c r="CT405" s="114"/>
      <c r="CU405" s="114"/>
      <c r="CV405" s="114" t="s">
        <v>372</v>
      </c>
      <c r="CW405" s="116">
        <v>46177.0</v>
      </c>
      <c r="CX405" s="114" t="s">
        <v>358</v>
      </c>
    </row>
    <row r="406">
      <c r="A406" s="117" t="s">
        <v>398</v>
      </c>
      <c r="B406" s="117" t="s">
        <v>399</v>
      </c>
      <c r="C406" s="117" t="s">
        <v>25</v>
      </c>
      <c r="D406" s="117" t="s">
        <v>400</v>
      </c>
      <c r="E406" s="117" t="s">
        <v>349</v>
      </c>
      <c r="F406" s="117"/>
      <c r="G406" s="117"/>
      <c r="H406" s="117"/>
      <c r="I406" s="118">
        <v>13335.0</v>
      </c>
      <c r="J406" s="117" t="s">
        <v>91</v>
      </c>
      <c r="K406" s="117" t="s">
        <v>401</v>
      </c>
      <c r="L406" s="119">
        <v>45811.0</v>
      </c>
      <c r="M406" s="117" t="s">
        <v>351</v>
      </c>
      <c r="N406" s="118">
        <v>6.0</v>
      </c>
      <c r="O406" s="117" t="s">
        <v>352</v>
      </c>
      <c r="P406" s="117" t="s">
        <v>353</v>
      </c>
      <c r="Q406" s="118">
        <v>9555.09</v>
      </c>
      <c r="R406" s="118">
        <v>9569.61</v>
      </c>
      <c r="S406" s="118">
        <v>54.0</v>
      </c>
      <c r="T406" s="118">
        <v>56.0</v>
      </c>
      <c r="U406" s="118">
        <v>118.0</v>
      </c>
      <c r="V406" s="118">
        <v>121.0</v>
      </c>
      <c r="W406" s="118">
        <v>-0.126790611</v>
      </c>
      <c r="X406" s="118">
        <v>-0.13422818791946312</v>
      </c>
      <c r="Y406" s="118">
        <v>0.005650353</v>
      </c>
      <c r="Z406" s="118">
        <v>0.040681487</v>
      </c>
      <c r="AA406" s="118">
        <v>-0.053243574</v>
      </c>
      <c r="AB406" s="118">
        <v>1251.2837479706689</v>
      </c>
      <c r="AC406" s="118"/>
      <c r="AD406" s="118"/>
      <c r="AE406" s="118"/>
      <c r="AF406" s="118"/>
      <c r="AG406" s="118">
        <v>1251.2837479706689</v>
      </c>
      <c r="AH406" s="118"/>
      <c r="AI406" s="118"/>
      <c r="AJ406" s="118"/>
      <c r="AK406" s="118"/>
      <c r="AL406" s="118"/>
      <c r="AM406" s="118"/>
      <c r="AN406" s="118"/>
      <c r="AO406" s="118"/>
      <c r="AP406" s="118"/>
      <c r="AQ406" s="118"/>
      <c r="AR406" s="118">
        <v>0.0</v>
      </c>
      <c r="AS406" s="118">
        <v>0.0</v>
      </c>
      <c r="AT406" s="118"/>
      <c r="AU406" s="118"/>
      <c r="AV406" s="118"/>
      <c r="AW406" s="118"/>
      <c r="AX406" s="118"/>
      <c r="AY406" s="118"/>
      <c r="AZ406" s="118"/>
      <c r="BA406" s="118"/>
      <c r="BB406" s="118"/>
      <c r="BC406" s="118"/>
      <c r="BD406" s="118"/>
      <c r="BE406" s="118"/>
      <c r="BF406" s="118"/>
      <c r="BG406" s="118"/>
      <c r="BH406" s="118">
        <v>8678.935800904694</v>
      </c>
      <c r="BI406" s="118">
        <v>-33713.694717129394</v>
      </c>
      <c r="BJ406" s="118">
        <v>9178.026030023946</v>
      </c>
      <c r="BK406" s="118">
        <v>-23255.488182053545</v>
      </c>
      <c r="BL406" s="118">
        <v>1999.2533224824615</v>
      </c>
      <c r="BM406" s="118">
        <v>-12187.434310564104</v>
      </c>
      <c r="BN406" s="118">
        <v>10141.09402080576</v>
      </c>
      <c r="BO406" s="118">
        <v>-7466.530846529359</v>
      </c>
      <c r="BP406" s="118">
        <v>2488.382941084486</v>
      </c>
      <c r="BQ406" s="118">
        <v>-15351.127103442534</v>
      </c>
      <c r="BR406" s="118"/>
      <c r="BS406" s="118"/>
      <c r="BT406" s="118"/>
      <c r="BU406" s="118"/>
      <c r="BV406" s="118"/>
      <c r="BW406" s="118"/>
      <c r="BX406" s="118"/>
      <c r="BY406" s="118"/>
      <c r="BZ406" s="118">
        <v>0.0</v>
      </c>
      <c r="CA406" s="118">
        <v>0.0</v>
      </c>
      <c r="CB406" s="118"/>
      <c r="CC406" s="118"/>
      <c r="CD406" s="118">
        <v>0.0</v>
      </c>
      <c r="CE406" s="118">
        <v>0.0</v>
      </c>
      <c r="CF406" s="118">
        <v>0.0</v>
      </c>
      <c r="CG406" s="118">
        <v>0.0</v>
      </c>
      <c r="CH406" s="118"/>
      <c r="CI406" s="118"/>
      <c r="CJ406" s="118"/>
      <c r="CK406" s="118"/>
      <c r="CL406" s="119">
        <v>45811.0</v>
      </c>
      <c r="CM406" s="117" t="s">
        <v>384</v>
      </c>
      <c r="CN406" s="117" t="s">
        <v>391</v>
      </c>
      <c r="CO406" s="117" t="s">
        <v>392</v>
      </c>
      <c r="CP406" s="118">
        <v>9555.09</v>
      </c>
      <c r="CQ406" s="118">
        <v>25.0</v>
      </c>
      <c r="CR406" s="118">
        <v>23.0</v>
      </c>
      <c r="CS406" s="117" t="s">
        <v>247</v>
      </c>
      <c r="CT406" s="117"/>
      <c r="CU406" s="117"/>
      <c r="CV406" s="117" t="s">
        <v>357</v>
      </c>
      <c r="CW406" s="119">
        <v>46177.0</v>
      </c>
      <c r="CX406" s="117" t="s">
        <v>358</v>
      </c>
    </row>
    <row r="407">
      <c r="A407" s="114" t="s">
        <v>380</v>
      </c>
      <c r="B407" s="114" t="s">
        <v>381</v>
      </c>
      <c r="C407" s="114" t="s">
        <v>25</v>
      </c>
      <c r="D407" s="114" t="s">
        <v>382</v>
      </c>
      <c r="E407" s="114" t="s">
        <v>349</v>
      </c>
      <c r="F407" s="114"/>
      <c r="G407" s="114"/>
      <c r="H407" s="114"/>
      <c r="I407" s="115">
        <v>13090.0</v>
      </c>
      <c r="J407" s="114" t="s">
        <v>90</v>
      </c>
      <c r="K407" s="114" t="s">
        <v>383</v>
      </c>
      <c r="L407" s="116">
        <v>45811.0</v>
      </c>
      <c r="M407" s="114" t="s">
        <v>351</v>
      </c>
      <c r="N407" s="115">
        <v>6.0</v>
      </c>
      <c r="O407" s="114" t="s">
        <v>352</v>
      </c>
      <c r="P407" s="114" t="s">
        <v>353</v>
      </c>
      <c r="Q407" s="115">
        <v>4317.78</v>
      </c>
      <c r="R407" s="115">
        <v>3322.64</v>
      </c>
      <c r="S407" s="115">
        <v>26.0</v>
      </c>
      <c r="T407" s="115">
        <v>27.0</v>
      </c>
      <c r="U407" s="115">
        <v>65.0</v>
      </c>
      <c r="V407" s="115">
        <v>50.0</v>
      </c>
      <c r="W407" s="115">
        <v>-0.0192751205</v>
      </c>
      <c r="X407" s="115">
        <v>-0.10607610474631751</v>
      </c>
      <c r="Y407" s="115">
        <v>0.025536409</v>
      </c>
      <c r="Z407" s="115">
        <v>0.0802198395</v>
      </c>
      <c r="AA407" s="115">
        <v>-0.015659599</v>
      </c>
      <c r="AB407" s="115">
        <v>1346.055693662913</v>
      </c>
      <c r="AC407" s="115"/>
      <c r="AD407" s="115"/>
      <c r="AE407" s="115"/>
      <c r="AF407" s="115"/>
      <c r="AG407" s="115">
        <v>1346.055693662913</v>
      </c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>
        <v>0.0</v>
      </c>
      <c r="AS407" s="115">
        <v>0.0</v>
      </c>
      <c r="AT407" s="115"/>
      <c r="AU407" s="115"/>
      <c r="AV407" s="115"/>
      <c r="AW407" s="115"/>
      <c r="AX407" s="115"/>
      <c r="AY407" s="115"/>
      <c r="AZ407" s="115"/>
      <c r="BA407" s="115"/>
      <c r="BB407" s="115"/>
      <c r="BC407" s="115"/>
      <c r="BD407" s="115"/>
      <c r="BE407" s="115"/>
      <c r="BF407" s="115"/>
      <c r="BG407" s="115"/>
      <c r="BH407" s="115">
        <v>30995.018401915047</v>
      </c>
      <c r="BI407" s="115">
        <v>-31391.964575838494</v>
      </c>
      <c r="BJ407" s="115">
        <v>30488.725685072015</v>
      </c>
      <c r="BK407" s="115">
        <v>-18596.57271193903</v>
      </c>
      <c r="BL407" s="115">
        <v>17142.041697057375</v>
      </c>
      <c r="BM407" s="115">
        <v>-11671.04943411509</v>
      </c>
      <c r="BN407" s="115">
        <v>16231.458694038873</v>
      </c>
      <c r="BO407" s="115">
        <v>-10909.027669440793</v>
      </c>
      <c r="BP407" s="115">
        <v>13559.593209460416</v>
      </c>
      <c r="BQ407" s="115">
        <v>-13411.031971116208</v>
      </c>
      <c r="BR407" s="115"/>
      <c r="BS407" s="115"/>
      <c r="BT407" s="115"/>
      <c r="BU407" s="115"/>
      <c r="BV407" s="115"/>
      <c r="BW407" s="115"/>
      <c r="BX407" s="115"/>
      <c r="BY407" s="115"/>
      <c r="BZ407" s="115">
        <v>0.0</v>
      </c>
      <c r="CA407" s="115">
        <v>0.0</v>
      </c>
      <c r="CB407" s="115"/>
      <c r="CC407" s="115"/>
      <c r="CD407" s="115">
        <v>0.0</v>
      </c>
      <c r="CE407" s="115">
        <v>0.0</v>
      </c>
      <c r="CF407" s="115">
        <v>0.0</v>
      </c>
      <c r="CG407" s="115">
        <v>0.0</v>
      </c>
      <c r="CH407" s="115"/>
      <c r="CI407" s="115"/>
      <c r="CJ407" s="115"/>
      <c r="CK407" s="115"/>
      <c r="CL407" s="116">
        <v>45811.0</v>
      </c>
      <c r="CM407" s="114" t="s">
        <v>384</v>
      </c>
      <c r="CN407" s="114" t="s">
        <v>385</v>
      </c>
      <c r="CO407" s="114" t="s">
        <v>386</v>
      </c>
      <c r="CP407" s="115">
        <v>4317.78</v>
      </c>
      <c r="CQ407" s="115">
        <v>25.0</v>
      </c>
      <c r="CR407" s="115">
        <v>23.0</v>
      </c>
      <c r="CS407" s="114" t="s">
        <v>247</v>
      </c>
      <c r="CT407" s="114"/>
      <c r="CU407" s="114"/>
      <c r="CV407" s="114" t="s">
        <v>357</v>
      </c>
      <c r="CW407" s="116">
        <v>46177.0</v>
      </c>
      <c r="CX407" s="114" t="s">
        <v>358</v>
      </c>
    </row>
    <row r="408">
      <c r="A408" s="117" t="s">
        <v>373</v>
      </c>
      <c r="B408" s="117" t="s">
        <v>374</v>
      </c>
      <c r="C408" s="117" t="s">
        <v>27</v>
      </c>
      <c r="D408" s="117" t="s">
        <v>367</v>
      </c>
      <c r="E408" s="117" t="s">
        <v>349</v>
      </c>
      <c r="F408" s="117"/>
      <c r="G408" s="117"/>
      <c r="H408" s="117"/>
      <c r="I408" s="118">
        <v>13148.0</v>
      </c>
      <c r="J408" s="117" t="s">
        <v>90</v>
      </c>
      <c r="K408" s="117" t="s">
        <v>368</v>
      </c>
      <c r="L408" s="119">
        <v>45811.0</v>
      </c>
      <c r="M408" s="117" t="s">
        <v>351</v>
      </c>
      <c r="N408" s="118">
        <v>6.0</v>
      </c>
      <c r="O408" s="117" t="s">
        <v>352</v>
      </c>
      <c r="P408" s="117" t="s">
        <v>353</v>
      </c>
      <c r="Q408" s="118">
        <v>8348.1</v>
      </c>
      <c r="R408" s="118">
        <v>4118.53</v>
      </c>
      <c r="S408" s="118">
        <v>61.0</v>
      </c>
      <c r="T408" s="118">
        <v>36.0</v>
      </c>
      <c r="U408" s="118">
        <v>138.0</v>
      </c>
      <c r="V408" s="118">
        <v>83.0</v>
      </c>
      <c r="W408" s="118">
        <v>-0.0192751205</v>
      </c>
      <c r="X408" s="118">
        <v>-0.10607610474631751</v>
      </c>
      <c r="Y408" s="118">
        <v>0.025536409</v>
      </c>
      <c r="Z408" s="118">
        <v>0.0802198395</v>
      </c>
      <c r="AA408" s="118">
        <v>-0.015659599</v>
      </c>
      <c r="AB408" s="118">
        <v>5135.233467823501</v>
      </c>
      <c r="AC408" s="118"/>
      <c r="AD408" s="118"/>
      <c r="AE408" s="118"/>
      <c r="AF408" s="118"/>
      <c r="AG408" s="118">
        <v>5135.233467823501</v>
      </c>
      <c r="AH408" s="118"/>
      <c r="AI408" s="118"/>
      <c r="AJ408" s="118"/>
      <c r="AK408" s="118"/>
      <c r="AL408" s="118"/>
      <c r="AM408" s="118"/>
      <c r="AN408" s="118"/>
      <c r="AO408" s="118"/>
      <c r="AP408" s="118"/>
      <c r="AQ408" s="118"/>
      <c r="AR408" s="118">
        <v>0.0</v>
      </c>
      <c r="AS408" s="118">
        <v>0.0</v>
      </c>
      <c r="AT408" s="118"/>
      <c r="AU408" s="118"/>
      <c r="AV408" s="118"/>
      <c r="AW408" s="118"/>
      <c r="AX408" s="118"/>
      <c r="AY408" s="118"/>
      <c r="AZ408" s="118"/>
      <c r="BA408" s="118"/>
      <c r="BB408" s="118"/>
      <c r="BC408" s="118"/>
      <c r="BD408" s="118"/>
      <c r="BE408" s="118"/>
      <c r="BF408" s="118"/>
      <c r="BG408" s="118"/>
      <c r="BH408" s="118">
        <v>30995.018401915047</v>
      </c>
      <c r="BI408" s="118">
        <v>-31391.964575838494</v>
      </c>
      <c r="BJ408" s="118">
        <v>30488.725685072015</v>
      </c>
      <c r="BK408" s="118">
        <v>-18596.57271193903</v>
      </c>
      <c r="BL408" s="118">
        <v>17142.041697057375</v>
      </c>
      <c r="BM408" s="118">
        <v>-11671.04943411509</v>
      </c>
      <c r="BN408" s="118">
        <v>16231.458694038873</v>
      </c>
      <c r="BO408" s="118">
        <v>-10909.027669440793</v>
      </c>
      <c r="BP408" s="118">
        <v>13559.593209460416</v>
      </c>
      <c r="BQ408" s="118">
        <v>-13411.031971116208</v>
      </c>
      <c r="BR408" s="118"/>
      <c r="BS408" s="118"/>
      <c r="BT408" s="118"/>
      <c r="BU408" s="118"/>
      <c r="BV408" s="118"/>
      <c r="BW408" s="118"/>
      <c r="BX408" s="118"/>
      <c r="BY408" s="118"/>
      <c r="BZ408" s="118">
        <v>0.0</v>
      </c>
      <c r="CA408" s="118">
        <v>0.0</v>
      </c>
      <c r="CB408" s="118"/>
      <c r="CC408" s="118"/>
      <c r="CD408" s="118">
        <v>0.0</v>
      </c>
      <c r="CE408" s="118">
        <v>0.0</v>
      </c>
      <c r="CF408" s="118">
        <v>0.0</v>
      </c>
      <c r="CG408" s="118">
        <v>0.0</v>
      </c>
      <c r="CH408" s="118"/>
      <c r="CI408" s="118"/>
      <c r="CJ408" s="118"/>
      <c r="CK408" s="118"/>
      <c r="CL408" s="119">
        <v>45811.0</v>
      </c>
      <c r="CM408" s="117" t="s">
        <v>369</v>
      </c>
      <c r="CN408" s="117" t="s">
        <v>370</v>
      </c>
      <c r="CO408" s="117" t="s">
        <v>371</v>
      </c>
      <c r="CP408" s="118">
        <v>8348.1</v>
      </c>
      <c r="CQ408" s="118">
        <v>25.0</v>
      </c>
      <c r="CR408" s="118">
        <v>23.0</v>
      </c>
      <c r="CS408" s="117" t="s">
        <v>247</v>
      </c>
      <c r="CT408" s="117"/>
      <c r="CU408" s="117"/>
      <c r="CV408" s="117" t="s">
        <v>357</v>
      </c>
      <c r="CW408" s="119">
        <v>46177.0</v>
      </c>
      <c r="CX408" s="117" t="s">
        <v>358</v>
      </c>
    </row>
    <row r="409">
      <c r="A409" s="114" t="s">
        <v>417</v>
      </c>
      <c r="B409" s="114" t="s">
        <v>214</v>
      </c>
      <c r="C409" s="114" t="s">
        <v>24</v>
      </c>
      <c r="D409" s="114" t="s">
        <v>418</v>
      </c>
      <c r="E409" s="114" t="s">
        <v>349</v>
      </c>
      <c r="F409" s="114"/>
      <c r="G409" s="114"/>
      <c r="H409" s="114"/>
      <c r="I409" s="115">
        <v>22042.0</v>
      </c>
      <c r="J409" s="114" t="s">
        <v>88</v>
      </c>
      <c r="K409" s="114" t="s">
        <v>419</v>
      </c>
      <c r="L409" s="116">
        <v>45811.0</v>
      </c>
      <c r="M409" s="114" t="s">
        <v>351</v>
      </c>
      <c r="N409" s="115">
        <v>6.0</v>
      </c>
      <c r="O409" s="114" t="s">
        <v>352</v>
      </c>
      <c r="P409" s="114" t="s">
        <v>353</v>
      </c>
      <c r="Q409" s="115">
        <v>5563.5</v>
      </c>
      <c r="R409" s="115">
        <v>7196.86</v>
      </c>
      <c r="S409" s="115">
        <v>35.0</v>
      </c>
      <c r="T409" s="115">
        <v>43.0</v>
      </c>
      <c r="U409" s="115">
        <v>105.0</v>
      </c>
      <c r="V409" s="115">
        <v>114.0</v>
      </c>
      <c r="W409" s="115">
        <v>-0.0948579075</v>
      </c>
      <c r="X409" s="115">
        <v>-0.11922621397552313</v>
      </c>
      <c r="Y409" s="115">
        <v>0.0274483015</v>
      </c>
      <c r="Z409" s="115">
        <v>0.048275056999999996</v>
      </c>
      <c r="AA409" s="115">
        <v>-0.0368766515</v>
      </c>
      <c r="AB409" s="115">
        <v>-911.9261977957175</v>
      </c>
      <c r="AC409" s="115"/>
      <c r="AD409" s="115"/>
      <c r="AE409" s="115"/>
      <c r="AF409" s="115"/>
      <c r="AG409" s="115">
        <v>-911.9261977957175</v>
      </c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>
        <v>0.0</v>
      </c>
      <c r="AS409" s="115">
        <v>0.0</v>
      </c>
      <c r="AT409" s="115"/>
      <c r="AU409" s="115"/>
      <c r="AV409" s="115"/>
      <c r="AW409" s="115"/>
      <c r="AX409" s="115"/>
      <c r="AY409" s="115"/>
      <c r="AZ409" s="115"/>
      <c r="BA409" s="115"/>
      <c r="BB409" s="115"/>
      <c r="BC409" s="115"/>
      <c r="BD409" s="115"/>
      <c r="BE409" s="115"/>
      <c r="BF409" s="115"/>
      <c r="BG409" s="115"/>
      <c r="BH409" s="115">
        <v>25966.348856442928</v>
      </c>
      <c r="BI409" s="115">
        <v>-29960.2581571571</v>
      </c>
      <c r="BJ409" s="115">
        <v>20809.122658413584</v>
      </c>
      <c r="BK409" s="115">
        <v>-25772.356875094374</v>
      </c>
      <c r="BL409" s="115">
        <v>17489.740840616996</v>
      </c>
      <c r="BM409" s="115">
        <v>-16398.86734908948</v>
      </c>
      <c r="BN409" s="115">
        <v>20986.243233287816</v>
      </c>
      <c r="BO409" s="115">
        <v>-15136.834126772499</v>
      </c>
      <c r="BP409" s="115">
        <v>15805.795576570108</v>
      </c>
      <c r="BQ409" s="115">
        <v>-20564.331191557896</v>
      </c>
      <c r="BR409" s="115"/>
      <c r="BS409" s="115"/>
      <c r="BT409" s="115"/>
      <c r="BU409" s="115"/>
      <c r="BV409" s="115"/>
      <c r="BW409" s="115"/>
      <c r="BX409" s="115"/>
      <c r="BY409" s="115"/>
      <c r="BZ409" s="115">
        <v>0.0</v>
      </c>
      <c r="CA409" s="115">
        <v>0.0</v>
      </c>
      <c r="CB409" s="115"/>
      <c r="CC409" s="115"/>
      <c r="CD409" s="115">
        <v>0.0</v>
      </c>
      <c r="CE409" s="115">
        <v>0.0</v>
      </c>
      <c r="CF409" s="115">
        <v>0.0</v>
      </c>
      <c r="CG409" s="115">
        <v>0.0</v>
      </c>
      <c r="CH409" s="115"/>
      <c r="CI409" s="115"/>
      <c r="CJ409" s="115"/>
      <c r="CK409" s="115"/>
      <c r="CL409" s="116">
        <v>45811.0</v>
      </c>
      <c r="CM409" s="114" t="s">
        <v>354</v>
      </c>
      <c r="CN409" s="114" t="s">
        <v>420</v>
      </c>
      <c r="CO409" s="114" t="s">
        <v>421</v>
      </c>
      <c r="CP409" s="115">
        <v>5563.5</v>
      </c>
      <c r="CQ409" s="115">
        <v>25.0</v>
      </c>
      <c r="CR409" s="115">
        <v>23.0</v>
      </c>
      <c r="CS409" s="114" t="s">
        <v>24</v>
      </c>
      <c r="CT409" s="114"/>
      <c r="CU409" s="114"/>
      <c r="CV409" s="114" t="s">
        <v>372</v>
      </c>
      <c r="CW409" s="116">
        <v>46177.0</v>
      </c>
      <c r="CX409" s="114" t="s">
        <v>358</v>
      </c>
    </row>
    <row r="410">
      <c r="A410" s="117" t="s">
        <v>387</v>
      </c>
      <c r="B410" s="117" t="s">
        <v>388</v>
      </c>
      <c r="C410" s="117" t="s">
        <v>25</v>
      </c>
      <c r="D410" s="117" t="s">
        <v>389</v>
      </c>
      <c r="E410" s="117" t="s">
        <v>349</v>
      </c>
      <c r="F410" s="117"/>
      <c r="G410" s="117"/>
      <c r="H410" s="117"/>
      <c r="I410" s="118">
        <v>14254.0</v>
      </c>
      <c r="J410" s="117" t="s">
        <v>86</v>
      </c>
      <c r="K410" s="117" t="s">
        <v>390</v>
      </c>
      <c r="L410" s="119">
        <v>45811.0</v>
      </c>
      <c r="M410" s="117" t="s">
        <v>351</v>
      </c>
      <c r="N410" s="118">
        <v>6.0</v>
      </c>
      <c r="O410" s="117" t="s">
        <v>352</v>
      </c>
      <c r="P410" s="117" t="s">
        <v>353</v>
      </c>
      <c r="Q410" s="118">
        <v>4394.21</v>
      </c>
      <c r="R410" s="118">
        <v>4048.74</v>
      </c>
      <c r="S410" s="118">
        <v>31.0</v>
      </c>
      <c r="T410" s="118">
        <v>31.0</v>
      </c>
      <c r="U410" s="118">
        <v>77.0</v>
      </c>
      <c r="V410" s="118">
        <v>62.0</v>
      </c>
      <c r="W410" s="118">
        <v>-0.082491842</v>
      </c>
      <c r="X410" s="118">
        <v>-0.04054054054054057</v>
      </c>
      <c r="Y410" s="118">
        <v>-0.002432829</v>
      </c>
      <c r="Z410" s="118">
        <v>0.064605929</v>
      </c>
      <c r="AA410" s="118">
        <v>-0.117253521</v>
      </c>
      <c r="AB410" s="118">
        <v>533.4635407215792</v>
      </c>
      <c r="AC410" s="118"/>
      <c r="AD410" s="118"/>
      <c r="AE410" s="118"/>
      <c r="AF410" s="118"/>
      <c r="AG410" s="118">
        <v>533.4635407215792</v>
      </c>
      <c r="AH410" s="118"/>
      <c r="AI410" s="118"/>
      <c r="AJ410" s="118"/>
      <c r="AK410" s="118"/>
      <c r="AL410" s="118"/>
      <c r="AM410" s="118"/>
      <c r="AN410" s="118"/>
      <c r="AO410" s="118"/>
      <c r="AP410" s="118"/>
      <c r="AQ410" s="118"/>
      <c r="AR410" s="118">
        <v>0.0</v>
      </c>
      <c r="AS410" s="118">
        <v>0.0</v>
      </c>
      <c r="AT410" s="118"/>
      <c r="AU410" s="118"/>
      <c r="AV410" s="118"/>
      <c r="AW410" s="118"/>
      <c r="AX410" s="118"/>
      <c r="AY410" s="118"/>
      <c r="AZ410" s="118"/>
      <c r="BA410" s="118"/>
      <c r="BB410" s="118"/>
      <c r="BC410" s="118"/>
      <c r="BD410" s="118"/>
      <c r="BE410" s="118"/>
      <c r="BF410" s="118"/>
      <c r="BG410" s="118"/>
      <c r="BH410" s="118">
        <v>19887.49395686188</v>
      </c>
      <c r="BI410" s="118">
        <v>-22578.772566094856</v>
      </c>
      <c r="BJ410" s="118">
        <v>12982.287882373043</v>
      </c>
      <c r="BK410" s="118">
        <v>-20770.18022668756</v>
      </c>
      <c r="BL410" s="118">
        <v>11504.797384176234</v>
      </c>
      <c r="BM410" s="118">
        <v>-11942.076672702342</v>
      </c>
      <c r="BN410" s="118">
        <v>15008.702361718948</v>
      </c>
      <c r="BO410" s="118">
        <v>-7250.416656033272</v>
      </c>
      <c r="BP410" s="118">
        <v>7518.697162192786</v>
      </c>
      <c r="BQ410" s="118">
        <v>-15714.262156404566</v>
      </c>
      <c r="BR410" s="118"/>
      <c r="BS410" s="118"/>
      <c r="BT410" s="118"/>
      <c r="BU410" s="118"/>
      <c r="BV410" s="118"/>
      <c r="BW410" s="118"/>
      <c r="BX410" s="118"/>
      <c r="BY410" s="118"/>
      <c r="BZ410" s="118">
        <v>0.0</v>
      </c>
      <c r="CA410" s="118">
        <v>0.0</v>
      </c>
      <c r="CB410" s="118"/>
      <c r="CC410" s="118"/>
      <c r="CD410" s="118">
        <v>0.0</v>
      </c>
      <c r="CE410" s="118">
        <v>0.0</v>
      </c>
      <c r="CF410" s="118">
        <v>0.0</v>
      </c>
      <c r="CG410" s="118">
        <v>0.0</v>
      </c>
      <c r="CH410" s="118"/>
      <c r="CI410" s="118"/>
      <c r="CJ410" s="118"/>
      <c r="CK410" s="118"/>
      <c r="CL410" s="119">
        <v>45811.0</v>
      </c>
      <c r="CM410" s="117" t="s">
        <v>384</v>
      </c>
      <c r="CN410" s="117" t="s">
        <v>391</v>
      </c>
      <c r="CO410" s="117" t="s">
        <v>392</v>
      </c>
      <c r="CP410" s="118">
        <v>4394.21</v>
      </c>
      <c r="CQ410" s="118">
        <v>25.0</v>
      </c>
      <c r="CR410" s="118">
        <v>23.0</v>
      </c>
      <c r="CS410" s="117" t="s">
        <v>247</v>
      </c>
      <c r="CT410" s="117"/>
      <c r="CU410" s="117"/>
      <c r="CV410" s="117" t="s">
        <v>357</v>
      </c>
      <c r="CW410" s="119">
        <v>46177.0</v>
      </c>
      <c r="CX410" s="117" t="s">
        <v>358</v>
      </c>
    </row>
    <row r="411">
      <c r="A411" s="114" t="s">
        <v>359</v>
      </c>
      <c r="B411" s="114" t="s">
        <v>205</v>
      </c>
      <c r="C411" s="114" t="s">
        <v>24</v>
      </c>
      <c r="D411" s="114" t="s">
        <v>360</v>
      </c>
      <c r="E411" s="114" t="s">
        <v>349</v>
      </c>
      <c r="F411" s="114"/>
      <c r="G411" s="114"/>
      <c r="H411" s="114"/>
      <c r="I411" s="115">
        <v>20215.0</v>
      </c>
      <c r="J411" s="114" t="s">
        <v>88</v>
      </c>
      <c r="K411" s="114" t="s">
        <v>361</v>
      </c>
      <c r="L411" s="116">
        <v>45811.0</v>
      </c>
      <c r="M411" s="114" t="s">
        <v>351</v>
      </c>
      <c r="N411" s="115">
        <v>6.0</v>
      </c>
      <c r="O411" s="114" t="s">
        <v>352</v>
      </c>
      <c r="P411" s="114" t="s">
        <v>353</v>
      </c>
      <c r="Q411" s="115">
        <v>13082.37</v>
      </c>
      <c r="R411" s="115">
        <v>7935.9</v>
      </c>
      <c r="S411" s="115">
        <v>65.0</v>
      </c>
      <c r="T411" s="115">
        <v>46.0</v>
      </c>
      <c r="U411" s="115">
        <v>157.0</v>
      </c>
      <c r="V411" s="115">
        <v>122.0</v>
      </c>
      <c r="W411" s="115">
        <v>-0.0948579075</v>
      </c>
      <c r="X411" s="115">
        <v>-0.11922621397552313</v>
      </c>
      <c r="Y411" s="115">
        <v>0.0274483015</v>
      </c>
      <c r="Z411" s="115">
        <v>0.048275056999999996</v>
      </c>
      <c r="AA411" s="115">
        <v>-0.0368766515</v>
      </c>
      <c r="AB411" s="115">
        <v>6488.707834252455</v>
      </c>
      <c r="AC411" s="115"/>
      <c r="AD411" s="115"/>
      <c r="AE411" s="115"/>
      <c r="AF411" s="115"/>
      <c r="AG411" s="115">
        <v>6488.707834252455</v>
      </c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>
        <v>0.0</v>
      </c>
      <c r="AS411" s="115">
        <v>0.0</v>
      </c>
      <c r="AT411" s="115"/>
      <c r="AU411" s="115"/>
      <c r="AV411" s="115"/>
      <c r="AW411" s="115"/>
      <c r="AX411" s="115"/>
      <c r="AY411" s="115"/>
      <c r="AZ411" s="115"/>
      <c r="BA411" s="115"/>
      <c r="BB411" s="115"/>
      <c r="BC411" s="115"/>
      <c r="BD411" s="115"/>
      <c r="BE411" s="115"/>
      <c r="BF411" s="115"/>
      <c r="BG411" s="115"/>
      <c r="BH411" s="115">
        <v>25966.348856442928</v>
      </c>
      <c r="BI411" s="115">
        <v>-29960.2581571571</v>
      </c>
      <c r="BJ411" s="115">
        <v>20809.122658413584</v>
      </c>
      <c r="BK411" s="115">
        <v>-25772.356875094374</v>
      </c>
      <c r="BL411" s="115">
        <v>17489.740840616996</v>
      </c>
      <c r="BM411" s="115">
        <v>-16398.86734908948</v>
      </c>
      <c r="BN411" s="115">
        <v>20986.243233287816</v>
      </c>
      <c r="BO411" s="115">
        <v>-15136.834126772499</v>
      </c>
      <c r="BP411" s="115">
        <v>15805.795576570108</v>
      </c>
      <c r="BQ411" s="115">
        <v>-20564.331191557896</v>
      </c>
      <c r="BR411" s="115"/>
      <c r="BS411" s="115"/>
      <c r="BT411" s="115"/>
      <c r="BU411" s="115"/>
      <c r="BV411" s="115"/>
      <c r="BW411" s="115"/>
      <c r="BX411" s="115"/>
      <c r="BY411" s="115"/>
      <c r="BZ411" s="115">
        <v>0.0</v>
      </c>
      <c r="CA411" s="115">
        <v>0.0</v>
      </c>
      <c r="CB411" s="115"/>
      <c r="CC411" s="115"/>
      <c r="CD411" s="115">
        <v>0.0</v>
      </c>
      <c r="CE411" s="115">
        <v>0.0</v>
      </c>
      <c r="CF411" s="115">
        <v>0.0</v>
      </c>
      <c r="CG411" s="115">
        <v>0.0</v>
      </c>
      <c r="CH411" s="115"/>
      <c r="CI411" s="115"/>
      <c r="CJ411" s="115"/>
      <c r="CK411" s="115"/>
      <c r="CL411" s="116">
        <v>45811.0</v>
      </c>
      <c r="CM411" s="114" t="s">
        <v>362</v>
      </c>
      <c r="CN411" s="114" t="s">
        <v>363</v>
      </c>
      <c r="CO411" s="114" t="s">
        <v>364</v>
      </c>
      <c r="CP411" s="115">
        <v>13082.37</v>
      </c>
      <c r="CQ411" s="115">
        <v>25.0</v>
      </c>
      <c r="CR411" s="115">
        <v>23.0</v>
      </c>
      <c r="CS411" s="114" t="s">
        <v>24</v>
      </c>
      <c r="CT411" s="114"/>
      <c r="CU411" s="114"/>
      <c r="CV411" s="114" t="s">
        <v>357</v>
      </c>
      <c r="CW411" s="116">
        <v>46177.0</v>
      </c>
      <c r="CX411" s="114" t="s">
        <v>358</v>
      </c>
    </row>
    <row r="412">
      <c r="A412" s="117" t="s">
        <v>422</v>
      </c>
      <c r="B412" s="117" t="s">
        <v>157</v>
      </c>
      <c r="C412" s="117" t="s">
        <v>24</v>
      </c>
      <c r="D412" s="117" t="s">
        <v>376</v>
      </c>
      <c r="E412" s="117" t="s">
        <v>349</v>
      </c>
      <c r="F412" s="117"/>
      <c r="G412" s="117"/>
      <c r="H412" s="117"/>
      <c r="I412" s="118">
        <v>17583.0</v>
      </c>
      <c r="J412" s="117" t="s">
        <v>92</v>
      </c>
      <c r="K412" s="117" t="s">
        <v>377</v>
      </c>
      <c r="L412" s="119">
        <v>45811.0</v>
      </c>
      <c r="M412" s="117" t="s">
        <v>351</v>
      </c>
      <c r="N412" s="118">
        <v>6.0</v>
      </c>
      <c r="O412" s="117" t="s">
        <v>352</v>
      </c>
      <c r="P412" s="117" t="s">
        <v>353</v>
      </c>
      <c r="Q412" s="118">
        <v>12816.52</v>
      </c>
      <c r="R412" s="118">
        <v>17186.13</v>
      </c>
      <c r="S412" s="118">
        <v>76.0</v>
      </c>
      <c r="T412" s="118">
        <v>117.0</v>
      </c>
      <c r="U412" s="118">
        <v>188.0</v>
      </c>
      <c r="V412" s="118">
        <v>219.0</v>
      </c>
      <c r="W412" s="118">
        <v>-0.071499</v>
      </c>
      <c r="X412" s="118">
        <v>-0.08333333333333337</v>
      </c>
      <c r="Y412" s="118">
        <v>0.089236992</v>
      </c>
      <c r="Z412" s="118">
        <v>-0.005437146</v>
      </c>
      <c r="AA412" s="118">
        <v>0.065431824</v>
      </c>
      <c r="AB412" s="118">
        <v>-4613.280311249127</v>
      </c>
      <c r="AC412" s="118"/>
      <c r="AD412" s="118"/>
      <c r="AE412" s="118"/>
      <c r="AF412" s="118"/>
      <c r="AG412" s="118">
        <v>-4613.280311249127</v>
      </c>
      <c r="AH412" s="118"/>
      <c r="AI412" s="118"/>
      <c r="AJ412" s="118"/>
      <c r="AK412" s="118"/>
      <c r="AL412" s="118"/>
      <c r="AM412" s="118"/>
      <c r="AN412" s="118"/>
      <c r="AO412" s="118"/>
      <c r="AP412" s="118"/>
      <c r="AQ412" s="118"/>
      <c r="AR412" s="118">
        <v>0.0</v>
      </c>
      <c r="AS412" s="118">
        <v>0.0</v>
      </c>
      <c r="AT412" s="118"/>
      <c r="AU412" s="118"/>
      <c r="AV412" s="118"/>
      <c r="AW412" s="118"/>
      <c r="AX412" s="118"/>
      <c r="AY412" s="118"/>
      <c r="AZ412" s="118"/>
      <c r="BA412" s="118"/>
      <c r="BB412" s="118"/>
      <c r="BC412" s="118"/>
      <c r="BD412" s="118"/>
      <c r="BE412" s="118"/>
      <c r="BF412" s="118"/>
      <c r="BG412" s="118"/>
      <c r="BH412" s="118">
        <v>14160.906115140006</v>
      </c>
      <c r="BI412" s="118">
        <v>-5216.485989499999</v>
      </c>
      <c r="BJ412" s="118">
        <v>7091.908042840505</v>
      </c>
      <c r="BK412" s="118">
        <v>-14366.587560955079</v>
      </c>
      <c r="BL412" s="118">
        <v>9629.868418431779</v>
      </c>
      <c r="BM412" s="118">
        <v>-4039.3248183228097</v>
      </c>
      <c r="BN412" s="118">
        <v>3684.635727246461</v>
      </c>
      <c r="BO412" s="118">
        <v>-4182.42797294591</v>
      </c>
      <c r="BP412" s="118">
        <v>10092.313273467495</v>
      </c>
      <c r="BQ412" s="118">
        <v>-4003.977427659077</v>
      </c>
      <c r="BR412" s="118"/>
      <c r="BS412" s="118"/>
      <c r="BT412" s="118"/>
      <c r="BU412" s="118"/>
      <c r="BV412" s="118"/>
      <c r="BW412" s="118"/>
      <c r="BX412" s="118"/>
      <c r="BY412" s="118"/>
      <c r="BZ412" s="118">
        <v>0.0</v>
      </c>
      <c r="CA412" s="118">
        <v>0.0</v>
      </c>
      <c r="CB412" s="118"/>
      <c r="CC412" s="118"/>
      <c r="CD412" s="118">
        <v>0.0</v>
      </c>
      <c r="CE412" s="118">
        <v>0.0</v>
      </c>
      <c r="CF412" s="118">
        <v>0.0</v>
      </c>
      <c r="CG412" s="118">
        <v>0.0</v>
      </c>
      <c r="CH412" s="118"/>
      <c r="CI412" s="118"/>
      <c r="CJ412" s="118"/>
      <c r="CK412" s="118"/>
      <c r="CL412" s="119">
        <v>45811.0</v>
      </c>
      <c r="CM412" s="117" t="s">
        <v>354</v>
      </c>
      <c r="CN412" s="117" t="s">
        <v>378</v>
      </c>
      <c r="CO412" s="117" t="s">
        <v>379</v>
      </c>
      <c r="CP412" s="118">
        <v>12816.52</v>
      </c>
      <c r="CQ412" s="118">
        <v>25.0</v>
      </c>
      <c r="CR412" s="118">
        <v>23.0</v>
      </c>
      <c r="CS412" s="117" t="s">
        <v>24</v>
      </c>
      <c r="CT412" s="117"/>
      <c r="CU412" s="117"/>
      <c r="CV412" s="117" t="s">
        <v>372</v>
      </c>
      <c r="CW412" s="119">
        <v>46177.0</v>
      </c>
      <c r="CX412" s="117" t="s">
        <v>358</v>
      </c>
    </row>
    <row r="413">
      <c r="A413" s="114" t="s">
        <v>449</v>
      </c>
      <c r="B413" s="114" t="s">
        <v>452</v>
      </c>
      <c r="C413" s="114" t="s">
        <v>25</v>
      </c>
      <c r="D413" s="114" t="s">
        <v>389</v>
      </c>
      <c r="E413" s="114" t="s">
        <v>349</v>
      </c>
      <c r="F413" s="114"/>
      <c r="G413" s="114"/>
      <c r="H413" s="114"/>
      <c r="I413" s="115">
        <v>18140.0</v>
      </c>
      <c r="J413" s="114" t="s">
        <v>87</v>
      </c>
      <c r="K413" s="114" t="s">
        <v>390</v>
      </c>
      <c r="L413" s="116">
        <v>45811.0</v>
      </c>
      <c r="M413" s="114" t="s">
        <v>351</v>
      </c>
      <c r="N413" s="115">
        <v>6.0</v>
      </c>
      <c r="O413" s="114" t="s">
        <v>352</v>
      </c>
      <c r="P413" s="114" t="s">
        <v>353</v>
      </c>
      <c r="Q413" s="115">
        <v>15103.92</v>
      </c>
      <c r="R413" s="115">
        <v>25132.58</v>
      </c>
      <c r="S413" s="115">
        <v>73.0</v>
      </c>
      <c r="T413" s="115">
        <v>136.0</v>
      </c>
      <c r="U413" s="115">
        <v>199.0</v>
      </c>
      <c r="V413" s="115">
        <v>279.0</v>
      </c>
      <c r="W413" s="115">
        <v>-0.10114421900000001</v>
      </c>
      <c r="X413" s="115">
        <v>-0.08821813939924178</v>
      </c>
      <c r="Y413" s="115">
        <v>0.0141456855</v>
      </c>
      <c r="Z413" s="115">
        <v>0.035566201</v>
      </c>
      <c r="AA413" s="115">
        <v>-0.0040127465</v>
      </c>
      <c r="AB413" s="115">
        <v>-9129.727608980682</v>
      </c>
      <c r="AC413" s="115"/>
      <c r="AD413" s="115"/>
      <c r="AE413" s="115"/>
      <c r="AF413" s="115"/>
      <c r="AG413" s="115">
        <v>-9129.727608980682</v>
      </c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>
        <v>0.0</v>
      </c>
      <c r="AS413" s="115">
        <v>0.0</v>
      </c>
      <c r="AT413" s="115"/>
      <c r="AU413" s="115"/>
      <c r="AV413" s="115"/>
      <c r="AW413" s="115"/>
      <c r="AX413" s="115"/>
      <c r="AY413" s="115"/>
      <c r="AZ413" s="115"/>
      <c r="BA413" s="115"/>
      <c r="BB413" s="115"/>
      <c r="BC413" s="115"/>
      <c r="BD413" s="115"/>
      <c r="BE413" s="115"/>
      <c r="BF413" s="115"/>
      <c r="BG413" s="115"/>
      <c r="BH413" s="115">
        <v>44811.43741889506</v>
      </c>
      <c r="BI413" s="115">
        <v>-37647.6331355835</v>
      </c>
      <c r="BJ413" s="115">
        <v>33717.78995391009</v>
      </c>
      <c r="BK413" s="115">
        <v>-31490.75475548971</v>
      </c>
      <c r="BL413" s="115">
        <v>21489.0501547466</v>
      </c>
      <c r="BM413" s="115">
        <v>-14677.939008431402</v>
      </c>
      <c r="BN413" s="115">
        <v>17203.735143747657</v>
      </c>
      <c r="BO413" s="115">
        <v>-10559.117648593781</v>
      </c>
      <c r="BP413" s="115">
        <v>20151.798066906977</v>
      </c>
      <c r="BQ413" s="115">
        <v>-19985.304415745657</v>
      </c>
      <c r="BR413" s="115"/>
      <c r="BS413" s="115"/>
      <c r="BT413" s="115"/>
      <c r="BU413" s="115"/>
      <c r="BV413" s="115"/>
      <c r="BW413" s="115"/>
      <c r="BX413" s="115"/>
      <c r="BY413" s="115"/>
      <c r="BZ413" s="115">
        <v>0.0</v>
      </c>
      <c r="CA413" s="115">
        <v>0.0</v>
      </c>
      <c r="CB413" s="115"/>
      <c r="CC413" s="115"/>
      <c r="CD413" s="115">
        <v>0.0</v>
      </c>
      <c r="CE413" s="115">
        <v>0.0</v>
      </c>
      <c r="CF413" s="115">
        <v>0.0</v>
      </c>
      <c r="CG413" s="115">
        <v>0.0</v>
      </c>
      <c r="CH413" s="115"/>
      <c r="CI413" s="115"/>
      <c r="CJ413" s="115"/>
      <c r="CK413" s="115"/>
      <c r="CL413" s="116">
        <v>45811.0</v>
      </c>
      <c r="CM413" s="114" t="s">
        <v>384</v>
      </c>
      <c r="CN413" s="114" t="s">
        <v>391</v>
      </c>
      <c r="CO413" s="114" t="s">
        <v>392</v>
      </c>
      <c r="CP413" s="115">
        <v>15103.92</v>
      </c>
      <c r="CQ413" s="115">
        <v>25.0</v>
      </c>
      <c r="CR413" s="115">
        <v>23.0</v>
      </c>
      <c r="CS413" s="114" t="s">
        <v>247</v>
      </c>
      <c r="CT413" s="114"/>
      <c r="CU413" s="114"/>
      <c r="CV413" s="114" t="s">
        <v>372</v>
      </c>
      <c r="CW413" s="116">
        <v>46177.0</v>
      </c>
      <c r="CX413" s="114" t="s">
        <v>358</v>
      </c>
    </row>
    <row r="414">
      <c r="A414" s="117" t="s">
        <v>447</v>
      </c>
      <c r="B414" s="117" t="s">
        <v>448</v>
      </c>
      <c r="C414" s="117" t="s">
        <v>25</v>
      </c>
      <c r="D414" s="117" t="s">
        <v>389</v>
      </c>
      <c r="E414" s="117" t="s">
        <v>349</v>
      </c>
      <c r="F414" s="117"/>
      <c r="G414" s="117"/>
      <c r="H414" s="117"/>
      <c r="I414" s="118">
        <v>18141.0</v>
      </c>
      <c r="J414" s="117" t="s">
        <v>79</v>
      </c>
      <c r="K414" s="117" t="s">
        <v>390</v>
      </c>
      <c r="L414" s="119">
        <v>45811.0</v>
      </c>
      <c r="M414" s="117" t="s">
        <v>351</v>
      </c>
      <c r="N414" s="118">
        <v>6.0</v>
      </c>
      <c r="O414" s="117" t="s">
        <v>352</v>
      </c>
      <c r="P414" s="117" t="s">
        <v>353</v>
      </c>
      <c r="Q414" s="118">
        <v>5726.7</v>
      </c>
      <c r="R414" s="118">
        <v>8422.21</v>
      </c>
      <c r="S414" s="118">
        <v>37.0</v>
      </c>
      <c r="T414" s="118">
        <v>51.0</v>
      </c>
      <c r="U414" s="118">
        <v>94.0</v>
      </c>
      <c r="V414" s="118">
        <v>124.0</v>
      </c>
      <c r="W414" s="118">
        <v>-0.054825179</v>
      </c>
      <c r="X414" s="118">
        <v>-0.032258064516129004</v>
      </c>
      <c r="Y414" s="118">
        <v>0.02488836</v>
      </c>
      <c r="Z414" s="118">
        <v>0.004423513</v>
      </c>
      <c r="AA414" s="118">
        <v>0.010875379</v>
      </c>
      <c r="AB414" s="118">
        <v>-2447.832916902388</v>
      </c>
      <c r="AC414" s="118"/>
      <c r="AD414" s="118"/>
      <c r="AE414" s="118"/>
      <c r="AF414" s="118"/>
      <c r="AG414" s="118">
        <v>-2447.832916902388</v>
      </c>
      <c r="AH414" s="118"/>
      <c r="AI414" s="118"/>
      <c r="AJ414" s="118"/>
      <c r="AK414" s="118"/>
      <c r="AL414" s="118"/>
      <c r="AM414" s="118"/>
      <c r="AN414" s="118"/>
      <c r="AO414" s="118"/>
      <c r="AP414" s="118"/>
      <c r="AQ414" s="118"/>
      <c r="AR414" s="118">
        <v>0.0</v>
      </c>
      <c r="AS414" s="118">
        <v>0.0</v>
      </c>
      <c r="AT414" s="118"/>
      <c r="AU414" s="118"/>
      <c r="AV414" s="118"/>
      <c r="AW414" s="118"/>
      <c r="AX414" s="118"/>
      <c r="AY414" s="118"/>
      <c r="AZ414" s="118"/>
      <c r="BA414" s="118"/>
      <c r="BB414" s="118"/>
      <c r="BC414" s="118"/>
      <c r="BD414" s="118"/>
      <c r="BE414" s="118"/>
      <c r="BF414" s="118"/>
      <c r="BG414" s="118"/>
      <c r="BH414" s="118">
        <v>12689.4042571316</v>
      </c>
      <c r="BI414" s="118">
        <v>-7580.891693375738</v>
      </c>
      <c r="BJ414" s="118">
        <v>9341.464108077322</v>
      </c>
      <c r="BK414" s="118">
        <v>-2716.9095246758716</v>
      </c>
      <c r="BL414" s="118">
        <v>4997.815469003817</v>
      </c>
      <c r="BM414" s="118">
        <v>-9433.923137180504</v>
      </c>
      <c r="BN414" s="118">
        <v>4369.607491543079</v>
      </c>
      <c r="BO414" s="118">
        <v>-6035.042337751371</v>
      </c>
      <c r="BP414" s="118">
        <v>4552.077742689686</v>
      </c>
      <c r="BQ414" s="118">
        <v>-7322.750564658083</v>
      </c>
      <c r="BR414" s="118"/>
      <c r="BS414" s="118"/>
      <c r="BT414" s="118"/>
      <c r="BU414" s="118"/>
      <c r="BV414" s="118"/>
      <c r="BW414" s="118"/>
      <c r="BX414" s="118"/>
      <c r="BY414" s="118"/>
      <c r="BZ414" s="118">
        <v>0.0</v>
      </c>
      <c r="CA414" s="118">
        <v>0.0</v>
      </c>
      <c r="CB414" s="118"/>
      <c r="CC414" s="118"/>
      <c r="CD414" s="118">
        <v>0.0</v>
      </c>
      <c r="CE414" s="118">
        <v>0.0</v>
      </c>
      <c r="CF414" s="118">
        <v>0.0</v>
      </c>
      <c r="CG414" s="118">
        <v>0.0</v>
      </c>
      <c r="CH414" s="118"/>
      <c r="CI414" s="118"/>
      <c r="CJ414" s="118"/>
      <c r="CK414" s="118"/>
      <c r="CL414" s="119">
        <v>45811.0</v>
      </c>
      <c r="CM414" s="117" t="s">
        <v>384</v>
      </c>
      <c r="CN414" s="117" t="s">
        <v>391</v>
      </c>
      <c r="CO414" s="117" t="s">
        <v>392</v>
      </c>
      <c r="CP414" s="118">
        <v>5726.7</v>
      </c>
      <c r="CQ414" s="118">
        <v>25.0</v>
      </c>
      <c r="CR414" s="118">
        <v>23.0</v>
      </c>
      <c r="CS414" s="117" t="s">
        <v>247</v>
      </c>
      <c r="CT414" s="117"/>
      <c r="CU414" s="117"/>
      <c r="CV414" s="117" t="s">
        <v>372</v>
      </c>
      <c r="CW414" s="119">
        <v>46177.0</v>
      </c>
      <c r="CX414" s="117" t="s">
        <v>358</v>
      </c>
    </row>
    <row r="415">
      <c r="A415" s="114" t="s">
        <v>439</v>
      </c>
      <c r="B415" s="114" t="s">
        <v>440</v>
      </c>
      <c r="C415" s="114" t="s">
        <v>25</v>
      </c>
      <c r="D415" s="114" t="s">
        <v>382</v>
      </c>
      <c r="E415" s="114" t="s">
        <v>349</v>
      </c>
      <c r="F415" s="114"/>
      <c r="G415" s="114"/>
      <c r="H415" s="114"/>
      <c r="I415" s="115">
        <v>13110.0</v>
      </c>
      <c r="J415" s="114" t="s">
        <v>82</v>
      </c>
      <c r="K415" s="114" t="s">
        <v>383</v>
      </c>
      <c r="L415" s="116">
        <v>45811.0</v>
      </c>
      <c r="M415" s="114" t="s">
        <v>351</v>
      </c>
      <c r="N415" s="115">
        <v>6.0</v>
      </c>
      <c r="O415" s="114" t="s">
        <v>352</v>
      </c>
      <c r="P415" s="114" t="s">
        <v>353</v>
      </c>
      <c r="Q415" s="115">
        <v>5057.98</v>
      </c>
      <c r="R415" s="115">
        <v>7398.71</v>
      </c>
      <c r="S415" s="115">
        <v>33.0</v>
      </c>
      <c r="T415" s="115">
        <v>46.0</v>
      </c>
      <c r="U415" s="115">
        <v>87.0</v>
      </c>
      <c r="V415" s="115">
        <v>95.0</v>
      </c>
      <c r="W415" s="115">
        <v>-0.046812981</v>
      </c>
      <c r="X415" s="115">
        <v>-0.038461538461538436</v>
      </c>
      <c r="Y415" s="115">
        <v>0.028705908</v>
      </c>
      <c r="Z415" s="115">
        <v>-0.00195191</v>
      </c>
      <c r="AA415" s="115">
        <v>0.048742348</v>
      </c>
      <c r="AB415" s="115">
        <v>-2123.5184037789127</v>
      </c>
      <c r="AC415" s="115"/>
      <c r="AD415" s="115"/>
      <c r="AE415" s="115"/>
      <c r="AF415" s="115"/>
      <c r="AG415" s="115">
        <v>-2123.5184037789127</v>
      </c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>
        <v>0.0</v>
      </c>
      <c r="AS415" s="115">
        <v>0.0</v>
      </c>
      <c r="AT415" s="115"/>
      <c r="AU415" s="115"/>
      <c r="AV415" s="115"/>
      <c r="AW415" s="115"/>
      <c r="AX415" s="115"/>
      <c r="AY415" s="115"/>
      <c r="AZ415" s="115"/>
      <c r="BA415" s="115"/>
      <c r="BB415" s="115"/>
      <c r="BC415" s="115"/>
      <c r="BD415" s="115"/>
      <c r="BE415" s="115"/>
      <c r="BF415" s="115"/>
      <c r="BG415" s="115"/>
      <c r="BH415" s="115">
        <v>17036.76500886181</v>
      </c>
      <c r="BI415" s="115">
        <v>-23144.332970452608</v>
      </c>
      <c r="BJ415" s="115">
        <v>15726.03374304927</v>
      </c>
      <c r="BK415" s="115">
        <v>-21526.84667225031</v>
      </c>
      <c r="BL415" s="115">
        <v>8236.886210390892</v>
      </c>
      <c r="BM415" s="115">
        <v>-16170.39297800083</v>
      </c>
      <c r="BN415" s="115">
        <v>7338.40023720636</v>
      </c>
      <c r="BO415" s="115">
        <v>-9248.944549736572</v>
      </c>
      <c r="BP415" s="115">
        <v>5210.676986800426</v>
      </c>
      <c r="BQ415" s="115">
        <v>-11233.63944188015</v>
      </c>
      <c r="BR415" s="115"/>
      <c r="BS415" s="115"/>
      <c r="BT415" s="115"/>
      <c r="BU415" s="115"/>
      <c r="BV415" s="115"/>
      <c r="BW415" s="115"/>
      <c r="BX415" s="115"/>
      <c r="BY415" s="115"/>
      <c r="BZ415" s="115">
        <v>0.0</v>
      </c>
      <c r="CA415" s="115">
        <v>0.0</v>
      </c>
      <c r="CB415" s="115"/>
      <c r="CC415" s="115"/>
      <c r="CD415" s="115">
        <v>0.0</v>
      </c>
      <c r="CE415" s="115">
        <v>0.0</v>
      </c>
      <c r="CF415" s="115">
        <v>0.0</v>
      </c>
      <c r="CG415" s="115">
        <v>0.0</v>
      </c>
      <c r="CH415" s="115"/>
      <c r="CI415" s="115"/>
      <c r="CJ415" s="115"/>
      <c r="CK415" s="115"/>
      <c r="CL415" s="116">
        <v>45811.0</v>
      </c>
      <c r="CM415" s="114" t="s">
        <v>384</v>
      </c>
      <c r="CN415" s="114" t="s">
        <v>385</v>
      </c>
      <c r="CO415" s="114" t="s">
        <v>386</v>
      </c>
      <c r="CP415" s="115">
        <v>5057.98</v>
      </c>
      <c r="CQ415" s="115">
        <v>25.0</v>
      </c>
      <c r="CR415" s="115">
        <v>23.0</v>
      </c>
      <c r="CS415" s="114" t="s">
        <v>247</v>
      </c>
      <c r="CT415" s="114"/>
      <c r="CU415" s="114"/>
      <c r="CV415" s="114" t="s">
        <v>372</v>
      </c>
      <c r="CW415" s="116">
        <v>46177.0</v>
      </c>
      <c r="CX415" s="114" t="s">
        <v>358</v>
      </c>
    </row>
    <row r="416">
      <c r="A416" s="117" t="s">
        <v>424</v>
      </c>
      <c r="B416" s="117" t="s">
        <v>454</v>
      </c>
      <c r="C416" s="117" t="s">
        <v>27</v>
      </c>
      <c r="D416" s="117" t="s">
        <v>426</v>
      </c>
      <c r="E416" s="117" t="s">
        <v>349</v>
      </c>
      <c r="F416" s="117"/>
      <c r="G416" s="117"/>
      <c r="H416" s="117"/>
      <c r="I416" s="118">
        <v>21672.0</v>
      </c>
      <c r="J416" s="117" t="s">
        <v>98</v>
      </c>
      <c r="K416" s="117" t="s">
        <v>427</v>
      </c>
      <c r="L416" s="119">
        <v>45811.0</v>
      </c>
      <c r="M416" s="117" t="s">
        <v>351</v>
      </c>
      <c r="N416" s="118">
        <v>6.0</v>
      </c>
      <c r="O416" s="117" t="s">
        <v>352</v>
      </c>
      <c r="P416" s="117" t="s">
        <v>353</v>
      </c>
      <c r="Q416" s="118">
        <v>1435.75</v>
      </c>
      <c r="R416" s="118">
        <v>3632.71</v>
      </c>
      <c r="S416" s="118">
        <v>10.0</v>
      </c>
      <c r="T416" s="118">
        <v>23.0</v>
      </c>
      <c r="U416" s="118">
        <v>28.0</v>
      </c>
      <c r="V416" s="118">
        <v>66.0</v>
      </c>
      <c r="W416" s="118">
        <v>-0.0610895495</v>
      </c>
      <c r="X416" s="118">
        <v>-0.060893210283454235</v>
      </c>
      <c r="Y416" s="118">
        <v>-0.028034027</v>
      </c>
      <c r="Z416" s="118">
        <v>0.0686938845</v>
      </c>
      <c r="AA416" s="118">
        <v>-0.043318421999999995</v>
      </c>
      <c r="AB416" s="118">
        <v>-1764.8030098743893</v>
      </c>
      <c r="AC416" s="118"/>
      <c r="AD416" s="118"/>
      <c r="AE416" s="118"/>
      <c r="AF416" s="118"/>
      <c r="AG416" s="118">
        <v>-1764.8030098743893</v>
      </c>
      <c r="AH416" s="118"/>
      <c r="AI416" s="118"/>
      <c r="AJ416" s="118"/>
      <c r="AK416" s="118"/>
      <c r="AL416" s="118"/>
      <c r="AM416" s="118"/>
      <c r="AN416" s="118"/>
      <c r="AO416" s="118"/>
      <c r="AP416" s="118"/>
      <c r="AQ416" s="118"/>
      <c r="AR416" s="118">
        <v>0.0</v>
      </c>
      <c r="AS416" s="118">
        <v>0.0</v>
      </c>
      <c r="AT416" s="118"/>
      <c r="AU416" s="118"/>
      <c r="AV416" s="118"/>
      <c r="AW416" s="118"/>
      <c r="AX416" s="118"/>
      <c r="AY416" s="118"/>
      <c r="AZ416" s="118"/>
      <c r="BA416" s="118"/>
      <c r="BB416" s="118"/>
      <c r="BC416" s="118"/>
      <c r="BD416" s="118"/>
      <c r="BE416" s="118"/>
      <c r="BF416" s="118"/>
      <c r="BG416" s="118"/>
      <c r="BH416" s="118">
        <v>21112.33181470568</v>
      </c>
      <c r="BI416" s="118">
        <v>-21677.49007408139</v>
      </c>
      <c r="BJ416" s="118">
        <v>16942.136117201735</v>
      </c>
      <c r="BK416" s="118">
        <v>-18990.203685879533</v>
      </c>
      <c r="BL416" s="118">
        <v>11548.260614127952</v>
      </c>
      <c r="BM416" s="118">
        <v>-5637.172885704108</v>
      </c>
      <c r="BN416" s="118">
        <v>8943.972335663055</v>
      </c>
      <c r="BO416" s="118">
        <v>-8800.88217923429</v>
      </c>
      <c r="BP416" s="118">
        <v>12042.450903808383</v>
      </c>
      <c r="BQ416" s="118">
        <v>-6274.453331813302</v>
      </c>
      <c r="BR416" s="118"/>
      <c r="BS416" s="118"/>
      <c r="BT416" s="118"/>
      <c r="BU416" s="118"/>
      <c r="BV416" s="118"/>
      <c r="BW416" s="118"/>
      <c r="BX416" s="118"/>
      <c r="BY416" s="118"/>
      <c r="BZ416" s="118">
        <v>0.0</v>
      </c>
      <c r="CA416" s="118">
        <v>0.0</v>
      </c>
      <c r="CB416" s="118"/>
      <c r="CC416" s="118"/>
      <c r="CD416" s="118">
        <v>0.0</v>
      </c>
      <c r="CE416" s="118">
        <v>0.0</v>
      </c>
      <c r="CF416" s="118">
        <v>0.0</v>
      </c>
      <c r="CG416" s="118">
        <v>0.0</v>
      </c>
      <c r="CH416" s="118"/>
      <c r="CI416" s="118"/>
      <c r="CJ416" s="118"/>
      <c r="CK416" s="118"/>
      <c r="CL416" s="119">
        <v>45811.0</v>
      </c>
      <c r="CM416" s="117" t="s">
        <v>369</v>
      </c>
      <c r="CN416" s="117" t="s">
        <v>429</v>
      </c>
      <c r="CO416" s="117" t="s">
        <v>430</v>
      </c>
      <c r="CP416" s="118">
        <v>1435.75</v>
      </c>
      <c r="CQ416" s="118">
        <v>25.0</v>
      </c>
      <c r="CR416" s="118">
        <v>23.0</v>
      </c>
      <c r="CS416" s="117" t="s">
        <v>247</v>
      </c>
      <c r="CT416" s="117"/>
      <c r="CU416" s="117"/>
      <c r="CV416" s="117" t="s">
        <v>372</v>
      </c>
      <c r="CW416" s="119">
        <v>46177.0</v>
      </c>
      <c r="CX416" s="117" t="s">
        <v>358</v>
      </c>
    </row>
    <row r="417">
      <c r="A417" s="114" t="s">
        <v>449</v>
      </c>
      <c r="B417" s="114" t="s">
        <v>451</v>
      </c>
      <c r="C417" s="114" t="s">
        <v>25</v>
      </c>
      <c r="D417" s="114" t="s">
        <v>400</v>
      </c>
      <c r="E417" s="114" t="s">
        <v>349</v>
      </c>
      <c r="F417" s="114"/>
      <c r="G417" s="114"/>
      <c r="H417" s="114"/>
      <c r="I417" s="115">
        <v>19663.0</v>
      </c>
      <c r="J417" s="114" t="s">
        <v>83</v>
      </c>
      <c r="K417" s="114" t="s">
        <v>401</v>
      </c>
      <c r="L417" s="116">
        <v>45811.0</v>
      </c>
      <c r="M417" s="114" t="s">
        <v>351</v>
      </c>
      <c r="N417" s="115">
        <v>6.0</v>
      </c>
      <c r="O417" s="114" t="s">
        <v>352</v>
      </c>
      <c r="P417" s="114" t="s">
        <v>353</v>
      </c>
      <c r="Q417" s="115">
        <v>5688.31</v>
      </c>
      <c r="R417" s="115">
        <v>2728.14</v>
      </c>
      <c r="S417" s="115">
        <v>33.0</v>
      </c>
      <c r="T417" s="115">
        <v>22.0</v>
      </c>
      <c r="U417" s="115">
        <v>89.0</v>
      </c>
      <c r="V417" s="115">
        <v>53.0</v>
      </c>
      <c r="W417" s="115">
        <v>0.0979338435</v>
      </c>
      <c r="X417" s="115">
        <v>0.08723262032085566</v>
      </c>
      <c r="Y417" s="115">
        <v>0.057600565</v>
      </c>
      <c r="Z417" s="115">
        <v>0.051702021</v>
      </c>
      <c r="AA417" s="115">
        <v>0.0482037535</v>
      </c>
      <c r="AB417" s="115">
        <v>2925.6856009145486</v>
      </c>
      <c r="AC417" s="115"/>
      <c r="AD417" s="115"/>
      <c r="AE417" s="115"/>
      <c r="AF417" s="115"/>
      <c r="AG417" s="115">
        <v>2925.6856009145486</v>
      </c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>
        <v>0.0</v>
      </c>
      <c r="AS417" s="115">
        <v>0.0</v>
      </c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>
        <v>11679.828626407794</v>
      </c>
      <c r="BI417" s="115">
        <v>-8197.516919108071</v>
      </c>
      <c r="BJ417" s="115">
        <v>7880.5363932750615</v>
      </c>
      <c r="BK417" s="115">
        <v>-5492.826787284264</v>
      </c>
      <c r="BL417" s="115">
        <v>5498.158071810806</v>
      </c>
      <c r="BM417" s="115">
        <v>-8305.59743566908</v>
      </c>
      <c r="BN417" s="115">
        <v>3882.9339049442465</v>
      </c>
      <c r="BO417" s="115">
        <v>-6120.801167981695</v>
      </c>
      <c r="BP417" s="115">
        <v>6757.241777658788</v>
      </c>
      <c r="BQ417" s="115">
        <v>-7326.813878479614</v>
      </c>
      <c r="BR417" s="115"/>
      <c r="BS417" s="115"/>
      <c r="BT417" s="115"/>
      <c r="BU417" s="115"/>
      <c r="BV417" s="115"/>
      <c r="BW417" s="115"/>
      <c r="BX417" s="115"/>
      <c r="BY417" s="115"/>
      <c r="BZ417" s="115">
        <v>0.0</v>
      </c>
      <c r="CA417" s="115">
        <v>0.0</v>
      </c>
      <c r="CB417" s="115"/>
      <c r="CC417" s="115"/>
      <c r="CD417" s="115">
        <v>0.0</v>
      </c>
      <c r="CE417" s="115">
        <v>0.0</v>
      </c>
      <c r="CF417" s="115">
        <v>0.0</v>
      </c>
      <c r="CG417" s="115">
        <v>0.0</v>
      </c>
      <c r="CH417" s="115"/>
      <c r="CI417" s="115"/>
      <c r="CJ417" s="115"/>
      <c r="CK417" s="115"/>
      <c r="CL417" s="116">
        <v>45811.0</v>
      </c>
      <c r="CM417" s="114" t="s">
        <v>384</v>
      </c>
      <c r="CN417" s="114" t="s">
        <v>391</v>
      </c>
      <c r="CO417" s="114" t="s">
        <v>392</v>
      </c>
      <c r="CP417" s="115">
        <v>5688.31</v>
      </c>
      <c r="CQ417" s="115">
        <v>25.0</v>
      </c>
      <c r="CR417" s="115">
        <v>23.0</v>
      </c>
      <c r="CS417" s="114" t="s">
        <v>247</v>
      </c>
      <c r="CT417" s="114"/>
      <c r="CU417" s="114"/>
      <c r="CV417" s="114" t="s">
        <v>357</v>
      </c>
      <c r="CW417" s="116">
        <v>46177.0</v>
      </c>
      <c r="CX417" s="114" t="s">
        <v>358</v>
      </c>
    </row>
    <row r="418">
      <c r="A418" s="117" t="s">
        <v>457</v>
      </c>
      <c r="B418" s="117" t="s">
        <v>458</v>
      </c>
      <c r="C418" s="117" t="s">
        <v>25</v>
      </c>
      <c r="D418" s="117" t="s">
        <v>459</v>
      </c>
      <c r="E418" s="117" t="s">
        <v>349</v>
      </c>
      <c r="F418" s="117"/>
      <c r="G418" s="117"/>
      <c r="H418" s="117"/>
      <c r="I418" s="118">
        <v>21710.0</v>
      </c>
      <c r="J418" s="117" t="s">
        <v>83</v>
      </c>
      <c r="K418" s="117" t="s">
        <v>460</v>
      </c>
      <c r="L418" s="119">
        <v>45811.0</v>
      </c>
      <c r="M418" s="117" t="s">
        <v>351</v>
      </c>
      <c r="N418" s="118">
        <v>6.0</v>
      </c>
      <c r="O418" s="117" t="s">
        <v>352</v>
      </c>
      <c r="P418" s="117" t="s">
        <v>353</v>
      </c>
      <c r="Q418" s="118">
        <v>2324.86</v>
      </c>
      <c r="R418" s="118">
        <v>2897.12</v>
      </c>
      <c r="S418" s="118">
        <v>17.0</v>
      </c>
      <c r="T418" s="118">
        <v>19.0</v>
      </c>
      <c r="U418" s="118">
        <v>44.0</v>
      </c>
      <c r="V418" s="118">
        <v>48.0</v>
      </c>
      <c r="W418" s="118">
        <v>0.0979338435</v>
      </c>
      <c r="X418" s="118">
        <v>0.08723262032085566</v>
      </c>
      <c r="Y418" s="118">
        <v>0.057600565</v>
      </c>
      <c r="Z418" s="118">
        <v>0.051702021</v>
      </c>
      <c r="AA418" s="118">
        <v>0.0482037535</v>
      </c>
      <c r="AB418" s="118">
        <v>-916.7857019796417</v>
      </c>
      <c r="AC418" s="118"/>
      <c r="AD418" s="118"/>
      <c r="AE418" s="118"/>
      <c r="AF418" s="118"/>
      <c r="AG418" s="118">
        <v>-916.7857019796417</v>
      </c>
      <c r="AH418" s="118"/>
      <c r="AI418" s="118"/>
      <c r="AJ418" s="118"/>
      <c r="AK418" s="118"/>
      <c r="AL418" s="118"/>
      <c r="AM418" s="118"/>
      <c r="AN418" s="118"/>
      <c r="AO418" s="118"/>
      <c r="AP418" s="118"/>
      <c r="AQ418" s="118"/>
      <c r="AR418" s="118">
        <v>0.0</v>
      </c>
      <c r="AS418" s="118">
        <v>0.0</v>
      </c>
      <c r="AT418" s="118"/>
      <c r="AU418" s="118"/>
      <c r="AV418" s="118"/>
      <c r="AW418" s="118"/>
      <c r="AX418" s="118"/>
      <c r="AY418" s="118"/>
      <c r="AZ418" s="118"/>
      <c r="BA418" s="118"/>
      <c r="BB418" s="118"/>
      <c r="BC418" s="118"/>
      <c r="BD418" s="118"/>
      <c r="BE418" s="118"/>
      <c r="BF418" s="118"/>
      <c r="BG418" s="118"/>
      <c r="BH418" s="118">
        <v>11679.828626407794</v>
      </c>
      <c r="BI418" s="118">
        <v>-8197.516919108071</v>
      </c>
      <c r="BJ418" s="118">
        <v>7880.5363932750615</v>
      </c>
      <c r="BK418" s="118">
        <v>-5492.826787284264</v>
      </c>
      <c r="BL418" s="118">
        <v>5498.158071810806</v>
      </c>
      <c r="BM418" s="118">
        <v>-8305.59743566908</v>
      </c>
      <c r="BN418" s="118">
        <v>3882.9339049442465</v>
      </c>
      <c r="BO418" s="118">
        <v>-6120.801167981695</v>
      </c>
      <c r="BP418" s="118">
        <v>6757.241777658788</v>
      </c>
      <c r="BQ418" s="118">
        <v>-7326.813878479614</v>
      </c>
      <c r="BR418" s="118"/>
      <c r="BS418" s="118"/>
      <c r="BT418" s="118"/>
      <c r="BU418" s="118"/>
      <c r="BV418" s="118"/>
      <c r="BW418" s="118"/>
      <c r="BX418" s="118"/>
      <c r="BY418" s="118"/>
      <c r="BZ418" s="118">
        <v>0.0</v>
      </c>
      <c r="CA418" s="118">
        <v>0.0</v>
      </c>
      <c r="CB418" s="118"/>
      <c r="CC418" s="118"/>
      <c r="CD418" s="118">
        <v>0.0</v>
      </c>
      <c r="CE418" s="118">
        <v>0.0</v>
      </c>
      <c r="CF418" s="118">
        <v>0.0</v>
      </c>
      <c r="CG418" s="118">
        <v>0.0</v>
      </c>
      <c r="CH418" s="118"/>
      <c r="CI418" s="118"/>
      <c r="CJ418" s="118"/>
      <c r="CK418" s="118"/>
      <c r="CL418" s="119">
        <v>45811.0</v>
      </c>
      <c r="CM418" s="117" t="s">
        <v>384</v>
      </c>
      <c r="CN418" s="117" t="s">
        <v>461</v>
      </c>
      <c r="CO418" s="117" t="s">
        <v>462</v>
      </c>
      <c r="CP418" s="118">
        <v>2324.86</v>
      </c>
      <c r="CQ418" s="118">
        <v>25.0</v>
      </c>
      <c r="CR418" s="118">
        <v>23.0</v>
      </c>
      <c r="CS418" s="117" t="s">
        <v>247</v>
      </c>
      <c r="CT418" s="117"/>
      <c r="CU418" s="117"/>
      <c r="CV418" s="117" t="s">
        <v>372</v>
      </c>
      <c r="CW418" s="119">
        <v>46177.0</v>
      </c>
      <c r="CX418" s="117" t="s">
        <v>358</v>
      </c>
    </row>
    <row r="419">
      <c r="A419" s="114" t="s">
        <v>431</v>
      </c>
      <c r="B419" s="114" t="s">
        <v>432</v>
      </c>
      <c r="C419" s="114" t="s">
        <v>27</v>
      </c>
      <c r="D419" s="114" t="s">
        <v>426</v>
      </c>
      <c r="E419" s="114" t="s">
        <v>349</v>
      </c>
      <c r="F419" s="114"/>
      <c r="G419" s="114"/>
      <c r="H419" s="114"/>
      <c r="I419" s="115">
        <v>21667.0</v>
      </c>
      <c r="J419" s="114" t="s">
        <v>91</v>
      </c>
      <c r="K419" s="114" t="s">
        <v>427</v>
      </c>
      <c r="L419" s="116">
        <v>45811.0</v>
      </c>
      <c r="M419" s="114" t="s">
        <v>351</v>
      </c>
      <c r="N419" s="115">
        <v>6.0</v>
      </c>
      <c r="O419" s="114" t="s">
        <v>352</v>
      </c>
      <c r="P419" s="114" t="s">
        <v>353</v>
      </c>
      <c r="Q419" s="115">
        <v>8385.08</v>
      </c>
      <c r="R419" s="115">
        <v>13797.26</v>
      </c>
      <c r="S419" s="115">
        <v>45.0</v>
      </c>
      <c r="T419" s="115">
        <v>72.0</v>
      </c>
      <c r="U419" s="115">
        <v>154.0</v>
      </c>
      <c r="V419" s="115">
        <v>217.0</v>
      </c>
      <c r="W419" s="115">
        <v>-0.126790611</v>
      </c>
      <c r="X419" s="115">
        <v>-0.13422818791946312</v>
      </c>
      <c r="Y419" s="115">
        <v>0.005650353</v>
      </c>
      <c r="Z419" s="115">
        <v>0.040681487</v>
      </c>
      <c r="AA419" s="115">
        <v>-0.053243574</v>
      </c>
      <c r="AB419" s="115">
        <v>-3517.1575680579613</v>
      </c>
      <c r="AC419" s="115"/>
      <c r="AD419" s="115"/>
      <c r="AE419" s="115"/>
      <c r="AF419" s="115"/>
      <c r="AG419" s="115">
        <v>-3517.1575680579613</v>
      </c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>
        <v>0.0</v>
      </c>
      <c r="AS419" s="115">
        <v>0.0</v>
      </c>
      <c r="AT419" s="115"/>
      <c r="AU419" s="115"/>
      <c r="AV419" s="115"/>
      <c r="AW419" s="115"/>
      <c r="AX419" s="115"/>
      <c r="AY419" s="115"/>
      <c r="AZ419" s="115"/>
      <c r="BA419" s="115"/>
      <c r="BB419" s="115"/>
      <c r="BC419" s="115"/>
      <c r="BD419" s="115"/>
      <c r="BE419" s="115"/>
      <c r="BF419" s="115"/>
      <c r="BG419" s="115"/>
      <c r="BH419" s="115">
        <v>8678.935800904694</v>
      </c>
      <c r="BI419" s="115">
        <v>-33713.694717129394</v>
      </c>
      <c r="BJ419" s="115">
        <v>9178.026030023946</v>
      </c>
      <c r="BK419" s="115">
        <v>-23255.488182053545</v>
      </c>
      <c r="BL419" s="115">
        <v>1999.2533224824615</v>
      </c>
      <c r="BM419" s="115">
        <v>-12187.434310564104</v>
      </c>
      <c r="BN419" s="115">
        <v>10141.09402080576</v>
      </c>
      <c r="BO419" s="115">
        <v>-7466.530846529359</v>
      </c>
      <c r="BP419" s="115">
        <v>2488.382941084486</v>
      </c>
      <c r="BQ419" s="115">
        <v>-15351.127103442534</v>
      </c>
      <c r="BR419" s="115"/>
      <c r="BS419" s="115"/>
      <c r="BT419" s="115"/>
      <c r="BU419" s="115"/>
      <c r="BV419" s="115"/>
      <c r="BW419" s="115"/>
      <c r="BX419" s="115"/>
      <c r="BY419" s="115"/>
      <c r="BZ419" s="115">
        <v>0.0</v>
      </c>
      <c r="CA419" s="115">
        <v>0.0</v>
      </c>
      <c r="CB419" s="115"/>
      <c r="CC419" s="115"/>
      <c r="CD419" s="115">
        <v>0.0</v>
      </c>
      <c r="CE419" s="115">
        <v>0.0</v>
      </c>
      <c r="CF419" s="115">
        <v>0.0</v>
      </c>
      <c r="CG419" s="115">
        <v>0.0</v>
      </c>
      <c r="CH419" s="115"/>
      <c r="CI419" s="115"/>
      <c r="CJ419" s="115"/>
      <c r="CK419" s="115"/>
      <c r="CL419" s="116">
        <v>45811.0</v>
      </c>
      <c r="CM419" s="114" t="s">
        <v>369</v>
      </c>
      <c r="CN419" s="114" t="s">
        <v>429</v>
      </c>
      <c r="CO419" s="114" t="s">
        <v>430</v>
      </c>
      <c r="CP419" s="115">
        <v>8385.08</v>
      </c>
      <c r="CQ419" s="115">
        <v>25.0</v>
      </c>
      <c r="CR419" s="115">
        <v>23.0</v>
      </c>
      <c r="CS419" s="114" t="s">
        <v>247</v>
      </c>
      <c r="CT419" s="114"/>
      <c r="CU419" s="114"/>
      <c r="CV419" s="114" t="s">
        <v>372</v>
      </c>
      <c r="CW419" s="116">
        <v>46177.0</v>
      </c>
      <c r="CX419" s="114" t="s">
        <v>358</v>
      </c>
    </row>
    <row r="420">
      <c r="A420" s="117" t="s">
        <v>449</v>
      </c>
      <c r="B420" s="117" t="s">
        <v>453</v>
      </c>
      <c r="C420" s="117" t="s">
        <v>25</v>
      </c>
      <c r="D420" s="117" t="s">
        <v>389</v>
      </c>
      <c r="E420" s="117" t="s">
        <v>349</v>
      </c>
      <c r="F420" s="117"/>
      <c r="G420" s="117"/>
      <c r="H420" s="117"/>
      <c r="I420" s="118">
        <v>16499.0</v>
      </c>
      <c r="J420" s="117" t="s">
        <v>92</v>
      </c>
      <c r="K420" s="117" t="s">
        <v>390</v>
      </c>
      <c r="L420" s="119">
        <v>45811.0</v>
      </c>
      <c r="M420" s="117" t="s">
        <v>351</v>
      </c>
      <c r="N420" s="118">
        <v>6.0</v>
      </c>
      <c r="O420" s="117" t="s">
        <v>352</v>
      </c>
      <c r="P420" s="117" t="s">
        <v>353</v>
      </c>
      <c r="Q420" s="118">
        <v>23569.22</v>
      </c>
      <c r="R420" s="118">
        <v>19122.14</v>
      </c>
      <c r="S420" s="118">
        <v>120.0</v>
      </c>
      <c r="T420" s="118">
        <v>112.0</v>
      </c>
      <c r="U420" s="118">
        <v>297.0</v>
      </c>
      <c r="V420" s="118">
        <v>230.0</v>
      </c>
      <c r="W420" s="118">
        <v>-0.071499</v>
      </c>
      <c r="X420" s="118">
        <v>-0.08333333333333337</v>
      </c>
      <c r="Y420" s="118">
        <v>0.089236992</v>
      </c>
      <c r="Z420" s="118">
        <v>-0.005437146</v>
      </c>
      <c r="AA420" s="118">
        <v>0.065431824</v>
      </c>
      <c r="AB420" s="118">
        <v>4657.367616593112</v>
      </c>
      <c r="AC420" s="118"/>
      <c r="AD420" s="118"/>
      <c r="AE420" s="118"/>
      <c r="AF420" s="118"/>
      <c r="AG420" s="118">
        <v>4657.367616593112</v>
      </c>
      <c r="AH420" s="118"/>
      <c r="AI420" s="118"/>
      <c r="AJ420" s="118"/>
      <c r="AK420" s="118"/>
      <c r="AL420" s="118"/>
      <c r="AM420" s="118"/>
      <c r="AN420" s="118"/>
      <c r="AO420" s="118"/>
      <c r="AP420" s="118"/>
      <c r="AQ420" s="118"/>
      <c r="AR420" s="118">
        <v>0.0</v>
      </c>
      <c r="AS420" s="118">
        <v>0.0</v>
      </c>
      <c r="AT420" s="118"/>
      <c r="AU420" s="118"/>
      <c r="AV420" s="118"/>
      <c r="AW420" s="118"/>
      <c r="AX420" s="118"/>
      <c r="AY420" s="118"/>
      <c r="AZ420" s="118"/>
      <c r="BA420" s="118"/>
      <c r="BB420" s="118"/>
      <c r="BC420" s="118"/>
      <c r="BD420" s="118"/>
      <c r="BE420" s="118"/>
      <c r="BF420" s="118"/>
      <c r="BG420" s="118"/>
      <c r="BH420" s="118">
        <v>14160.906115140006</v>
      </c>
      <c r="BI420" s="118">
        <v>-5216.485989499999</v>
      </c>
      <c r="BJ420" s="118">
        <v>7091.908042840505</v>
      </c>
      <c r="BK420" s="118">
        <v>-14366.587560955079</v>
      </c>
      <c r="BL420" s="118">
        <v>9629.868418431779</v>
      </c>
      <c r="BM420" s="118">
        <v>-4039.3248183228097</v>
      </c>
      <c r="BN420" s="118">
        <v>3684.635727246461</v>
      </c>
      <c r="BO420" s="118">
        <v>-4182.42797294591</v>
      </c>
      <c r="BP420" s="118">
        <v>10092.313273467495</v>
      </c>
      <c r="BQ420" s="118">
        <v>-4003.977427659077</v>
      </c>
      <c r="BR420" s="118"/>
      <c r="BS420" s="118"/>
      <c r="BT420" s="118"/>
      <c r="BU420" s="118"/>
      <c r="BV420" s="118"/>
      <c r="BW420" s="118"/>
      <c r="BX420" s="118"/>
      <c r="BY420" s="118"/>
      <c r="BZ420" s="118">
        <v>0.0</v>
      </c>
      <c r="CA420" s="118">
        <v>0.0</v>
      </c>
      <c r="CB420" s="118"/>
      <c r="CC420" s="118"/>
      <c r="CD420" s="118">
        <v>0.0</v>
      </c>
      <c r="CE420" s="118">
        <v>0.0</v>
      </c>
      <c r="CF420" s="118">
        <v>0.0</v>
      </c>
      <c r="CG420" s="118">
        <v>0.0</v>
      </c>
      <c r="CH420" s="118"/>
      <c r="CI420" s="118"/>
      <c r="CJ420" s="118"/>
      <c r="CK420" s="118"/>
      <c r="CL420" s="119">
        <v>45811.0</v>
      </c>
      <c r="CM420" s="117" t="s">
        <v>384</v>
      </c>
      <c r="CN420" s="117" t="s">
        <v>391</v>
      </c>
      <c r="CO420" s="117" t="s">
        <v>392</v>
      </c>
      <c r="CP420" s="118">
        <v>23569.22</v>
      </c>
      <c r="CQ420" s="118">
        <v>25.0</v>
      </c>
      <c r="CR420" s="118">
        <v>23.0</v>
      </c>
      <c r="CS420" s="117" t="s">
        <v>247</v>
      </c>
      <c r="CT420" s="117"/>
      <c r="CU420" s="117"/>
      <c r="CV420" s="117" t="s">
        <v>357</v>
      </c>
      <c r="CW420" s="119">
        <v>46177.0</v>
      </c>
      <c r="CX420" s="117" t="s">
        <v>358</v>
      </c>
    </row>
    <row r="421">
      <c r="A421" s="114" t="s">
        <v>433</v>
      </c>
      <c r="B421" s="114" t="s">
        <v>456</v>
      </c>
      <c r="C421" s="114" t="s">
        <v>27</v>
      </c>
      <c r="D421" s="114" t="s">
        <v>426</v>
      </c>
      <c r="E421" s="114" t="s">
        <v>349</v>
      </c>
      <c r="F421" s="114"/>
      <c r="G421" s="114"/>
      <c r="H421" s="114"/>
      <c r="I421" s="115">
        <v>21648.0</v>
      </c>
      <c r="J421" s="114" t="s">
        <v>86</v>
      </c>
      <c r="K421" s="114" t="s">
        <v>427</v>
      </c>
      <c r="L421" s="116">
        <v>45811.0</v>
      </c>
      <c r="M421" s="114" t="s">
        <v>351</v>
      </c>
      <c r="N421" s="115">
        <v>6.0</v>
      </c>
      <c r="O421" s="114" t="s">
        <v>352</v>
      </c>
      <c r="P421" s="114" t="s">
        <v>353</v>
      </c>
      <c r="Q421" s="115">
        <v>4232.93</v>
      </c>
      <c r="R421" s="115">
        <v>6209.88</v>
      </c>
      <c r="S421" s="115">
        <v>31.0</v>
      </c>
      <c r="T421" s="115">
        <v>49.0</v>
      </c>
      <c r="U421" s="115">
        <v>76.0</v>
      </c>
      <c r="V421" s="115">
        <v>134.0</v>
      </c>
      <c r="W421" s="115">
        <v>-0.082491842</v>
      </c>
      <c r="X421" s="115">
        <v>-0.04054054054054057</v>
      </c>
      <c r="Y421" s="115">
        <v>-0.002432829</v>
      </c>
      <c r="Z421" s="115">
        <v>0.064605929</v>
      </c>
      <c r="AA421" s="115">
        <v>-0.117253521</v>
      </c>
      <c r="AB421" s="115">
        <v>-1872.7950200185796</v>
      </c>
      <c r="AC421" s="115"/>
      <c r="AD421" s="115"/>
      <c r="AE421" s="115"/>
      <c r="AF421" s="115"/>
      <c r="AG421" s="115">
        <v>-1872.7950200185796</v>
      </c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>
        <v>0.0</v>
      </c>
      <c r="AS421" s="115">
        <v>0.0</v>
      </c>
      <c r="AT421" s="115"/>
      <c r="AU421" s="115"/>
      <c r="AV421" s="115"/>
      <c r="AW421" s="115"/>
      <c r="AX421" s="115"/>
      <c r="AY421" s="115"/>
      <c r="AZ421" s="115"/>
      <c r="BA421" s="115"/>
      <c r="BB421" s="115"/>
      <c r="BC421" s="115"/>
      <c r="BD421" s="115"/>
      <c r="BE421" s="115"/>
      <c r="BF421" s="115"/>
      <c r="BG421" s="115"/>
      <c r="BH421" s="115">
        <v>19887.49395686188</v>
      </c>
      <c r="BI421" s="115">
        <v>-22578.772566094856</v>
      </c>
      <c r="BJ421" s="115">
        <v>12982.287882373043</v>
      </c>
      <c r="BK421" s="115">
        <v>-20770.18022668756</v>
      </c>
      <c r="BL421" s="115">
        <v>11504.797384176234</v>
      </c>
      <c r="BM421" s="115">
        <v>-11942.076672702342</v>
      </c>
      <c r="BN421" s="115">
        <v>15008.702361718948</v>
      </c>
      <c r="BO421" s="115">
        <v>-7250.416656033272</v>
      </c>
      <c r="BP421" s="115">
        <v>7518.697162192786</v>
      </c>
      <c r="BQ421" s="115">
        <v>-15714.262156404566</v>
      </c>
      <c r="BR421" s="115"/>
      <c r="BS421" s="115"/>
      <c r="BT421" s="115"/>
      <c r="BU421" s="115"/>
      <c r="BV421" s="115"/>
      <c r="BW421" s="115"/>
      <c r="BX421" s="115"/>
      <c r="BY421" s="115"/>
      <c r="BZ421" s="115">
        <v>0.0</v>
      </c>
      <c r="CA421" s="115">
        <v>0.0</v>
      </c>
      <c r="CB421" s="115"/>
      <c r="CC421" s="115"/>
      <c r="CD421" s="115">
        <v>0.0</v>
      </c>
      <c r="CE421" s="115">
        <v>0.0</v>
      </c>
      <c r="CF421" s="115">
        <v>0.0</v>
      </c>
      <c r="CG421" s="115">
        <v>0.0</v>
      </c>
      <c r="CH421" s="115"/>
      <c r="CI421" s="115"/>
      <c r="CJ421" s="115"/>
      <c r="CK421" s="115"/>
      <c r="CL421" s="116">
        <v>45811.0</v>
      </c>
      <c r="CM421" s="114" t="s">
        <v>369</v>
      </c>
      <c r="CN421" s="114" t="s">
        <v>429</v>
      </c>
      <c r="CO421" s="114" t="s">
        <v>430</v>
      </c>
      <c r="CP421" s="115">
        <v>4232.93</v>
      </c>
      <c r="CQ421" s="115">
        <v>25.0</v>
      </c>
      <c r="CR421" s="115">
        <v>23.0</v>
      </c>
      <c r="CS421" s="114" t="s">
        <v>247</v>
      </c>
      <c r="CT421" s="114"/>
      <c r="CU421" s="114"/>
      <c r="CV421" s="114" t="s">
        <v>372</v>
      </c>
      <c r="CW421" s="116">
        <v>46177.0</v>
      </c>
      <c r="CX421" s="114" t="s">
        <v>358</v>
      </c>
    </row>
    <row r="422">
      <c r="A422" s="117" t="s">
        <v>435</v>
      </c>
      <c r="B422" s="117" t="s">
        <v>465</v>
      </c>
      <c r="C422" s="117" t="s">
        <v>25</v>
      </c>
      <c r="D422" s="117" t="s">
        <v>437</v>
      </c>
      <c r="E422" s="117" t="s">
        <v>349</v>
      </c>
      <c r="F422" s="117"/>
      <c r="G422" s="117"/>
      <c r="H422" s="117"/>
      <c r="I422" s="118">
        <v>21784.0</v>
      </c>
      <c r="J422" s="117" t="s">
        <v>94</v>
      </c>
      <c r="K422" s="117" t="s">
        <v>438</v>
      </c>
      <c r="L422" s="119">
        <v>45811.0</v>
      </c>
      <c r="M422" s="117" t="s">
        <v>351</v>
      </c>
      <c r="N422" s="118">
        <v>6.0</v>
      </c>
      <c r="O422" s="117" t="s">
        <v>352</v>
      </c>
      <c r="P422" s="117" t="s">
        <v>353</v>
      </c>
      <c r="Q422" s="118">
        <v>82.4</v>
      </c>
      <c r="R422" s="118">
        <v>579.4</v>
      </c>
      <c r="S422" s="118">
        <v>1.0</v>
      </c>
      <c r="T422" s="118">
        <v>3.0</v>
      </c>
      <c r="U422" s="118">
        <v>1.0</v>
      </c>
      <c r="V422" s="118">
        <v>7.0</v>
      </c>
      <c r="W422" s="118">
        <v>-0.061407619</v>
      </c>
      <c r="X422" s="118">
        <v>-0.01789473684210524</v>
      </c>
      <c r="Y422" s="118">
        <v>0.1519918505</v>
      </c>
      <c r="Z422" s="118">
        <v>0.020850626</v>
      </c>
      <c r="AA422" s="118">
        <v>0.026016475</v>
      </c>
      <c r="AB422" s="118">
        <v>-300.4644471121476</v>
      </c>
      <c r="AC422" s="118"/>
      <c r="AD422" s="118"/>
      <c r="AE422" s="118"/>
      <c r="AF422" s="118"/>
      <c r="AG422" s="118">
        <v>-300.4644471121476</v>
      </c>
      <c r="AH422" s="118"/>
      <c r="AI422" s="118"/>
      <c r="AJ422" s="118"/>
      <c r="AK422" s="118"/>
      <c r="AL422" s="118"/>
      <c r="AM422" s="118"/>
      <c r="AN422" s="118"/>
      <c r="AO422" s="118"/>
      <c r="AP422" s="118"/>
      <c r="AQ422" s="118"/>
      <c r="AR422" s="118">
        <v>0.0</v>
      </c>
      <c r="AS422" s="118">
        <v>0.0</v>
      </c>
      <c r="AT422" s="118"/>
      <c r="AU422" s="118"/>
      <c r="AV422" s="118"/>
      <c r="AW422" s="118"/>
      <c r="AX422" s="118"/>
      <c r="AY422" s="118"/>
      <c r="AZ422" s="118"/>
      <c r="BA422" s="118"/>
      <c r="BB422" s="118"/>
      <c r="BC422" s="118"/>
      <c r="BD422" s="118"/>
      <c r="BE422" s="118"/>
      <c r="BF422" s="118"/>
      <c r="BG422" s="118"/>
      <c r="BH422" s="118">
        <v>5729.419862342211</v>
      </c>
      <c r="BI422" s="118">
        <v>-4576.06863499825</v>
      </c>
      <c r="BJ422" s="118">
        <v>3030.7063750000007</v>
      </c>
      <c r="BK422" s="118">
        <v>-718.3422344509214</v>
      </c>
      <c r="BL422" s="118">
        <v>1835.2044742961614</v>
      </c>
      <c r="BM422" s="118">
        <v>-749.7453096865776</v>
      </c>
      <c r="BN422" s="118">
        <v>1535.4868201906238</v>
      </c>
      <c r="BO422" s="118">
        <v>-70.24511535197759</v>
      </c>
      <c r="BP422" s="118">
        <v>653.6941017181286</v>
      </c>
      <c r="BQ422" s="118">
        <v>-1033.4766419471912</v>
      </c>
      <c r="BR422" s="118"/>
      <c r="BS422" s="118"/>
      <c r="BT422" s="118"/>
      <c r="BU422" s="118"/>
      <c r="BV422" s="118"/>
      <c r="BW422" s="118"/>
      <c r="BX422" s="118"/>
      <c r="BY422" s="118"/>
      <c r="BZ422" s="118">
        <v>0.0</v>
      </c>
      <c r="CA422" s="118">
        <v>0.0</v>
      </c>
      <c r="CB422" s="118"/>
      <c r="CC422" s="118"/>
      <c r="CD422" s="118">
        <v>0.0</v>
      </c>
      <c r="CE422" s="118">
        <v>0.0</v>
      </c>
      <c r="CF422" s="118">
        <v>0.0</v>
      </c>
      <c r="CG422" s="118">
        <v>0.0</v>
      </c>
      <c r="CH422" s="118"/>
      <c r="CI422" s="118"/>
      <c r="CJ422" s="118"/>
      <c r="CK422" s="118"/>
      <c r="CL422" s="119">
        <v>45811.0</v>
      </c>
      <c r="CM422" s="117" t="s">
        <v>354</v>
      </c>
      <c r="CN422" s="117" t="s">
        <v>466</v>
      </c>
      <c r="CO422" s="117" t="s">
        <v>467</v>
      </c>
      <c r="CP422" s="118">
        <v>82.4</v>
      </c>
      <c r="CQ422" s="118">
        <v>25.0</v>
      </c>
      <c r="CR422" s="118">
        <v>23.0</v>
      </c>
      <c r="CS422" s="117" t="s">
        <v>247</v>
      </c>
      <c r="CT422" s="117"/>
      <c r="CU422" s="117"/>
      <c r="CV422" s="117" t="s">
        <v>372</v>
      </c>
      <c r="CW422" s="119">
        <v>46177.0</v>
      </c>
      <c r="CX422" s="117" t="s">
        <v>358</v>
      </c>
    </row>
    <row r="423">
      <c r="A423" s="114" t="s">
        <v>435</v>
      </c>
      <c r="B423" s="114" t="s">
        <v>436</v>
      </c>
      <c r="C423" s="114" t="s">
        <v>25</v>
      </c>
      <c r="D423" s="114" t="s">
        <v>437</v>
      </c>
      <c r="E423" s="114" t="s">
        <v>349</v>
      </c>
      <c r="F423" s="114"/>
      <c r="G423" s="114"/>
      <c r="H423" s="114"/>
      <c r="I423" s="115">
        <v>21728.0</v>
      </c>
      <c r="J423" s="114" t="s">
        <v>94</v>
      </c>
      <c r="K423" s="114" t="s">
        <v>438</v>
      </c>
      <c r="L423" s="116">
        <v>45811.0</v>
      </c>
      <c r="M423" s="114" t="s">
        <v>428</v>
      </c>
      <c r="N423" s="115">
        <v>6.0</v>
      </c>
      <c r="O423" s="114" t="s">
        <v>352</v>
      </c>
      <c r="P423" s="114" t="s">
        <v>353</v>
      </c>
      <c r="Q423" s="115"/>
      <c r="R423" s="115">
        <v>2889.88</v>
      </c>
      <c r="S423" s="115"/>
      <c r="T423" s="115">
        <v>20.0</v>
      </c>
      <c r="U423" s="115"/>
      <c r="V423" s="115">
        <v>45.0</v>
      </c>
      <c r="W423" s="115">
        <v>-0.061407619</v>
      </c>
      <c r="X423" s="115">
        <v>-0.01789473684210524</v>
      </c>
      <c r="Y423" s="115">
        <v>0.1519918505</v>
      </c>
      <c r="Z423" s="115">
        <v>0.020850626</v>
      </c>
      <c r="AA423" s="115">
        <v>0.026016475</v>
      </c>
      <c r="AB423" s="115">
        <v>0.0</v>
      </c>
      <c r="AC423" s="115"/>
      <c r="AD423" s="115"/>
      <c r="AE423" s="115"/>
      <c r="AF423" s="115"/>
      <c r="AG423" s="115">
        <v>0.0</v>
      </c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>
        <v>0.0</v>
      </c>
      <c r="AS423" s="115">
        <v>0.0</v>
      </c>
      <c r="AT423" s="115"/>
      <c r="AU423" s="115"/>
      <c r="AV423" s="115"/>
      <c r="AW423" s="115"/>
      <c r="AX423" s="115"/>
      <c r="AY423" s="115"/>
      <c r="AZ423" s="115"/>
      <c r="BA423" s="115"/>
      <c r="BB423" s="115"/>
      <c r="BC423" s="115"/>
      <c r="BD423" s="115"/>
      <c r="BE423" s="115"/>
      <c r="BF423" s="115"/>
      <c r="BG423" s="115"/>
      <c r="BH423" s="115">
        <v>5729.419862342211</v>
      </c>
      <c r="BI423" s="115">
        <v>-4576.06863499825</v>
      </c>
      <c r="BJ423" s="115">
        <v>3030.7063750000007</v>
      </c>
      <c r="BK423" s="115">
        <v>-718.3422344509214</v>
      </c>
      <c r="BL423" s="115">
        <v>1835.2044742961614</v>
      </c>
      <c r="BM423" s="115">
        <v>-749.7453096865776</v>
      </c>
      <c r="BN423" s="115">
        <v>1535.4868201906238</v>
      </c>
      <c r="BO423" s="115">
        <v>-70.24511535197759</v>
      </c>
      <c r="BP423" s="115">
        <v>653.6941017181286</v>
      </c>
      <c r="BQ423" s="115">
        <v>-1033.4766419471912</v>
      </c>
      <c r="BR423" s="115"/>
      <c r="BS423" s="115"/>
      <c r="BT423" s="115"/>
      <c r="BU423" s="115"/>
      <c r="BV423" s="115"/>
      <c r="BW423" s="115"/>
      <c r="BX423" s="115"/>
      <c r="BY423" s="115"/>
      <c r="BZ423" s="115">
        <v>0.0</v>
      </c>
      <c r="CA423" s="115">
        <v>0.0</v>
      </c>
      <c r="CB423" s="115"/>
      <c r="CC423" s="115"/>
      <c r="CD423" s="115">
        <v>0.0</v>
      </c>
      <c r="CE423" s="115">
        <v>0.0</v>
      </c>
      <c r="CF423" s="115">
        <v>0.0</v>
      </c>
      <c r="CG423" s="115">
        <v>0.0</v>
      </c>
      <c r="CH423" s="115"/>
      <c r="CI423" s="115"/>
      <c r="CJ423" s="115"/>
      <c r="CK423" s="115"/>
      <c r="CL423" s="116"/>
      <c r="CM423" s="114"/>
      <c r="CN423" s="114"/>
      <c r="CO423" s="114"/>
      <c r="CP423" s="115"/>
      <c r="CQ423" s="115">
        <v>25.0</v>
      </c>
      <c r="CR423" s="115">
        <v>23.0</v>
      </c>
      <c r="CS423" s="114" t="s">
        <v>247</v>
      </c>
      <c r="CT423" s="114"/>
      <c r="CU423" s="114"/>
      <c r="CV423" s="114"/>
      <c r="CW423" s="116">
        <v>366.0</v>
      </c>
      <c r="CX423" s="114" t="s">
        <v>358</v>
      </c>
    </row>
    <row r="424">
      <c r="A424" s="117" t="s">
        <v>442</v>
      </c>
      <c r="B424" s="117" t="s">
        <v>443</v>
      </c>
      <c r="C424" s="117" t="s">
        <v>25</v>
      </c>
      <c r="D424" s="117" t="s">
        <v>444</v>
      </c>
      <c r="E424" s="117" t="s">
        <v>349</v>
      </c>
      <c r="F424" s="117"/>
      <c r="G424" s="117"/>
      <c r="H424" s="117"/>
      <c r="I424" s="118">
        <v>20296.0</v>
      </c>
      <c r="J424" s="117" t="s">
        <v>96</v>
      </c>
      <c r="K424" s="117" t="s">
        <v>445</v>
      </c>
      <c r="L424" s="119">
        <v>45811.0</v>
      </c>
      <c r="M424" s="117" t="s">
        <v>351</v>
      </c>
      <c r="N424" s="118">
        <v>6.0</v>
      </c>
      <c r="O424" s="117" t="s">
        <v>352</v>
      </c>
      <c r="P424" s="117" t="s">
        <v>353</v>
      </c>
      <c r="Q424" s="118">
        <v>6496.66</v>
      </c>
      <c r="R424" s="118">
        <v>6250.97</v>
      </c>
      <c r="S424" s="118">
        <v>38.0</v>
      </c>
      <c r="T424" s="118">
        <v>35.0</v>
      </c>
      <c r="U424" s="118">
        <v>89.0</v>
      </c>
      <c r="V424" s="118">
        <v>84.0</v>
      </c>
      <c r="W424" s="118">
        <v>0.04034084</v>
      </c>
      <c r="X424" s="118">
        <v>0.04475993804852868</v>
      </c>
      <c r="Y424" s="118">
        <v>-0.013683563</v>
      </c>
      <c r="Z424" s="118">
        <v>0.046733395</v>
      </c>
      <c r="AA424" s="118">
        <v>-0.06415088799999999</v>
      </c>
      <c r="AB424" s="118">
        <v>47.82095559754893</v>
      </c>
      <c r="AC424" s="118"/>
      <c r="AD424" s="118"/>
      <c r="AE424" s="118"/>
      <c r="AF424" s="118"/>
      <c r="AG424" s="118">
        <v>47.82095559754893</v>
      </c>
      <c r="AH424" s="118"/>
      <c r="AI424" s="118"/>
      <c r="AJ424" s="118"/>
      <c r="AK424" s="118"/>
      <c r="AL424" s="118"/>
      <c r="AM424" s="118"/>
      <c r="AN424" s="118"/>
      <c r="AO424" s="118"/>
      <c r="AP424" s="118"/>
      <c r="AQ424" s="118"/>
      <c r="AR424" s="118">
        <v>0.0</v>
      </c>
      <c r="AS424" s="118">
        <v>0.0</v>
      </c>
      <c r="AT424" s="118"/>
      <c r="AU424" s="118"/>
      <c r="AV424" s="118"/>
      <c r="AW424" s="118"/>
      <c r="AX424" s="118"/>
      <c r="AY424" s="118"/>
      <c r="AZ424" s="118"/>
      <c r="BA424" s="118"/>
      <c r="BB424" s="118"/>
      <c r="BC424" s="118"/>
      <c r="BD424" s="118"/>
      <c r="BE424" s="118"/>
      <c r="BF424" s="118"/>
      <c r="BG424" s="118"/>
      <c r="BH424" s="118">
        <v>10156.640480756</v>
      </c>
      <c r="BI424" s="118">
        <v>-11323.431568785998</v>
      </c>
      <c r="BJ424" s="118">
        <v>10372.32108015684</v>
      </c>
      <c r="BK424" s="118">
        <v>-10773.80728102517</v>
      </c>
      <c r="BL424" s="118">
        <v>4921.172321406971</v>
      </c>
      <c r="BM424" s="118">
        <v>-4659.998623910747</v>
      </c>
      <c r="BN424" s="118">
        <v>6754.8390559517875</v>
      </c>
      <c r="BO424" s="118">
        <v>-4900.318458703509</v>
      </c>
      <c r="BP424" s="118">
        <v>3268.026472044724</v>
      </c>
      <c r="BQ424" s="118">
        <v>-4861.373371796778</v>
      </c>
      <c r="BR424" s="118"/>
      <c r="BS424" s="118"/>
      <c r="BT424" s="118"/>
      <c r="BU424" s="118"/>
      <c r="BV424" s="118"/>
      <c r="BW424" s="118"/>
      <c r="BX424" s="118"/>
      <c r="BY424" s="118"/>
      <c r="BZ424" s="118">
        <v>0.0</v>
      </c>
      <c r="CA424" s="118">
        <v>0.0</v>
      </c>
      <c r="CB424" s="118"/>
      <c r="CC424" s="118"/>
      <c r="CD424" s="118">
        <v>0.0</v>
      </c>
      <c r="CE424" s="118">
        <v>0.0</v>
      </c>
      <c r="CF424" s="118">
        <v>0.0</v>
      </c>
      <c r="CG424" s="118">
        <v>0.0</v>
      </c>
      <c r="CH424" s="118"/>
      <c r="CI424" s="118"/>
      <c r="CJ424" s="118"/>
      <c r="CK424" s="118"/>
      <c r="CL424" s="119">
        <v>45811.0</v>
      </c>
      <c r="CM424" s="117" t="s">
        <v>384</v>
      </c>
      <c r="CN424" s="117" t="s">
        <v>391</v>
      </c>
      <c r="CO424" s="117" t="s">
        <v>446</v>
      </c>
      <c r="CP424" s="118">
        <v>6496.66</v>
      </c>
      <c r="CQ424" s="118">
        <v>25.0</v>
      </c>
      <c r="CR424" s="118">
        <v>23.0</v>
      </c>
      <c r="CS424" s="117" t="s">
        <v>247</v>
      </c>
      <c r="CT424" s="117"/>
      <c r="CU424" s="117"/>
      <c r="CV424" s="117" t="s">
        <v>357</v>
      </c>
      <c r="CW424" s="119">
        <v>46177.0</v>
      </c>
      <c r="CX424" s="117" t="s">
        <v>358</v>
      </c>
    </row>
    <row r="425">
      <c r="A425" s="114" t="s">
        <v>463</v>
      </c>
      <c r="B425" s="114" t="s">
        <v>464</v>
      </c>
      <c r="C425" s="114" t="s">
        <v>27</v>
      </c>
      <c r="D425" s="114" t="s">
        <v>411</v>
      </c>
      <c r="E425" s="114" t="s">
        <v>349</v>
      </c>
      <c r="F425" s="114"/>
      <c r="G425" s="114"/>
      <c r="H425" s="114"/>
      <c r="I425" s="115">
        <v>13994.0</v>
      </c>
      <c r="J425" s="114" t="s">
        <v>81</v>
      </c>
      <c r="K425" s="114" t="s">
        <v>412</v>
      </c>
      <c r="L425" s="116">
        <v>45811.0</v>
      </c>
      <c r="M425" s="114" t="s">
        <v>351</v>
      </c>
      <c r="N425" s="115">
        <v>6.0</v>
      </c>
      <c r="O425" s="114" t="s">
        <v>352</v>
      </c>
      <c r="P425" s="114" t="s">
        <v>353</v>
      </c>
      <c r="Q425" s="115">
        <v>1338.78</v>
      </c>
      <c r="R425" s="115">
        <v>4375.41</v>
      </c>
      <c r="S425" s="115">
        <v>8.0</v>
      </c>
      <c r="T425" s="115">
        <v>24.0</v>
      </c>
      <c r="U425" s="115">
        <v>22.0</v>
      </c>
      <c r="V425" s="115">
        <v>60.0</v>
      </c>
      <c r="W425" s="115">
        <v>-0.145184554</v>
      </c>
      <c r="X425" s="115">
        <v>-0.09859154929577463</v>
      </c>
      <c r="Y425" s="115">
        <v>-0.036059178</v>
      </c>
      <c r="Z425" s="115">
        <v>0.072772736</v>
      </c>
      <c r="AA425" s="115">
        <v>-0.085912315</v>
      </c>
      <c r="AB425" s="115">
        <v>-2348.6815875637485</v>
      </c>
      <c r="AC425" s="115"/>
      <c r="AD425" s="115"/>
      <c r="AE425" s="115"/>
      <c r="AF425" s="115"/>
      <c r="AG425" s="115">
        <v>-2348.6815875637485</v>
      </c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>
        <v>0.0</v>
      </c>
      <c r="AS425" s="115">
        <v>0.0</v>
      </c>
      <c r="AT425" s="115"/>
      <c r="AU425" s="115"/>
      <c r="AV425" s="115"/>
      <c r="AW425" s="115"/>
      <c r="AX425" s="115"/>
      <c r="AY425" s="115"/>
      <c r="AZ425" s="115"/>
      <c r="BA425" s="115"/>
      <c r="BB425" s="115"/>
      <c r="BC425" s="115"/>
      <c r="BD425" s="115"/>
      <c r="BE425" s="115"/>
      <c r="BF425" s="115"/>
      <c r="BG425" s="115"/>
      <c r="BH425" s="115">
        <v>2998.897171971999</v>
      </c>
      <c r="BI425" s="115">
        <v>-4715.286104085781</v>
      </c>
      <c r="BJ425" s="115">
        <v>3607.298501289718</v>
      </c>
      <c r="BK425" s="115">
        <v>-4900.881964769353</v>
      </c>
      <c r="BL425" s="115">
        <v>671.5004002234173</v>
      </c>
      <c r="BM425" s="115">
        <v>-2025.269017171946</v>
      </c>
      <c r="BN425" s="115">
        <v>2584.9987019965274</v>
      </c>
      <c r="BO425" s="115">
        <v>-1951.5812922944604</v>
      </c>
      <c r="BP425" s="115">
        <v>1915.3973169901058</v>
      </c>
      <c r="BQ425" s="115">
        <v>-3902.583343640701</v>
      </c>
      <c r="BR425" s="115"/>
      <c r="BS425" s="115"/>
      <c r="BT425" s="115"/>
      <c r="BU425" s="115"/>
      <c r="BV425" s="115"/>
      <c r="BW425" s="115"/>
      <c r="BX425" s="115"/>
      <c r="BY425" s="115"/>
      <c r="BZ425" s="115">
        <v>0.0</v>
      </c>
      <c r="CA425" s="115">
        <v>0.0</v>
      </c>
      <c r="CB425" s="115"/>
      <c r="CC425" s="115"/>
      <c r="CD425" s="115">
        <v>0.0</v>
      </c>
      <c r="CE425" s="115">
        <v>0.0</v>
      </c>
      <c r="CF425" s="115">
        <v>0.0</v>
      </c>
      <c r="CG425" s="115">
        <v>0.0</v>
      </c>
      <c r="CH425" s="115"/>
      <c r="CI425" s="115"/>
      <c r="CJ425" s="115"/>
      <c r="CK425" s="115"/>
      <c r="CL425" s="116">
        <v>45811.0</v>
      </c>
      <c r="CM425" s="114" t="s">
        <v>369</v>
      </c>
      <c r="CN425" s="114" t="s">
        <v>370</v>
      </c>
      <c r="CO425" s="114" t="s">
        <v>371</v>
      </c>
      <c r="CP425" s="115">
        <v>1338.78</v>
      </c>
      <c r="CQ425" s="115">
        <v>25.0</v>
      </c>
      <c r="CR425" s="115">
        <v>23.0</v>
      </c>
      <c r="CS425" s="114" t="s">
        <v>247</v>
      </c>
      <c r="CT425" s="114"/>
      <c r="CU425" s="114"/>
      <c r="CV425" s="114" t="s">
        <v>372</v>
      </c>
      <c r="CW425" s="116">
        <v>46177.0</v>
      </c>
      <c r="CX425" s="114" t="s">
        <v>358</v>
      </c>
    </row>
    <row r="426">
      <c r="A426" s="117" t="s">
        <v>424</v>
      </c>
      <c r="B426" s="117" t="s">
        <v>473</v>
      </c>
      <c r="C426" s="117" t="s">
        <v>27</v>
      </c>
      <c r="D426" s="117" t="s">
        <v>426</v>
      </c>
      <c r="E426" s="117" t="s">
        <v>349</v>
      </c>
      <c r="F426" s="117"/>
      <c r="G426" s="117"/>
      <c r="H426" s="117"/>
      <c r="I426" s="118">
        <v>21671.0</v>
      </c>
      <c r="J426" s="117" t="s">
        <v>87</v>
      </c>
      <c r="K426" s="117" t="s">
        <v>427</v>
      </c>
      <c r="L426" s="119">
        <v>45811.0</v>
      </c>
      <c r="M426" s="117" t="s">
        <v>351</v>
      </c>
      <c r="N426" s="118">
        <v>6.0</v>
      </c>
      <c r="O426" s="117" t="s">
        <v>352</v>
      </c>
      <c r="P426" s="117" t="s">
        <v>353</v>
      </c>
      <c r="Q426" s="118">
        <v>11655.0</v>
      </c>
      <c r="R426" s="118">
        <v>21436.17</v>
      </c>
      <c r="S426" s="118">
        <v>66.0</v>
      </c>
      <c r="T426" s="118">
        <v>107.0</v>
      </c>
      <c r="U426" s="118">
        <v>192.0</v>
      </c>
      <c r="V426" s="118">
        <v>351.0</v>
      </c>
      <c r="W426" s="118">
        <v>-0.10114421900000001</v>
      </c>
      <c r="X426" s="118">
        <v>-0.08821813939924178</v>
      </c>
      <c r="Y426" s="118">
        <v>0.0141456855</v>
      </c>
      <c r="Z426" s="118">
        <v>0.035566201</v>
      </c>
      <c r="AA426" s="118">
        <v>-0.0040127465</v>
      </c>
      <c r="AB426" s="118">
        <v>-7327.674591929805</v>
      </c>
      <c r="AC426" s="118"/>
      <c r="AD426" s="118"/>
      <c r="AE426" s="118"/>
      <c r="AF426" s="118"/>
      <c r="AG426" s="118">
        <v>-7327.674591929805</v>
      </c>
      <c r="AH426" s="118"/>
      <c r="AI426" s="118"/>
      <c r="AJ426" s="118"/>
      <c r="AK426" s="118"/>
      <c r="AL426" s="118"/>
      <c r="AM426" s="118"/>
      <c r="AN426" s="118"/>
      <c r="AO426" s="118"/>
      <c r="AP426" s="118"/>
      <c r="AQ426" s="118"/>
      <c r="AR426" s="118">
        <v>0.0</v>
      </c>
      <c r="AS426" s="118">
        <v>0.0</v>
      </c>
      <c r="AT426" s="118"/>
      <c r="AU426" s="118"/>
      <c r="AV426" s="118"/>
      <c r="AW426" s="118"/>
      <c r="AX426" s="118"/>
      <c r="AY426" s="118"/>
      <c r="AZ426" s="118"/>
      <c r="BA426" s="118"/>
      <c r="BB426" s="118"/>
      <c r="BC426" s="118"/>
      <c r="BD426" s="118"/>
      <c r="BE426" s="118"/>
      <c r="BF426" s="118"/>
      <c r="BG426" s="118"/>
      <c r="BH426" s="118">
        <v>44811.43741889506</v>
      </c>
      <c r="BI426" s="118">
        <v>-37647.6331355835</v>
      </c>
      <c r="BJ426" s="118">
        <v>33717.78995391009</v>
      </c>
      <c r="BK426" s="118">
        <v>-31490.75475548971</v>
      </c>
      <c r="BL426" s="118">
        <v>21489.0501547466</v>
      </c>
      <c r="BM426" s="118">
        <v>-14677.939008431402</v>
      </c>
      <c r="BN426" s="118">
        <v>17203.735143747657</v>
      </c>
      <c r="BO426" s="118">
        <v>-10559.117648593781</v>
      </c>
      <c r="BP426" s="118">
        <v>20151.798066906977</v>
      </c>
      <c r="BQ426" s="118">
        <v>-19985.304415745657</v>
      </c>
      <c r="BR426" s="118"/>
      <c r="BS426" s="118"/>
      <c r="BT426" s="118"/>
      <c r="BU426" s="118"/>
      <c r="BV426" s="118"/>
      <c r="BW426" s="118"/>
      <c r="BX426" s="118"/>
      <c r="BY426" s="118"/>
      <c r="BZ426" s="118">
        <v>0.0</v>
      </c>
      <c r="CA426" s="118">
        <v>0.0</v>
      </c>
      <c r="CB426" s="118"/>
      <c r="CC426" s="118"/>
      <c r="CD426" s="118">
        <v>0.0</v>
      </c>
      <c r="CE426" s="118">
        <v>0.0</v>
      </c>
      <c r="CF426" s="118">
        <v>0.0</v>
      </c>
      <c r="CG426" s="118">
        <v>0.0</v>
      </c>
      <c r="CH426" s="118"/>
      <c r="CI426" s="118"/>
      <c r="CJ426" s="118"/>
      <c r="CK426" s="118"/>
      <c r="CL426" s="119">
        <v>45811.0</v>
      </c>
      <c r="CM426" s="117" t="s">
        <v>369</v>
      </c>
      <c r="CN426" s="117" t="s">
        <v>429</v>
      </c>
      <c r="CO426" s="117" t="s">
        <v>430</v>
      </c>
      <c r="CP426" s="118">
        <v>11655.0</v>
      </c>
      <c r="CQ426" s="118">
        <v>25.0</v>
      </c>
      <c r="CR426" s="118">
        <v>23.0</v>
      </c>
      <c r="CS426" s="117" t="s">
        <v>247</v>
      </c>
      <c r="CT426" s="117"/>
      <c r="CU426" s="117"/>
      <c r="CV426" s="117" t="s">
        <v>372</v>
      </c>
      <c r="CW426" s="119">
        <v>46177.0</v>
      </c>
      <c r="CX426" s="117" t="s">
        <v>358</v>
      </c>
    </row>
    <row r="427">
      <c r="A427" s="114" t="s">
        <v>449</v>
      </c>
      <c r="B427" s="114" t="s">
        <v>450</v>
      </c>
      <c r="C427" s="114" t="s">
        <v>25</v>
      </c>
      <c r="D427" s="114" t="s">
        <v>389</v>
      </c>
      <c r="E427" s="114" t="s">
        <v>349</v>
      </c>
      <c r="F427" s="114"/>
      <c r="G427" s="114"/>
      <c r="H427" s="114"/>
      <c r="I427" s="115">
        <v>18144.0</v>
      </c>
      <c r="J427" s="114" t="s">
        <v>87</v>
      </c>
      <c r="K427" s="114" t="s">
        <v>390</v>
      </c>
      <c r="L427" s="116">
        <v>45811.0</v>
      </c>
      <c r="M427" s="114" t="s">
        <v>351</v>
      </c>
      <c r="N427" s="115">
        <v>6.0</v>
      </c>
      <c r="O427" s="114" t="s">
        <v>352</v>
      </c>
      <c r="P427" s="114" t="s">
        <v>353</v>
      </c>
      <c r="Q427" s="115">
        <v>11819.37</v>
      </c>
      <c r="R427" s="115">
        <v>10629.71</v>
      </c>
      <c r="S427" s="115">
        <v>77.0</v>
      </c>
      <c r="T427" s="115">
        <v>60.0</v>
      </c>
      <c r="U427" s="115">
        <v>154.0</v>
      </c>
      <c r="V427" s="115">
        <v>138.0</v>
      </c>
      <c r="W427" s="115">
        <v>-0.10114421900000001</v>
      </c>
      <c r="X427" s="115">
        <v>-0.08821813939924178</v>
      </c>
      <c r="Y427" s="115">
        <v>0.0141456855</v>
      </c>
      <c r="Z427" s="115">
        <v>0.035566201</v>
      </c>
      <c r="AA427" s="115">
        <v>-0.0040127465</v>
      </c>
      <c r="AB427" s="115">
        <v>1406.8924400896483</v>
      </c>
      <c r="AC427" s="115"/>
      <c r="AD427" s="115"/>
      <c r="AE427" s="115"/>
      <c r="AF427" s="115"/>
      <c r="AG427" s="115">
        <v>1406.8924400896483</v>
      </c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>
        <v>0.0</v>
      </c>
      <c r="AS427" s="115">
        <v>0.0</v>
      </c>
      <c r="AT427" s="115"/>
      <c r="AU427" s="115"/>
      <c r="AV427" s="115"/>
      <c r="AW427" s="115"/>
      <c r="AX427" s="115"/>
      <c r="AY427" s="115"/>
      <c r="AZ427" s="115"/>
      <c r="BA427" s="115"/>
      <c r="BB427" s="115"/>
      <c r="BC427" s="115"/>
      <c r="BD427" s="115"/>
      <c r="BE427" s="115"/>
      <c r="BF427" s="115"/>
      <c r="BG427" s="115"/>
      <c r="BH427" s="115">
        <v>44811.43741889506</v>
      </c>
      <c r="BI427" s="115">
        <v>-37647.6331355835</v>
      </c>
      <c r="BJ427" s="115">
        <v>33717.78995391009</v>
      </c>
      <c r="BK427" s="115">
        <v>-31490.75475548971</v>
      </c>
      <c r="BL427" s="115">
        <v>21489.0501547466</v>
      </c>
      <c r="BM427" s="115">
        <v>-14677.939008431402</v>
      </c>
      <c r="BN427" s="115">
        <v>17203.735143747657</v>
      </c>
      <c r="BO427" s="115">
        <v>-10559.117648593781</v>
      </c>
      <c r="BP427" s="115">
        <v>20151.798066906977</v>
      </c>
      <c r="BQ427" s="115">
        <v>-19985.304415745657</v>
      </c>
      <c r="BR427" s="115"/>
      <c r="BS427" s="115"/>
      <c r="BT427" s="115"/>
      <c r="BU427" s="115"/>
      <c r="BV427" s="115"/>
      <c r="BW427" s="115"/>
      <c r="BX427" s="115"/>
      <c r="BY427" s="115"/>
      <c r="BZ427" s="115">
        <v>0.0</v>
      </c>
      <c r="CA427" s="115">
        <v>0.0</v>
      </c>
      <c r="CB427" s="115"/>
      <c r="CC427" s="115"/>
      <c r="CD427" s="115">
        <v>0.0</v>
      </c>
      <c r="CE427" s="115">
        <v>0.0</v>
      </c>
      <c r="CF427" s="115">
        <v>0.0</v>
      </c>
      <c r="CG427" s="115">
        <v>0.0</v>
      </c>
      <c r="CH427" s="115"/>
      <c r="CI427" s="115"/>
      <c r="CJ427" s="115"/>
      <c r="CK427" s="115"/>
      <c r="CL427" s="116">
        <v>45811.0</v>
      </c>
      <c r="CM427" s="114" t="s">
        <v>384</v>
      </c>
      <c r="CN427" s="114" t="s">
        <v>391</v>
      </c>
      <c r="CO427" s="114" t="s">
        <v>392</v>
      </c>
      <c r="CP427" s="115">
        <v>11819.37</v>
      </c>
      <c r="CQ427" s="115">
        <v>25.0</v>
      </c>
      <c r="CR427" s="115">
        <v>23.0</v>
      </c>
      <c r="CS427" s="114" t="s">
        <v>247</v>
      </c>
      <c r="CT427" s="114"/>
      <c r="CU427" s="114"/>
      <c r="CV427" s="114" t="s">
        <v>357</v>
      </c>
      <c r="CW427" s="116">
        <v>46177.0</v>
      </c>
      <c r="CX427" s="114" t="s">
        <v>358</v>
      </c>
    </row>
    <row r="428">
      <c r="A428" s="117" t="s">
        <v>468</v>
      </c>
      <c r="B428" s="117" t="s">
        <v>132</v>
      </c>
      <c r="C428" s="117" t="s">
        <v>24</v>
      </c>
      <c r="D428" s="117" t="s">
        <v>469</v>
      </c>
      <c r="E428" s="117" t="s">
        <v>349</v>
      </c>
      <c r="F428" s="117"/>
      <c r="G428" s="117"/>
      <c r="H428" s="117"/>
      <c r="I428" s="118">
        <v>19921.0</v>
      </c>
      <c r="J428" s="117" t="s">
        <v>78</v>
      </c>
      <c r="K428" s="117" t="s">
        <v>470</v>
      </c>
      <c r="L428" s="119">
        <v>45811.0</v>
      </c>
      <c r="M428" s="117" t="s">
        <v>351</v>
      </c>
      <c r="N428" s="118">
        <v>6.0</v>
      </c>
      <c r="O428" s="117" t="s">
        <v>352</v>
      </c>
      <c r="P428" s="117" t="s">
        <v>353</v>
      </c>
      <c r="Q428" s="118">
        <v>2621.58</v>
      </c>
      <c r="R428" s="118">
        <v>2249.34</v>
      </c>
      <c r="S428" s="118">
        <v>11.0</v>
      </c>
      <c r="T428" s="118">
        <v>12.0</v>
      </c>
      <c r="U428" s="118">
        <v>29.0</v>
      </c>
      <c r="V428" s="118">
        <v>27.0</v>
      </c>
      <c r="W428" s="118">
        <v>-0.067958535</v>
      </c>
      <c r="X428" s="118">
        <v>-0.11965811965811968</v>
      </c>
      <c r="Y428" s="118">
        <v>0.038277632</v>
      </c>
      <c r="Z428" s="118">
        <v>0.073607972</v>
      </c>
      <c r="AA428" s="118">
        <v>-0.060044893</v>
      </c>
      <c r="AB428" s="118">
        <v>584.6459965076167</v>
      </c>
      <c r="AC428" s="118"/>
      <c r="AD428" s="118"/>
      <c r="AE428" s="118"/>
      <c r="AF428" s="118"/>
      <c r="AG428" s="118">
        <v>584.6459965076167</v>
      </c>
      <c r="AH428" s="118"/>
      <c r="AI428" s="118"/>
      <c r="AJ428" s="118"/>
      <c r="AK428" s="118"/>
      <c r="AL428" s="118"/>
      <c r="AM428" s="118"/>
      <c r="AN428" s="118"/>
      <c r="AO428" s="118"/>
      <c r="AP428" s="118"/>
      <c r="AQ428" s="118"/>
      <c r="AR428" s="118">
        <v>0.0</v>
      </c>
      <c r="AS428" s="118">
        <v>0.0</v>
      </c>
      <c r="AT428" s="118"/>
      <c r="AU428" s="118"/>
      <c r="AV428" s="118"/>
      <c r="AW428" s="118"/>
      <c r="AX428" s="118"/>
      <c r="AY428" s="118"/>
      <c r="AZ428" s="118"/>
      <c r="BA428" s="118"/>
      <c r="BB428" s="118"/>
      <c r="BC428" s="118"/>
      <c r="BD428" s="118"/>
      <c r="BE428" s="118"/>
      <c r="BF428" s="118"/>
      <c r="BG428" s="118"/>
      <c r="BH428" s="118">
        <v>21410.0033251728</v>
      </c>
      <c r="BI428" s="118">
        <v>-30100.857871096</v>
      </c>
      <c r="BJ428" s="118">
        <v>20685.71929863492</v>
      </c>
      <c r="BK428" s="118">
        <v>-14951.884378542187</v>
      </c>
      <c r="BL428" s="118">
        <v>9880.58128126379</v>
      </c>
      <c r="BM428" s="118">
        <v>-13723.62076606114</v>
      </c>
      <c r="BN428" s="118">
        <v>12663.051525295774</v>
      </c>
      <c r="BO428" s="118">
        <v>-8576.257498182524</v>
      </c>
      <c r="BP428" s="118">
        <v>6662.423522449995</v>
      </c>
      <c r="BQ428" s="118">
        <v>-14592.257034360593</v>
      </c>
      <c r="BR428" s="118"/>
      <c r="BS428" s="118"/>
      <c r="BT428" s="118"/>
      <c r="BU428" s="118"/>
      <c r="BV428" s="118"/>
      <c r="BW428" s="118"/>
      <c r="BX428" s="118"/>
      <c r="BY428" s="118"/>
      <c r="BZ428" s="118">
        <v>0.0</v>
      </c>
      <c r="CA428" s="118">
        <v>0.0</v>
      </c>
      <c r="CB428" s="118"/>
      <c r="CC428" s="118"/>
      <c r="CD428" s="118">
        <v>0.0</v>
      </c>
      <c r="CE428" s="118">
        <v>0.0</v>
      </c>
      <c r="CF428" s="118">
        <v>0.0</v>
      </c>
      <c r="CG428" s="118">
        <v>0.0</v>
      </c>
      <c r="CH428" s="118"/>
      <c r="CI428" s="118"/>
      <c r="CJ428" s="118"/>
      <c r="CK428" s="118"/>
      <c r="CL428" s="119">
        <v>45811.0</v>
      </c>
      <c r="CM428" s="117" t="s">
        <v>354</v>
      </c>
      <c r="CN428" s="117" t="s">
        <v>471</v>
      </c>
      <c r="CO428" s="117" t="s">
        <v>472</v>
      </c>
      <c r="CP428" s="118">
        <v>2621.58</v>
      </c>
      <c r="CQ428" s="118">
        <v>25.0</v>
      </c>
      <c r="CR428" s="118">
        <v>23.0</v>
      </c>
      <c r="CS428" s="117" t="s">
        <v>24</v>
      </c>
      <c r="CT428" s="117"/>
      <c r="CU428" s="117"/>
      <c r="CV428" s="117" t="s">
        <v>357</v>
      </c>
      <c r="CW428" s="119">
        <v>46177.0</v>
      </c>
      <c r="CX428" s="117" t="s">
        <v>358</v>
      </c>
    </row>
    <row r="429">
      <c r="A429" s="114" t="s">
        <v>433</v>
      </c>
      <c r="B429" s="114" t="s">
        <v>441</v>
      </c>
      <c r="C429" s="114" t="s">
        <v>27</v>
      </c>
      <c r="D429" s="114" t="s">
        <v>426</v>
      </c>
      <c r="E429" s="114" t="s">
        <v>349</v>
      </c>
      <c r="F429" s="114"/>
      <c r="G429" s="114"/>
      <c r="H429" s="114"/>
      <c r="I429" s="115">
        <v>21662.0</v>
      </c>
      <c r="J429" s="114" t="s">
        <v>87</v>
      </c>
      <c r="K429" s="114" t="s">
        <v>427</v>
      </c>
      <c r="L429" s="116">
        <v>45811.0</v>
      </c>
      <c r="M429" s="114" t="s">
        <v>351</v>
      </c>
      <c r="N429" s="115">
        <v>6.0</v>
      </c>
      <c r="O429" s="114" t="s">
        <v>352</v>
      </c>
      <c r="P429" s="114" t="s">
        <v>353</v>
      </c>
      <c r="Q429" s="115">
        <v>9792.77</v>
      </c>
      <c r="R429" s="115">
        <v>13320.6</v>
      </c>
      <c r="S429" s="115">
        <v>56.0</v>
      </c>
      <c r="T429" s="115">
        <v>80.0</v>
      </c>
      <c r="U429" s="115">
        <v>164.0</v>
      </c>
      <c r="V429" s="115">
        <v>238.0</v>
      </c>
      <c r="W429" s="115">
        <v>-0.10114421900000001</v>
      </c>
      <c r="X429" s="115">
        <v>-0.08821813939924178</v>
      </c>
      <c r="Y429" s="115">
        <v>0.0141456855</v>
      </c>
      <c r="Z429" s="115">
        <v>0.035566201</v>
      </c>
      <c r="AA429" s="115">
        <v>-0.0040127465</v>
      </c>
      <c r="AB429" s="115">
        <v>-2626.3089571316123</v>
      </c>
      <c r="AC429" s="115"/>
      <c r="AD429" s="115"/>
      <c r="AE429" s="115"/>
      <c r="AF429" s="115"/>
      <c r="AG429" s="115">
        <v>-2626.3089571316123</v>
      </c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>
        <v>0.0</v>
      </c>
      <c r="AS429" s="115">
        <v>0.0</v>
      </c>
      <c r="AT429" s="115"/>
      <c r="AU429" s="115"/>
      <c r="AV429" s="115"/>
      <c r="AW429" s="115"/>
      <c r="AX429" s="115"/>
      <c r="AY429" s="115"/>
      <c r="AZ429" s="115"/>
      <c r="BA429" s="115"/>
      <c r="BB429" s="115"/>
      <c r="BC429" s="115"/>
      <c r="BD429" s="115"/>
      <c r="BE429" s="115"/>
      <c r="BF429" s="115"/>
      <c r="BG429" s="115"/>
      <c r="BH429" s="115">
        <v>44811.43741889506</v>
      </c>
      <c r="BI429" s="115">
        <v>-37647.6331355835</v>
      </c>
      <c r="BJ429" s="115">
        <v>33717.78995391009</v>
      </c>
      <c r="BK429" s="115">
        <v>-31490.75475548971</v>
      </c>
      <c r="BL429" s="115">
        <v>21489.0501547466</v>
      </c>
      <c r="BM429" s="115">
        <v>-14677.939008431402</v>
      </c>
      <c r="BN429" s="115">
        <v>17203.735143747657</v>
      </c>
      <c r="BO429" s="115">
        <v>-10559.117648593781</v>
      </c>
      <c r="BP429" s="115">
        <v>20151.798066906977</v>
      </c>
      <c r="BQ429" s="115">
        <v>-19985.304415745657</v>
      </c>
      <c r="BR429" s="115"/>
      <c r="BS429" s="115"/>
      <c r="BT429" s="115"/>
      <c r="BU429" s="115"/>
      <c r="BV429" s="115"/>
      <c r="BW429" s="115"/>
      <c r="BX429" s="115"/>
      <c r="BY429" s="115"/>
      <c r="BZ429" s="115">
        <v>0.0</v>
      </c>
      <c r="CA429" s="115">
        <v>0.0</v>
      </c>
      <c r="CB429" s="115"/>
      <c r="CC429" s="115"/>
      <c r="CD429" s="115">
        <v>0.0</v>
      </c>
      <c r="CE429" s="115">
        <v>0.0</v>
      </c>
      <c r="CF429" s="115">
        <v>0.0</v>
      </c>
      <c r="CG429" s="115">
        <v>0.0</v>
      </c>
      <c r="CH429" s="115"/>
      <c r="CI429" s="115"/>
      <c r="CJ429" s="115"/>
      <c r="CK429" s="115"/>
      <c r="CL429" s="116">
        <v>45811.0</v>
      </c>
      <c r="CM429" s="114" t="s">
        <v>369</v>
      </c>
      <c r="CN429" s="114" t="s">
        <v>429</v>
      </c>
      <c r="CO429" s="114" t="s">
        <v>430</v>
      </c>
      <c r="CP429" s="115">
        <v>9792.77</v>
      </c>
      <c r="CQ429" s="115">
        <v>25.0</v>
      </c>
      <c r="CR429" s="115">
        <v>23.0</v>
      </c>
      <c r="CS429" s="114" t="s">
        <v>247</v>
      </c>
      <c r="CT429" s="114"/>
      <c r="CU429" s="114"/>
      <c r="CV429" s="114" t="s">
        <v>372</v>
      </c>
      <c r="CW429" s="116">
        <v>46177.0</v>
      </c>
      <c r="CX429" s="114" t="s">
        <v>358</v>
      </c>
    </row>
    <row r="430">
      <c r="A430" s="117" t="s">
        <v>424</v>
      </c>
      <c r="B430" s="117" t="s">
        <v>425</v>
      </c>
      <c r="C430" s="117" t="s">
        <v>27</v>
      </c>
      <c r="D430" s="117" t="s">
        <v>426</v>
      </c>
      <c r="E430" s="117" t="s">
        <v>349</v>
      </c>
      <c r="F430" s="117"/>
      <c r="G430" s="117"/>
      <c r="H430" s="117"/>
      <c r="I430" s="118">
        <v>21656.0</v>
      </c>
      <c r="J430" s="117" t="s">
        <v>82</v>
      </c>
      <c r="K430" s="117" t="s">
        <v>427</v>
      </c>
      <c r="L430" s="119">
        <v>45811.0</v>
      </c>
      <c r="M430" s="117" t="s">
        <v>428</v>
      </c>
      <c r="N430" s="118">
        <v>6.0</v>
      </c>
      <c r="O430" s="117" t="s">
        <v>352</v>
      </c>
      <c r="P430" s="117" t="s">
        <v>353</v>
      </c>
      <c r="Q430" s="118">
        <v>4193.07</v>
      </c>
      <c r="R430" s="118"/>
      <c r="S430" s="118">
        <v>29.0</v>
      </c>
      <c r="T430" s="118"/>
      <c r="U430" s="118">
        <v>59.0</v>
      </c>
      <c r="V430" s="118"/>
      <c r="W430" s="118">
        <v>-0.046812981</v>
      </c>
      <c r="X430" s="118">
        <v>-0.038461538461538436</v>
      </c>
      <c r="Y430" s="118">
        <v>0.028705908</v>
      </c>
      <c r="Z430" s="118">
        <v>-0.00195191</v>
      </c>
      <c r="AA430" s="118">
        <v>0.048742348</v>
      </c>
      <c r="AB430" s="118">
        <v>0.0</v>
      </c>
      <c r="AC430" s="118"/>
      <c r="AD430" s="118"/>
      <c r="AE430" s="118"/>
      <c r="AF430" s="118"/>
      <c r="AG430" s="118">
        <v>0.0</v>
      </c>
      <c r="AH430" s="118"/>
      <c r="AI430" s="118"/>
      <c r="AJ430" s="118"/>
      <c r="AK430" s="118"/>
      <c r="AL430" s="118"/>
      <c r="AM430" s="118"/>
      <c r="AN430" s="118"/>
      <c r="AO430" s="118"/>
      <c r="AP430" s="118"/>
      <c r="AQ430" s="118"/>
      <c r="AR430" s="118">
        <v>0.0</v>
      </c>
      <c r="AS430" s="118">
        <v>0.0</v>
      </c>
      <c r="AT430" s="118"/>
      <c r="AU430" s="118"/>
      <c r="AV430" s="118"/>
      <c r="AW430" s="118"/>
      <c r="AX430" s="118"/>
      <c r="AY430" s="118"/>
      <c r="AZ430" s="118"/>
      <c r="BA430" s="118"/>
      <c r="BB430" s="118"/>
      <c r="BC430" s="118"/>
      <c r="BD430" s="118"/>
      <c r="BE430" s="118"/>
      <c r="BF430" s="118"/>
      <c r="BG430" s="118"/>
      <c r="BH430" s="118">
        <v>17036.76500886181</v>
      </c>
      <c r="BI430" s="118">
        <v>-23144.332970452608</v>
      </c>
      <c r="BJ430" s="118">
        <v>15726.03374304927</v>
      </c>
      <c r="BK430" s="118">
        <v>-21526.84667225031</v>
      </c>
      <c r="BL430" s="118">
        <v>8236.886210390892</v>
      </c>
      <c r="BM430" s="118">
        <v>-16170.39297800083</v>
      </c>
      <c r="BN430" s="118">
        <v>7338.40023720636</v>
      </c>
      <c r="BO430" s="118">
        <v>-9248.944549736572</v>
      </c>
      <c r="BP430" s="118">
        <v>5210.676986800426</v>
      </c>
      <c r="BQ430" s="118">
        <v>-11233.63944188015</v>
      </c>
      <c r="BR430" s="118"/>
      <c r="BS430" s="118"/>
      <c r="BT430" s="118"/>
      <c r="BU430" s="118"/>
      <c r="BV430" s="118"/>
      <c r="BW430" s="118"/>
      <c r="BX430" s="118"/>
      <c r="BY430" s="118"/>
      <c r="BZ430" s="118">
        <v>0.0</v>
      </c>
      <c r="CA430" s="118">
        <v>0.0</v>
      </c>
      <c r="CB430" s="118"/>
      <c r="CC430" s="118"/>
      <c r="CD430" s="118">
        <v>0.0</v>
      </c>
      <c r="CE430" s="118">
        <v>0.0</v>
      </c>
      <c r="CF430" s="118">
        <v>0.0</v>
      </c>
      <c r="CG430" s="118">
        <v>0.0</v>
      </c>
      <c r="CH430" s="118"/>
      <c r="CI430" s="118"/>
      <c r="CJ430" s="118"/>
      <c r="CK430" s="118"/>
      <c r="CL430" s="119">
        <v>45811.0</v>
      </c>
      <c r="CM430" s="117" t="s">
        <v>369</v>
      </c>
      <c r="CN430" s="117" t="s">
        <v>429</v>
      </c>
      <c r="CO430" s="117" t="s">
        <v>430</v>
      </c>
      <c r="CP430" s="118">
        <v>4193.07</v>
      </c>
      <c r="CQ430" s="118">
        <v>25.0</v>
      </c>
      <c r="CR430" s="118">
        <v>23.0</v>
      </c>
      <c r="CS430" s="117" t="s">
        <v>247</v>
      </c>
      <c r="CT430" s="117"/>
      <c r="CU430" s="117"/>
      <c r="CV430" s="117"/>
      <c r="CW430" s="119">
        <v>46177.0</v>
      </c>
      <c r="CX430" s="117" t="s">
        <v>358</v>
      </c>
    </row>
    <row r="431">
      <c r="A431" s="114" t="s">
        <v>347</v>
      </c>
      <c r="B431" s="114" t="s">
        <v>118</v>
      </c>
      <c r="C431" s="114" t="s">
        <v>24</v>
      </c>
      <c r="D431" s="114" t="s">
        <v>360</v>
      </c>
      <c r="E431" s="114" t="s">
        <v>349</v>
      </c>
      <c r="F431" s="114"/>
      <c r="G431" s="114"/>
      <c r="H431" s="114"/>
      <c r="I431" s="115">
        <v>20191.0</v>
      </c>
      <c r="J431" s="114" t="s">
        <v>97</v>
      </c>
      <c r="K431" s="114" t="s">
        <v>361</v>
      </c>
      <c r="L431" s="116">
        <v>45811.0</v>
      </c>
      <c r="M431" s="114" t="s">
        <v>351</v>
      </c>
      <c r="N431" s="115">
        <v>6.0</v>
      </c>
      <c r="O431" s="114" t="s">
        <v>352</v>
      </c>
      <c r="P431" s="114" t="s">
        <v>353</v>
      </c>
      <c r="Q431" s="115">
        <v>5622.63</v>
      </c>
      <c r="R431" s="115">
        <v>5464.61</v>
      </c>
      <c r="S431" s="115">
        <v>29.0</v>
      </c>
      <c r="T431" s="115">
        <v>36.0</v>
      </c>
      <c r="U431" s="115">
        <v>77.0</v>
      </c>
      <c r="V431" s="115">
        <v>75.0</v>
      </c>
      <c r="W431" s="115">
        <v>-0.051923965</v>
      </c>
      <c r="X431" s="115">
        <v>-0.11016949152542377</v>
      </c>
      <c r="Y431" s="115">
        <v>0.017272961</v>
      </c>
      <c r="Z431" s="115">
        <v>0.049994038</v>
      </c>
      <c r="AA431" s="115">
        <v>-0.004946123</v>
      </c>
      <c r="AB431" s="115">
        <v>556.3229590789597</v>
      </c>
      <c r="AC431" s="115"/>
      <c r="AD431" s="115"/>
      <c r="AE431" s="115"/>
      <c r="AF431" s="115"/>
      <c r="AG431" s="115">
        <v>556.3229590789597</v>
      </c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>
        <v>0.0</v>
      </c>
      <c r="AS431" s="115">
        <v>0.0</v>
      </c>
      <c r="AT431" s="115"/>
      <c r="AU431" s="115"/>
      <c r="AV431" s="115"/>
      <c r="AW431" s="115"/>
      <c r="AX431" s="115"/>
      <c r="AY431" s="115"/>
      <c r="AZ431" s="115"/>
      <c r="BA431" s="115"/>
      <c r="BB431" s="115"/>
      <c r="BC431" s="115"/>
      <c r="BD431" s="115"/>
      <c r="BE431" s="115"/>
      <c r="BF431" s="115"/>
      <c r="BG431" s="115"/>
      <c r="BH431" s="115">
        <v>19305.340563415702</v>
      </c>
      <c r="BI431" s="115">
        <v>-48598.792677313504</v>
      </c>
      <c r="BJ431" s="115">
        <v>18001.766700059026</v>
      </c>
      <c r="BK431" s="115">
        <v>-26253.014285312005</v>
      </c>
      <c r="BL431" s="115">
        <v>16086.20959326303</v>
      </c>
      <c r="BM431" s="115">
        <v>-15318.522842835288</v>
      </c>
      <c r="BN431" s="115">
        <v>15092.964633061052</v>
      </c>
      <c r="BO431" s="115">
        <v>-12552.554024218209</v>
      </c>
      <c r="BP431" s="115">
        <v>12437.182191457394</v>
      </c>
      <c r="BQ431" s="115">
        <v>-14209.906049872496</v>
      </c>
      <c r="BR431" s="115"/>
      <c r="BS431" s="115"/>
      <c r="BT431" s="115"/>
      <c r="BU431" s="115"/>
      <c r="BV431" s="115"/>
      <c r="BW431" s="115"/>
      <c r="BX431" s="115"/>
      <c r="BY431" s="115"/>
      <c r="BZ431" s="115">
        <v>0.0</v>
      </c>
      <c r="CA431" s="115">
        <v>0.0</v>
      </c>
      <c r="CB431" s="115"/>
      <c r="CC431" s="115"/>
      <c r="CD431" s="115">
        <v>0.0</v>
      </c>
      <c r="CE431" s="115">
        <v>0.0</v>
      </c>
      <c r="CF431" s="115">
        <v>0.0</v>
      </c>
      <c r="CG431" s="115">
        <v>0.0</v>
      </c>
      <c r="CH431" s="115"/>
      <c r="CI431" s="115"/>
      <c r="CJ431" s="115"/>
      <c r="CK431" s="115"/>
      <c r="CL431" s="116">
        <v>45811.0</v>
      </c>
      <c r="CM431" s="114" t="s">
        <v>362</v>
      </c>
      <c r="CN431" s="114" t="s">
        <v>363</v>
      </c>
      <c r="CO431" s="114" t="s">
        <v>364</v>
      </c>
      <c r="CP431" s="115">
        <v>5622.63</v>
      </c>
      <c r="CQ431" s="115">
        <v>25.0</v>
      </c>
      <c r="CR431" s="115">
        <v>23.0</v>
      </c>
      <c r="CS431" s="114" t="s">
        <v>24</v>
      </c>
      <c r="CT431" s="114"/>
      <c r="CU431" s="114"/>
      <c r="CV431" s="114" t="s">
        <v>357</v>
      </c>
      <c r="CW431" s="116">
        <v>46177.0</v>
      </c>
      <c r="CX431" s="114" t="s">
        <v>358</v>
      </c>
    </row>
    <row r="432">
      <c r="A432" s="117" t="s">
        <v>442</v>
      </c>
      <c r="B432" s="117" t="s">
        <v>455</v>
      </c>
      <c r="C432" s="117" t="s">
        <v>25</v>
      </c>
      <c r="D432" s="117" t="s">
        <v>444</v>
      </c>
      <c r="E432" s="117" t="s">
        <v>349</v>
      </c>
      <c r="F432" s="117"/>
      <c r="G432" s="117"/>
      <c r="H432" s="117"/>
      <c r="I432" s="118">
        <v>20299.0</v>
      </c>
      <c r="J432" s="117" t="s">
        <v>79</v>
      </c>
      <c r="K432" s="117" t="s">
        <v>445</v>
      </c>
      <c r="L432" s="119">
        <v>45811.0</v>
      </c>
      <c r="M432" s="117" t="s">
        <v>351</v>
      </c>
      <c r="N432" s="118">
        <v>6.0</v>
      </c>
      <c r="O432" s="117" t="s">
        <v>352</v>
      </c>
      <c r="P432" s="117" t="s">
        <v>353</v>
      </c>
      <c r="Q432" s="118">
        <v>2597.3</v>
      </c>
      <c r="R432" s="118">
        <v>4625.31</v>
      </c>
      <c r="S432" s="118">
        <v>24.0</v>
      </c>
      <c r="T432" s="118">
        <v>22.0</v>
      </c>
      <c r="U432" s="118">
        <v>45.0</v>
      </c>
      <c r="V432" s="118">
        <v>71.0</v>
      </c>
      <c r="W432" s="118">
        <v>-0.054825179</v>
      </c>
      <c r="X432" s="118">
        <v>-0.032258064516129004</v>
      </c>
      <c r="Y432" s="118">
        <v>0.02488836</v>
      </c>
      <c r="Z432" s="118">
        <v>0.004423513</v>
      </c>
      <c r="AA432" s="118">
        <v>0.010875379</v>
      </c>
      <c r="AB432" s="118">
        <v>-2280.830684767335</v>
      </c>
      <c r="AC432" s="118"/>
      <c r="AD432" s="118"/>
      <c r="AE432" s="118"/>
      <c r="AF432" s="118"/>
      <c r="AG432" s="118">
        <v>-2280.830684767335</v>
      </c>
      <c r="AH432" s="118"/>
      <c r="AI432" s="118"/>
      <c r="AJ432" s="118"/>
      <c r="AK432" s="118"/>
      <c r="AL432" s="118"/>
      <c r="AM432" s="118"/>
      <c r="AN432" s="118"/>
      <c r="AO432" s="118"/>
      <c r="AP432" s="118"/>
      <c r="AQ432" s="118"/>
      <c r="AR432" s="118">
        <v>0.0</v>
      </c>
      <c r="AS432" s="118">
        <v>0.0</v>
      </c>
      <c r="AT432" s="118"/>
      <c r="AU432" s="118"/>
      <c r="AV432" s="118"/>
      <c r="AW432" s="118"/>
      <c r="AX432" s="118"/>
      <c r="AY432" s="118"/>
      <c r="AZ432" s="118"/>
      <c r="BA432" s="118"/>
      <c r="BB432" s="118"/>
      <c r="BC432" s="118"/>
      <c r="BD432" s="118"/>
      <c r="BE432" s="118"/>
      <c r="BF432" s="118"/>
      <c r="BG432" s="118"/>
      <c r="BH432" s="118">
        <v>12689.4042571316</v>
      </c>
      <c r="BI432" s="118">
        <v>-7580.891693375738</v>
      </c>
      <c r="BJ432" s="118">
        <v>9341.464108077322</v>
      </c>
      <c r="BK432" s="118">
        <v>-2716.9095246758716</v>
      </c>
      <c r="BL432" s="118">
        <v>4997.815469003817</v>
      </c>
      <c r="BM432" s="118">
        <v>-9433.923137180504</v>
      </c>
      <c r="BN432" s="118">
        <v>4369.607491543079</v>
      </c>
      <c r="BO432" s="118">
        <v>-6035.042337751371</v>
      </c>
      <c r="BP432" s="118">
        <v>4552.077742689686</v>
      </c>
      <c r="BQ432" s="118">
        <v>-7322.750564658083</v>
      </c>
      <c r="BR432" s="118"/>
      <c r="BS432" s="118"/>
      <c r="BT432" s="118"/>
      <c r="BU432" s="118"/>
      <c r="BV432" s="118"/>
      <c r="BW432" s="118"/>
      <c r="BX432" s="118"/>
      <c r="BY432" s="118"/>
      <c r="BZ432" s="118">
        <v>0.0</v>
      </c>
      <c r="CA432" s="118">
        <v>0.0</v>
      </c>
      <c r="CB432" s="118"/>
      <c r="CC432" s="118"/>
      <c r="CD432" s="118">
        <v>0.0</v>
      </c>
      <c r="CE432" s="118">
        <v>0.0</v>
      </c>
      <c r="CF432" s="118">
        <v>0.0</v>
      </c>
      <c r="CG432" s="118">
        <v>0.0</v>
      </c>
      <c r="CH432" s="118"/>
      <c r="CI432" s="118"/>
      <c r="CJ432" s="118"/>
      <c r="CK432" s="118"/>
      <c r="CL432" s="119">
        <v>45811.0</v>
      </c>
      <c r="CM432" s="117" t="s">
        <v>384</v>
      </c>
      <c r="CN432" s="117" t="s">
        <v>391</v>
      </c>
      <c r="CO432" s="117" t="s">
        <v>446</v>
      </c>
      <c r="CP432" s="118">
        <v>2597.3</v>
      </c>
      <c r="CQ432" s="118">
        <v>25.0</v>
      </c>
      <c r="CR432" s="118">
        <v>23.0</v>
      </c>
      <c r="CS432" s="117" t="s">
        <v>247</v>
      </c>
      <c r="CT432" s="117"/>
      <c r="CU432" s="117"/>
      <c r="CV432" s="117" t="s">
        <v>372</v>
      </c>
      <c r="CW432" s="119">
        <v>46177.0</v>
      </c>
      <c r="CX432" s="117" t="s">
        <v>358</v>
      </c>
    </row>
    <row r="433">
      <c r="A433" s="114" t="s">
        <v>433</v>
      </c>
      <c r="B433" s="114" t="s">
        <v>434</v>
      </c>
      <c r="C433" s="114" t="s">
        <v>27</v>
      </c>
      <c r="D433" s="114" t="s">
        <v>426</v>
      </c>
      <c r="E433" s="114" t="s">
        <v>349</v>
      </c>
      <c r="F433" s="114"/>
      <c r="G433" s="114"/>
      <c r="H433" s="114"/>
      <c r="I433" s="115">
        <v>21649.0</v>
      </c>
      <c r="J433" s="114" t="s">
        <v>90</v>
      </c>
      <c r="K433" s="114" t="s">
        <v>427</v>
      </c>
      <c r="L433" s="116">
        <v>45811.0</v>
      </c>
      <c r="M433" s="114" t="s">
        <v>351</v>
      </c>
      <c r="N433" s="115">
        <v>6.0</v>
      </c>
      <c r="O433" s="114" t="s">
        <v>352</v>
      </c>
      <c r="P433" s="114" t="s">
        <v>353</v>
      </c>
      <c r="Q433" s="115">
        <v>2455.07</v>
      </c>
      <c r="R433" s="115">
        <v>6083.03</v>
      </c>
      <c r="S433" s="115">
        <v>20.0</v>
      </c>
      <c r="T433" s="115">
        <v>36.0</v>
      </c>
      <c r="U433" s="115">
        <v>52.0</v>
      </c>
      <c r="V433" s="115">
        <v>104.0</v>
      </c>
      <c r="W433" s="115">
        <v>-0.0192751205</v>
      </c>
      <c r="X433" s="115">
        <v>-0.10607610474631751</v>
      </c>
      <c r="Y433" s="115">
        <v>0.025536409</v>
      </c>
      <c r="Z433" s="115">
        <v>0.0802198395</v>
      </c>
      <c r="AA433" s="115">
        <v>-0.015659599</v>
      </c>
      <c r="AB433" s="115">
        <v>-2505.9827397899794</v>
      </c>
      <c r="AC433" s="115"/>
      <c r="AD433" s="115"/>
      <c r="AE433" s="115"/>
      <c r="AF433" s="115"/>
      <c r="AG433" s="115">
        <v>-2505.9827397899794</v>
      </c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>
        <v>0.0</v>
      </c>
      <c r="AS433" s="115">
        <v>0.0</v>
      </c>
      <c r="AT433" s="115"/>
      <c r="AU433" s="115"/>
      <c r="AV433" s="115"/>
      <c r="AW433" s="115"/>
      <c r="AX433" s="115"/>
      <c r="AY433" s="115"/>
      <c r="AZ433" s="115"/>
      <c r="BA433" s="115"/>
      <c r="BB433" s="115"/>
      <c r="BC433" s="115"/>
      <c r="BD433" s="115"/>
      <c r="BE433" s="115"/>
      <c r="BF433" s="115"/>
      <c r="BG433" s="115"/>
      <c r="BH433" s="115">
        <v>30995.018401915047</v>
      </c>
      <c r="BI433" s="115">
        <v>-31391.964575838494</v>
      </c>
      <c r="BJ433" s="115">
        <v>30488.725685072015</v>
      </c>
      <c r="BK433" s="115">
        <v>-18596.57271193903</v>
      </c>
      <c r="BL433" s="115">
        <v>17142.041697057375</v>
      </c>
      <c r="BM433" s="115">
        <v>-11671.04943411509</v>
      </c>
      <c r="BN433" s="115">
        <v>16231.458694038873</v>
      </c>
      <c r="BO433" s="115">
        <v>-10909.027669440793</v>
      </c>
      <c r="BP433" s="115">
        <v>13559.593209460416</v>
      </c>
      <c r="BQ433" s="115">
        <v>-13411.031971116208</v>
      </c>
      <c r="BR433" s="115"/>
      <c r="BS433" s="115"/>
      <c r="BT433" s="115"/>
      <c r="BU433" s="115"/>
      <c r="BV433" s="115"/>
      <c r="BW433" s="115"/>
      <c r="BX433" s="115"/>
      <c r="BY433" s="115"/>
      <c r="BZ433" s="115">
        <v>0.0</v>
      </c>
      <c r="CA433" s="115">
        <v>0.0</v>
      </c>
      <c r="CB433" s="115"/>
      <c r="CC433" s="115"/>
      <c r="CD433" s="115">
        <v>0.0</v>
      </c>
      <c r="CE433" s="115">
        <v>0.0</v>
      </c>
      <c r="CF433" s="115">
        <v>0.0</v>
      </c>
      <c r="CG433" s="115">
        <v>0.0</v>
      </c>
      <c r="CH433" s="115"/>
      <c r="CI433" s="115"/>
      <c r="CJ433" s="115"/>
      <c r="CK433" s="115"/>
      <c r="CL433" s="116">
        <v>45811.0</v>
      </c>
      <c r="CM433" s="114" t="s">
        <v>369</v>
      </c>
      <c r="CN433" s="114" t="s">
        <v>429</v>
      </c>
      <c r="CO433" s="114" t="s">
        <v>430</v>
      </c>
      <c r="CP433" s="115">
        <v>2455.07</v>
      </c>
      <c r="CQ433" s="115">
        <v>25.0</v>
      </c>
      <c r="CR433" s="115">
        <v>23.0</v>
      </c>
      <c r="CS433" s="114" t="s">
        <v>247</v>
      </c>
      <c r="CT433" s="114"/>
      <c r="CU433" s="114"/>
      <c r="CV433" s="114" t="s">
        <v>372</v>
      </c>
      <c r="CW433" s="116">
        <v>46177.0</v>
      </c>
      <c r="CX433" s="114" t="s">
        <v>358</v>
      </c>
    </row>
    <row r="434">
      <c r="A434" s="117" t="s">
        <v>510</v>
      </c>
      <c r="B434" s="117" t="s">
        <v>511</v>
      </c>
      <c r="C434" s="117" t="s">
        <v>25</v>
      </c>
      <c r="D434" s="117" t="s">
        <v>437</v>
      </c>
      <c r="E434" s="117" t="s">
        <v>349</v>
      </c>
      <c r="F434" s="117"/>
      <c r="G434" s="117"/>
      <c r="H434" s="117"/>
      <c r="I434" s="118">
        <v>21806.0</v>
      </c>
      <c r="J434" s="117" t="s">
        <v>88</v>
      </c>
      <c r="K434" s="117" t="s">
        <v>438</v>
      </c>
      <c r="L434" s="119">
        <v>45811.0</v>
      </c>
      <c r="M434" s="117" t="s">
        <v>351</v>
      </c>
      <c r="N434" s="118">
        <v>6.0</v>
      </c>
      <c r="O434" s="117" t="s">
        <v>352</v>
      </c>
      <c r="P434" s="117" t="s">
        <v>353</v>
      </c>
      <c r="Q434" s="118">
        <v>14047.45</v>
      </c>
      <c r="R434" s="118">
        <v>19337.21</v>
      </c>
      <c r="S434" s="118">
        <v>89.0</v>
      </c>
      <c r="T434" s="118">
        <v>108.0</v>
      </c>
      <c r="U434" s="118">
        <v>214.0</v>
      </c>
      <c r="V434" s="118">
        <v>272.0</v>
      </c>
      <c r="W434" s="118">
        <v>-0.0948579075</v>
      </c>
      <c r="X434" s="118">
        <v>-0.11922621397552313</v>
      </c>
      <c r="Y434" s="118">
        <v>0.0274483015</v>
      </c>
      <c r="Z434" s="118">
        <v>0.048275056999999996</v>
      </c>
      <c r="AA434" s="118">
        <v>-0.0368766515</v>
      </c>
      <c r="AB434" s="118">
        <v>-3291.7629488040993</v>
      </c>
      <c r="AC434" s="118"/>
      <c r="AD434" s="118"/>
      <c r="AE434" s="118"/>
      <c r="AF434" s="118"/>
      <c r="AG434" s="118">
        <v>-3291.7629488040993</v>
      </c>
      <c r="AH434" s="118"/>
      <c r="AI434" s="118"/>
      <c r="AJ434" s="118"/>
      <c r="AK434" s="118"/>
      <c r="AL434" s="118"/>
      <c r="AM434" s="118"/>
      <c r="AN434" s="118"/>
      <c r="AO434" s="118"/>
      <c r="AP434" s="118"/>
      <c r="AQ434" s="118"/>
      <c r="AR434" s="118">
        <v>0.0</v>
      </c>
      <c r="AS434" s="118">
        <v>0.0</v>
      </c>
      <c r="AT434" s="118"/>
      <c r="AU434" s="118"/>
      <c r="AV434" s="118"/>
      <c r="AW434" s="118"/>
      <c r="AX434" s="118"/>
      <c r="AY434" s="118"/>
      <c r="AZ434" s="118"/>
      <c r="BA434" s="118"/>
      <c r="BB434" s="118"/>
      <c r="BC434" s="118"/>
      <c r="BD434" s="118"/>
      <c r="BE434" s="118"/>
      <c r="BF434" s="118"/>
      <c r="BG434" s="118"/>
      <c r="BH434" s="118">
        <v>25966.348856442928</v>
      </c>
      <c r="BI434" s="118">
        <v>-29960.2581571571</v>
      </c>
      <c r="BJ434" s="118">
        <v>20809.122658413584</v>
      </c>
      <c r="BK434" s="118">
        <v>-25772.356875094374</v>
      </c>
      <c r="BL434" s="118">
        <v>17489.740840616996</v>
      </c>
      <c r="BM434" s="118">
        <v>-16398.86734908948</v>
      </c>
      <c r="BN434" s="118">
        <v>20986.243233287816</v>
      </c>
      <c r="BO434" s="118">
        <v>-15136.834126772499</v>
      </c>
      <c r="BP434" s="118">
        <v>15805.795576570108</v>
      </c>
      <c r="BQ434" s="118">
        <v>-20564.331191557896</v>
      </c>
      <c r="BR434" s="118"/>
      <c r="BS434" s="118"/>
      <c r="BT434" s="118"/>
      <c r="BU434" s="118"/>
      <c r="BV434" s="118"/>
      <c r="BW434" s="118"/>
      <c r="BX434" s="118"/>
      <c r="BY434" s="118"/>
      <c r="BZ434" s="118">
        <v>0.0</v>
      </c>
      <c r="CA434" s="118">
        <v>0.0</v>
      </c>
      <c r="CB434" s="118"/>
      <c r="CC434" s="118"/>
      <c r="CD434" s="118">
        <v>0.0</v>
      </c>
      <c r="CE434" s="118">
        <v>0.0</v>
      </c>
      <c r="CF434" s="118">
        <v>0.0</v>
      </c>
      <c r="CG434" s="118">
        <v>0.0</v>
      </c>
      <c r="CH434" s="118"/>
      <c r="CI434" s="118"/>
      <c r="CJ434" s="118"/>
      <c r="CK434" s="118"/>
      <c r="CL434" s="119">
        <v>45811.0</v>
      </c>
      <c r="CM434" s="117" t="s">
        <v>354</v>
      </c>
      <c r="CN434" s="117" t="s">
        <v>466</v>
      </c>
      <c r="CO434" s="117" t="s">
        <v>467</v>
      </c>
      <c r="CP434" s="118">
        <v>14047.45</v>
      </c>
      <c r="CQ434" s="118">
        <v>25.0</v>
      </c>
      <c r="CR434" s="118">
        <v>23.0</v>
      </c>
      <c r="CS434" s="117" t="s">
        <v>247</v>
      </c>
      <c r="CT434" s="117"/>
      <c r="CU434" s="117"/>
      <c r="CV434" s="117" t="s">
        <v>372</v>
      </c>
      <c r="CW434" s="119">
        <v>46177.0</v>
      </c>
      <c r="CX434" s="117" t="s">
        <v>358</v>
      </c>
    </row>
    <row r="435">
      <c r="A435" s="114" t="s">
        <v>493</v>
      </c>
      <c r="B435" s="114" t="s">
        <v>504</v>
      </c>
      <c r="C435" s="114" t="s">
        <v>25</v>
      </c>
      <c r="D435" s="114" t="s">
        <v>437</v>
      </c>
      <c r="E435" s="114" t="s">
        <v>349</v>
      </c>
      <c r="F435" s="114"/>
      <c r="G435" s="114"/>
      <c r="H435" s="114"/>
      <c r="I435" s="115">
        <v>21798.0</v>
      </c>
      <c r="J435" s="114" t="s">
        <v>90</v>
      </c>
      <c r="K435" s="114" t="s">
        <v>438</v>
      </c>
      <c r="L435" s="116">
        <v>45811.0</v>
      </c>
      <c r="M435" s="114" t="s">
        <v>351</v>
      </c>
      <c r="N435" s="115">
        <v>6.0</v>
      </c>
      <c r="O435" s="114" t="s">
        <v>352</v>
      </c>
      <c r="P435" s="114" t="s">
        <v>353</v>
      </c>
      <c r="Q435" s="115">
        <v>13961.65</v>
      </c>
      <c r="R435" s="115">
        <v>20328.67</v>
      </c>
      <c r="S435" s="115">
        <v>83.0</v>
      </c>
      <c r="T435" s="115">
        <v>122.0</v>
      </c>
      <c r="U435" s="115">
        <v>202.0</v>
      </c>
      <c r="V435" s="115">
        <v>264.0</v>
      </c>
      <c r="W435" s="115">
        <v>-0.0192751205</v>
      </c>
      <c r="X435" s="115">
        <v>-0.10607610474631751</v>
      </c>
      <c r="Y435" s="115">
        <v>0.025536409</v>
      </c>
      <c r="Z435" s="115">
        <v>0.0802198395</v>
      </c>
      <c r="AA435" s="115">
        <v>-0.015659599</v>
      </c>
      <c r="AB435" s="115">
        <v>-4605.088937475438</v>
      </c>
      <c r="AC435" s="115"/>
      <c r="AD435" s="115"/>
      <c r="AE435" s="115"/>
      <c r="AF435" s="115"/>
      <c r="AG435" s="115">
        <v>-4605.088937475438</v>
      </c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>
        <v>0.0</v>
      </c>
      <c r="AS435" s="115">
        <v>0.0</v>
      </c>
      <c r="AT435" s="115"/>
      <c r="AU435" s="115"/>
      <c r="AV435" s="115"/>
      <c r="AW435" s="115"/>
      <c r="AX435" s="115"/>
      <c r="AY435" s="115"/>
      <c r="AZ435" s="115"/>
      <c r="BA435" s="115"/>
      <c r="BB435" s="115"/>
      <c r="BC435" s="115"/>
      <c r="BD435" s="115"/>
      <c r="BE435" s="115"/>
      <c r="BF435" s="115"/>
      <c r="BG435" s="115"/>
      <c r="BH435" s="115">
        <v>30995.018401915047</v>
      </c>
      <c r="BI435" s="115">
        <v>-31391.964575838494</v>
      </c>
      <c r="BJ435" s="115">
        <v>30488.725685072015</v>
      </c>
      <c r="BK435" s="115">
        <v>-18596.57271193903</v>
      </c>
      <c r="BL435" s="115">
        <v>17142.041697057375</v>
      </c>
      <c r="BM435" s="115">
        <v>-11671.04943411509</v>
      </c>
      <c r="BN435" s="115">
        <v>16231.458694038873</v>
      </c>
      <c r="BO435" s="115">
        <v>-10909.027669440793</v>
      </c>
      <c r="BP435" s="115">
        <v>13559.593209460416</v>
      </c>
      <c r="BQ435" s="115">
        <v>-13411.031971116208</v>
      </c>
      <c r="BR435" s="115"/>
      <c r="BS435" s="115"/>
      <c r="BT435" s="115"/>
      <c r="BU435" s="115"/>
      <c r="BV435" s="115"/>
      <c r="BW435" s="115"/>
      <c r="BX435" s="115"/>
      <c r="BY435" s="115"/>
      <c r="BZ435" s="115">
        <v>0.0</v>
      </c>
      <c r="CA435" s="115">
        <v>0.0</v>
      </c>
      <c r="CB435" s="115"/>
      <c r="CC435" s="115"/>
      <c r="CD435" s="115">
        <v>0.0</v>
      </c>
      <c r="CE435" s="115">
        <v>0.0</v>
      </c>
      <c r="CF435" s="115">
        <v>0.0</v>
      </c>
      <c r="CG435" s="115">
        <v>0.0</v>
      </c>
      <c r="CH435" s="115"/>
      <c r="CI435" s="115"/>
      <c r="CJ435" s="115"/>
      <c r="CK435" s="115"/>
      <c r="CL435" s="116">
        <v>45811.0</v>
      </c>
      <c r="CM435" s="114" t="s">
        <v>354</v>
      </c>
      <c r="CN435" s="114" t="s">
        <v>466</v>
      </c>
      <c r="CO435" s="114" t="s">
        <v>467</v>
      </c>
      <c r="CP435" s="115">
        <v>13961.65</v>
      </c>
      <c r="CQ435" s="115">
        <v>25.0</v>
      </c>
      <c r="CR435" s="115">
        <v>23.0</v>
      </c>
      <c r="CS435" s="114" t="s">
        <v>247</v>
      </c>
      <c r="CT435" s="114"/>
      <c r="CU435" s="114"/>
      <c r="CV435" s="114" t="s">
        <v>372</v>
      </c>
      <c r="CW435" s="116">
        <v>46177.0</v>
      </c>
      <c r="CX435" s="114" t="s">
        <v>358</v>
      </c>
    </row>
    <row r="436">
      <c r="A436" s="117" t="s">
        <v>484</v>
      </c>
      <c r="B436" s="117" t="s">
        <v>163</v>
      </c>
      <c r="C436" s="117" t="s">
        <v>24</v>
      </c>
      <c r="D436" s="117" t="s">
        <v>469</v>
      </c>
      <c r="E436" s="117" t="s">
        <v>349</v>
      </c>
      <c r="F436" s="117"/>
      <c r="G436" s="117"/>
      <c r="H436" s="117"/>
      <c r="I436" s="118">
        <v>19900.0</v>
      </c>
      <c r="J436" s="117" t="s">
        <v>90</v>
      </c>
      <c r="K436" s="117" t="s">
        <v>470</v>
      </c>
      <c r="L436" s="119">
        <v>45811.0</v>
      </c>
      <c r="M436" s="117" t="s">
        <v>351</v>
      </c>
      <c r="N436" s="118">
        <v>6.0</v>
      </c>
      <c r="O436" s="117" t="s">
        <v>352</v>
      </c>
      <c r="P436" s="117" t="s">
        <v>353</v>
      </c>
      <c r="Q436" s="118">
        <v>8899.45</v>
      </c>
      <c r="R436" s="118">
        <v>8884.48</v>
      </c>
      <c r="S436" s="118">
        <v>50.0</v>
      </c>
      <c r="T436" s="118">
        <v>63.0</v>
      </c>
      <c r="U436" s="118">
        <v>124.0</v>
      </c>
      <c r="V436" s="118">
        <v>157.0</v>
      </c>
      <c r="W436" s="118">
        <v>-0.0192751205</v>
      </c>
      <c r="X436" s="118">
        <v>-0.10607610474631751</v>
      </c>
      <c r="Y436" s="118">
        <v>0.025536409</v>
      </c>
      <c r="Z436" s="118">
        <v>0.0802198395</v>
      </c>
      <c r="AA436" s="118">
        <v>-0.015659599</v>
      </c>
      <c r="AB436" s="118">
        <v>543.8206461381651</v>
      </c>
      <c r="AC436" s="118"/>
      <c r="AD436" s="118"/>
      <c r="AE436" s="118"/>
      <c r="AF436" s="118"/>
      <c r="AG436" s="118">
        <v>543.8206461381651</v>
      </c>
      <c r="AH436" s="118"/>
      <c r="AI436" s="118"/>
      <c r="AJ436" s="118"/>
      <c r="AK436" s="118"/>
      <c r="AL436" s="118"/>
      <c r="AM436" s="118"/>
      <c r="AN436" s="118"/>
      <c r="AO436" s="118"/>
      <c r="AP436" s="118"/>
      <c r="AQ436" s="118"/>
      <c r="AR436" s="118">
        <v>0.0</v>
      </c>
      <c r="AS436" s="118">
        <v>0.0</v>
      </c>
      <c r="AT436" s="118"/>
      <c r="AU436" s="118"/>
      <c r="AV436" s="118"/>
      <c r="AW436" s="118"/>
      <c r="AX436" s="118"/>
      <c r="AY436" s="118"/>
      <c r="AZ436" s="118"/>
      <c r="BA436" s="118"/>
      <c r="BB436" s="118"/>
      <c r="BC436" s="118"/>
      <c r="BD436" s="118"/>
      <c r="BE436" s="118"/>
      <c r="BF436" s="118"/>
      <c r="BG436" s="118"/>
      <c r="BH436" s="118">
        <v>30995.018401915047</v>
      </c>
      <c r="BI436" s="118">
        <v>-31391.964575838494</v>
      </c>
      <c r="BJ436" s="118">
        <v>30488.725685072015</v>
      </c>
      <c r="BK436" s="118">
        <v>-18596.57271193903</v>
      </c>
      <c r="BL436" s="118">
        <v>17142.041697057375</v>
      </c>
      <c r="BM436" s="118">
        <v>-11671.04943411509</v>
      </c>
      <c r="BN436" s="118">
        <v>16231.458694038873</v>
      </c>
      <c r="BO436" s="118">
        <v>-10909.027669440793</v>
      </c>
      <c r="BP436" s="118">
        <v>13559.593209460416</v>
      </c>
      <c r="BQ436" s="118">
        <v>-13411.031971116208</v>
      </c>
      <c r="BR436" s="118"/>
      <c r="BS436" s="118"/>
      <c r="BT436" s="118"/>
      <c r="BU436" s="118"/>
      <c r="BV436" s="118"/>
      <c r="BW436" s="118"/>
      <c r="BX436" s="118"/>
      <c r="BY436" s="118"/>
      <c r="BZ436" s="118">
        <v>0.0</v>
      </c>
      <c r="CA436" s="118">
        <v>0.0</v>
      </c>
      <c r="CB436" s="118"/>
      <c r="CC436" s="118"/>
      <c r="CD436" s="118">
        <v>0.0</v>
      </c>
      <c r="CE436" s="118">
        <v>0.0</v>
      </c>
      <c r="CF436" s="118">
        <v>0.0</v>
      </c>
      <c r="CG436" s="118">
        <v>0.0</v>
      </c>
      <c r="CH436" s="118"/>
      <c r="CI436" s="118"/>
      <c r="CJ436" s="118"/>
      <c r="CK436" s="118"/>
      <c r="CL436" s="119">
        <v>45811.0</v>
      </c>
      <c r="CM436" s="117" t="s">
        <v>354</v>
      </c>
      <c r="CN436" s="117" t="s">
        <v>471</v>
      </c>
      <c r="CO436" s="117" t="s">
        <v>472</v>
      </c>
      <c r="CP436" s="118">
        <v>8899.45</v>
      </c>
      <c r="CQ436" s="118">
        <v>25.0</v>
      </c>
      <c r="CR436" s="118">
        <v>23.0</v>
      </c>
      <c r="CS436" s="117" t="s">
        <v>24</v>
      </c>
      <c r="CT436" s="117"/>
      <c r="CU436" s="117"/>
      <c r="CV436" s="117" t="s">
        <v>357</v>
      </c>
      <c r="CW436" s="119">
        <v>46177.0</v>
      </c>
      <c r="CX436" s="117" t="s">
        <v>358</v>
      </c>
    </row>
    <row r="437">
      <c r="A437" s="114" t="s">
        <v>513</v>
      </c>
      <c r="B437" s="114" t="s">
        <v>514</v>
      </c>
      <c r="C437" s="114" t="s">
        <v>25</v>
      </c>
      <c r="D437" s="114" t="s">
        <v>515</v>
      </c>
      <c r="E437" s="114" t="s">
        <v>349</v>
      </c>
      <c r="F437" s="114"/>
      <c r="G437" s="114"/>
      <c r="H437" s="114"/>
      <c r="I437" s="115">
        <v>18858.0</v>
      </c>
      <c r="J437" s="114" t="s">
        <v>79</v>
      </c>
      <c r="K437" s="114" t="s">
        <v>516</v>
      </c>
      <c r="L437" s="116">
        <v>45811.0</v>
      </c>
      <c r="M437" s="114" t="s">
        <v>351</v>
      </c>
      <c r="N437" s="115">
        <v>6.0</v>
      </c>
      <c r="O437" s="114" t="s">
        <v>352</v>
      </c>
      <c r="P437" s="114" t="s">
        <v>353</v>
      </c>
      <c r="Q437" s="115">
        <v>5600.67</v>
      </c>
      <c r="R437" s="115">
        <v>8807.57</v>
      </c>
      <c r="S437" s="115">
        <v>43.0</v>
      </c>
      <c r="T437" s="115">
        <v>47.0</v>
      </c>
      <c r="U437" s="115">
        <v>108.0</v>
      </c>
      <c r="V437" s="115">
        <v>106.0</v>
      </c>
      <c r="W437" s="115">
        <v>-0.054825179</v>
      </c>
      <c r="X437" s="115">
        <v>-0.032258064516129004</v>
      </c>
      <c r="Y437" s="115">
        <v>0.02488836</v>
      </c>
      <c r="Z437" s="115">
        <v>0.004423513</v>
      </c>
      <c r="AA437" s="115">
        <v>0.010875379</v>
      </c>
      <c r="AB437" s="115">
        <v>-2981.389292263019</v>
      </c>
      <c r="AC437" s="115"/>
      <c r="AD437" s="115"/>
      <c r="AE437" s="115"/>
      <c r="AF437" s="115"/>
      <c r="AG437" s="115">
        <v>-2981.389292263019</v>
      </c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>
        <v>0.0</v>
      </c>
      <c r="AS437" s="115">
        <v>0.0</v>
      </c>
      <c r="AT437" s="115"/>
      <c r="AU437" s="115"/>
      <c r="AV437" s="115"/>
      <c r="AW437" s="115"/>
      <c r="AX437" s="115"/>
      <c r="AY437" s="115"/>
      <c r="AZ437" s="115"/>
      <c r="BA437" s="115"/>
      <c r="BB437" s="115"/>
      <c r="BC437" s="115"/>
      <c r="BD437" s="115"/>
      <c r="BE437" s="115"/>
      <c r="BF437" s="115"/>
      <c r="BG437" s="115"/>
      <c r="BH437" s="115">
        <v>12689.4042571316</v>
      </c>
      <c r="BI437" s="115">
        <v>-7580.891693375738</v>
      </c>
      <c r="BJ437" s="115">
        <v>9341.464108077322</v>
      </c>
      <c r="BK437" s="115">
        <v>-2716.9095246758716</v>
      </c>
      <c r="BL437" s="115">
        <v>4997.815469003817</v>
      </c>
      <c r="BM437" s="115">
        <v>-9433.923137180504</v>
      </c>
      <c r="BN437" s="115">
        <v>4369.607491543079</v>
      </c>
      <c r="BO437" s="115">
        <v>-6035.042337751371</v>
      </c>
      <c r="BP437" s="115">
        <v>4552.077742689686</v>
      </c>
      <c r="BQ437" s="115">
        <v>-7322.750564658083</v>
      </c>
      <c r="BR437" s="115"/>
      <c r="BS437" s="115"/>
      <c r="BT437" s="115"/>
      <c r="BU437" s="115"/>
      <c r="BV437" s="115"/>
      <c r="BW437" s="115"/>
      <c r="BX437" s="115"/>
      <c r="BY437" s="115"/>
      <c r="BZ437" s="115">
        <v>0.0</v>
      </c>
      <c r="CA437" s="115">
        <v>0.0</v>
      </c>
      <c r="CB437" s="115"/>
      <c r="CC437" s="115"/>
      <c r="CD437" s="115">
        <v>0.0</v>
      </c>
      <c r="CE437" s="115">
        <v>0.0</v>
      </c>
      <c r="CF437" s="115">
        <v>0.0</v>
      </c>
      <c r="CG437" s="115">
        <v>0.0</v>
      </c>
      <c r="CH437" s="115"/>
      <c r="CI437" s="115"/>
      <c r="CJ437" s="115"/>
      <c r="CK437" s="115"/>
      <c r="CL437" s="116">
        <v>45811.0</v>
      </c>
      <c r="CM437" s="114" t="s">
        <v>384</v>
      </c>
      <c r="CN437" s="114" t="s">
        <v>385</v>
      </c>
      <c r="CO437" s="114" t="s">
        <v>517</v>
      </c>
      <c r="CP437" s="115">
        <v>5600.67</v>
      </c>
      <c r="CQ437" s="115">
        <v>25.0</v>
      </c>
      <c r="CR437" s="115">
        <v>23.0</v>
      </c>
      <c r="CS437" s="114" t="s">
        <v>247</v>
      </c>
      <c r="CT437" s="114"/>
      <c r="CU437" s="114"/>
      <c r="CV437" s="114" t="s">
        <v>372</v>
      </c>
      <c r="CW437" s="116">
        <v>46177.0</v>
      </c>
      <c r="CX437" s="114" t="s">
        <v>358</v>
      </c>
    </row>
    <row r="438">
      <c r="A438" s="117" t="s">
        <v>476</v>
      </c>
      <c r="B438" s="117" t="s">
        <v>126</v>
      </c>
      <c r="C438" s="117" t="s">
        <v>24</v>
      </c>
      <c r="D438" s="117" t="s">
        <v>469</v>
      </c>
      <c r="E438" s="117" t="s">
        <v>349</v>
      </c>
      <c r="F438" s="117"/>
      <c r="G438" s="117"/>
      <c r="H438" s="117"/>
      <c r="I438" s="118">
        <v>19903.0</v>
      </c>
      <c r="J438" s="117" t="s">
        <v>89</v>
      </c>
      <c r="K438" s="117" t="s">
        <v>470</v>
      </c>
      <c r="L438" s="119">
        <v>45811.0</v>
      </c>
      <c r="M438" s="117" t="s">
        <v>351</v>
      </c>
      <c r="N438" s="118">
        <v>6.0</v>
      </c>
      <c r="O438" s="117" t="s">
        <v>352</v>
      </c>
      <c r="P438" s="117" t="s">
        <v>353</v>
      </c>
      <c r="Q438" s="118">
        <v>16328.2</v>
      </c>
      <c r="R438" s="118">
        <v>16502.04</v>
      </c>
      <c r="S438" s="118">
        <v>83.0</v>
      </c>
      <c r="T438" s="118">
        <v>93.0</v>
      </c>
      <c r="U438" s="118">
        <v>196.0</v>
      </c>
      <c r="V438" s="118">
        <v>212.0</v>
      </c>
      <c r="W438" s="118">
        <v>-0.103566996</v>
      </c>
      <c r="X438" s="118">
        <v>-0.13840073824426258</v>
      </c>
      <c r="Y438" s="118">
        <v>0.033546243</v>
      </c>
      <c r="Z438" s="118">
        <v>0.0848909995</v>
      </c>
      <c r="AA438" s="118">
        <v>-0.0833678425</v>
      </c>
      <c r="AB438" s="118">
        <v>1671.3675371360737</v>
      </c>
      <c r="AC438" s="118"/>
      <c r="AD438" s="118"/>
      <c r="AE438" s="118"/>
      <c r="AF438" s="118"/>
      <c r="AG438" s="118">
        <v>1671.3675371360737</v>
      </c>
      <c r="AH438" s="118"/>
      <c r="AI438" s="118"/>
      <c r="AJ438" s="118"/>
      <c r="AK438" s="118"/>
      <c r="AL438" s="118"/>
      <c r="AM438" s="118"/>
      <c r="AN438" s="118"/>
      <c r="AO438" s="118"/>
      <c r="AP438" s="118"/>
      <c r="AQ438" s="118"/>
      <c r="AR438" s="118">
        <v>0.0</v>
      </c>
      <c r="AS438" s="118">
        <v>0.0</v>
      </c>
      <c r="AT438" s="118"/>
      <c r="AU438" s="118"/>
      <c r="AV438" s="118"/>
      <c r="AW438" s="118"/>
      <c r="AX438" s="118"/>
      <c r="AY438" s="118"/>
      <c r="AZ438" s="118"/>
      <c r="BA438" s="118"/>
      <c r="BB438" s="118"/>
      <c r="BC438" s="118"/>
      <c r="BD438" s="118"/>
      <c r="BE438" s="118"/>
      <c r="BF438" s="118"/>
      <c r="BG438" s="118"/>
      <c r="BH438" s="118">
        <v>32027.545050788885</v>
      </c>
      <c r="BI438" s="118">
        <v>-9418.856667761434</v>
      </c>
      <c r="BJ438" s="118">
        <v>24778.711285223</v>
      </c>
      <c r="BK438" s="118">
        <v>-5741.737386648572</v>
      </c>
      <c r="BL438" s="118">
        <v>12130.929178097222</v>
      </c>
      <c r="BM438" s="118">
        <v>-7178.582222892287</v>
      </c>
      <c r="BN438" s="118">
        <v>14041.352225149789</v>
      </c>
      <c r="BO438" s="118">
        <v>-6546.773679249879</v>
      </c>
      <c r="BP438" s="118">
        <v>8444.403072426821</v>
      </c>
      <c r="BQ438" s="118">
        <v>-10986.634663121791</v>
      </c>
      <c r="BR438" s="118"/>
      <c r="BS438" s="118"/>
      <c r="BT438" s="118"/>
      <c r="BU438" s="118"/>
      <c r="BV438" s="118"/>
      <c r="BW438" s="118"/>
      <c r="BX438" s="118"/>
      <c r="BY438" s="118"/>
      <c r="BZ438" s="118">
        <v>0.0</v>
      </c>
      <c r="CA438" s="118">
        <v>0.0</v>
      </c>
      <c r="CB438" s="118"/>
      <c r="CC438" s="118"/>
      <c r="CD438" s="118">
        <v>0.0</v>
      </c>
      <c r="CE438" s="118">
        <v>0.0</v>
      </c>
      <c r="CF438" s="118">
        <v>0.0</v>
      </c>
      <c r="CG438" s="118">
        <v>0.0</v>
      </c>
      <c r="CH438" s="118"/>
      <c r="CI438" s="118"/>
      <c r="CJ438" s="118"/>
      <c r="CK438" s="118"/>
      <c r="CL438" s="119">
        <v>45811.0</v>
      </c>
      <c r="CM438" s="117" t="s">
        <v>354</v>
      </c>
      <c r="CN438" s="117" t="s">
        <v>471</v>
      </c>
      <c r="CO438" s="117" t="s">
        <v>477</v>
      </c>
      <c r="CP438" s="118">
        <v>16328.2</v>
      </c>
      <c r="CQ438" s="118">
        <v>25.0</v>
      </c>
      <c r="CR438" s="118">
        <v>23.0</v>
      </c>
      <c r="CS438" s="117" t="s">
        <v>24</v>
      </c>
      <c r="CT438" s="117"/>
      <c r="CU438" s="117"/>
      <c r="CV438" s="117" t="s">
        <v>357</v>
      </c>
      <c r="CW438" s="119">
        <v>46177.0</v>
      </c>
      <c r="CX438" s="117" t="s">
        <v>358</v>
      </c>
    </row>
    <row r="439">
      <c r="A439" s="114" t="s">
        <v>474</v>
      </c>
      <c r="B439" s="114" t="s">
        <v>475</v>
      </c>
      <c r="C439" s="114" t="s">
        <v>25</v>
      </c>
      <c r="D439" s="114" t="s">
        <v>382</v>
      </c>
      <c r="E439" s="114" t="s">
        <v>349</v>
      </c>
      <c r="F439" s="114"/>
      <c r="G439" s="114"/>
      <c r="H439" s="114"/>
      <c r="I439" s="115">
        <v>13102.0</v>
      </c>
      <c r="J439" s="114" t="s">
        <v>85</v>
      </c>
      <c r="K439" s="114" t="s">
        <v>383</v>
      </c>
      <c r="L439" s="116">
        <v>45811.0</v>
      </c>
      <c r="M439" s="114" t="s">
        <v>351</v>
      </c>
      <c r="N439" s="115">
        <v>6.0</v>
      </c>
      <c r="O439" s="114" t="s">
        <v>352</v>
      </c>
      <c r="P439" s="114" t="s">
        <v>353</v>
      </c>
      <c r="Q439" s="115">
        <v>3655.54</v>
      </c>
      <c r="R439" s="115">
        <v>5088.79</v>
      </c>
      <c r="S439" s="115">
        <v>19.0</v>
      </c>
      <c r="T439" s="115">
        <v>34.0</v>
      </c>
      <c r="U439" s="115">
        <v>48.0</v>
      </c>
      <c r="V439" s="115">
        <v>90.0</v>
      </c>
      <c r="W439" s="115">
        <v>-0.118206869</v>
      </c>
      <c r="X439" s="115">
        <v>-0.15172413793103445</v>
      </c>
      <c r="Y439" s="115">
        <v>0.050770418</v>
      </c>
      <c r="Z439" s="115">
        <v>0.099635145</v>
      </c>
      <c r="AA439" s="115">
        <v>-0.099465029</v>
      </c>
      <c r="AB439" s="115">
        <v>-1226.0235340113493</v>
      </c>
      <c r="AC439" s="115"/>
      <c r="AD439" s="115"/>
      <c r="AE439" s="115"/>
      <c r="AF439" s="115"/>
      <c r="AG439" s="115">
        <v>-1226.0235340113493</v>
      </c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>
        <v>0.0</v>
      </c>
      <c r="AS439" s="115">
        <v>0.0</v>
      </c>
      <c r="AT439" s="115"/>
      <c r="AU439" s="115"/>
      <c r="AV439" s="115"/>
      <c r="AW439" s="115"/>
      <c r="AX439" s="115"/>
      <c r="AY439" s="115"/>
      <c r="AZ439" s="115"/>
      <c r="BA439" s="115"/>
      <c r="BB439" s="115"/>
      <c r="BC439" s="115"/>
      <c r="BD439" s="115"/>
      <c r="BE439" s="115"/>
      <c r="BF439" s="115"/>
      <c r="BG439" s="115"/>
      <c r="BH439" s="115">
        <v>9567.837292427792</v>
      </c>
      <c r="BI439" s="115">
        <v>-6953.679842504811</v>
      </c>
      <c r="BJ439" s="115">
        <v>9273.866035855634</v>
      </c>
      <c r="BK439" s="115">
        <v>-6545.833065157787</v>
      </c>
      <c r="BL439" s="115">
        <v>2938.8042893624297</v>
      </c>
      <c r="BM439" s="115">
        <v>-3136.4057050846554</v>
      </c>
      <c r="BN439" s="115">
        <v>6020.910347791364</v>
      </c>
      <c r="BO439" s="115">
        <v>-759.7206484599222</v>
      </c>
      <c r="BP439" s="115">
        <v>1674.6604652494739</v>
      </c>
      <c r="BQ439" s="115">
        <v>-7133.451580303141</v>
      </c>
      <c r="BR439" s="115"/>
      <c r="BS439" s="115"/>
      <c r="BT439" s="115"/>
      <c r="BU439" s="115"/>
      <c r="BV439" s="115"/>
      <c r="BW439" s="115"/>
      <c r="BX439" s="115"/>
      <c r="BY439" s="115"/>
      <c r="BZ439" s="115">
        <v>0.0</v>
      </c>
      <c r="CA439" s="115">
        <v>0.0</v>
      </c>
      <c r="CB439" s="115"/>
      <c r="CC439" s="115"/>
      <c r="CD439" s="115">
        <v>0.0</v>
      </c>
      <c r="CE439" s="115">
        <v>0.0</v>
      </c>
      <c r="CF439" s="115">
        <v>0.0</v>
      </c>
      <c r="CG439" s="115">
        <v>0.0</v>
      </c>
      <c r="CH439" s="115"/>
      <c r="CI439" s="115"/>
      <c r="CJ439" s="115"/>
      <c r="CK439" s="115"/>
      <c r="CL439" s="116">
        <v>45811.0</v>
      </c>
      <c r="CM439" s="114" t="s">
        <v>384</v>
      </c>
      <c r="CN439" s="114" t="s">
        <v>385</v>
      </c>
      <c r="CO439" s="114" t="s">
        <v>386</v>
      </c>
      <c r="CP439" s="115">
        <v>3655.54</v>
      </c>
      <c r="CQ439" s="115">
        <v>25.0</v>
      </c>
      <c r="CR439" s="115">
        <v>23.0</v>
      </c>
      <c r="CS439" s="114" t="s">
        <v>247</v>
      </c>
      <c r="CT439" s="114"/>
      <c r="CU439" s="114"/>
      <c r="CV439" s="114" t="s">
        <v>372</v>
      </c>
      <c r="CW439" s="116">
        <v>46177.0</v>
      </c>
      <c r="CX439" s="114" t="s">
        <v>358</v>
      </c>
    </row>
    <row r="440">
      <c r="A440" s="117" t="s">
        <v>488</v>
      </c>
      <c r="B440" s="117" t="s">
        <v>489</v>
      </c>
      <c r="C440" s="117" t="s">
        <v>27</v>
      </c>
      <c r="D440" s="117" t="s">
        <v>490</v>
      </c>
      <c r="E440" s="117" t="s">
        <v>349</v>
      </c>
      <c r="F440" s="117"/>
      <c r="G440" s="117"/>
      <c r="H440" s="117"/>
      <c r="I440" s="118">
        <v>21308.0</v>
      </c>
      <c r="J440" s="117" t="s">
        <v>91</v>
      </c>
      <c r="K440" s="117" t="s">
        <v>491</v>
      </c>
      <c r="L440" s="119">
        <v>45811.0</v>
      </c>
      <c r="M440" s="117" t="s">
        <v>351</v>
      </c>
      <c r="N440" s="118">
        <v>6.0</v>
      </c>
      <c r="O440" s="117" t="s">
        <v>352</v>
      </c>
      <c r="P440" s="117" t="s">
        <v>353</v>
      </c>
      <c r="Q440" s="118">
        <v>7644.94</v>
      </c>
      <c r="R440" s="118">
        <v>10179.24</v>
      </c>
      <c r="S440" s="118">
        <v>49.0</v>
      </c>
      <c r="T440" s="118">
        <v>56.0</v>
      </c>
      <c r="U440" s="118">
        <v>106.0</v>
      </c>
      <c r="V440" s="118">
        <v>178.0</v>
      </c>
      <c r="W440" s="118">
        <v>-0.126790611</v>
      </c>
      <c r="X440" s="118">
        <v>-0.13422818791946312</v>
      </c>
      <c r="Y440" s="118">
        <v>0.005650353</v>
      </c>
      <c r="Z440" s="118">
        <v>0.040681487</v>
      </c>
      <c r="AA440" s="118">
        <v>-0.053243574</v>
      </c>
      <c r="AB440" s="118">
        <v>-1231.5943985040792</v>
      </c>
      <c r="AC440" s="118"/>
      <c r="AD440" s="118"/>
      <c r="AE440" s="118"/>
      <c r="AF440" s="118"/>
      <c r="AG440" s="118">
        <v>-1231.5943985040792</v>
      </c>
      <c r="AH440" s="118"/>
      <c r="AI440" s="118"/>
      <c r="AJ440" s="118"/>
      <c r="AK440" s="118"/>
      <c r="AL440" s="118"/>
      <c r="AM440" s="118"/>
      <c r="AN440" s="118"/>
      <c r="AO440" s="118"/>
      <c r="AP440" s="118"/>
      <c r="AQ440" s="118"/>
      <c r="AR440" s="118">
        <v>0.0</v>
      </c>
      <c r="AS440" s="118">
        <v>0.0</v>
      </c>
      <c r="AT440" s="118"/>
      <c r="AU440" s="118"/>
      <c r="AV440" s="118"/>
      <c r="AW440" s="118"/>
      <c r="AX440" s="118"/>
      <c r="AY440" s="118"/>
      <c r="AZ440" s="118"/>
      <c r="BA440" s="118"/>
      <c r="BB440" s="118"/>
      <c r="BC440" s="118"/>
      <c r="BD440" s="118"/>
      <c r="BE440" s="118"/>
      <c r="BF440" s="118"/>
      <c r="BG440" s="118"/>
      <c r="BH440" s="118">
        <v>8678.935800904694</v>
      </c>
      <c r="BI440" s="118">
        <v>-33713.694717129394</v>
      </c>
      <c r="BJ440" s="118">
        <v>9178.026030023946</v>
      </c>
      <c r="BK440" s="118">
        <v>-23255.488182053545</v>
      </c>
      <c r="BL440" s="118">
        <v>1999.2533224824615</v>
      </c>
      <c r="BM440" s="118">
        <v>-12187.434310564104</v>
      </c>
      <c r="BN440" s="118">
        <v>10141.09402080576</v>
      </c>
      <c r="BO440" s="118">
        <v>-7466.530846529359</v>
      </c>
      <c r="BP440" s="118">
        <v>2488.382941084486</v>
      </c>
      <c r="BQ440" s="118">
        <v>-15351.127103442534</v>
      </c>
      <c r="BR440" s="118"/>
      <c r="BS440" s="118"/>
      <c r="BT440" s="118"/>
      <c r="BU440" s="118"/>
      <c r="BV440" s="118"/>
      <c r="BW440" s="118"/>
      <c r="BX440" s="118"/>
      <c r="BY440" s="118"/>
      <c r="BZ440" s="118">
        <v>0.0</v>
      </c>
      <c r="CA440" s="118">
        <v>0.0</v>
      </c>
      <c r="CB440" s="118"/>
      <c r="CC440" s="118"/>
      <c r="CD440" s="118">
        <v>0.0</v>
      </c>
      <c r="CE440" s="118">
        <v>0.0</v>
      </c>
      <c r="CF440" s="118">
        <v>0.0</v>
      </c>
      <c r="CG440" s="118">
        <v>0.0</v>
      </c>
      <c r="CH440" s="118"/>
      <c r="CI440" s="118"/>
      <c r="CJ440" s="118"/>
      <c r="CK440" s="118"/>
      <c r="CL440" s="119">
        <v>45811.0</v>
      </c>
      <c r="CM440" s="117" t="s">
        <v>369</v>
      </c>
      <c r="CN440" s="117" t="s">
        <v>370</v>
      </c>
      <c r="CO440" s="117" t="s">
        <v>492</v>
      </c>
      <c r="CP440" s="118">
        <v>7644.94</v>
      </c>
      <c r="CQ440" s="118">
        <v>25.0</v>
      </c>
      <c r="CR440" s="118">
        <v>23.0</v>
      </c>
      <c r="CS440" s="117" t="s">
        <v>247</v>
      </c>
      <c r="CT440" s="117"/>
      <c r="CU440" s="117"/>
      <c r="CV440" s="117" t="s">
        <v>372</v>
      </c>
      <c r="CW440" s="119">
        <v>46177.0</v>
      </c>
      <c r="CX440" s="117" t="s">
        <v>358</v>
      </c>
    </row>
    <row r="441">
      <c r="A441" s="114" t="s">
        <v>478</v>
      </c>
      <c r="B441" s="114" t="s">
        <v>479</v>
      </c>
      <c r="C441" s="114" t="s">
        <v>25</v>
      </c>
      <c r="D441" s="114" t="s">
        <v>437</v>
      </c>
      <c r="E441" s="114" t="s">
        <v>349</v>
      </c>
      <c r="F441" s="114"/>
      <c r="G441" s="114"/>
      <c r="H441" s="114"/>
      <c r="I441" s="115">
        <v>20985.0</v>
      </c>
      <c r="J441" s="114" t="s">
        <v>90</v>
      </c>
      <c r="K441" s="114" t="s">
        <v>438</v>
      </c>
      <c r="L441" s="116">
        <v>45811.0</v>
      </c>
      <c r="M441" s="114" t="s">
        <v>351</v>
      </c>
      <c r="N441" s="115">
        <v>6.0</v>
      </c>
      <c r="O441" s="114" t="s">
        <v>352</v>
      </c>
      <c r="P441" s="114" t="s">
        <v>353</v>
      </c>
      <c r="Q441" s="115">
        <v>8071.31</v>
      </c>
      <c r="R441" s="115">
        <v>6708.89</v>
      </c>
      <c r="S441" s="115">
        <v>52.0</v>
      </c>
      <c r="T441" s="115">
        <v>52.0</v>
      </c>
      <c r="U441" s="115">
        <v>116.0</v>
      </c>
      <c r="V441" s="115">
        <v>123.0</v>
      </c>
      <c r="W441" s="115">
        <v>-0.0192751205</v>
      </c>
      <c r="X441" s="115">
        <v>-0.10607610474631751</v>
      </c>
      <c r="Y441" s="115">
        <v>0.025536409</v>
      </c>
      <c r="Z441" s="115">
        <v>0.0802198395</v>
      </c>
      <c r="AA441" s="115">
        <v>-0.015659599</v>
      </c>
      <c r="AB441" s="115">
        <v>2047.27216600348</v>
      </c>
      <c r="AC441" s="115"/>
      <c r="AD441" s="115"/>
      <c r="AE441" s="115"/>
      <c r="AF441" s="115"/>
      <c r="AG441" s="115">
        <v>2047.27216600348</v>
      </c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>
        <v>0.0</v>
      </c>
      <c r="AS441" s="115">
        <v>0.0</v>
      </c>
      <c r="AT441" s="115"/>
      <c r="AU441" s="115"/>
      <c r="AV441" s="115"/>
      <c r="AW441" s="115"/>
      <c r="AX441" s="115"/>
      <c r="AY441" s="115"/>
      <c r="AZ441" s="115"/>
      <c r="BA441" s="115"/>
      <c r="BB441" s="115"/>
      <c r="BC441" s="115"/>
      <c r="BD441" s="115"/>
      <c r="BE441" s="115"/>
      <c r="BF441" s="115"/>
      <c r="BG441" s="115"/>
      <c r="BH441" s="115">
        <v>30995.018401915047</v>
      </c>
      <c r="BI441" s="115">
        <v>-31391.964575838494</v>
      </c>
      <c r="BJ441" s="115">
        <v>30488.725685072015</v>
      </c>
      <c r="BK441" s="115">
        <v>-18596.57271193903</v>
      </c>
      <c r="BL441" s="115">
        <v>17142.041697057375</v>
      </c>
      <c r="BM441" s="115">
        <v>-11671.04943411509</v>
      </c>
      <c r="BN441" s="115">
        <v>16231.458694038873</v>
      </c>
      <c r="BO441" s="115">
        <v>-10909.027669440793</v>
      </c>
      <c r="BP441" s="115">
        <v>13559.593209460416</v>
      </c>
      <c r="BQ441" s="115">
        <v>-13411.031971116208</v>
      </c>
      <c r="BR441" s="115"/>
      <c r="BS441" s="115"/>
      <c r="BT441" s="115"/>
      <c r="BU441" s="115"/>
      <c r="BV441" s="115"/>
      <c r="BW441" s="115"/>
      <c r="BX441" s="115"/>
      <c r="BY441" s="115"/>
      <c r="BZ441" s="115">
        <v>0.0</v>
      </c>
      <c r="CA441" s="115">
        <v>0.0</v>
      </c>
      <c r="CB441" s="115"/>
      <c r="CC441" s="115"/>
      <c r="CD441" s="115">
        <v>0.0</v>
      </c>
      <c r="CE441" s="115">
        <v>0.0</v>
      </c>
      <c r="CF441" s="115">
        <v>0.0</v>
      </c>
      <c r="CG441" s="115">
        <v>0.0</v>
      </c>
      <c r="CH441" s="115"/>
      <c r="CI441" s="115"/>
      <c r="CJ441" s="115"/>
      <c r="CK441" s="115"/>
      <c r="CL441" s="116">
        <v>45811.0</v>
      </c>
      <c r="CM441" s="114" t="s">
        <v>354</v>
      </c>
      <c r="CN441" s="114" t="s">
        <v>466</v>
      </c>
      <c r="CO441" s="114" t="s">
        <v>467</v>
      </c>
      <c r="CP441" s="115">
        <v>8071.31</v>
      </c>
      <c r="CQ441" s="115">
        <v>25.0</v>
      </c>
      <c r="CR441" s="115">
        <v>23.0</v>
      </c>
      <c r="CS441" s="114" t="s">
        <v>247</v>
      </c>
      <c r="CT441" s="114"/>
      <c r="CU441" s="114"/>
      <c r="CV441" s="114" t="s">
        <v>357</v>
      </c>
      <c r="CW441" s="116">
        <v>46177.0</v>
      </c>
      <c r="CX441" s="114" t="s">
        <v>358</v>
      </c>
    </row>
    <row r="442">
      <c r="A442" s="117" t="s">
        <v>474</v>
      </c>
      <c r="B442" s="117" t="s">
        <v>483</v>
      </c>
      <c r="C442" s="117" t="s">
        <v>25</v>
      </c>
      <c r="D442" s="117" t="s">
        <v>382</v>
      </c>
      <c r="E442" s="117" t="s">
        <v>349</v>
      </c>
      <c r="F442" s="117"/>
      <c r="G442" s="117"/>
      <c r="H442" s="117"/>
      <c r="I442" s="118">
        <v>13091.0</v>
      </c>
      <c r="J442" s="117" t="s">
        <v>81</v>
      </c>
      <c r="K442" s="117" t="s">
        <v>383</v>
      </c>
      <c r="L442" s="119">
        <v>45811.0</v>
      </c>
      <c r="M442" s="117" t="s">
        <v>351</v>
      </c>
      <c r="N442" s="118">
        <v>6.0</v>
      </c>
      <c r="O442" s="117" t="s">
        <v>352</v>
      </c>
      <c r="P442" s="117" t="s">
        <v>353</v>
      </c>
      <c r="Q442" s="118">
        <v>3828.02</v>
      </c>
      <c r="R442" s="118">
        <v>4071.47</v>
      </c>
      <c r="S442" s="118">
        <v>35.0</v>
      </c>
      <c r="T442" s="118">
        <v>30.0</v>
      </c>
      <c r="U442" s="118">
        <v>70.0</v>
      </c>
      <c r="V442" s="118">
        <v>88.0</v>
      </c>
      <c r="W442" s="118">
        <v>-0.145184554</v>
      </c>
      <c r="X442" s="118">
        <v>-0.09859154929577463</v>
      </c>
      <c r="Y442" s="118">
        <v>-0.036059178</v>
      </c>
      <c r="Z442" s="118">
        <v>0.072772736</v>
      </c>
      <c r="AA442" s="118">
        <v>-0.085912315</v>
      </c>
      <c r="AB442" s="118">
        <v>119.60915290301443</v>
      </c>
      <c r="AC442" s="118"/>
      <c r="AD442" s="118"/>
      <c r="AE442" s="118"/>
      <c r="AF442" s="118"/>
      <c r="AG442" s="118">
        <v>119.60915290301443</v>
      </c>
      <c r="AH442" s="118"/>
      <c r="AI442" s="118"/>
      <c r="AJ442" s="118"/>
      <c r="AK442" s="118"/>
      <c r="AL442" s="118"/>
      <c r="AM442" s="118"/>
      <c r="AN442" s="118"/>
      <c r="AO442" s="118"/>
      <c r="AP442" s="118"/>
      <c r="AQ442" s="118"/>
      <c r="AR442" s="118">
        <v>0.0</v>
      </c>
      <c r="AS442" s="118">
        <v>0.0</v>
      </c>
      <c r="AT442" s="118"/>
      <c r="AU442" s="118"/>
      <c r="AV442" s="118"/>
      <c r="AW442" s="118"/>
      <c r="AX442" s="118"/>
      <c r="AY442" s="118"/>
      <c r="AZ442" s="118"/>
      <c r="BA442" s="118"/>
      <c r="BB442" s="118"/>
      <c r="BC442" s="118"/>
      <c r="BD442" s="118"/>
      <c r="BE442" s="118"/>
      <c r="BF442" s="118"/>
      <c r="BG442" s="118"/>
      <c r="BH442" s="118">
        <v>2998.897171971999</v>
      </c>
      <c r="BI442" s="118">
        <v>-4715.286104085781</v>
      </c>
      <c r="BJ442" s="118">
        <v>3607.298501289718</v>
      </c>
      <c r="BK442" s="118">
        <v>-4900.881964769353</v>
      </c>
      <c r="BL442" s="118">
        <v>671.5004002234173</v>
      </c>
      <c r="BM442" s="118">
        <v>-2025.269017171946</v>
      </c>
      <c r="BN442" s="118">
        <v>2584.9987019965274</v>
      </c>
      <c r="BO442" s="118">
        <v>-1951.5812922944604</v>
      </c>
      <c r="BP442" s="118">
        <v>1915.3973169901058</v>
      </c>
      <c r="BQ442" s="118">
        <v>-3902.583343640701</v>
      </c>
      <c r="BR442" s="118"/>
      <c r="BS442" s="118"/>
      <c r="BT442" s="118"/>
      <c r="BU442" s="118"/>
      <c r="BV442" s="118"/>
      <c r="BW442" s="118"/>
      <c r="BX442" s="118"/>
      <c r="BY442" s="118"/>
      <c r="BZ442" s="118">
        <v>0.0</v>
      </c>
      <c r="CA442" s="118">
        <v>0.0</v>
      </c>
      <c r="CB442" s="118"/>
      <c r="CC442" s="118"/>
      <c r="CD442" s="118">
        <v>0.0</v>
      </c>
      <c r="CE442" s="118">
        <v>0.0</v>
      </c>
      <c r="CF442" s="118">
        <v>0.0</v>
      </c>
      <c r="CG442" s="118">
        <v>0.0</v>
      </c>
      <c r="CH442" s="118"/>
      <c r="CI442" s="118"/>
      <c r="CJ442" s="118"/>
      <c r="CK442" s="118"/>
      <c r="CL442" s="119">
        <v>45811.0</v>
      </c>
      <c r="CM442" s="117" t="s">
        <v>384</v>
      </c>
      <c r="CN442" s="117" t="s">
        <v>385</v>
      </c>
      <c r="CO442" s="117" t="s">
        <v>386</v>
      </c>
      <c r="CP442" s="118">
        <v>3828.02</v>
      </c>
      <c r="CQ442" s="118">
        <v>25.0</v>
      </c>
      <c r="CR442" s="118">
        <v>23.0</v>
      </c>
      <c r="CS442" s="117" t="s">
        <v>247</v>
      </c>
      <c r="CT442" s="117"/>
      <c r="CU442" s="117"/>
      <c r="CV442" s="117" t="s">
        <v>357</v>
      </c>
      <c r="CW442" s="119">
        <v>46177.0</v>
      </c>
      <c r="CX442" s="117" t="s">
        <v>358</v>
      </c>
    </row>
    <row r="443">
      <c r="A443" s="114" t="s">
        <v>373</v>
      </c>
      <c r="B443" s="114" t="s">
        <v>495</v>
      </c>
      <c r="C443" s="114" t="s">
        <v>27</v>
      </c>
      <c r="D443" s="114" t="s">
        <v>367</v>
      </c>
      <c r="E443" s="114" t="s">
        <v>349</v>
      </c>
      <c r="F443" s="114"/>
      <c r="G443" s="114"/>
      <c r="H443" s="114"/>
      <c r="I443" s="115">
        <v>13181.0</v>
      </c>
      <c r="J443" s="114" t="s">
        <v>85</v>
      </c>
      <c r="K443" s="114" t="s">
        <v>368</v>
      </c>
      <c r="L443" s="116">
        <v>45811.0</v>
      </c>
      <c r="M443" s="114" t="s">
        <v>351</v>
      </c>
      <c r="N443" s="115">
        <v>6.0</v>
      </c>
      <c r="O443" s="114" t="s">
        <v>352</v>
      </c>
      <c r="P443" s="114" t="s">
        <v>353</v>
      </c>
      <c r="Q443" s="115">
        <v>6450.68</v>
      </c>
      <c r="R443" s="115">
        <v>6710.23</v>
      </c>
      <c r="S443" s="115">
        <v>45.0</v>
      </c>
      <c r="T443" s="115">
        <v>42.0</v>
      </c>
      <c r="U443" s="115">
        <v>90.0</v>
      </c>
      <c r="V443" s="115">
        <v>121.0</v>
      </c>
      <c r="W443" s="115">
        <v>-0.118206869</v>
      </c>
      <c r="X443" s="115">
        <v>-0.15172413793103445</v>
      </c>
      <c r="Y443" s="115">
        <v>0.050770418</v>
      </c>
      <c r="Z443" s="115">
        <v>0.099635145</v>
      </c>
      <c r="AA443" s="115">
        <v>-0.099465029</v>
      </c>
      <c r="AB443" s="115">
        <v>239.6532429504457</v>
      </c>
      <c r="AC443" s="115"/>
      <c r="AD443" s="115"/>
      <c r="AE443" s="115"/>
      <c r="AF443" s="115"/>
      <c r="AG443" s="115">
        <v>239.6532429504457</v>
      </c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>
        <v>0.0</v>
      </c>
      <c r="AS443" s="115">
        <v>0.0</v>
      </c>
      <c r="AT443" s="115"/>
      <c r="AU443" s="115"/>
      <c r="AV443" s="115"/>
      <c r="AW443" s="115"/>
      <c r="AX443" s="115"/>
      <c r="AY443" s="115"/>
      <c r="AZ443" s="115"/>
      <c r="BA443" s="115"/>
      <c r="BB443" s="115"/>
      <c r="BC443" s="115"/>
      <c r="BD443" s="115"/>
      <c r="BE443" s="115"/>
      <c r="BF443" s="115"/>
      <c r="BG443" s="115"/>
      <c r="BH443" s="115">
        <v>9567.837292427792</v>
      </c>
      <c r="BI443" s="115">
        <v>-6953.679842504811</v>
      </c>
      <c r="BJ443" s="115">
        <v>9273.866035855634</v>
      </c>
      <c r="BK443" s="115">
        <v>-6545.833065157787</v>
      </c>
      <c r="BL443" s="115">
        <v>2938.8042893624297</v>
      </c>
      <c r="BM443" s="115">
        <v>-3136.4057050846554</v>
      </c>
      <c r="BN443" s="115">
        <v>6020.910347791364</v>
      </c>
      <c r="BO443" s="115">
        <v>-759.7206484599222</v>
      </c>
      <c r="BP443" s="115">
        <v>1674.6604652494739</v>
      </c>
      <c r="BQ443" s="115">
        <v>-7133.451580303141</v>
      </c>
      <c r="BR443" s="115"/>
      <c r="BS443" s="115"/>
      <c r="BT443" s="115"/>
      <c r="BU443" s="115"/>
      <c r="BV443" s="115"/>
      <c r="BW443" s="115"/>
      <c r="BX443" s="115"/>
      <c r="BY443" s="115"/>
      <c r="BZ443" s="115">
        <v>0.0</v>
      </c>
      <c r="CA443" s="115">
        <v>0.0</v>
      </c>
      <c r="CB443" s="115"/>
      <c r="CC443" s="115"/>
      <c r="CD443" s="115">
        <v>0.0</v>
      </c>
      <c r="CE443" s="115">
        <v>0.0</v>
      </c>
      <c r="CF443" s="115">
        <v>0.0</v>
      </c>
      <c r="CG443" s="115">
        <v>0.0</v>
      </c>
      <c r="CH443" s="115"/>
      <c r="CI443" s="115"/>
      <c r="CJ443" s="115"/>
      <c r="CK443" s="115"/>
      <c r="CL443" s="116">
        <v>45811.0</v>
      </c>
      <c r="CM443" s="114" t="s">
        <v>369</v>
      </c>
      <c r="CN443" s="114" t="s">
        <v>370</v>
      </c>
      <c r="CO443" s="114" t="s">
        <v>371</v>
      </c>
      <c r="CP443" s="115">
        <v>6450.68</v>
      </c>
      <c r="CQ443" s="115">
        <v>25.0</v>
      </c>
      <c r="CR443" s="115">
        <v>23.0</v>
      </c>
      <c r="CS443" s="114" t="s">
        <v>247</v>
      </c>
      <c r="CT443" s="114"/>
      <c r="CU443" s="114"/>
      <c r="CV443" s="114" t="s">
        <v>357</v>
      </c>
      <c r="CW443" s="116">
        <v>46177.0</v>
      </c>
      <c r="CX443" s="114" t="s">
        <v>358</v>
      </c>
    </row>
    <row r="444">
      <c r="A444" s="117" t="s">
        <v>485</v>
      </c>
      <c r="B444" s="117" t="s">
        <v>486</v>
      </c>
      <c r="C444" s="117" t="s">
        <v>25</v>
      </c>
      <c r="D444" s="117" t="s">
        <v>400</v>
      </c>
      <c r="E444" s="117" t="s">
        <v>349</v>
      </c>
      <c r="F444" s="117"/>
      <c r="G444" s="117"/>
      <c r="H444" s="117"/>
      <c r="I444" s="118">
        <v>16515.0</v>
      </c>
      <c r="J444" s="117" t="s">
        <v>84</v>
      </c>
      <c r="K444" s="117" t="s">
        <v>401</v>
      </c>
      <c r="L444" s="119">
        <v>45811.0</v>
      </c>
      <c r="M444" s="117" t="s">
        <v>351</v>
      </c>
      <c r="N444" s="118">
        <v>6.0</v>
      </c>
      <c r="O444" s="117" t="s">
        <v>352</v>
      </c>
      <c r="P444" s="117" t="s">
        <v>353</v>
      </c>
      <c r="Q444" s="118">
        <v>9058.38</v>
      </c>
      <c r="R444" s="118">
        <v>9385.62</v>
      </c>
      <c r="S444" s="118">
        <v>64.0</v>
      </c>
      <c r="T444" s="118">
        <v>56.0</v>
      </c>
      <c r="U444" s="118">
        <v>163.0</v>
      </c>
      <c r="V444" s="118">
        <v>129.0</v>
      </c>
      <c r="W444" s="118">
        <v>-0.169168539</v>
      </c>
      <c r="X444" s="118">
        <v>-0.2213114754098361</v>
      </c>
      <c r="Y444" s="118">
        <v>0.047179224</v>
      </c>
      <c r="Z444" s="118">
        <v>0.131109793</v>
      </c>
      <c r="AA444" s="118">
        <v>-0.063195049</v>
      </c>
      <c r="AB444" s="118">
        <v>712.3233484467864</v>
      </c>
      <c r="AC444" s="118"/>
      <c r="AD444" s="118"/>
      <c r="AE444" s="118"/>
      <c r="AF444" s="118"/>
      <c r="AG444" s="118">
        <v>712.3233484467864</v>
      </c>
      <c r="AH444" s="118"/>
      <c r="AI444" s="118"/>
      <c r="AJ444" s="118"/>
      <c r="AK444" s="118"/>
      <c r="AL444" s="118"/>
      <c r="AM444" s="118"/>
      <c r="AN444" s="118"/>
      <c r="AO444" s="118"/>
      <c r="AP444" s="118"/>
      <c r="AQ444" s="118"/>
      <c r="AR444" s="118">
        <v>0.0</v>
      </c>
      <c r="AS444" s="118">
        <v>0.0</v>
      </c>
      <c r="AT444" s="118"/>
      <c r="AU444" s="118"/>
      <c r="AV444" s="118"/>
      <c r="AW444" s="118"/>
      <c r="AX444" s="118"/>
      <c r="AY444" s="118"/>
      <c r="AZ444" s="118"/>
      <c r="BA444" s="118"/>
      <c r="BB444" s="118"/>
      <c r="BC444" s="118"/>
      <c r="BD444" s="118"/>
      <c r="BE444" s="118"/>
      <c r="BF444" s="118"/>
      <c r="BG444" s="118"/>
      <c r="BH444" s="118">
        <v>12086.010035250329</v>
      </c>
      <c r="BI444" s="118">
        <v>-5155.151814838268</v>
      </c>
      <c r="BJ444" s="118">
        <v>14940.595282794311</v>
      </c>
      <c r="BK444" s="118">
        <v>-5736.3607726148275</v>
      </c>
      <c r="BL444" s="118">
        <v>3964.0302621928845</v>
      </c>
      <c r="BM444" s="118">
        <v>-6145.983413646374</v>
      </c>
      <c r="BN444" s="118">
        <v>5875.152626210285</v>
      </c>
      <c r="BO444" s="118">
        <v>-10078.454528825176</v>
      </c>
      <c r="BP444" s="118">
        <v>7975.598354597499</v>
      </c>
      <c r="BQ444" s="118">
        <v>-5954.249603436101</v>
      </c>
      <c r="BR444" s="118"/>
      <c r="BS444" s="118"/>
      <c r="BT444" s="118"/>
      <c r="BU444" s="118"/>
      <c r="BV444" s="118"/>
      <c r="BW444" s="118"/>
      <c r="BX444" s="118"/>
      <c r="BY444" s="118"/>
      <c r="BZ444" s="118">
        <v>0.0</v>
      </c>
      <c r="CA444" s="118">
        <v>0.0</v>
      </c>
      <c r="CB444" s="118"/>
      <c r="CC444" s="118"/>
      <c r="CD444" s="118">
        <v>0.0</v>
      </c>
      <c r="CE444" s="118">
        <v>0.0</v>
      </c>
      <c r="CF444" s="118">
        <v>0.0</v>
      </c>
      <c r="CG444" s="118">
        <v>0.0</v>
      </c>
      <c r="CH444" s="118"/>
      <c r="CI444" s="118"/>
      <c r="CJ444" s="118"/>
      <c r="CK444" s="118"/>
      <c r="CL444" s="119">
        <v>45811.0</v>
      </c>
      <c r="CM444" s="117" t="s">
        <v>384</v>
      </c>
      <c r="CN444" s="117" t="s">
        <v>391</v>
      </c>
      <c r="CO444" s="117" t="s">
        <v>392</v>
      </c>
      <c r="CP444" s="118">
        <v>9058.38</v>
      </c>
      <c r="CQ444" s="118">
        <v>25.0</v>
      </c>
      <c r="CR444" s="118">
        <v>23.0</v>
      </c>
      <c r="CS444" s="117" t="s">
        <v>247</v>
      </c>
      <c r="CT444" s="117"/>
      <c r="CU444" s="117"/>
      <c r="CV444" s="117" t="s">
        <v>357</v>
      </c>
      <c r="CW444" s="119">
        <v>46177.0</v>
      </c>
      <c r="CX444" s="117" t="s">
        <v>358</v>
      </c>
    </row>
    <row r="445">
      <c r="A445" s="114" t="s">
        <v>488</v>
      </c>
      <c r="B445" s="114" t="s">
        <v>502</v>
      </c>
      <c r="C445" s="114" t="s">
        <v>27</v>
      </c>
      <c r="D445" s="114" t="s">
        <v>490</v>
      </c>
      <c r="E445" s="114" t="s">
        <v>349</v>
      </c>
      <c r="F445" s="114"/>
      <c r="G445" s="114"/>
      <c r="H445" s="114"/>
      <c r="I445" s="115">
        <v>21307.0</v>
      </c>
      <c r="J445" s="114" t="s">
        <v>96</v>
      </c>
      <c r="K445" s="114" t="s">
        <v>491</v>
      </c>
      <c r="L445" s="116">
        <v>45811.0</v>
      </c>
      <c r="M445" s="114" t="s">
        <v>351</v>
      </c>
      <c r="N445" s="115">
        <v>6.0</v>
      </c>
      <c r="O445" s="114" t="s">
        <v>352</v>
      </c>
      <c r="P445" s="114" t="s">
        <v>353</v>
      </c>
      <c r="Q445" s="115">
        <v>4527.18</v>
      </c>
      <c r="R445" s="115">
        <v>2696.9</v>
      </c>
      <c r="S445" s="115">
        <v>24.0</v>
      </c>
      <c r="T445" s="115">
        <v>15.0</v>
      </c>
      <c r="U445" s="115">
        <v>64.0</v>
      </c>
      <c r="V445" s="115">
        <v>32.0</v>
      </c>
      <c r="W445" s="115">
        <v>0.04034084</v>
      </c>
      <c r="X445" s="115">
        <v>0.04475993804852868</v>
      </c>
      <c r="Y445" s="115">
        <v>-0.013683563</v>
      </c>
      <c r="Z445" s="115">
        <v>0.046733395</v>
      </c>
      <c r="AA445" s="115">
        <v>-0.06415088799999999</v>
      </c>
      <c r="AB445" s="115">
        <v>1842.2299364863245</v>
      </c>
      <c r="AC445" s="115"/>
      <c r="AD445" s="115"/>
      <c r="AE445" s="115"/>
      <c r="AF445" s="115"/>
      <c r="AG445" s="115">
        <v>1842.2299364863245</v>
      </c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>
        <v>0.0</v>
      </c>
      <c r="AS445" s="115">
        <v>0.0</v>
      </c>
      <c r="AT445" s="115"/>
      <c r="AU445" s="115"/>
      <c r="AV445" s="115"/>
      <c r="AW445" s="115"/>
      <c r="AX445" s="115"/>
      <c r="AY445" s="115"/>
      <c r="AZ445" s="115"/>
      <c r="BA445" s="115"/>
      <c r="BB445" s="115"/>
      <c r="BC445" s="115"/>
      <c r="BD445" s="115"/>
      <c r="BE445" s="115"/>
      <c r="BF445" s="115"/>
      <c r="BG445" s="115"/>
      <c r="BH445" s="115">
        <v>10156.640480756</v>
      </c>
      <c r="BI445" s="115">
        <v>-11323.431568785998</v>
      </c>
      <c r="BJ445" s="115">
        <v>10372.32108015684</v>
      </c>
      <c r="BK445" s="115">
        <v>-10773.80728102517</v>
      </c>
      <c r="BL445" s="115">
        <v>4921.172321406971</v>
      </c>
      <c r="BM445" s="115">
        <v>-4659.998623910747</v>
      </c>
      <c r="BN445" s="115">
        <v>6754.8390559517875</v>
      </c>
      <c r="BO445" s="115">
        <v>-4900.318458703509</v>
      </c>
      <c r="BP445" s="115">
        <v>3268.026472044724</v>
      </c>
      <c r="BQ445" s="115">
        <v>-4861.373371796778</v>
      </c>
      <c r="BR445" s="115"/>
      <c r="BS445" s="115"/>
      <c r="BT445" s="115"/>
      <c r="BU445" s="115"/>
      <c r="BV445" s="115"/>
      <c r="BW445" s="115"/>
      <c r="BX445" s="115"/>
      <c r="BY445" s="115"/>
      <c r="BZ445" s="115">
        <v>0.0</v>
      </c>
      <c r="CA445" s="115">
        <v>0.0</v>
      </c>
      <c r="CB445" s="115"/>
      <c r="CC445" s="115"/>
      <c r="CD445" s="115">
        <v>0.0</v>
      </c>
      <c r="CE445" s="115">
        <v>0.0</v>
      </c>
      <c r="CF445" s="115">
        <v>0.0</v>
      </c>
      <c r="CG445" s="115">
        <v>0.0</v>
      </c>
      <c r="CH445" s="115"/>
      <c r="CI445" s="115"/>
      <c r="CJ445" s="115"/>
      <c r="CK445" s="115"/>
      <c r="CL445" s="116">
        <v>45811.0</v>
      </c>
      <c r="CM445" s="114" t="s">
        <v>369</v>
      </c>
      <c r="CN445" s="114" t="s">
        <v>370</v>
      </c>
      <c r="CO445" s="114" t="s">
        <v>492</v>
      </c>
      <c r="CP445" s="115">
        <v>4527.18</v>
      </c>
      <c r="CQ445" s="115">
        <v>25.0</v>
      </c>
      <c r="CR445" s="115">
        <v>23.0</v>
      </c>
      <c r="CS445" s="114" t="s">
        <v>247</v>
      </c>
      <c r="CT445" s="114"/>
      <c r="CU445" s="114"/>
      <c r="CV445" s="114" t="s">
        <v>357</v>
      </c>
      <c r="CW445" s="116">
        <v>46177.0</v>
      </c>
      <c r="CX445" s="114" t="s">
        <v>358</v>
      </c>
    </row>
    <row r="446">
      <c r="A446" s="117" t="s">
        <v>478</v>
      </c>
      <c r="B446" s="117" t="s">
        <v>482</v>
      </c>
      <c r="C446" s="117" t="s">
        <v>25</v>
      </c>
      <c r="D446" s="117" t="s">
        <v>437</v>
      </c>
      <c r="E446" s="117" t="s">
        <v>349</v>
      </c>
      <c r="F446" s="117"/>
      <c r="G446" s="117"/>
      <c r="H446" s="117"/>
      <c r="I446" s="118">
        <v>21796.0</v>
      </c>
      <c r="J446" s="117" t="s">
        <v>91</v>
      </c>
      <c r="K446" s="117" t="s">
        <v>438</v>
      </c>
      <c r="L446" s="119">
        <v>45811.0</v>
      </c>
      <c r="M446" s="117" t="s">
        <v>351</v>
      </c>
      <c r="N446" s="118">
        <v>6.0</v>
      </c>
      <c r="O446" s="117" t="s">
        <v>352</v>
      </c>
      <c r="P446" s="117" t="s">
        <v>353</v>
      </c>
      <c r="Q446" s="118">
        <v>7653.11</v>
      </c>
      <c r="R446" s="118">
        <v>15681.62</v>
      </c>
      <c r="S446" s="118">
        <v>52.0</v>
      </c>
      <c r="T446" s="118">
        <v>74.0</v>
      </c>
      <c r="U446" s="118">
        <v>107.0</v>
      </c>
      <c r="V446" s="118">
        <v>180.0</v>
      </c>
      <c r="W446" s="118">
        <v>-0.126790611</v>
      </c>
      <c r="X446" s="118">
        <v>-0.13422818791946312</v>
      </c>
      <c r="Y446" s="118">
        <v>0.005650353</v>
      </c>
      <c r="Z446" s="118">
        <v>0.040681487</v>
      </c>
      <c r="AA446" s="118">
        <v>-0.053243574</v>
      </c>
      <c r="AB446" s="118">
        <v>-5204.650753698255</v>
      </c>
      <c r="AC446" s="118"/>
      <c r="AD446" s="118"/>
      <c r="AE446" s="118"/>
      <c r="AF446" s="118"/>
      <c r="AG446" s="118">
        <v>-5204.650753698255</v>
      </c>
      <c r="AH446" s="118"/>
      <c r="AI446" s="118"/>
      <c r="AJ446" s="118"/>
      <c r="AK446" s="118"/>
      <c r="AL446" s="118"/>
      <c r="AM446" s="118"/>
      <c r="AN446" s="118"/>
      <c r="AO446" s="118"/>
      <c r="AP446" s="118"/>
      <c r="AQ446" s="118"/>
      <c r="AR446" s="118">
        <v>0.0</v>
      </c>
      <c r="AS446" s="118">
        <v>0.0</v>
      </c>
      <c r="AT446" s="118"/>
      <c r="AU446" s="118"/>
      <c r="AV446" s="118"/>
      <c r="AW446" s="118"/>
      <c r="AX446" s="118"/>
      <c r="AY446" s="118"/>
      <c r="AZ446" s="118"/>
      <c r="BA446" s="118"/>
      <c r="BB446" s="118"/>
      <c r="BC446" s="118"/>
      <c r="BD446" s="118"/>
      <c r="BE446" s="118"/>
      <c r="BF446" s="118"/>
      <c r="BG446" s="118"/>
      <c r="BH446" s="118">
        <v>8678.935800904694</v>
      </c>
      <c r="BI446" s="118">
        <v>-33713.694717129394</v>
      </c>
      <c r="BJ446" s="118">
        <v>9178.026030023946</v>
      </c>
      <c r="BK446" s="118">
        <v>-23255.488182053545</v>
      </c>
      <c r="BL446" s="118">
        <v>1999.2533224824615</v>
      </c>
      <c r="BM446" s="118">
        <v>-12187.434310564104</v>
      </c>
      <c r="BN446" s="118">
        <v>10141.09402080576</v>
      </c>
      <c r="BO446" s="118">
        <v>-7466.530846529359</v>
      </c>
      <c r="BP446" s="118">
        <v>2488.382941084486</v>
      </c>
      <c r="BQ446" s="118">
        <v>-15351.127103442534</v>
      </c>
      <c r="BR446" s="118"/>
      <c r="BS446" s="118"/>
      <c r="BT446" s="118"/>
      <c r="BU446" s="118"/>
      <c r="BV446" s="118"/>
      <c r="BW446" s="118"/>
      <c r="BX446" s="118"/>
      <c r="BY446" s="118"/>
      <c r="BZ446" s="118">
        <v>0.0</v>
      </c>
      <c r="CA446" s="118">
        <v>0.0</v>
      </c>
      <c r="CB446" s="118"/>
      <c r="CC446" s="118"/>
      <c r="CD446" s="118">
        <v>0.0</v>
      </c>
      <c r="CE446" s="118">
        <v>0.0</v>
      </c>
      <c r="CF446" s="118">
        <v>0.0</v>
      </c>
      <c r="CG446" s="118">
        <v>0.0</v>
      </c>
      <c r="CH446" s="118"/>
      <c r="CI446" s="118"/>
      <c r="CJ446" s="118"/>
      <c r="CK446" s="118"/>
      <c r="CL446" s="119">
        <v>45811.0</v>
      </c>
      <c r="CM446" s="117" t="s">
        <v>354</v>
      </c>
      <c r="CN446" s="117" t="s">
        <v>466</v>
      </c>
      <c r="CO446" s="117" t="s">
        <v>467</v>
      </c>
      <c r="CP446" s="118">
        <v>7653.11</v>
      </c>
      <c r="CQ446" s="118">
        <v>25.0</v>
      </c>
      <c r="CR446" s="118">
        <v>23.0</v>
      </c>
      <c r="CS446" s="117" t="s">
        <v>247</v>
      </c>
      <c r="CT446" s="117"/>
      <c r="CU446" s="117"/>
      <c r="CV446" s="117" t="s">
        <v>372</v>
      </c>
      <c r="CW446" s="119">
        <v>46177.0</v>
      </c>
      <c r="CX446" s="117" t="s">
        <v>358</v>
      </c>
    </row>
    <row r="447">
      <c r="A447" s="114" t="s">
        <v>480</v>
      </c>
      <c r="B447" s="114" t="s">
        <v>481</v>
      </c>
      <c r="C447" s="114" t="s">
        <v>26</v>
      </c>
      <c r="D447" s="114" t="s">
        <v>406</v>
      </c>
      <c r="E447" s="114" t="s">
        <v>349</v>
      </c>
      <c r="F447" s="114"/>
      <c r="G447" s="114"/>
      <c r="H447" s="114"/>
      <c r="I447" s="115">
        <v>18918.0</v>
      </c>
      <c r="J447" s="114" t="s">
        <v>79</v>
      </c>
      <c r="K447" s="114" t="s">
        <v>407</v>
      </c>
      <c r="L447" s="116">
        <v>45811.0</v>
      </c>
      <c r="M447" s="114" t="s">
        <v>351</v>
      </c>
      <c r="N447" s="115">
        <v>6.0</v>
      </c>
      <c r="O447" s="114" t="s">
        <v>352</v>
      </c>
      <c r="P447" s="114" t="s">
        <v>353</v>
      </c>
      <c r="Q447" s="115">
        <v>2163.39</v>
      </c>
      <c r="R447" s="115">
        <v>2365.74</v>
      </c>
      <c r="S447" s="115">
        <v>19.0</v>
      </c>
      <c r="T447" s="115">
        <v>24.0</v>
      </c>
      <c r="U447" s="115">
        <v>37.0</v>
      </c>
      <c r="V447" s="115">
        <v>51.0</v>
      </c>
      <c r="W447" s="115">
        <v>-0.054825179</v>
      </c>
      <c r="X447" s="115">
        <v>-0.032258064516129004</v>
      </c>
      <c r="Y447" s="115">
        <v>0.02488836</v>
      </c>
      <c r="Z447" s="115">
        <v>0.004423513</v>
      </c>
      <c r="AA447" s="115">
        <v>0.010875379</v>
      </c>
      <c r="AB447" s="115">
        <v>-237.26179257906162</v>
      </c>
      <c r="AC447" s="115"/>
      <c r="AD447" s="115"/>
      <c r="AE447" s="115"/>
      <c r="AF447" s="115"/>
      <c r="AG447" s="115">
        <v>-237.26179257906162</v>
      </c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>
        <v>0.0</v>
      </c>
      <c r="AS447" s="115">
        <v>0.0</v>
      </c>
      <c r="AT447" s="115"/>
      <c r="AU447" s="115"/>
      <c r="AV447" s="115"/>
      <c r="AW447" s="115"/>
      <c r="AX447" s="115"/>
      <c r="AY447" s="115"/>
      <c r="AZ447" s="115"/>
      <c r="BA447" s="115"/>
      <c r="BB447" s="115"/>
      <c r="BC447" s="115"/>
      <c r="BD447" s="115"/>
      <c r="BE447" s="115"/>
      <c r="BF447" s="115"/>
      <c r="BG447" s="115"/>
      <c r="BH447" s="115">
        <v>12689.4042571316</v>
      </c>
      <c r="BI447" s="115">
        <v>-7580.891693375738</v>
      </c>
      <c r="BJ447" s="115">
        <v>9341.464108077322</v>
      </c>
      <c r="BK447" s="115">
        <v>-2716.9095246758716</v>
      </c>
      <c r="BL447" s="115">
        <v>4997.815469003817</v>
      </c>
      <c r="BM447" s="115">
        <v>-9433.923137180504</v>
      </c>
      <c r="BN447" s="115">
        <v>4369.607491543079</v>
      </c>
      <c r="BO447" s="115">
        <v>-6035.042337751371</v>
      </c>
      <c r="BP447" s="115">
        <v>4552.077742689686</v>
      </c>
      <c r="BQ447" s="115">
        <v>-7322.750564658083</v>
      </c>
      <c r="BR447" s="115"/>
      <c r="BS447" s="115"/>
      <c r="BT447" s="115"/>
      <c r="BU447" s="115"/>
      <c r="BV447" s="115"/>
      <c r="BW447" s="115"/>
      <c r="BX447" s="115"/>
      <c r="BY447" s="115"/>
      <c r="BZ447" s="115">
        <v>0.0</v>
      </c>
      <c r="CA447" s="115">
        <v>0.0</v>
      </c>
      <c r="CB447" s="115"/>
      <c r="CC447" s="115"/>
      <c r="CD447" s="115">
        <v>0.0</v>
      </c>
      <c r="CE447" s="115">
        <v>0.0</v>
      </c>
      <c r="CF447" s="115">
        <v>0.0</v>
      </c>
      <c r="CG447" s="115">
        <v>0.0</v>
      </c>
      <c r="CH447" s="115"/>
      <c r="CI447" s="115"/>
      <c r="CJ447" s="115"/>
      <c r="CK447" s="115"/>
      <c r="CL447" s="116">
        <v>45811.0</v>
      </c>
      <c r="CM447" s="114" t="s">
        <v>384</v>
      </c>
      <c r="CN447" s="114" t="s">
        <v>396</v>
      </c>
      <c r="CO447" s="114" t="s">
        <v>408</v>
      </c>
      <c r="CP447" s="115">
        <v>2163.39</v>
      </c>
      <c r="CQ447" s="115">
        <v>25.0</v>
      </c>
      <c r="CR447" s="115">
        <v>23.0</v>
      </c>
      <c r="CS447" s="114" t="s">
        <v>247</v>
      </c>
      <c r="CT447" s="114"/>
      <c r="CU447" s="114"/>
      <c r="CV447" s="114" t="s">
        <v>372</v>
      </c>
      <c r="CW447" s="116">
        <v>46177.0</v>
      </c>
      <c r="CX447" s="114" t="s">
        <v>358</v>
      </c>
    </row>
    <row r="448">
      <c r="A448" s="117" t="s">
        <v>496</v>
      </c>
      <c r="B448" s="117" t="s">
        <v>512</v>
      </c>
      <c r="C448" s="117" t="s">
        <v>27</v>
      </c>
      <c r="D448" s="117" t="s">
        <v>490</v>
      </c>
      <c r="E448" s="117" t="s">
        <v>349</v>
      </c>
      <c r="F448" s="117"/>
      <c r="G448" s="117"/>
      <c r="H448" s="117"/>
      <c r="I448" s="118">
        <v>21295.0</v>
      </c>
      <c r="J448" s="117" t="s">
        <v>87</v>
      </c>
      <c r="K448" s="117" t="s">
        <v>491</v>
      </c>
      <c r="L448" s="119">
        <v>45811.0</v>
      </c>
      <c r="M448" s="117" t="s">
        <v>351</v>
      </c>
      <c r="N448" s="118">
        <v>6.0</v>
      </c>
      <c r="O448" s="117" t="s">
        <v>352</v>
      </c>
      <c r="P448" s="117" t="s">
        <v>353</v>
      </c>
      <c r="Q448" s="118">
        <v>8117.1</v>
      </c>
      <c r="R448" s="118">
        <v>8897.54</v>
      </c>
      <c r="S448" s="118">
        <v>54.0</v>
      </c>
      <c r="T448" s="118">
        <v>51.0</v>
      </c>
      <c r="U448" s="118">
        <v>110.0</v>
      </c>
      <c r="V448" s="118">
        <v>132.0</v>
      </c>
      <c r="W448" s="118">
        <v>-0.10114421900000001</v>
      </c>
      <c r="X448" s="118">
        <v>-0.08821813939924178</v>
      </c>
      <c r="Y448" s="118">
        <v>0.0141456855</v>
      </c>
      <c r="Z448" s="118">
        <v>0.035566201</v>
      </c>
      <c r="AA448" s="118">
        <v>-0.0040127465</v>
      </c>
      <c r="AB448" s="118">
        <v>-309.8466544902508</v>
      </c>
      <c r="AC448" s="118"/>
      <c r="AD448" s="118"/>
      <c r="AE448" s="118"/>
      <c r="AF448" s="118"/>
      <c r="AG448" s="118">
        <v>-309.8466544902508</v>
      </c>
      <c r="AH448" s="118"/>
      <c r="AI448" s="118"/>
      <c r="AJ448" s="118"/>
      <c r="AK448" s="118"/>
      <c r="AL448" s="118"/>
      <c r="AM448" s="118"/>
      <c r="AN448" s="118"/>
      <c r="AO448" s="118"/>
      <c r="AP448" s="118"/>
      <c r="AQ448" s="118"/>
      <c r="AR448" s="118">
        <v>0.0</v>
      </c>
      <c r="AS448" s="118">
        <v>0.0</v>
      </c>
      <c r="AT448" s="118"/>
      <c r="AU448" s="118"/>
      <c r="AV448" s="118"/>
      <c r="AW448" s="118"/>
      <c r="AX448" s="118"/>
      <c r="AY448" s="118"/>
      <c r="AZ448" s="118"/>
      <c r="BA448" s="118"/>
      <c r="BB448" s="118"/>
      <c r="BC448" s="118"/>
      <c r="BD448" s="118"/>
      <c r="BE448" s="118"/>
      <c r="BF448" s="118"/>
      <c r="BG448" s="118"/>
      <c r="BH448" s="118">
        <v>44811.43741889506</v>
      </c>
      <c r="BI448" s="118">
        <v>-37647.6331355835</v>
      </c>
      <c r="BJ448" s="118">
        <v>33717.78995391009</v>
      </c>
      <c r="BK448" s="118">
        <v>-31490.75475548971</v>
      </c>
      <c r="BL448" s="118">
        <v>21489.0501547466</v>
      </c>
      <c r="BM448" s="118">
        <v>-14677.939008431402</v>
      </c>
      <c r="BN448" s="118">
        <v>17203.735143747657</v>
      </c>
      <c r="BO448" s="118">
        <v>-10559.117648593781</v>
      </c>
      <c r="BP448" s="118">
        <v>20151.798066906977</v>
      </c>
      <c r="BQ448" s="118">
        <v>-19985.304415745657</v>
      </c>
      <c r="BR448" s="118"/>
      <c r="BS448" s="118"/>
      <c r="BT448" s="118"/>
      <c r="BU448" s="118"/>
      <c r="BV448" s="118"/>
      <c r="BW448" s="118"/>
      <c r="BX448" s="118"/>
      <c r="BY448" s="118"/>
      <c r="BZ448" s="118">
        <v>0.0</v>
      </c>
      <c r="CA448" s="118">
        <v>0.0</v>
      </c>
      <c r="CB448" s="118"/>
      <c r="CC448" s="118"/>
      <c r="CD448" s="118">
        <v>0.0</v>
      </c>
      <c r="CE448" s="118">
        <v>0.0</v>
      </c>
      <c r="CF448" s="118">
        <v>0.0</v>
      </c>
      <c r="CG448" s="118">
        <v>0.0</v>
      </c>
      <c r="CH448" s="118"/>
      <c r="CI448" s="118"/>
      <c r="CJ448" s="118"/>
      <c r="CK448" s="118"/>
      <c r="CL448" s="119">
        <v>45811.0</v>
      </c>
      <c r="CM448" s="117" t="s">
        <v>369</v>
      </c>
      <c r="CN448" s="117" t="s">
        <v>370</v>
      </c>
      <c r="CO448" s="117" t="s">
        <v>492</v>
      </c>
      <c r="CP448" s="118">
        <v>8117.1</v>
      </c>
      <c r="CQ448" s="118">
        <v>25.0</v>
      </c>
      <c r="CR448" s="118">
        <v>23.0</v>
      </c>
      <c r="CS448" s="117" t="s">
        <v>247</v>
      </c>
      <c r="CT448" s="117"/>
      <c r="CU448" s="117"/>
      <c r="CV448" s="117" t="s">
        <v>372</v>
      </c>
      <c r="CW448" s="119">
        <v>46177.0</v>
      </c>
      <c r="CX448" s="117" t="s">
        <v>358</v>
      </c>
    </row>
    <row r="449">
      <c r="A449" s="114" t="s">
        <v>505</v>
      </c>
      <c r="B449" s="114" t="s">
        <v>183</v>
      </c>
      <c r="C449" s="114" t="s">
        <v>24</v>
      </c>
      <c r="D449" s="114" t="s">
        <v>506</v>
      </c>
      <c r="E449" s="114" t="s">
        <v>349</v>
      </c>
      <c r="F449" s="114"/>
      <c r="G449" s="114"/>
      <c r="H449" s="114"/>
      <c r="I449" s="115">
        <v>21587.0</v>
      </c>
      <c r="J449" s="114" t="s">
        <v>80</v>
      </c>
      <c r="K449" s="114" t="s">
        <v>507</v>
      </c>
      <c r="L449" s="116">
        <v>45811.0</v>
      </c>
      <c r="M449" s="114" t="s">
        <v>351</v>
      </c>
      <c r="N449" s="115">
        <v>6.0</v>
      </c>
      <c r="O449" s="114" t="s">
        <v>352</v>
      </c>
      <c r="P449" s="114" t="s">
        <v>353</v>
      </c>
      <c r="Q449" s="115">
        <v>6788.18</v>
      </c>
      <c r="R449" s="115">
        <v>9560.83</v>
      </c>
      <c r="S449" s="115">
        <v>44.0</v>
      </c>
      <c r="T449" s="115">
        <v>56.0</v>
      </c>
      <c r="U449" s="115">
        <v>85.0</v>
      </c>
      <c r="V449" s="115">
        <v>127.0</v>
      </c>
      <c r="W449" s="115">
        <v>-0.20420095300000002</v>
      </c>
      <c r="X449" s="115">
        <v>-0.199252506049084</v>
      </c>
      <c r="Y449" s="115">
        <v>-0.0044159505</v>
      </c>
      <c r="Z449" s="115">
        <v>0.080162051</v>
      </c>
      <c r="AA449" s="115">
        <v>-0.044701282</v>
      </c>
      <c r="AB449" s="115">
        <v>-820.6071675913075</v>
      </c>
      <c r="AC449" s="115"/>
      <c r="AD449" s="115"/>
      <c r="AE449" s="115"/>
      <c r="AF449" s="115"/>
      <c r="AG449" s="115">
        <v>-820.6071675913075</v>
      </c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>
        <v>0.0</v>
      </c>
      <c r="AS449" s="115">
        <v>0.0</v>
      </c>
      <c r="AT449" s="115"/>
      <c r="AU449" s="115"/>
      <c r="AV449" s="115"/>
      <c r="AW449" s="115"/>
      <c r="AX449" s="115"/>
      <c r="AY449" s="115"/>
      <c r="AZ449" s="115"/>
      <c r="BA449" s="115"/>
      <c r="BB449" s="115"/>
      <c r="BC449" s="115"/>
      <c r="BD449" s="115"/>
      <c r="BE449" s="115"/>
      <c r="BF449" s="115"/>
      <c r="BG449" s="115"/>
      <c r="BH449" s="115">
        <v>14085.386393630393</v>
      </c>
      <c r="BI449" s="115">
        <v>-7132.24924889886</v>
      </c>
      <c r="BJ449" s="115">
        <v>10173.581694122979</v>
      </c>
      <c r="BK449" s="115">
        <v>-8292.67621904652</v>
      </c>
      <c r="BL449" s="115">
        <v>8606.112763658004</v>
      </c>
      <c r="BM449" s="115">
        <v>-2010.8466783935814</v>
      </c>
      <c r="BN449" s="115">
        <v>5990.693354212155</v>
      </c>
      <c r="BO449" s="115">
        <v>-4124.199148257102</v>
      </c>
      <c r="BP449" s="115">
        <v>7151.940120934578</v>
      </c>
      <c r="BQ449" s="115">
        <v>-2423.1682416252074</v>
      </c>
      <c r="BR449" s="115"/>
      <c r="BS449" s="115"/>
      <c r="BT449" s="115"/>
      <c r="BU449" s="115"/>
      <c r="BV449" s="115"/>
      <c r="BW449" s="115"/>
      <c r="BX449" s="115"/>
      <c r="BY449" s="115"/>
      <c r="BZ449" s="115">
        <v>0.0</v>
      </c>
      <c r="CA449" s="115">
        <v>0.0</v>
      </c>
      <c r="CB449" s="115"/>
      <c r="CC449" s="115"/>
      <c r="CD449" s="115">
        <v>0.0</v>
      </c>
      <c r="CE449" s="115">
        <v>0.0</v>
      </c>
      <c r="CF449" s="115">
        <v>0.0</v>
      </c>
      <c r="CG449" s="115">
        <v>0.0</v>
      </c>
      <c r="CH449" s="115"/>
      <c r="CI449" s="115"/>
      <c r="CJ449" s="115"/>
      <c r="CK449" s="115"/>
      <c r="CL449" s="116">
        <v>45811.0</v>
      </c>
      <c r="CM449" s="114" t="s">
        <v>354</v>
      </c>
      <c r="CN449" s="114" t="s">
        <v>508</v>
      </c>
      <c r="CO449" s="114" t="s">
        <v>509</v>
      </c>
      <c r="CP449" s="115">
        <v>6788.18</v>
      </c>
      <c r="CQ449" s="115">
        <v>25.0</v>
      </c>
      <c r="CR449" s="115">
        <v>23.0</v>
      </c>
      <c r="CS449" s="114" t="s">
        <v>24</v>
      </c>
      <c r="CT449" s="114"/>
      <c r="CU449" s="114"/>
      <c r="CV449" s="114" t="s">
        <v>372</v>
      </c>
      <c r="CW449" s="116">
        <v>46177.0</v>
      </c>
      <c r="CX449" s="114" t="s">
        <v>358</v>
      </c>
    </row>
    <row r="450">
      <c r="A450" s="117" t="s">
        <v>476</v>
      </c>
      <c r="B450" s="117" t="s">
        <v>161</v>
      </c>
      <c r="C450" s="117" t="s">
        <v>24</v>
      </c>
      <c r="D450" s="117" t="s">
        <v>469</v>
      </c>
      <c r="E450" s="117" t="s">
        <v>349</v>
      </c>
      <c r="F450" s="117"/>
      <c r="G450" s="117"/>
      <c r="H450" s="117"/>
      <c r="I450" s="118">
        <v>19933.0</v>
      </c>
      <c r="J450" s="117" t="s">
        <v>88</v>
      </c>
      <c r="K450" s="117" t="s">
        <v>470</v>
      </c>
      <c r="L450" s="119">
        <v>45811.0</v>
      </c>
      <c r="M450" s="117" t="s">
        <v>351</v>
      </c>
      <c r="N450" s="118">
        <v>6.0</v>
      </c>
      <c r="O450" s="117" t="s">
        <v>352</v>
      </c>
      <c r="P450" s="117" t="s">
        <v>353</v>
      </c>
      <c r="Q450" s="118">
        <v>5329.69</v>
      </c>
      <c r="R450" s="118">
        <v>8054.71</v>
      </c>
      <c r="S450" s="118">
        <v>39.0</v>
      </c>
      <c r="T450" s="118">
        <v>47.0</v>
      </c>
      <c r="U450" s="118">
        <v>70.0</v>
      </c>
      <c r="V450" s="118">
        <v>105.0</v>
      </c>
      <c r="W450" s="118">
        <v>-0.0948579075</v>
      </c>
      <c r="X450" s="118">
        <v>-0.11922621397552313</v>
      </c>
      <c r="Y450" s="118">
        <v>0.0274483015</v>
      </c>
      <c r="Z450" s="118">
        <v>0.048275056999999996</v>
      </c>
      <c r="AA450" s="118">
        <v>-0.0368766515</v>
      </c>
      <c r="AB450" s="118">
        <v>-1864.9461928576075</v>
      </c>
      <c r="AC450" s="118"/>
      <c r="AD450" s="118"/>
      <c r="AE450" s="118"/>
      <c r="AF450" s="118"/>
      <c r="AG450" s="118">
        <v>-1864.9461928576075</v>
      </c>
      <c r="AH450" s="118"/>
      <c r="AI450" s="118"/>
      <c r="AJ450" s="118"/>
      <c r="AK450" s="118"/>
      <c r="AL450" s="118"/>
      <c r="AM450" s="118"/>
      <c r="AN450" s="118"/>
      <c r="AO450" s="118"/>
      <c r="AP450" s="118"/>
      <c r="AQ450" s="118"/>
      <c r="AR450" s="118">
        <v>0.0</v>
      </c>
      <c r="AS450" s="118">
        <v>0.0</v>
      </c>
      <c r="AT450" s="118"/>
      <c r="AU450" s="118"/>
      <c r="AV450" s="118"/>
      <c r="AW450" s="118"/>
      <c r="AX450" s="118"/>
      <c r="AY450" s="118"/>
      <c r="AZ450" s="118"/>
      <c r="BA450" s="118"/>
      <c r="BB450" s="118"/>
      <c r="BC450" s="118"/>
      <c r="BD450" s="118"/>
      <c r="BE450" s="118"/>
      <c r="BF450" s="118"/>
      <c r="BG450" s="118"/>
      <c r="BH450" s="118">
        <v>25966.348856442928</v>
      </c>
      <c r="BI450" s="118">
        <v>-29960.2581571571</v>
      </c>
      <c r="BJ450" s="118">
        <v>20809.122658413584</v>
      </c>
      <c r="BK450" s="118">
        <v>-25772.356875094374</v>
      </c>
      <c r="BL450" s="118">
        <v>17489.740840616996</v>
      </c>
      <c r="BM450" s="118">
        <v>-16398.86734908948</v>
      </c>
      <c r="BN450" s="118">
        <v>20986.243233287816</v>
      </c>
      <c r="BO450" s="118">
        <v>-15136.834126772499</v>
      </c>
      <c r="BP450" s="118">
        <v>15805.795576570108</v>
      </c>
      <c r="BQ450" s="118">
        <v>-20564.331191557896</v>
      </c>
      <c r="BR450" s="118"/>
      <c r="BS450" s="118"/>
      <c r="BT450" s="118"/>
      <c r="BU450" s="118"/>
      <c r="BV450" s="118"/>
      <c r="BW450" s="118"/>
      <c r="BX450" s="118"/>
      <c r="BY450" s="118"/>
      <c r="BZ450" s="118">
        <v>0.0</v>
      </c>
      <c r="CA450" s="118">
        <v>0.0</v>
      </c>
      <c r="CB450" s="118"/>
      <c r="CC450" s="118"/>
      <c r="CD450" s="118">
        <v>0.0</v>
      </c>
      <c r="CE450" s="118">
        <v>0.0</v>
      </c>
      <c r="CF450" s="118">
        <v>0.0</v>
      </c>
      <c r="CG450" s="118">
        <v>0.0</v>
      </c>
      <c r="CH450" s="118"/>
      <c r="CI450" s="118"/>
      <c r="CJ450" s="118"/>
      <c r="CK450" s="118"/>
      <c r="CL450" s="119">
        <v>45811.0</v>
      </c>
      <c r="CM450" s="117" t="s">
        <v>354</v>
      </c>
      <c r="CN450" s="117" t="s">
        <v>471</v>
      </c>
      <c r="CO450" s="117" t="s">
        <v>472</v>
      </c>
      <c r="CP450" s="118">
        <v>5329.69</v>
      </c>
      <c r="CQ450" s="118">
        <v>25.0</v>
      </c>
      <c r="CR450" s="118">
        <v>23.0</v>
      </c>
      <c r="CS450" s="117" t="s">
        <v>24</v>
      </c>
      <c r="CT450" s="117"/>
      <c r="CU450" s="117"/>
      <c r="CV450" s="117" t="s">
        <v>372</v>
      </c>
      <c r="CW450" s="119">
        <v>46177.0</v>
      </c>
      <c r="CX450" s="117" t="s">
        <v>358</v>
      </c>
    </row>
    <row r="451">
      <c r="A451" s="114" t="s">
        <v>476</v>
      </c>
      <c r="B451" s="114" t="s">
        <v>115</v>
      </c>
      <c r="C451" s="114" t="s">
        <v>24</v>
      </c>
      <c r="D451" s="114" t="s">
        <v>469</v>
      </c>
      <c r="E451" s="114" t="s">
        <v>349</v>
      </c>
      <c r="F451" s="114"/>
      <c r="G451" s="114"/>
      <c r="H451" s="114"/>
      <c r="I451" s="115">
        <v>19893.0</v>
      </c>
      <c r="J451" s="114" t="s">
        <v>92</v>
      </c>
      <c r="K451" s="114" t="s">
        <v>470</v>
      </c>
      <c r="L451" s="116">
        <v>45811.0</v>
      </c>
      <c r="M451" s="114" t="s">
        <v>351</v>
      </c>
      <c r="N451" s="115">
        <v>6.0</v>
      </c>
      <c r="O451" s="114" t="s">
        <v>352</v>
      </c>
      <c r="P451" s="114" t="s">
        <v>353</v>
      </c>
      <c r="Q451" s="115">
        <v>19893.8</v>
      </c>
      <c r="R451" s="115">
        <v>18043.31</v>
      </c>
      <c r="S451" s="115">
        <v>112.0</v>
      </c>
      <c r="T451" s="115">
        <v>116.0</v>
      </c>
      <c r="U451" s="115">
        <v>261.0</v>
      </c>
      <c r="V451" s="115">
        <v>265.0</v>
      </c>
      <c r="W451" s="115">
        <v>-0.071499</v>
      </c>
      <c r="X451" s="115">
        <v>-0.08333333333333337</v>
      </c>
      <c r="Y451" s="115">
        <v>0.089236992</v>
      </c>
      <c r="Z451" s="115">
        <v>-0.005437146</v>
      </c>
      <c r="AA451" s="115">
        <v>0.065431824</v>
      </c>
      <c r="AB451" s="115">
        <v>1924.5956896107855</v>
      </c>
      <c r="AC451" s="115"/>
      <c r="AD451" s="115"/>
      <c r="AE451" s="115"/>
      <c r="AF451" s="115"/>
      <c r="AG451" s="115">
        <v>1924.5956896107855</v>
      </c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>
        <v>0.0</v>
      </c>
      <c r="AS451" s="115">
        <v>0.0</v>
      </c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>
        <v>14160.906115140006</v>
      </c>
      <c r="BI451" s="115">
        <v>-5216.485989499999</v>
      </c>
      <c r="BJ451" s="115">
        <v>7091.908042840505</v>
      </c>
      <c r="BK451" s="115">
        <v>-14366.587560955079</v>
      </c>
      <c r="BL451" s="115">
        <v>9629.868418431779</v>
      </c>
      <c r="BM451" s="115">
        <v>-4039.3248183228097</v>
      </c>
      <c r="BN451" s="115">
        <v>3684.635727246461</v>
      </c>
      <c r="BO451" s="115">
        <v>-4182.42797294591</v>
      </c>
      <c r="BP451" s="115">
        <v>10092.313273467495</v>
      </c>
      <c r="BQ451" s="115">
        <v>-4003.977427659077</v>
      </c>
      <c r="BR451" s="115"/>
      <c r="BS451" s="115"/>
      <c r="BT451" s="115"/>
      <c r="BU451" s="115"/>
      <c r="BV451" s="115"/>
      <c r="BW451" s="115"/>
      <c r="BX451" s="115"/>
      <c r="BY451" s="115"/>
      <c r="BZ451" s="115">
        <v>0.0</v>
      </c>
      <c r="CA451" s="115">
        <v>0.0</v>
      </c>
      <c r="CB451" s="115"/>
      <c r="CC451" s="115"/>
      <c r="CD451" s="115">
        <v>0.0</v>
      </c>
      <c r="CE451" s="115">
        <v>0.0</v>
      </c>
      <c r="CF451" s="115">
        <v>0.0</v>
      </c>
      <c r="CG451" s="115">
        <v>0.0</v>
      </c>
      <c r="CH451" s="115"/>
      <c r="CI451" s="115"/>
      <c r="CJ451" s="115"/>
      <c r="CK451" s="115"/>
      <c r="CL451" s="116">
        <v>45811.0</v>
      </c>
      <c r="CM451" s="114" t="s">
        <v>354</v>
      </c>
      <c r="CN451" s="114" t="s">
        <v>471</v>
      </c>
      <c r="CO451" s="114" t="s">
        <v>472</v>
      </c>
      <c r="CP451" s="115">
        <v>19893.8</v>
      </c>
      <c r="CQ451" s="115">
        <v>25.0</v>
      </c>
      <c r="CR451" s="115">
        <v>23.0</v>
      </c>
      <c r="CS451" s="114" t="s">
        <v>24</v>
      </c>
      <c r="CT451" s="114"/>
      <c r="CU451" s="114"/>
      <c r="CV451" s="114" t="s">
        <v>357</v>
      </c>
      <c r="CW451" s="116">
        <v>46177.0</v>
      </c>
      <c r="CX451" s="114" t="s">
        <v>358</v>
      </c>
    </row>
    <row r="452">
      <c r="A452" s="117" t="s">
        <v>493</v>
      </c>
      <c r="B452" s="117" t="s">
        <v>494</v>
      </c>
      <c r="C452" s="117" t="s">
        <v>25</v>
      </c>
      <c r="D452" s="117" t="s">
        <v>437</v>
      </c>
      <c r="E452" s="117" t="s">
        <v>349</v>
      </c>
      <c r="F452" s="117"/>
      <c r="G452" s="117"/>
      <c r="H452" s="117"/>
      <c r="I452" s="118">
        <v>21778.0</v>
      </c>
      <c r="J452" s="117" t="s">
        <v>88</v>
      </c>
      <c r="K452" s="117" t="s">
        <v>438</v>
      </c>
      <c r="L452" s="119">
        <v>45811.0</v>
      </c>
      <c r="M452" s="117" t="s">
        <v>351</v>
      </c>
      <c r="N452" s="118">
        <v>6.0</v>
      </c>
      <c r="O452" s="117" t="s">
        <v>352</v>
      </c>
      <c r="P452" s="117" t="s">
        <v>353</v>
      </c>
      <c r="Q452" s="118">
        <v>4629.61</v>
      </c>
      <c r="R452" s="118">
        <v>6446.94</v>
      </c>
      <c r="S452" s="118">
        <v>26.0</v>
      </c>
      <c r="T452" s="118">
        <v>42.0</v>
      </c>
      <c r="U452" s="118">
        <v>66.0</v>
      </c>
      <c r="V452" s="118">
        <v>116.0</v>
      </c>
      <c r="W452" s="118">
        <v>-0.0948579075</v>
      </c>
      <c r="X452" s="118">
        <v>-0.11922621397552313</v>
      </c>
      <c r="Y452" s="118">
        <v>0.0274483015</v>
      </c>
      <c r="Z452" s="118">
        <v>0.048275056999999996</v>
      </c>
      <c r="AA452" s="118">
        <v>-0.0368766515</v>
      </c>
      <c r="AB452" s="118">
        <v>-1428.2435226122604</v>
      </c>
      <c r="AC452" s="118"/>
      <c r="AD452" s="118"/>
      <c r="AE452" s="118"/>
      <c r="AF452" s="118"/>
      <c r="AG452" s="118">
        <v>-1428.2435226122604</v>
      </c>
      <c r="AH452" s="118"/>
      <c r="AI452" s="118"/>
      <c r="AJ452" s="118"/>
      <c r="AK452" s="118"/>
      <c r="AL452" s="118"/>
      <c r="AM452" s="118"/>
      <c r="AN452" s="118"/>
      <c r="AO452" s="118"/>
      <c r="AP452" s="118"/>
      <c r="AQ452" s="118"/>
      <c r="AR452" s="118">
        <v>0.0</v>
      </c>
      <c r="AS452" s="118">
        <v>0.0</v>
      </c>
      <c r="AT452" s="118"/>
      <c r="AU452" s="118"/>
      <c r="AV452" s="118"/>
      <c r="AW452" s="118"/>
      <c r="AX452" s="118"/>
      <c r="AY452" s="118"/>
      <c r="AZ452" s="118"/>
      <c r="BA452" s="118"/>
      <c r="BB452" s="118"/>
      <c r="BC452" s="118"/>
      <c r="BD452" s="118"/>
      <c r="BE452" s="118"/>
      <c r="BF452" s="118"/>
      <c r="BG452" s="118"/>
      <c r="BH452" s="118">
        <v>25966.348856442928</v>
      </c>
      <c r="BI452" s="118">
        <v>-29960.2581571571</v>
      </c>
      <c r="BJ452" s="118">
        <v>20809.122658413584</v>
      </c>
      <c r="BK452" s="118">
        <v>-25772.356875094374</v>
      </c>
      <c r="BL452" s="118">
        <v>17489.740840616996</v>
      </c>
      <c r="BM452" s="118">
        <v>-16398.86734908948</v>
      </c>
      <c r="BN452" s="118">
        <v>20986.243233287816</v>
      </c>
      <c r="BO452" s="118">
        <v>-15136.834126772499</v>
      </c>
      <c r="BP452" s="118">
        <v>15805.795576570108</v>
      </c>
      <c r="BQ452" s="118">
        <v>-20564.331191557896</v>
      </c>
      <c r="BR452" s="118"/>
      <c r="BS452" s="118"/>
      <c r="BT452" s="118"/>
      <c r="BU452" s="118"/>
      <c r="BV452" s="118"/>
      <c r="BW452" s="118"/>
      <c r="BX452" s="118"/>
      <c r="BY452" s="118"/>
      <c r="BZ452" s="118">
        <v>0.0</v>
      </c>
      <c r="CA452" s="118">
        <v>0.0</v>
      </c>
      <c r="CB452" s="118"/>
      <c r="CC452" s="118"/>
      <c r="CD452" s="118">
        <v>0.0</v>
      </c>
      <c r="CE452" s="118">
        <v>0.0</v>
      </c>
      <c r="CF452" s="118">
        <v>0.0</v>
      </c>
      <c r="CG452" s="118">
        <v>0.0</v>
      </c>
      <c r="CH452" s="118"/>
      <c r="CI452" s="118"/>
      <c r="CJ452" s="118"/>
      <c r="CK452" s="118"/>
      <c r="CL452" s="119">
        <v>45811.0</v>
      </c>
      <c r="CM452" s="117" t="s">
        <v>354</v>
      </c>
      <c r="CN452" s="117" t="s">
        <v>466</v>
      </c>
      <c r="CO452" s="117" t="s">
        <v>467</v>
      </c>
      <c r="CP452" s="118">
        <v>4629.61</v>
      </c>
      <c r="CQ452" s="118">
        <v>25.0</v>
      </c>
      <c r="CR452" s="118">
        <v>23.0</v>
      </c>
      <c r="CS452" s="117" t="s">
        <v>247</v>
      </c>
      <c r="CT452" s="117"/>
      <c r="CU452" s="117"/>
      <c r="CV452" s="117" t="s">
        <v>372</v>
      </c>
      <c r="CW452" s="119">
        <v>46177.0</v>
      </c>
      <c r="CX452" s="117" t="s">
        <v>358</v>
      </c>
    </row>
    <row r="453">
      <c r="A453" s="114" t="s">
        <v>476</v>
      </c>
      <c r="B453" s="114" t="s">
        <v>167</v>
      </c>
      <c r="C453" s="114" t="s">
        <v>24</v>
      </c>
      <c r="D453" s="114" t="s">
        <v>469</v>
      </c>
      <c r="E453" s="114" t="s">
        <v>349</v>
      </c>
      <c r="F453" s="114"/>
      <c r="G453" s="114"/>
      <c r="H453" s="114"/>
      <c r="I453" s="115">
        <v>19908.0</v>
      </c>
      <c r="J453" s="114" t="s">
        <v>88</v>
      </c>
      <c r="K453" s="114" t="s">
        <v>470</v>
      </c>
      <c r="L453" s="116">
        <v>45811.0</v>
      </c>
      <c r="M453" s="114" t="s">
        <v>351</v>
      </c>
      <c r="N453" s="115">
        <v>6.0</v>
      </c>
      <c r="O453" s="114" t="s">
        <v>352</v>
      </c>
      <c r="P453" s="114" t="s">
        <v>353</v>
      </c>
      <c r="Q453" s="115">
        <v>8926.39</v>
      </c>
      <c r="R453" s="115">
        <v>7831.31</v>
      </c>
      <c r="S453" s="115">
        <v>54.0</v>
      </c>
      <c r="T453" s="115">
        <v>56.0</v>
      </c>
      <c r="U453" s="115">
        <v>142.0</v>
      </c>
      <c r="V453" s="115">
        <v>122.0</v>
      </c>
      <c r="W453" s="115">
        <v>-0.0948579075</v>
      </c>
      <c r="X453" s="115">
        <v>-0.11922621397552313</v>
      </c>
      <c r="Y453" s="115">
        <v>0.0274483015</v>
      </c>
      <c r="Z453" s="115">
        <v>0.048275056999999996</v>
      </c>
      <c r="AA453" s="115">
        <v>-0.0368766515</v>
      </c>
      <c r="AB453" s="115">
        <v>1940.5601629567457</v>
      </c>
      <c r="AC453" s="115"/>
      <c r="AD453" s="115"/>
      <c r="AE453" s="115"/>
      <c r="AF453" s="115"/>
      <c r="AG453" s="115">
        <v>1940.5601629567457</v>
      </c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>
        <v>0.0</v>
      </c>
      <c r="AS453" s="115">
        <v>0.0</v>
      </c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>
        <v>25966.348856442928</v>
      </c>
      <c r="BI453" s="115">
        <v>-29960.2581571571</v>
      </c>
      <c r="BJ453" s="115">
        <v>20809.122658413584</v>
      </c>
      <c r="BK453" s="115">
        <v>-25772.356875094374</v>
      </c>
      <c r="BL453" s="115">
        <v>17489.740840616996</v>
      </c>
      <c r="BM453" s="115">
        <v>-16398.86734908948</v>
      </c>
      <c r="BN453" s="115">
        <v>20986.243233287816</v>
      </c>
      <c r="BO453" s="115">
        <v>-15136.834126772499</v>
      </c>
      <c r="BP453" s="115">
        <v>15805.795576570108</v>
      </c>
      <c r="BQ453" s="115">
        <v>-20564.331191557896</v>
      </c>
      <c r="BR453" s="115"/>
      <c r="BS453" s="115"/>
      <c r="BT453" s="115"/>
      <c r="BU453" s="115"/>
      <c r="BV453" s="115"/>
      <c r="BW453" s="115"/>
      <c r="BX453" s="115"/>
      <c r="BY453" s="115"/>
      <c r="BZ453" s="115">
        <v>0.0</v>
      </c>
      <c r="CA453" s="115">
        <v>0.0</v>
      </c>
      <c r="CB453" s="115"/>
      <c r="CC453" s="115"/>
      <c r="CD453" s="115">
        <v>0.0</v>
      </c>
      <c r="CE453" s="115">
        <v>0.0</v>
      </c>
      <c r="CF453" s="115">
        <v>0.0</v>
      </c>
      <c r="CG453" s="115">
        <v>0.0</v>
      </c>
      <c r="CH453" s="115"/>
      <c r="CI453" s="115"/>
      <c r="CJ453" s="115"/>
      <c r="CK453" s="115"/>
      <c r="CL453" s="116">
        <v>45811.0</v>
      </c>
      <c r="CM453" s="114" t="s">
        <v>354</v>
      </c>
      <c r="CN453" s="114" t="s">
        <v>471</v>
      </c>
      <c r="CO453" s="114" t="s">
        <v>472</v>
      </c>
      <c r="CP453" s="115">
        <v>8926.39</v>
      </c>
      <c r="CQ453" s="115">
        <v>25.0</v>
      </c>
      <c r="CR453" s="115">
        <v>23.0</v>
      </c>
      <c r="CS453" s="114" t="s">
        <v>24</v>
      </c>
      <c r="CT453" s="114"/>
      <c r="CU453" s="114"/>
      <c r="CV453" s="114" t="s">
        <v>357</v>
      </c>
      <c r="CW453" s="116">
        <v>46177.0</v>
      </c>
      <c r="CX453" s="114" t="s">
        <v>358</v>
      </c>
    </row>
    <row r="454">
      <c r="A454" s="117" t="s">
        <v>478</v>
      </c>
      <c r="B454" s="117" t="s">
        <v>503</v>
      </c>
      <c r="C454" s="117" t="s">
        <v>25</v>
      </c>
      <c r="D454" s="117" t="s">
        <v>437</v>
      </c>
      <c r="E454" s="117" t="s">
        <v>349</v>
      </c>
      <c r="F454" s="117"/>
      <c r="G454" s="117"/>
      <c r="H454" s="117"/>
      <c r="I454" s="118">
        <v>21797.0</v>
      </c>
      <c r="J454" s="117" t="s">
        <v>89</v>
      </c>
      <c r="K454" s="117" t="s">
        <v>438</v>
      </c>
      <c r="L454" s="119">
        <v>45811.0</v>
      </c>
      <c r="M454" s="117" t="s">
        <v>351</v>
      </c>
      <c r="N454" s="118">
        <v>6.0</v>
      </c>
      <c r="O454" s="117" t="s">
        <v>352</v>
      </c>
      <c r="P454" s="117" t="s">
        <v>353</v>
      </c>
      <c r="Q454" s="118">
        <v>23952.27</v>
      </c>
      <c r="R454" s="118">
        <v>30477.28</v>
      </c>
      <c r="S454" s="118">
        <v>142.0</v>
      </c>
      <c r="T454" s="118">
        <v>185.0</v>
      </c>
      <c r="U454" s="118">
        <v>337.0</v>
      </c>
      <c r="V454" s="118">
        <v>478.0</v>
      </c>
      <c r="W454" s="118">
        <v>-0.103566996</v>
      </c>
      <c r="X454" s="118">
        <v>-0.13840073824426258</v>
      </c>
      <c r="Y454" s="118">
        <v>0.033546243</v>
      </c>
      <c r="Z454" s="118">
        <v>0.0848909995</v>
      </c>
      <c r="AA454" s="118">
        <v>-0.0833678425</v>
      </c>
      <c r="AB454" s="118">
        <v>-3160.1601222827985</v>
      </c>
      <c r="AC454" s="118"/>
      <c r="AD454" s="118"/>
      <c r="AE454" s="118"/>
      <c r="AF454" s="118"/>
      <c r="AG454" s="118">
        <v>-3160.1601222827985</v>
      </c>
      <c r="AH454" s="118"/>
      <c r="AI454" s="118"/>
      <c r="AJ454" s="118"/>
      <c r="AK454" s="118"/>
      <c r="AL454" s="118"/>
      <c r="AM454" s="118"/>
      <c r="AN454" s="118"/>
      <c r="AO454" s="118"/>
      <c r="AP454" s="118"/>
      <c r="AQ454" s="118"/>
      <c r="AR454" s="118">
        <v>0.0</v>
      </c>
      <c r="AS454" s="118">
        <v>0.0</v>
      </c>
      <c r="AT454" s="118"/>
      <c r="AU454" s="118"/>
      <c r="AV454" s="118"/>
      <c r="AW454" s="118"/>
      <c r="AX454" s="118"/>
      <c r="AY454" s="118"/>
      <c r="AZ454" s="118"/>
      <c r="BA454" s="118"/>
      <c r="BB454" s="118"/>
      <c r="BC454" s="118"/>
      <c r="BD454" s="118"/>
      <c r="BE454" s="118"/>
      <c r="BF454" s="118"/>
      <c r="BG454" s="118"/>
      <c r="BH454" s="118">
        <v>32027.545050788885</v>
      </c>
      <c r="BI454" s="118">
        <v>-9418.856667761434</v>
      </c>
      <c r="BJ454" s="118">
        <v>24778.711285223</v>
      </c>
      <c r="BK454" s="118">
        <v>-5741.737386648572</v>
      </c>
      <c r="BL454" s="118">
        <v>12130.929178097222</v>
      </c>
      <c r="BM454" s="118">
        <v>-7178.582222892287</v>
      </c>
      <c r="BN454" s="118">
        <v>14041.352225149789</v>
      </c>
      <c r="BO454" s="118">
        <v>-6546.773679249879</v>
      </c>
      <c r="BP454" s="118">
        <v>8444.403072426821</v>
      </c>
      <c r="BQ454" s="118">
        <v>-10986.634663121791</v>
      </c>
      <c r="BR454" s="118"/>
      <c r="BS454" s="118"/>
      <c r="BT454" s="118"/>
      <c r="BU454" s="118"/>
      <c r="BV454" s="118"/>
      <c r="BW454" s="118"/>
      <c r="BX454" s="118"/>
      <c r="BY454" s="118"/>
      <c r="BZ454" s="118">
        <v>0.0</v>
      </c>
      <c r="CA454" s="118">
        <v>0.0</v>
      </c>
      <c r="CB454" s="118"/>
      <c r="CC454" s="118"/>
      <c r="CD454" s="118">
        <v>0.0</v>
      </c>
      <c r="CE454" s="118">
        <v>0.0</v>
      </c>
      <c r="CF454" s="118">
        <v>0.0</v>
      </c>
      <c r="CG454" s="118">
        <v>0.0</v>
      </c>
      <c r="CH454" s="118"/>
      <c r="CI454" s="118"/>
      <c r="CJ454" s="118"/>
      <c r="CK454" s="118"/>
      <c r="CL454" s="119">
        <v>45811.0</v>
      </c>
      <c r="CM454" s="117" t="s">
        <v>354</v>
      </c>
      <c r="CN454" s="117" t="s">
        <v>466</v>
      </c>
      <c r="CO454" s="117" t="s">
        <v>467</v>
      </c>
      <c r="CP454" s="118">
        <v>23952.27</v>
      </c>
      <c r="CQ454" s="118">
        <v>25.0</v>
      </c>
      <c r="CR454" s="118">
        <v>23.0</v>
      </c>
      <c r="CS454" s="117" t="s">
        <v>247</v>
      </c>
      <c r="CT454" s="117"/>
      <c r="CU454" s="117"/>
      <c r="CV454" s="117" t="s">
        <v>372</v>
      </c>
      <c r="CW454" s="119">
        <v>46177.0</v>
      </c>
      <c r="CX454" s="117" t="s">
        <v>358</v>
      </c>
    </row>
    <row r="455">
      <c r="A455" s="114" t="s">
        <v>496</v>
      </c>
      <c r="B455" s="114" t="s">
        <v>497</v>
      </c>
      <c r="C455" s="114" t="s">
        <v>27</v>
      </c>
      <c r="D455" s="114" t="s">
        <v>490</v>
      </c>
      <c r="E455" s="114" t="s">
        <v>349</v>
      </c>
      <c r="F455" s="114"/>
      <c r="G455" s="114"/>
      <c r="H455" s="114"/>
      <c r="I455" s="115">
        <v>21373.0</v>
      </c>
      <c r="J455" s="114" t="s">
        <v>86</v>
      </c>
      <c r="K455" s="114" t="s">
        <v>491</v>
      </c>
      <c r="L455" s="116">
        <v>45811.0</v>
      </c>
      <c r="M455" s="114" t="s">
        <v>351</v>
      </c>
      <c r="N455" s="115">
        <v>6.0</v>
      </c>
      <c r="O455" s="114" t="s">
        <v>352</v>
      </c>
      <c r="P455" s="114" t="s">
        <v>353</v>
      </c>
      <c r="Q455" s="115">
        <v>2531.57</v>
      </c>
      <c r="R455" s="115">
        <v>6088.62</v>
      </c>
      <c r="S455" s="115">
        <v>25.0</v>
      </c>
      <c r="T455" s="115">
        <v>27.0</v>
      </c>
      <c r="U455" s="115">
        <v>50.0</v>
      </c>
      <c r="V455" s="115">
        <v>91.0</v>
      </c>
      <c r="W455" s="115">
        <v>-0.082491842</v>
      </c>
      <c r="X455" s="115">
        <v>-0.04054054054054057</v>
      </c>
      <c r="Y455" s="115">
        <v>-0.002432829</v>
      </c>
      <c r="Z455" s="115">
        <v>0.064605929</v>
      </c>
      <c r="AA455" s="115">
        <v>-0.117253521</v>
      </c>
      <c r="AB455" s="115">
        <v>-3184.0096537846803</v>
      </c>
      <c r="AC455" s="115"/>
      <c r="AD455" s="115"/>
      <c r="AE455" s="115"/>
      <c r="AF455" s="115"/>
      <c r="AG455" s="115">
        <v>-3184.0096537846803</v>
      </c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>
        <v>0.0</v>
      </c>
      <c r="AS455" s="115">
        <v>0.0</v>
      </c>
      <c r="AT455" s="115"/>
      <c r="AU455" s="115"/>
      <c r="AV455" s="115"/>
      <c r="AW455" s="115"/>
      <c r="AX455" s="115"/>
      <c r="AY455" s="115"/>
      <c r="AZ455" s="115"/>
      <c r="BA455" s="115"/>
      <c r="BB455" s="115"/>
      <c r="BC455" s="115"/>
      <c r="BD455" s="115"/>
      <c r="BE455" s="115"/>
      <c r="BF455" s="115"/>
      <c r="BG455" s="115"/>
      <c r="BH455" s="115">
        <v>19887.49395686188</v>
      </c>
      <c r="BI455" s="115">
        <v>-22578.772566094856</v>
      </c>
      <c r="BJ455" s="115">
        <v>12982.287882373043</v>
      </c>
      <c r="BK455" s="115">
        <v>-20770.18022668756</v>
      </c>
      <c r="BL455" s="115">
        <v>11504.797384176234</v>
      </c>
      <c r="BM455" s="115">
        <v>-11942.076672702342</v>
      </c>
      <c r="BN455" s="115">
        <v>15008.702361718948</v>
      </c>
      <c r="BO455" s="115">
        <v>-7250.416656033272</v>
      </c>
      <c r="BP455" s="115">
        <v>7518.697162192786</v>
      </c>
      <c r="BQ455" s="115">
        <v>-15714.262156404566</v>
      </c>
      <c r="BR455" s="115"/>
      <c r="BS455" s="115"/>
      <c r="BT455" s="115"/>
      <c r="BU455" s="115"/>
      <c r="BV455" s="115"/>
      <c r="BW455" s="115"/>
      <c r="BX455" s="115"/>
      <c r="BY455" s="115"/>
      <c r="BZ455" s="115">
        <v>0.0</v>
      </c>
      <c r="CA455" s="115">
        <v>0.0</v>
      </c>
      <c r="CB455" s="115"/>
      <c r="CC455" s="115"/>
      <c r="CD455" s="115">
        <v>0.0</v>
      </c>
      <c r="CE455" s="115">
        <v>0.0</v>
      </c>
      <c r="CF455" s="115">
        <v>0.0</v>
      </c>
      <c r="CG455" s="115">
        <v>0.0</v>
      </c>
      <c r="CH455" s="115"/>
      <c r="CI455" s="115"/>
      <c r="CJ455" s="115"/>
      <c r="CK455" s="115"/>
      <c r="CL455" s="116">
        <v>45811.0</v>
      </c>
      <c r="CM455" s="114" t="s">
        <v>498</v>
      </c>
      <c r="CN455" s="114" t="s">
        <v>370</v>
      </c>
      <c r="CO455" s="114" t="s">
        <v>492</v>
      </c>
      <c r="CP455" s="115">
        <v>2531.57</v>
      </c>
      <c r="CQ455" s="115">
        <v>25.0</v>
      </c>
      <c r="CR455" s="115">
        <v>23.0</v>
      </c>
      <c r="CS455" s="114" t="s">
        <v>247</v>
      </c>
      <c r="CT455" s="114"/>
      <c r="CU455" s="114"/>
      <c r="CV455" s="114" t="s">
        <v>372</v>
      </c>
      <c r="CW455" s="116">
        <v>46177.0</v>
      </c>
      <c r="CX455" s="114" t="s">
        <v>358</v>
      </c>
    </row>
    <row r="456">
      <c r="A456" s="117" t="s">
        <v>478</v>
      </c>
      <c r="B456" s="117" t="s">
        <v>487</v>
      </c>
      <c r="C456" s="117" t="s">
        <v>25</v>
      </c>
      <c r="D456" s="117" t="s">
        <v>437</v>
      </c>
      <c r="E456" s="117" t="s">
        <v>349</v>
      </c>
      <c r="F456" s="117"/>
      <c r="G456" s="117"/>
      <c r="H456" s="117"/>
      <c r="I456" s="118">
        <v>21782.0</v>
      </c>
      <c r="J456" s="117" t="s">
        <v>88</v>
      </c>
      <c r="K456" s="117" t="s">
        <v>438</v>
      </c>
      <c r="L456" s="119">
        <v>45811.0</v>
      </c>
      <c r="M456" s="117" t="s">
        <v>351</v>
      </c>
      <c r="N456" s="118">
        <v>6.0</v>
      </c>
      <c r="O456" s="117" t="s">
        <v>352</v>
      </c>
      <c r="P456" s="117" t="s">
        <v>353</v>
      </c>
      <c r="Q456" s="118">
        <v>14218.99</v>
      </c>
      <c r="R456" s="118">
        <v>13899.31</v>
      </c>
      <c r="S456" s="118">
        <v>79.0</v>
      </c>
      <c r="T456" s="118">
        <v>85.0</v>
      </c>
      <c r="U456" s="118">
        <v>199.0</v>
      </c>
      <c r="V456" s="118">
        <v>278.0</v>
      </c>
      <c r="W456" s="118">
        <v>-0.0948579075</v>
      </c>
      <c r="X456" s="118">
        <v>-0.11922621397552313</v>
      </c>
      <c r="Y456" s="118">
        <v>0.0274483015</v>
      </c>
      <c r="Z456" s="118">
        <v>0.048275056999999996</v>
      </c>
      <c r="AA456" s="118">
        <v>-0.0368766515</v>
      </c>
      <c r="AB456" s="118">
        <v>1690.3338223645624</v>
      </c>
      <c r="AC456" s="118"/>
      <c r="AD456" s="118"/>
      <c r="AE456" s="118"/>
      <c r="AF456" s="118"/>
      <c r="AG456" s="118">
        <v>1690.3338223645624</v>
      </c>
      <c r="AH456" s="118"/>
      <c r="AI456" s="118"/>
      <c r="AJ456" s="118"/>
      <c r="AK456" s="118"/>
      <c r="AL456" s="118"/>
      <c r="AM456" s="118"/>
      <c r="AN456" s="118"/>
      <c r="AO456" s="118"/>
      <c r="AP456" s="118"/>
      <c r="AQ456" s="118"/>
      <c r="AR456" s="118">
        <v>0.0</v>
      </c>
      <c r="AS456" s="118">
        <v>0.0</v>
      </c>
      <c r="AT456" s="118"/>
      <c r="AU456" s="118"/>
      <c r="AV456" s="118"/>
      <c r="AW456" s="118"/>
      <c r="AX456" s="118"/>
      <c r="AY456" s="118"/>
      <c r="AZ456" s="118"/>
      <c r="BA456" s="118"/>
      <c r="BB456" s="118"/>
      <c r="BC456" s="118"/>
      <c r="BD456" s="118"/>
      <c r="BE456" s="118"/>
      <c r="BF456" s="118"/>
      <c r="BG456" s="118"/>
      <c r="BH456" s="118">
        <v>25966.348856442928</v>
      </c>
      <c r="BI456" s="118">
        <v>-29960.2581571571</v>
      </c>
      <c r="BJ456" s="118">
        <v>20809.122658413584</v>
      </c>
      <c r="BK456" s="118">
        <v>-25772.356875094374</v>
      </c>
      <c r="BL456" s="118">
        <v>17489.740840616996</v>
      </c>
      <c r="BM456" s="118">
        <v>-16398.86734908948</v>
      </c>
      <c r="BN456" s="118">
        <v>20986.243233287816</v>
      </c>
      <c r="BO456" s="118">
        <v>-15136.834126772499</v>
      </c>
      <c r="BP456" s="118">
        <v>15805.795576570108</v>
      </c>
      <c r="BQ456" s="118">
        <v>-20564.331191557896</v>
      </c>
      <c r="BR456" s="118"/>
      <c r="BS456" s="118"/>
      <c r="BT456" s="118"/>
      <c r="BU456" s="118"/>
      <c r="BV456" s="118"/>
      <c r="BW456" s="118"/>
      <c r="BX456" s="118"/>
      <c r="BY456" s="118"/>
      <c r="BZ456" s="118">
        <v>0.0</v>
      </c>
      <c r="CA456" s="118">
        <v>0.0</v>
      </c>
      <c r="CB456" s="118"/>
      <c r="CC456" s="118"/>
      <c r="CD456" s="118">
        <v>0.0</v>
      </c>
      <c r="CE456" s="118">
        <v>0.0</v>
      </c>
      <c r="CF456" s="118">
        <v>0.0</v>
      </c>
      <c r="CG456" s="118">
        <v>0.0</v>
      </c>
      <c r="CH456" s="118"/>
      <c r="CI456" s="118"/>
      <c r="CJ456" s="118"/>
      <c r="CK456" s="118"/>
      <c r="CL456" s="119">
        <v>45811.0</v>
      </c>
      <c r="CM456" s="117" t="s">
        <v>354</v>
      </c>
      <c r="CN456" s="117" t="s">
        <v>466</v>
      </c>
      <c r="CO456" s="117" t="s">
        <v>467</v>
      </c>
      <c r="CP456" s="118">
        <v>14218.99</v>
      </c>
      <c r="CQ456" s="118">
        <v>25.0</v>
      </c>
      <c r="CR456" s="118">
        <v>23.0</v>
      </c>
      <c r="CS456" s="117" t="s">
        <v>247</v>
      </c>
      <c r="CT456" s="117"/>
      <c r="CU456" s="117"/>
      <c r="CV456" s="117" t="s">
        <v>357</v>
      </c>
      <c r="CW456" s="119">
        <v>46177.0</v>
      </c>
      <c r="CX456" s="117" t="s">
        <v>358</v>
      </c>
    </row>
    <row r="457">
      <c r="A457" s="114" t="s">
        <v>499</v>
      </c>
      <c r="B457" s="114" t="s">
        <v>500</v>
      </c>
      <c r="C457" s="114" t="s">
        <v>25</v>
      </c>
      <c r="D457" s="114" t="s">
        <v>459</v>
      </c>
      <c r="E457" s="114" t="s">
        <v>349</v>
      </c>
      <c r="F457" s="114"/>
      <c r="G457" s="114"/>
      <c r="H457" s="114"/>
      <c r="I457" s="115">
        <v>21595.0</v>
      </c>
      <c r="J457" s="114" t="s">
        <v>79</v>
      </c>
      <c r="K457" s="114" t="s">
        <v>460</v>
      </c>
      <c r="L457" s="116">
        <v>45811.0</v>
      </c>
      <c r="M457" s="114" t="s">
        <v>351</v>
      </c>
      <c r="N457" s="115">
        <v>6.0</v>
      </c>
      <c r="O457" s="114" t="s">
        <v>352</v>
      </c>
      <c r="P457" s="114" t="s">
        <v>353</v>
      </c>
      <c r="Q457" s="115">
        <v>1601.15</v>
      </c>
      <c r="R457" s="115">
        <v>1920.46</v>
      </c>
      <c r="S457" s="115">
        <v>14.0</v>
      </c>
      <c r="T457" s="115">
        <v>14.0</v>
      </c>
      <c r="U457" s="115">
        <v>29.0</v>
      </c>
      <c r="V457" s="115">
        <v>32.0</v>
      </c>
      <c r="W457" s="115">
        <v>-0.054825179</v>
      </c>
      <c r="X457" s="115">
        <v>-0.032258064516129004</v>
      </c>
      <c r="Y457" s="115">
        <v>0.02488836</v>
      </c>
      <c r="Z457" s="115">
        <v>0.004423513</v>
      </c>
      <c r="AA457" s="115">
        <v>0.010875379</v>
      </c>
      <c r="AB457" s="115">
        <v>-315.45709984763516</v>
      </c>
      <c r="AC457" s="115"/>
      <c r="AD457" s="115"/>
      <c r="AE457" s="115"/>
      <c r="AF457" s="115"/>
      <c r="AG457" s="115">
        <v>-315.45709984763516</v>
      </c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>
        <v>0.0</v>
      </c>
      <c r="AS457" s="115">
        <v>0.0</v>
      </c>
      <c r="AT457" s="115"/>
      <c r="AU457" s="115"/>
      <c r="AV457" s="115"/>
      <c r="AW457" s="115"/>
      <c r="AX457" s="115"/>
      <c r="AY457" s="115"/>
      <c r="AZ457" s="115"/>
      <c r="BA457" s="115"/>
      <c r="BB457" s="115"/>
      <c r="BC457" s="115"/>
      <c r="BD457" s="115"/>
      <c r="BE457" s="115"/>
      <c r="BF457" s="115"/>
      <c r="BG457" s="115"/>
      <c r="BH457" s="115">
        <v>12689.4042571316</v>
      </c>
      <c r="BI457" s="115">
        <v>-7580.891693375738</v>
      </c>
      <c r="BJ457" s="115">
        <v>9341.464108077322</v>
      </c>
      <c r="BK457" s="115">
        <v>-2716.9095246758716</v>
      </c>
      <c r="BL457" s="115">
        <v>4997.815469003817</v>
      </c>
      <c r="BM457" s="115">
        <v>-9433.923137180504</v>
      </c>
      <c r="BN457" s="115">
        <v>4369.607491543079</v>
      </c>
      <c r="BO457" s="115">
        <v>-6035.042337751371</v>
      </c>
      <c r="BP457" s="115">
        <v>4552.077742689686</v>
      </c>
      <c r="BQ457" s="115">
        <v>-7322.750564658083</v>
      </c>
      <c r="BR457" s="115"/>
      <c r="BS457" s="115"/>
      <c r="BT457" s="115"/>
      <c r="BU457" s="115"/>
      <c r="BV457" s="115"/>
      <c r="BW457" s="115"/>
      <c r="BX457" s="115"/>
      <c r="BY457" s="115"/>
      <c r="BZ457" s="115">
        <v>0.0</v>
      </c>
      <c r="CA457" s="115">
        <v>0.0</v>
      </c>
      <c r="CB457" s="115"/>
      <c r="CC457" s="115"/>
      <c r="CD457" s="115">
        <v>0.0</v>
      </c>
      <c r="CE457" s="115">
        <v>0.0</v>
      </c>
      <c r="CF457" s="115">
        <v>0.0</v>
      </c>
      <c r="CG457" s="115">
        <v>0.0</v>
      </c>
      <c r="CH457" s="115"/>
      <c r="CI457" s="115"/>
      <c r="CJ457" s="115"/>
      <c r="CK457" s="115"/>
      <c r="CL457" s="116">
        <v>45811.0</v>
      </c>
      <c r="CM457" s="114" t="s">
        <v>384</v>
      </c>
      <c r="CN457" s="114" t="s">
        <v>461</v>
      </c>
      <c r="CO457" s="114" t="s">
        <v>501</v>
      </c>
      <c r="CP457" s="115">
        <v>1601.15</v>
      </c>
      <c r="CQ457" s="115">
        <v>25.0</v>
      </c>
      <c r="CR457" s="115">
        <v>23.0</v>
      </c>
      <c r="CS457" s="114" t="s">
        <v>247</v>
      </c>
      <c r="CT457" s="114"/>
      <c r="CU457" s="114"/>
      <c r="CV457" s="114" t="s">
        <v>372</v>
      </c>
      <c r="CW457" s="116">
        <v>46177.0</v>
      </c>
      <c r="CX457" s="114" t="s">
        <v>358</v>
      </c>
    </row>
    <row r="458">
      <c r="A458" s="117" t="s">
        <v>523</v>
      </c>
      <c r="B458" s="117" t="s">
        <v>524</v>
      </c>
      <c r="C458" s="117" t="s">
        <v>27</v>
      </c>
      <c r="D458" s="117" t="s">
        <v>490</v>
      </c>
      <c r="E458" s="117" t="s">
        <v>349</v>
      </c>
      <c r="F458" s="117"/>
      <c r="G458" s="117"/>
      <c r="H458" s="117"/>
      <c r="I458" s="118">
        <v>21394.0</v>
      </c>
      <c r="J458" s="117" t="s">
        <v>82</v>
      </c>
      <c r="K458" s="117" t="s">
        <v>491</v>
      </c>
      <c r="L458" s="119">
        <v>45811.0</v>
      </c>
      <c r="M458" s="117" t="s">
        <v>351</v>
      </c>
      <c r="N458" s="118">
        <v>6.0</v>
      </c>
      <c r="O458" s="117" t="s">
        <v>352</v>
      </c>
      <c r="P458" s="117" t="s">
        <v>353</v>
      </c>
      <c r="Q458" s="118">
        <v>8106.72</v>
      </c>
      <c r="R458" s="118">
        <v>10425.44</v>
      </c>
      <c r="S458" s="118">
        <v>50.0</v>
      </c>
      <c r="T458" s="118">
        <v>67.0</v>
      </c>
      <c r="U458" s="118">
        <v>118.0</v>
      </c>
      <c r="V458" s="118">
        <v>166.0</v>
      </c>
      <c r="W458" s="118">
        <v>-0.046812981</v>
      </c>
      <c r="X458" s="118">
        <v>-0.038461538461538436</v>
      </c>
      <c r="Y458" s="118">
        <v>0.028705908</v>
      </c>
      <c r="Z458" s="118">
        <v>-0.00195191</v>
      </c>
      <c r="AA458" s="118">
        <v>0.048742348</v>
      </c>
      <c r="AB458" s="118">
        <v>-2235.273133174222</v>
      </c>
      <c r="AC458" s="118"/>
      <c r="AD458" s="118"/>
      <c r="AE458" s="118"/>
      <c r="AF458" s="118"/>
      <c r="AG458" s="118">
        <v>-2235.273133174222</v>
      </c>
      <c r="AH458" s="118"/>
      <c r="AI458" s="118"/>
      <c r="AJ458" s="118"/>
      <c r="AK458" s="118"/>
      <c r="AL458" s="118"/>
      <c r="AM458" s="118"/>
      <c r="AN458" s="118"/>
      <c r="AO458" s="118"/>
      <c r="AP458" s="118"/>
      <c r="AQ458" s="118"/>
      <c r="AR458" s="118">
        <v>0.0</v>
      </c>
      <c r="AS458" s="118">
        <v>0.0</v>
      </c>
      <c r="AT458" s="118"/>
      <c r="AU458" s="118"/>
      <c r="AV458" s="118"/>
      <c r="AW458" s="118"/>
      <c r="AX458" s="118"/>
      <c r="AY458" s="118"/>
      <c r="AZ458" s="118"/>
      <c r="BA458" s="118"/>
      <c r="BB458" s="118"/>
      <c r="BC458" s="118"/>
      <c r="BD458" s="118"/>
      <c r="BE458" s="118"/>
      <c r="BF458" s="118"/>
      <c r="BG458" s="118"/>
      <c r="BH458" s="118">
        <v>17036.76500886181</v>
      </c>
      <c r="BI458" s="118">
        <v>-23144.332970452608</v>
      </c>
      <c r="BJ458" s="118">
        <v>15726.03374304927</v>
      </c>
      <c r="BK458" s="118">
        <v>-21526.84667225031</v>
      </c>
      <c r="BL458" s="118">
        <v>8236.886210390892</v>
      </c>
      <c r="BM458" s="118">
        <v>-16170.39297800083</v>
      </c>
      <c r="BN458" s="118">
        <v>7338.40023720636</v>
      </c>
      <c r="BO458" s="118">
        <v>-9248.944549736572</v>
      </c>
      <c r="BP458" s="118">
        <v>5210.676986800426</v>
      </c>
      <c r="BQ458" s="118">
        <v>-11233.63944188015</v>
      </c>
      <c r="BR458" s="118"/>
      <c r="BS458" s="118"/>
      <c r="BT458" s="118"/>
      <c r="BU458" s="118"/>
      <c r="BV458" s="118"/>
      <c r="BW458" s="118"/>
      <c r="BX458" s="118"/>
      <c r="BY458" s="118"/>
      <c r="BZ458" s="118">
        <v>0.0</v>
      </c>
      <c r="CA458" s="118">
        <v>0.0</v>
      </c>
      <c r="CB458" s="118"/>
      <c r="CC458" s="118"/>
      <c r="CD458" s="118">
        <v>0.0</v>
      </c>
      <c r="CE458" s="118">
        <v>0.0</v>
      </c>
      <c r="CF458" s="118">
        <v>0.0</v>
      </c>
      <c r="CG458" s="118">
        <v>0.0</v>
      </c>
      <c r="CH458" s="118"/>
      <c r="CI458" s="118"/>
      <c r="CJ458" s="118"/>
      <c r="CK458" s="118"/>
      <c r="CL458" s="119">
        <v>45811.0</v>
      </c>
      <c r="CM458" s="117" t="s">
        <v>369</v>
      </c>
      <c r="CN458" s="117" t="s">
        <v>370</v>
      </c>
      <c r="CO458" s="117" t="s">
        <v>525</v>
      </c>
      <c r="CP458" s="118">
        <v>8106.72</v>
      </c>
      <c r="CQ458" s="118">
        <v>25.0</v>
      </c>
      <c r="CR458" s="118">
        <v>23.0</v>
      </c>
      <c r="CS458" s="117" t="s">
        <v>247</v>
      </c>
      <c r="CT458" s="117"/>
      <c r="CU458" s="117"/>
      <c r="CV458" s="117" t="s">
        <v>372</v>
      </c>
      <c r="CW458" s="119">
        <v>46177.0</v>
      </c>
      <c r="CX458" s="117" t="s">
        <v>358</v>
      </c>
    </row>
    <row r="459">
      <c r="A459" s="114" t="s">
        <v>499</v>
      </c>
      <c r="B459" s="114" t="s">
        <v>552</v>
      </c>
      <c r="C459" s="114" t="s">
        <v>26</v>
      </c>
      <c r="D459" s="114" t="s">
        <v>395</v>
      </c>
      <c r="E459" s="114" t="s">
        <v>349</v>
      </c>
      <c r="F459" s="114"/>
      <c r="G459" s="114"/>
      <c r="H459" s="114"/>
      <c r="I459" s="115">
        <v>20124.0</v>
      </c>
      <c r="J459" s="114" t="s">
        <v>96</v>
      </c>
      <c r="K459" s="114" t="s">
        <v>553</v>
      </c>
      <c r="L459" s="116">
        <v>45811.0</v>
      </c>
      <c r="M459" s="114" t="s">
        <v>351</v>
      </c>
      <c r="N459" s="115">
        <v>6.0</v>
      </c>
      <c r="O459" s="114" t="s">
        <v>352</v>
      </c>
      <c r="P459" s="114" t="s">
        <v>353</v>
      </c>
      <c r="Q459" s="115">
        <v>4123.66</v>
      </c>
      <c r="R459" s="115">
        <v>1868.43</v>
      </c>
      <c r="S459" s="115">
        <v>24.0</v>
      </c>
      <c r="T459" s="115">
        <v>12.0</v>
      </c>
      <c r="U459" s="115">
        <v>57.0</v>
      </c>
      <c r="V459" s="115">
        <v>34.0</v>
      </c>
      <c r="W459" s="115">
        <v>0.04034084</v>
      </c>
      <c r="X459" s="115">
        <v>0.04475993804852868</v>
      </c>
      <c r="Y459" s="115">
        <v>-0.013683563</v>
      </c>
      <c r="Z459" s="115">
        <v>0.046733395</v>
      </c>
      <c r="AA459" s="115">
        <v>-0.06415088799999999</v>
      </c>
      <c r="AB459" s="115">
        <v>2407.476176177403</v>
      </c>
      <c r="AC459" s="115"/>
      <c r="AD459" s="115"/>
      <c r="AE459" s="115"/>
      <c r="AF459" s="115"/>
      <c r="AG459" s="115">
        <v>2407.476176177403</v>
      </c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>
        <v>0.0</v>
      </c>
      <c r="AS459" s="115">
        <v>0.0</v>
      </c>
      <c r="AT459" s="115"/>
      <c r="AU459" s="115"/>
      <c r="AV459" s="115"/>
      <c r="AW459" s="115"/>
      <c r="AX459" s="115"/>
      <c r="AY459" s="115"/>
      <c r="AZ459" s="115"/>
      <c r="BA459" s="115"/>
      <c r="BB459" s="115"/>
      <c r="BC459" s="115"/>
      <c r="BD459" s="115"/>
      <c r="BE459" s="115"/>
      <c r="BF459" s="115"/>
      <c r="BG459" s="115"/>
      <c r="BH459" s="115">
        <v>10156.640480756</v>
      </c>
      <c r="BI459" s="115">
        <v>-11323.431568785998</v>
      </c>
      <c r="BJ459" s="115">
        <v>10372.32108015684</v>
      </c>
      <c r="BK459" s="115">
        <v>-10773.80728102517</v>
      </c>
      <c r="BL459" s="115">
        <v>4921.172321406971</v>
      </c>
      <c r="BM459" s="115">
        <v>-4659.998623910747</v>
      </c>
      <c r="BN459" s="115">
        <v>6754.8390559517875</v>
      </c>
      <c r="BO459" s="115">
        <v>-4900.318458703509</v>
      </c>
      <c r="BP459" s="115">
        <v>3268.026472044724</v>
      </c>
      <c r="BQ459" s="115">
        <v>-4861.373371796778</v>
      </c>
      <c r="BR459" s="115"/>
      <c r="BS459" s="115"/>
      <c r="BT459" s="115"/>
      <c r="BU459" s="115"/>
      <c r="BV459" s="115"/>
      <c r="BW459" s="115"/>
      <c r="BX459" s="115"/>
      <c r="BY459" s="115"/>
      <c r="BZ459" s="115">
        <v>0.0</v>
      </c>
      <c r="CA459" s="115">
        <v>0.0</v>
      </c>
      <c r="CB459" s="115"/>
      <c r="CC459" s="115"/>
      <c r="CD459" s="115">
        <v>0.0</v>
      </c>
      <c r="CE459" s="115">
        <v>0.0</v>
      </c>
      <c r="CF459" s="115">
        <v>0.0</v>
      </c>
      <c r="CG459" s="115">
        <v>0.0</v>
      </c>
      <c r="CH459" s="115"/>
      <c r="CI459" s="115"/>
      <c r="CJ459" s="115"/>
      <c r="CK459" s="115"/>
      <c r="CL459" s="116">
        <v>45811.0</v>
      </c>
      <c r="CM459" s="114" t="s">
        <v>384</v>
      </c>
      <c r="CN459" s="114" t="s">
        <v>396</v>
      </c>
      <c r="CO459" s="114" t="s">
        <v>554</v>
      </c>
      <c r="CP459" s="115">
        <v>4123.66</v>
      </c>
      <c r="CQ459" s="115">
        <v>25.0</v>
      </c>
      <c r="CR459" s="115">
        <v>23.0</v>
      </c>
      <c r="CS459" s="114" t="s">
        <v>247</v>
      </c>
      <c r="CT459" s="114"/>
      <c r="CU459" s="114"/>
      <c r="CV459" s="114" t="s">
        <v>357</v>
      </c>
      <c r="CW459" s="116">
        <v>46177.0</v>
      </c>
      <c r="CX459" s="114" t="s">
        <v>358</v>
      </c>
    </row>
    <row r="460">
      <c r="A460" s="117" t="s">
        <v>457</v>
      </c>
      <c r="B460" s="117" t="s">
        <v>530</v>
      </c>
      <c r="C460" s="117" t="s">
        <v>25</v>
      </c>
      <c r="D460" s="117" t="s">
        <v>459</v>
      </c>
      <c r="E460" s="117" t="s">
        <v>349</v>
      </c>
      <c r="F460" s="117"/>
      <c r="G460" s="117"/>
      <c r="H460" s="117"/>
      <c r="I460" s="118">
        <v>21601.0</v>
      </c>
      <c r="J460" s="117" t="s">
        <v>97</v>
      </c>
      <c r="K460" s="117" t="s">
        <v>460</v>
      </c>
      <c r="L460" s="119">
        <v>45811.0</v>
      </c>
      <c r="M460" s="117" t="s">
        <v>428</v>
      </c>
      <c r="N460" s="118">
        <v>6.0</v>
      </c>
      <c r="O460" s="117" t="s">
        <v>352</v>
      </c>
      <c r="P460" s="117" t="s">
        <v>353</v>
      </c>
      <c r="Q460" s="118"/>
      <c r="R460" s="118">
        <v>4546.22</v>
      </c>
      <c r="S460" s="118"/>
      <c r="T460" s="118">
        <v>28.0</v>
      </c>
      <c r="U460" s="118"/>
      <c r="V460" s="118">
        <v>68.0</v>
      </c>
      <c r="W460" s="118">
        <v>-0.051923965</v>
      </c>
      <c r="X460" s="118">
        <v>-0.11016949152542377</v>
      </c>
      <c r="Y460" s="118">
        <v>0.017272961</v>
      </c>
      <c r="Z460" s="118">
        <v>0.049994038</v>
      </c>
      <c r="AA460" s="118">
        <v>-0.004946123</v>
      </c>
      <c r="AB460" s="118">
        <v>0.0</v>
      </c>
      <c r="AC460" s="118"/>
      <c r="AD460" s="118"/>
      <c r="AE460" s="118"/>
      <c r="AF460" s="118"/>
      <c r="AG460" s="118">
        <v>0.0</v>
      </c>
      <c r="AH460" s="118"/>
      <c r="AI460" s="118"/>
      <c r="AJ460" s="118"/>
      <c r="AK460" s="118"/>
      <c r="AL460" s="118"/>
      <c r="AM460" s="118"/>
      <c r="AN460" s="118"/>
      <c r="AO460" s="118"/>
      <c r="AP460" s="118"/>
      <c r="AQ460" s="118"/>
      <c r="AR460" s="118">
        <v>0.0</v>
      </c>
      <c r="AS460" s="118">
        <v>0.0</v>
      </c>
      <c r="AT460" s="118"/>
      <c r="AU460" s="118"/>
      <c r="AV460" s="118"/>
      <c r="AW460" s="118"/>
      <c r="AX460" s="118"/>
      <c r="AY460" s="118"/>
      <c r="AZ460" s="118"/>
      <c r="BA460" s="118"/>
      <c r="BB460" s="118"/>
      <c r="BC460" s="118"/>
      <c r="BD460" s="118"/>
      <c r="BE460" s="118"/>
      <c r="BF460" s="118"/>
      <c r="BG460" s="118"/>
      <c r="BH460" s="118">
        <v>19305.340563415702</v>
      </c>
      <c r="BI460" s="118">
        <v>-48598.792677313504</v>
      </c>
      <c r="BJ460" s="118">
        <v>18001.766700059026</v>
      </c>
      <c r="BK460" s="118">
        <v>-26253.014285312005</v>
      </c>
      <c r="BL460" s="118">
        <v>16086.20959326303</v>
      </c>
      <c r="BM460" s="118">
        <v>-15318.522842835288</v>
      </c>
      <c r="BN460" s="118">
        <v>15092.964633061052</v>
      </c>
      <c r="BO460" s="118">
        <v>-12552.554024218209</v>
      </c>
      <c r="BP460" s="118">
        <v>12437.182191457394</v>
      </c>
      <c r="BQ460" s="118">
        <v>-14209.906049872496</v>
      </c>
      <c r="BR460" s="118"/>
      <c r="BS460" s="118"/>
      <c r="BT460" s="118"/>
      <c r="BU460" s="118"/>
      <c r="BV460" s="118"/>
      <c r="BW460" s="118"/>
      <c r="BX460" s="118"/>
      <c r="BY460" s="118"/>
      <c r="BZ460" s="118">
        <v>0.0</v>
      </c>
      <c r="CA460" s="118">
        <v>0.0</v>
      </c>
      <c r="CB460" s="118"/>
      <c r="CC460" s="118"/>
      <c r="CD460" s="118">
        <v>0.0</v>
      </c>
      <c r="CE460" s="118">
        <v>0.0</v>
      </c>
      <c r="CF460" s="118">
        <v>0.0</v>
      </c>
      <c r="CG460" s="118">
        <v>0.0</v>
      </c>
      <c r="CH460" s="118"/>
      <c r="CI460" s="118"/>
      <c r="CJ460" s="118"/>
      <c r="CK460" s="118"/>
      <c r="CL460" s="119"/>
      <c r="CM460" s="117"/>
      <c r="CN460" s="117"/>
      <c r="CO460" s="117"/>
      <c r="CP460" s="118"/>
      <c r="CQ460" s="118">
        <v>25.0</v>
      </c>
      <c r="CR460" s="118">
        <v>23.0</v>
      </c>
      <c r="CS460" s="117" t="s">
        <v>247</v>
      </c>
      <c r="CT460" s="117"/>
      <c r="CU460" s="117"/>
      <c r="CV460" s="117"/>
      <c r="CW460" s="119">
        <v>366.0</v>
      </c>
      <c r="CX460" s="117" t="s">
        <v>358</v>
      </c>
    </row>
    <row r="461">
      <c r="A461" s="114" t="s">
        <v>528</v>
      </c>
      <c r="B461" s="114" t="s">
        <v>541</v>
      </c>
      <c r="C461" s="114" t="s">
        <v>26</v>
      </c>
      <c r="D461" s="114" t="s">
        <v>406</v>
      </c>
      <c r="E461" s="114" t="s">
        <v>349</v>
      </c>
      <c r="F461" s="114"/>
      <c r="G461" s="114"/>
      <c r="H461" s="114"/>
      <c r="I461" s="115">
        <v>18925.0</v>
      </c>
      <c r="J461" s="114" t="s">
        <v>83</v>
      </c>
      <c r="K461" s="114" t="s">
        <v>407</v>
      </c>
      <c r="L461" s="116">
        <v>45811.0</v>
      </c>
      <c r="M461" s="114" t="s">
        <v>351</v>
      </c>
      <c r="N461" s="115">
        <v>6.0</v>
      </c>
      <c r="O461" s="114" t="s">
        <v>352</v>
      </c>
      <c r="P461" s="114" t="s">
        <v>353</v>
      </c>
      <c r="Q461" s="115">
        <v>1956.54</v>
      </c>
      <c r="R461" s="115">
        <v>2339.46</v>
      </c>
      <c r="S461" s="115">
        <v>19.0</v>
      </c>
      <c r="T461" s="115">
        <v>11.0</v>
      </c>
      <c r="U461" s="115">
        <v>36.0</v>
      </c>
      <c r="V461" s="115">
        <v>54.0</v>
      </c>
      <c r="W461" s="115">
        <v>0.0979338435</v>
      </c>
      <c r="X461" s="115">
        <v>0.08723262032085566</v>
      </c>
      <c r="Y461" s="115">
        <v>0.057600565</v>
      </c>
      <c r="Z461" s="115">
        <v>0.051702021</v>
      </c>
      <c r="AA461" s="115">
        <v>0.0482037535</v>
      </c>
      <c r="AB461" s="115">
        <v>-1592.1077514255853</v>
      </c>
      <c r="AC461" s="115"/>
      <c r="AD461" s="115"/>
      <c r="AE461" s="115"/>
      <c r="AF461" s="115"/>
      <c r="AG461" s="115">
        <v>-1592.1077514255853</v>
      </c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>
        <v>0.0</v>
      </c>
      <c r="AS461" s="115">
        <v>0.0</v>
      </c>
      <c r="AT461" s="115"/>
      <c r="AU461" s="115"/>
      <c r="AV461" s="115"/>
      <c r="AW461" s="115"/>
      <c r="AX461" s="115"/>
      <c r="AY461" s="115"/>
      <c r="AZ461" s="115"/>
      <c r="BA461" s="115"/>
      <c r="BB461" s="115"/>
      <c r="BC461" s="115"/>
      <c r="BD461" s="115"/>
      <c r="BE461" s="115"/>
      <c r="BF461" s="115"/>
      <c r="BG461" s="115"/>
      <c r="BH461" s="115">
        <v>11679.828626407794</v>
      </c>
      <c r="BI461" s="115">
        <v>-8197.516919108071</v>
      </c>
      <c r="BJ461" s="115">
        <v>7880.5363932750615</v>
      </c>
      <c r="BK461" s="115">
        <v>-5492.826787284264</v>
      </c>
      <c r="BL461" s="115">
        <v>5498.158071810806</v>
      </c>
      <c r="BM461" s="115">
        <v>-8305.59743566908</v>
      </c>
      <c r="BN461" s="115">
        <v>3882.9339049442465</v>
      </c>
      <c r="BO461" s="115">
        <v>-6120.801167981695</v>
      </c>
      <c r="BP461" s="115">
        <v>6757.241777658788</v>
      </c>
      <c r="BQ461" s="115">
        <v>-7326.813878479614</v>
      </c>
      <c r="BR461" s="115"/>
      <c r="BS461" s="115"/>
      <c r="BT461" s="115"/>
      <c r="BU461" s="115"/>
      <c r="BV461" s="115"/>
      <c r="BW461" s="115"/>
      <c r="BX461" s="115"/>
      <c r="BY461" s="115"/>
      <c r="BZ461" s="115">
        <v>0.0</v>
      </c>
      <c r="CA461" s="115">
        <v>0.0</v>
      </c>
      <c r="CB461" s="115"/>
      <c r="CC461" s="115"/>
      <c r="CD461" s="115">
        <v>0.0</v>
      </c>
      <c r="CE461" s="115">
        <v>0.0</v>
      </c>
      <c r="CF461" s="115">
        <v>0.0</v>
      </c>
      <c r="CG461" s="115">
        <v>0.0</v>
      </c>
      <c r="CH461" s="115"/>
      <c r="CI461" s="115"/>
      <c r="CJ461" s="115"/>
      <c r="CK461" s="115"/>
      <c r="CL461" s="116">
        <v>45811.0</v>
      </c>
      <c r="CM461" s="114" t="s">
        <v>384</v>
      </c>
      <c r="CN461" s="114" t="s">
        <v>396</v>
      </c>
      <c r="CO461" s="114" t="s">
        <v>408</v>
      </c>
      <c r="CP461" s="115">
        <v>1956.54</v>
      </c>
      <c r="CQ461" s="115">
        <v>25.0</v>
      </c>
      <c r="CR461" s="115">
        <v>23.0</v>
      </c>
      <c r="CS461" s="114" t="s">
        <v>247</v>
      </c>
      <c r="CT461" s="114"/>
      <c r="CU461" s="114"/>
      <c r="CV461" s="114" t="s">
        <v>372</v>
      </c>
      <c r="CW461" s="116">
        <v>46177.0</v>
      </c>
      <c r="CX461" s="114" t="s">
        <v>358</v>
      </c>
    </row>
    <row r="462">
      <c r="A462" s="117" t="s">
        <v>393</v>
      </c>
      <c r="B462" s="117" t="s">
        <v>556</v>
      </c>
      <c r="C462" s="117" t="s">
        <v>26</v>
      </c>
      <c r="D462" s="117" t="s">
        <v>406</v>
      </c>
      <c r="E462" s="117" t="s">
        <v>349</v>
      </c>
      <c r="F462" s="117"/>
      <c r="G462" s="117"/>
      <c r="H462" s="117"/>
      <c r="I462" s="118">
        <v>18912.0</v>
      </c>
      <c r="J462" s="117" t="s">
        <v>82</v>
      </c>
      <c r="K462" s="117" t="s">
        <v>407</v>
      </c>
      <c r="L462" s="119">
        <v>45811.0</v>
      </c>
      <c r="M462" s="117" t="s">
        <v>351</v>
      </c>
      <c r="N462" s="118">
        <v>6.0</v>
      </c>
      <c r="O462" s="117" t="s">
        <v>352</v>
      </c>
      <c r="P462" s="117" t="s">
        <v>353</v>
      </c>
      <c r="Q462" s="118">
        <v>4380.53</v>
      </c>
      <c r="R462" s="118">
        <v>8656.2</v>
      </c>
      <c r="S462" s="118">
        <v>30.0</v>
      </c>
      <c r="T462" s="118">
        <v>36.0</v>
      </c>
      <c r="U462" s="118">
        <v>64.0</v>
      </c>
      <c r="V462" s="118">
        <v>115.0</v>
      </c>
      <c r="W462" s="118">
        <v>-0.046812981</v>
      </c>
      <c r="X462" s="118">
        <v>-0.038461538461538436</v>
      </c>
      <c r="Y462" s="118">
        <v>0.028705908</v>
      </c>
      <c r="Z462" s="118">
        <v>-0.00195191</v>
      </c>
      <c r="AA462" s="118">
        <v>0.048742348</v>
      </c>
      <c r="AB462" s="118">
        <v>-3713.9677596572305</v>
      </c>
      <c r="AC462" s="118"/>
      <c r="AD462" s="118"/>
      <c r="AE462" s="118"/>
      <c r="AF462" s="118"/>
      <c r="AG462" s="118">
        <v>-3713.9677596572305</v>
      </c>
      <c r="AH462" s="118"/>
      <c r="AI462" s="118"/>
      <c r="AJ462" s="118"/>
      <c r="AK462" s="118"/>
      <c r="AL462" s="118"/>
      <c r="AM462" s="118"/>
      <c r="AN462" s="118"/>
      <c r="AO462" s="118"/>
      <c r="AP462" s="118"/>
      <c r="AQ462" s="118"/>
      <c r="AR462" s="118">
        <v>0.0</v>
      </c>
      <c r="AS462" s="118">
        <v>0.0</v>
      </c>
      <c r="AT462" s="118"/>
      <c r="AU462" s="118"/>
      <c r="AV462" s="118"/>
      <c r="AW462" s="118"/>
      <c r="AX462" s="118"/>
      <c r="AY462" s="118"/>
      <c r="AZ462" s="118"/>
      <c r="BA462" s="118"/>
      <c r="BB462" s="118"/>
      <c r="BC462" s="118"/>
      <c r="BD462" s="118"/>
      <c r="BE462" s="118"/>
      <c r="BF462" s="118"/>
      <c r="BG462" s="118"/>
      <c r="BH462" s="118">
        <v>17036.76500886181</v>
      </c>
      <c r="BI462" s="118">
        <v>-23144.332970452608</v>
      </c>
      <c r="BJ462" s="118">
        <v>15726.03374304927</v>
      </c>
      <c r="BK462" s="118">
        <v>-21526.84667225031</v>
      </c>
      <c r="BL462" s="118">
        <v>8236.886210390892</v>
      </c>
      <c r="BM462" s="118">
        <v>-16170.39297800083</v>
      </c>
      <c r="BN462" s="118">
        <v>7338.40023720636</v>
      </c>
      <c r="BO462" s="118">
        <v>-9248.944549736572</v>
      </c>
      <c r="BP462" s="118">
        <v>5210.676986800426</v>
      </c>
      <c r="BQ462" s="118">
        <v>-11233.63944188015</v>
      </c>
      <c r="BR462" s="118"/>
      <c r="BS462" s="118"/>
      <c r="BT462" s="118"/>
      <c r="BU462" s="118"/>
      <c r="BV462" s="118"/>
      <c r="BW462" s="118"/>
      <c r="BX462" s="118"/>
      <c r="BY462" s="118"/>
      <c r="BZ462" s="118">
        <v>0.0</v>
      </c>
      <c r="CA462" s="118">
        <v>0.0</v>
      </c>
      <c r="CB462" s="118"/>
      <c r="CC462" s="118"/>
      <c r="CD462" s="118">
        <v>0.0</v>
      </c>
      <c r="CE462" s="118">
        <v>0.0</v>
      </c>
      <c r="CF462" s="118">
        <v>0.0</v>
      </c>
      <c r="CG462" s="118">
        <v>0.0</v>
      </c>
      <c r="CH462" s="118"/>
      <c r="CI462" s="118"/>
      <c r="CJ462" s="118"/>
      <c r="CK462" s="118"/>
      <c r="CL462" s="119">
        <v>45811.0</v>
      </c>
      <c r="CM462" s="117" t="s">
        <v>384</v>
      </c>
      <c r="CN462" s="117" t="s">
        <v>396</v>
      </c>
      <c r="CO462" s="117" t="s">
        <v>408</v>
      </c>
      <c r="CP462" s="118">
        <v>4380.53</v>
      </c>
      <c r="CQ462" s="118">
        <v>25.0</v>
      </c>
      <c r="CR462" s="118">
        <v>23.0</v>
      </c>
      <c r="CS462" s="117" t="s">
        <v>247</v>
      </c>
      <c r="CT462" s="117"/>
      <c r="CU462" s="117"/>
      <c r="CV462" s="117" t="s">
        <v>372</v>
      </c>
      <c r="CW462" s="119">
        <v>46177.0</v>
      </c>
      <c r="CX462" s="117" t="s">
        <v>358</v>
      </c>
    </row>
    <row r="463">
      <c r="A463" s="114" t="s">
        <v>542</v>
      </c>
      <c r="B463" s="114" t="s">
        <v>543</v>
      </c>
      <c r="C463" s="114" t="s">
        <v>25</v>
      </c>
      <c r="D463" s="114" t="s">
        <v>382</v>
      </c>
      <c r="E463" s="114" t="s">
        <v>349</v>
      </c>
      <c r="F463" s="114"/>
      <c r="G463" s="114"/>
      <c r="H463" s="114"/>
      <c r="I463" s="115">
        <v>13058.0</v>
      </c>
      <c r="J463" s="114" t="s">
        <v>82</v>
      </c>
      <c r="K463" s="114" t="s">
        <v>383</v>
      </c>
      <c r="L463" s="116">
        <v>45811.0</v>
      </c>
      <c r="M463" s="114" t="s">
        <v>351</v>
      </c>
      <c r="N463" s="115">
        <v>6.0</v>
      </c>
      <c r="O463" s="114" t="s">
        <v>352</v>
      </c>
      <c r="P463" s="114" t="s">
        <v>353</v>
      </c>
      <c r="Q463" s="115">
        <v>5141.18</v>
      </c>
      <c r="R463" s="115">
        <v>6453.35</v>
      </c>
      <c r="S463" s="115">
        <v>28.0</v>
      </c>
      <c r="T463" s="115">
        <v>40.0</v>
      </c>
      <c r="U463" s="115">
        <v>74.0</v>
      </c>
      <c r="V463" s="115">
        <v>97.0</v>
      </c>
      <c r="W463" s="115">
        <v>-0.046812981</v>
      </c>
      <c r="X463" s="115">
        <v>-0.038461538461538436</v>
      </c>
      <c r="Y463" s="115">
        <v>0.028705908</v>
      </c>
      <c r="Z463" s="115">
        <v>-0.00195191</v>
      </c>
      <c r="AA463" s="115">
        <v>0.048742348</v>
      </c>
      <c r="AB463" s="115">
        <v>-1426.7199295271835</v>
      </c>
      <c r="AC463" s="115"/>
      <c r="AD463" s="115"/>
      <c r="AE463" s="115"/>
      <c r="AF463" s="115"/>
      <c r="AG463" s="115">
        <v>-1426.7199295271835</v>
      </c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>
        <v>0.0</v>
      </c>
      <c r="AS463" s="115">
        <v>0.0</v>
      </c>
      <c r="AT463" s="115"/>
      <c r="AU463" s="115"/>
      <c r="AV463" s="115"/>
      <c r="AW463" s="115"/>
      <c r="AX463" s="115"/>
      <c r="AY463" s="115"/>
      <c r="AZ463" s="115"/>
      <c r="BA463" s="115"/>
      <c r="BB463" s="115"/>
      <c r="BC463" s="115"/>
      <c r="BD463" s="115"/>
      <c r="BE463" s="115"/>
      <c r="BF463" s="115"/>
      <c r="BG463" s="115"/>
      <c r="BH463" s="115">
        <v>17036.76500886181</v>
      </c>
      <c r="BI463" s="115">
        <v>-23144.332970452608</v>
      </c>
      <c r="BJ463" s="115">
        <v>15726.03374304927</v>
      </c>
      <c r="BK463" s="115">
        <v>-21526.84667225031</v>
      </c>
      <c r="BL463" s="115">
        <v>8236.886210390892</v>
      </c>
      <c r="BM463" s="115">
        <v>-16170.39297800083</v>
      </c>
      <c r="BN463" s="115">
        <v>7338.40023720636</v>
      </c>
      <c r="BO463" s="115">
        <v>-9248.944549736572</v>
      </c>
      <c r="BP463" s="115">
        <v>5210.676986800426</v>
      </c>
      <c r="BQ463" s="115">
        <v>-11233.63944188015</v>
      </c>
      <c r="BR463" s="115"/>
      <c r="BS463" s="115"/>
      <c r="BT463" s="115"/>
      <c r="BU463" s="115"/>
      <c r="BV463" s="115"/>
      <c r="BW463" s="115"/>
      <c r="BX463" s="115"/>
      <c r="BY463" s="115"/>
      <c r="BZ463" s="115">
        <v>0.0</v>
      </c>
      <c r="CA463" s="115">
        <v>0.0</v>
      </c>
      <c r="CB463" s="115"/>
      <c r="CC463" s="115"/>
      <c r="CD463" s="115">
        <v>0.0</v>
      </c>
      <c r="CE463" s="115">
        <v>0.0</v>
      </c>
      <c r="CF463" s="115">
        <v>0.0</v>
      </c>
      <c r="CG463" s="115">
        <v>0.0</v>
      </c>
      <c r="CH463" s="115"/>
      <c r="CI463" s="115"/>
      <c r="CJ463" s="115"/>
      <c r="CK463" s="115"/>
      <c r="CL463" s="116">
        <v>45811.0</v>
      </c>
      <c r="CM463" s="114" t="s">
        <v>384</v>
      </c>
      <c r="CN463" s="114" t="s">
        <v>385</v>
      </c>
      <c r="CO463" s="114" t="s">
        <v>386</v>
      </c>
      <c r="CP463" s="115">
        <v>5141.18</v>
      </c>
      <c r="CQ463" s="115">
        <v>25.0</v>
      </c>
      <c r="CR463" s="115">
        <v>23.0</v>
      </c>
      <c r="CS463" s="114" t="s">
        <v>247</v>
      </c>
      <c r="CT463" s="114"/>
      <c r="CU463" s="114"/>
      <c r="CV463" s="114" t="s">
        <v>372</v>
      </c>
      <c r="CW463" s="116">
        <v>46177.0</v>
      </c>
      <c r="CX463" s="114" t="s">
        <v>358</v>
      </c>
    </row>
    <row r="464">
      <c r="A464" s="117" t="s">
        <v>542</v>
      </c>
      <c r="B464" s="117" t="s">
        <v>555</v>
      </c>
      <c r="C464" s="117" t="s">
        <v>25</v>
      </c>
      <c r="D464" s="117" t="s">
        <v>382</v>
      </c>
      <c r="E464" s="117" t="s">
        <v>349</v>
      </c>
      <c r="F464" s="117"/>
      <c r="G464" s="117"/>
      <c r="H464" s="117"/>
      <c r="I464" s="118">
        <v>13048.0</v>
      </c>
      <c r="J464" s="117" t="s">
        <v>85</v>
      </c>
      <c r="K464" s="117" t="s">
        <v>383</v>
      </c>
      <c r="L464" s="119">
        <v>45811.0</v>
      </c>
      <c r="M464" s="117" t="s">
        <v>351</v>
      </c>
      <c r="N464" s="118">
        <v>6.0</v>
      </c>
      <c r="O464" s="117" t="s">
        <v>352</v>
      </c>
      <c r="P464" s="117" t="s">
        <v>353</v>
      </c>
      <c r="Q464" s="118">
        <v>2626.71</v>
      </c>
      <c r="R464" s="118">
        <v>6365.88</v>
      </c>
      <c r="S464" s="118">
        <v>20.0</v>
      </c>
      <c r="T464" s="118">
        <v>42.0</v>
      </c>
      <c r="U464" s="118">
        <v>42.0</v>
      </c>
      <c r="V464" s="118">
        <v>108.0</v>
      </c>
      <c r="W464" s="118">
        <v>-0.118206869</v>
      </c>
      <c r="X464" s="118">
        <v>-0.15172413793103445</v>
      </c>
      <c r="Y464" s="118">
        <v>0.050770418</v>
      </c>
      <c r="Z464" s="118">
        <v>0.099635145</v>
      </c>
      <c r="AA464" s="118">
        <v>-0.099465029</v>
      </c>
      <c r="AB464" s="118">
        <v>-2611.022271398126</v>
      </c>
      <c r="AC464" s="118"/>
      <c r="AD464" s="118"/>
      <c r="AE464" s="118"/>
      <c r="AF464" s="118"/>
      <c r="AG464" s="118">
        <v>-2611.022271398126</v>
      </c>
      <c r="AH464" s="118"/>
      <c r="AI464" s="118"/>
      <c r="AJ464" s="118"/>
      <c r="AK464" s="118"/>
      <c r="AL464" s="118"/>
      <c r="AM464" s="118"/>
      <c r="AN464" s="118"/>
      <c r="AO464" s="118"/>
      <c r="AP464" s="118"/>
      <c r="AQ464" s="118"/>
      <c r="AR464" s="118">
        <v>0.0</v>
      </c>
      <c r="AS464" s="118">
        <v>0.0</v>
      </c>
      <c r="AT464" s="118"/>
      <c r="AU464" s="118"/>
      <c r="AV464" s="118"/>
      <c r="AW464" s="118"/>
      <c r="AX464" s="118"/>
      <c r="AY464" s="118"/>
      <c r="AZ464" s="118"/>
      <c r="BA464" s="118"/>
      <c r="BB464" s="118"/>
      <c r="BC464" s="118"/>
      <c r="BD464" s="118"/>
      <c r="BE464" s="118"/>
      <c r="BF464" s="118"/>
      <c r="BG464" s="118"/>
      <c r="BH464" s="118">
        <v>9567.837292427792</v>
      </c>
      <c r="BI464" s="118">
        <v>-6953.679842504811</v>
      </c>
      <c r="BJ464" s="118">
        <v>9273.866035855634</v>
      </c>
      <c r="BK464" s="118">
        <v>-6545.833065157787</v>
      </c>
      <c r="BL464" s="118">
        <v>2938.8042893624297</v>
      </c>
      <c r="BM464" s="118">
        <v>-3136.4057050846554</v>
      </c>
      <c r="BN464" s="118">
        <v>6020.910347791364</v>
      </c>
      <c r="BO464" s="118">
        <v>-759.7206484599222</v>
      </c>
      <c r="BP464" s="118">
        <v>1674.6604652494739</v>
      </c>
      <c r="BQ464" s="118">
        <v>-7133.451580303141</v>
      </c>
      <c r="BR464" s="118"/>
      <c r="BS464" s="118"/>
      <c r="BT464" s="118"/>
      <c r="BU464" s="118"/>
      <c r="BV464" s="118"/>
      <c r="BW464" s="118"/>
      <c r="BX464" s="118"/>
      <c r="BY464" s="118"/>
      <c r="BZ464" s="118">
        <v>0.0</v>
      </c>
      <c r="CA464" s="118">
        <v>0.0</v>
      </c>
      <c r="CB464" s="118"/>
      <c r="CC464" s="118"/>
      <c r="CD464" s="118">
        <v>0.0</v>
      </c>
      <c r="CE464" s="118">
        <v>0.0</v>
      </c>
      <c r="CF464" s="118">
        <v>0.0</v>
      </c>
      <c r="CG464" s="118">
        <v>0.0</v>
      </c>
      <c r="CH464" s="118"/>
      <c r="CI464" s="118"/>
      <c r="CJ464" s="118"/>
      <c r="CK464" s="118"/>
      <c r="CL464" s="119">
        <v>45811.0</v>
      </c>
      <c r="CM464" s="117" t="s">
        <v>384</v>
      </c>
      <c r="CN464" s="117" t="s">
        <v>385</v>
      </c>
      <c r="CO464" s="117" t="s">
        <v>386</v>
      </c>
      <c r="CP464" s="118">
        <v>2626.71</v>
      </c>
      <c r="CQ464" s="118">
        <v>25.0</v>
      </c>
      <c r="CR464" s="118">
        <v>23.0</v>
      </c>
      <c r="CS464" s="117" t="s">
        <v>247</v>
      </c>
      <c r="CT464" s="117"/>
      <c r="CU464" s="117"/>
      <c r="CV464" s="117" t="s">
        <v>372</v>
      </c>
      <c r="CW464" s="119">
        <v>46177.0</v>
      </c>
      <c r="CX464" s="117" t="s">
        <v>358</v>
      </c>
    </row>
    <row r="465">
      <c r="A465" s="114" t="s">
        <v>519</v>
      </c>
      <c r="B465" s="114" t="s">
        <v>520</v>
      </c>
      <c r="C465" s="114" t="s">
        <v>26</v>
      </c>
      <c r="D465" s="114" t="s">
        <v>406</v>
      </c>
      <c r="E465" s="114" t="s">
        <v>349</v>
      </c>
      <c r="F465" s="114"/>
      <c r="G465" s="114"/>
      <c r="H465" s="114"/>
      <c r="I465" s="115">
        <v>19117.0</v>
      </c>
      <c r="J465" s="114" t="s">
        <v>98</v>
      </c>
      <c r="K465" s="114" t="s">
        <v>521</v>
      </c>
      <c r="L465" s="116">
        <v>45811.0</v>
      </c>
      <c r="M465" s="114" t="s">
        <v>351</v>
      </c>
      <c r="N465" s="115">
        <v>6.0</v>
      </c>
      <c r="O465" s="114" t="s">
        <v>352</v>
      </c>
      <c r="P465" s="114" t="s">
        <v>353</v>
      </c>
      <c r="Q465" s="115">
        <v>4748.06</v>
      </c>
      <c r="R465" s="115">
        <v>2643.03</v>
      </c>
      <c r="S465" s="115">
        <v>36.0</v>
      </c>
      <c r="T465" s="115">
        <v>20.0</v>
      </c>
      <c r="U465" s="115">
        <v>79.0</v>
      </c>
      <c r="V465" s="115">
        <v>61.0</v>
      </c>
      <c r="W465" s="115">
        <v>-0.0610895495</v>
      </c>
      <c r="X465" s="115">
        <v>-0.060893210283454235</v>
      </c>
      <c r="Y465" s="115">
        <v>-0.028034027</v>
      </c>
      <c r="Z465" s="115">
        <v>0.0686938845</v>
      </c>
      <c r="AA465" s="115">
        <v>-0.043318421999999995</v>
      </c>
      <c r="AB465" s="115">
        <v>2394.8502694767203</v>
      </c>
      <c r="AC465" s="115"/>
      <c r="AD465" s="115"/>
      <c r="AE465" s="115"/>
      <c r="AF465" s="115"/>
      <c r="AG465" s="115">
        <v>2394.8502694767203</v>
      </c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>
        <v>0.0</v>
      </c>
      <c r="AS465" s="115">
        <v>0.0</v>
      </c>
      <c r="AT465" s="115"/>
      <c r="AU465" s="115"/>
      <c r="AV465" s="115"/>
      <c r="AW465" s="115"/>
      <c r="AX465" s="115"/>
      <c r="AY465" s="115"/>
      <c r="AZ465" s="115"/>
      <c r="BA465" s="115"/>
      <c r="BB465" s="115"/>
      <c r="BC465" s="115"/>
      <c r="BD465" s="115"/>
      <c r="BE465" s="115"/>
      <c r="BF465" s="115"/>
      <c r="BG465" s="115"/>
      <c r="BH465" s="115">
        <v>21112.33181470568</v>
      </c>
      <c r="BI465" s="115">
        <v>-21677.49007408139</v>
      </c>
      <c r="BJ465" s="115">
        <v>16942.136117201735</v>
      </c>
      <c r="BK465" s="115">
        <v>-18990.203685879533</v>
      </c>
      <c r="BL465" s="115">
        <v>11548.260614127952</v>
      </c>
      <c r="BM465" s="115">
        <v>-5637.172885704108</v>
      </c>
      <c r="BN465" s="115">
        <v>8943.972335663055</v>
      </c>
      <c r="BO465" s="115">
        <v>-8800.88217923429</v>
      </c>
      <c r="BP465" s="115">
        <v>12042.450903808383</v>
      </c>
      <c r="BQ465" s="115">
        <v>-6274.453331813302</v>
      </c>
      <c r="BR465" s="115"/>
      <c r="BS465" s="115"/>
      <c r="BT465" s="115"/>
      <c r="BU465" s="115"/>
      <c r="BV465" s="115"/>
      <c r="BW465" s="115"/>
      <c r="BX465" s="115"/>
      <c r="BY465" s="115"/>
      <c r="BZ465" s="115">
        <v>0.0</v>
      </c>
      <c r="CA465" s="115">
        <v>0.0</v>
      </c>
      <c r="CB465" s="115"/>
      <c r="CC465" s="115"/>
      <c r="CD465" s="115">
        <v>0.0</v>
      </c>
      <c r="CE465" s="115">
        <v>0.0</v>
      </c>
      <c r="CF465" s="115">
        <v>0.0</v>
      </c>
      <c r="CG465" s="115">
        <v>0.0</v>
      </c>
      <c r="CH465" s="115"/>
      <c r="CI465" s="115"/>
      <c r="CJ465" s="115"/>
      <c r="CK465" s="115"/>
      <c r="CL465" s="116">
        <v>45811.0</v>
      </c>
      <c r="CM465" s="114" t="s">
        <v>384</v>
      </c>
      <c r="CN465" s="114" t="s">
        <v>396</v>
      </c>
      <c r="CO465" s="114" t="s">
        <v>522</v>
      </c>
      <c r="CP465" s="115">
        <v>4748.06</v>
      </c>
      <c r="CQ465" s="115">
        <v>25.0</v>
      </c>
      <c r="CR465" s="115">
        <v>23.0</v>
      </c>
      <c r="CS465" s="114" t="s">
        <v>247</v>
      </c>
      <c r="CT465" s="114"/>
      <c r="CU465" s="114"/>
      <c r="CV465" s="114" t="s">
        <v>357</v>
      </c>
      <c r="CW465" s="116">
        <v>46177.0</v>
      </c>
      <c r="CX465" s="114" t="s">
        <v>358</v>
      </c>
    </row>
    <row r="466">
      <c r="A466" s="117" t="s">
        <v>531</v>
      </c>
      <c r="B466" s="117" t="s">
        <v>532</v>
      </c>
      <c r="C466" s="117" t="s">
        <v>25</v>
      </c>
      <c r="D466" s="117" t="s">
        <v>389</v>
      </c>
      <c r="E466" s="117" t="s">
        <v>349</v>
      </c>
      <c r="F466" s="117"/>
      <c r="G466" s="117"/>
      <c r="H466" s="117"/>
      <c r="I466" s="118">
        <v>18137.0</v>
      </c>
      <c r="J466" s="117" t="s">
        <v>87</v>
      </c>
      <c r="K466" s="117" t="s">
        <v>390</v>
      </c>
      <c r="L466" s="119">
        <v>45811.0</v>
      </c>
      <c r="M466" s="117" t="s">
        <v>351</v>
      </c>
      <c r="N466" s="118">
        <v>6.0</v>
      </c>
      <c r="O466" s="117" t="s">
        <v>352</v>
      </c>
      <c r="P466" s="117" t="s">
        <v>353</v>
      </c>
      <c r="Q466" s="118">
        <v>13066.37</v>
      </c>
      <c r="R466" s="118">
        <v>13752.45</v>
      </c>
      <c r="S466" s="118">
        <v>87.0</v>
      </c>
      <c r="T466" s="118">
        <v>79.0</v>
      </c>
      <c r="U466" s="118">
        <v>213.0</v>
      </c>
      <c r="V466" s="118">
        <v>233.0</v>
      </c>
      <c r="W466" s="118">
        <v>-0.10114421900000001</v>
      </c>
      <c r="X466" s="118">
        <v>-0.08821813939924178</v>
      </c>
      <c r="Y466" s="118">
        <v>0.0141456855</v>
      </c>
      <c r="Z466" s="118">
        <v>0.035566201</v>
      </c>
      <c r="AA466" s="118">
        <v>-0.0040127465</v>
      </c>
      <c r="AB466" s="118">
        <v>-44.76945424499536</v>
      </c>
      <c r="AC466" s="118"/>
      <c r="AD466" s="118"/>
      <c r="AE466" s="118"/>
      <c r="AF466" s="118"/>
      <c r="AG466" s="118">
        <v>-44.76945424499536</v>
      </c>
      <c r="AH466" s="118"/>
      <c r="AI466" s="118"/>
      <c r="AJ466" s="118"/>
      <c r="AK466" s="118"/>
      <c r="AL466" s="118"/>
      <c r="AM466" s="118"/>
      <c r="AN466" s="118"/>
      <c r="AO466" s="118"/>
      <c r="AP466" s="118"/>
      <c r="AQ466" s="118"/>
      <c r="AR466" s="118">
        <v>0.0</v>
      </c>
      <c r="AS466" s="118">
        <v>0.0</v>
      </c>
      <c r="AT466" s="118"/>
      <c r="AU466" s="118"/>
      <c r="AV466" s="118"/>
      <c r="AW466" s="118"/>
      <c r="AX466" s="118"/>
      <c r="AY466" s="118"/>
      <c r="AZ466" s="118"/>
      <c r="BA466" s="118"/>
      <c r="BB466" s="118"/>
      <c r="BC466" s="118"/>
      <c r="BD466" s="118"/>
      <c r="BE466" s="118"/>
      <c r="BF466" s="118"/>
      <c r="BG466" s="118"/>
      <c r="BH466" s="118">
        <v>44811.43741889506</v>
      </c>
      <c r="BI466" s="118">
        <v>-37647.6331355835</v>
      </c>
      <c r="BJ466" s="118">
        <v>33717.78995391009</v>
      </c>
      <c r="BK466" s="118">
        <v>-31490.75475548971</v>
      </c>
      <c r="BL466" s="118">
        <v>21489.0501547466</v>
      </c>
      <c r="BM466" s="118">
        <v>-14677.939008431402</v>
      </c>
      <c r="BN466" s="118">
        <v>17203.735143747657</v>
      </c>
      <c r="BO466" s="118">
        <v>-10559.117648593781</v>
      </c>
      <c r="BP466" s="118">
        <v>20151.798066906977</v>
      </c>
      <c r="BQ466" s="118">
        <v>-19985.304415745657</v>
      </c>
      <c r="BR466" s="118"/>
      <c r="BS466" s="118"/>
      <c r="BT466" s="118"/>
      <c r="BU466" s="118"/>
      <c r="BV466" s="118"/>
      <c r="BW466" s="118"/>
      <c r="BX466" s="118"/>
      <c r="BY466" s="118"/>
      <c r="BZ466" s="118">
        <v>0.0</v>
      </c>
      <c r="CA466" s="118">
        <v>0.0</v>
      </c>
      <c r="CB466" s="118"/>
      <c r="CC466" s="118"/>
      <c r="CD466" s="118">
        <v>0.0</v>
      </c>
      <c r="CE466" s="118">
        <v>0.0</v>
      </c>
      <c r="CF466" s="118">
        <v>0.0</v>
      </c>
      <c r="CG466" s="118">
        <v>0.0</v>
      </c>
      <c r="CH466" s="118"/>
      <c r="CI466" s="118"/>
      <c r="CJ466" s="118"/>
      <c r="CK466" s="118"/>
      <c r="CL466" s="119">
        <v>45811.0</v>
      </c>
      <c r="CM466" s="117" t="s">
        <v>384</v>
      </c>
      <c r="CN466" s="117" t="s">
        <v>391</v>
      </c>
      <c r="CO466" s="117" t="s">
        <v>392</v>
      </c>
      <c r="CP466" s="118">
        <v>13066.37</v>
      </c>
      <c r="CQ466" s="118">
        <v>25.0</v>
      </c>
      <c r="CR466" s="118">
        <v>23.0</v>
      </c>
      <c r="CS466" s="117" t="s">
        <v>247</v>
      </c>
      <c r="CT466" s="117"/>
      <c r="CU466" s="117"/>
      <c r="CV466" s="117" t="s">
        <v>372</v>
      </c>
      <c r="CW466" s="119">
        <v>46177.0</v>
      </c>
      <c r="CX466" s="117" t="s">
        <v>358</v>
      </c>
    </row>
    <row r="467">
      <c r="A467" s="114" t="s">
        <v>545</v>
      </c>
      <c r="B467" s="114" t="s">
        <v>546</v>
      </c>
      <c r="C467" s="114" t="s">
        <v>25</v>
      </c>
      <c r="D467" s="114" t="s">
        <v>437</v>
      </c>
      <c r="E467" s="114" t="s">
        <v>349</v>
      </c>
      <c r="F467" s="114"/>
      <c r="G467" s="114"/>
      <c r="H467" s="114"/>
      <c r="I467" s="115">
        <v>21790.0</v>
      </c>
      <c r="J467" s="114" t="s">
        <v>78</v>
      </c>
      <c r="K467" s="114" t="s">
        <v>438</v>
      </c>
      <c r="L467" s="116">
        <v>45811.0</v>
      </c>
      <c r="M467" s="114" t="s">
        <v>351</v>
      </c>
      <c r="N467" s="115">
        <v>6.0</v>
      </c>
      <c r="O467" s="114" t="s">
        <v>352</v>
      </c>
      <c r="P467" s="114" t="s">
        <v>353</v>
      </c>
      <c r="Q467" s="115">
        <v>6145.6</v>
      </c>
      <c r="R467" s="115">
        <v>4470.28</v>
      </c>
      <c r="S467" s="115">
        <v>31.0</v>
      </c>
      <c r="T467" s="115">
        <v>28.0</v>
      </c>
      <c r="U467" s="115">
        <v>81.0</v>
      </c>
      <c r="V467" s="115">
        <v>73.0</v>
      </c>
      <c r="W467" s="115">
        <v>-0.067958535</v>
      </c>
      <c r="X467" s="115">
        <v>-0.11965811965811968</v>
      </c>
      <c r="Y467" s="115">
        <v>0.038277632</v>
      </c>
      <c r="Z467" s="115">
        <v>0.073607972</v>
      </c>
      <c r="AA467" s="115">
        <v>-0.060044893</v>
      </c>
      <c r="AB467" s="115">
        <v>2265.8577901853796</v>
      </c>
      <c r="AC467" s="115"/>
      <c r="AD467" s="115"/>
      <c r="AE467" s="115"/>
      <c r="AF467" s="115"/>
      <c r="AG467" s="115">
        <v>2265.8577901853796</v>
      </c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>
        <v>0.0</v>
      </c>
      <c r="AS467" s="115">
        <v>0.0</v>
      </c>
      <c r="AT467" s="115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>
        <v>21410.0033251728</v>
      </c>
      <c r="BI467" s="115">
        <v>-30100.857871096</v>
      </c>
      <c r="BJ467" s="115">
        <v>20685.71929863492</v>
      </c>
      <c r="BK467" s="115">
        <v>-14951.884378542187</v>
      </c>
      <c r="BL467" s="115">
        <v>9880.58128126379</v>
      </c>
      <c r="BM467" s="115">
        <v>-13723.62076606114</v>
      </c>
      <c r="BN467" s="115">
        <v>12663.051525295774</v>
      </c>
      <c r="BO467" s="115">
        <v>-8576.257498182524</v>
      </c>
      <c r="BP467" s="115">
        <v>6662.423522449995</v>
      </c>
      <c r="BQ467" s="115">
        <v>-14592.257034360593</v>
      </c>
      <c r="BR467" s="115"/>
      <c r="BS467" s="115"/>
      <c r="BT467" s="115"/>
      <c r="BU467" s="115"/>
      <c r="BV467" s="115"/>
      <c r="BW467" s="115"/>
      <c r="BX467" s="115"/>
      <c r="BY467" s="115"/>
      <c r="BZ467" s="115">
        <v>0.0</v>
      </c>
      <c r="CA467" s="115">
        <v>0.0</v>
      </c>
      <c r="CB467" s="115"/>
      <c r="CC467" s="115"/>
      <c r="CD467" s="115">
        <v>0.0</v>
      </c>
      <c r="CE467" s="115">
        <v>0.0</v>
      </c>
      <c r="CF467" s="115">
        <v>0.0</v>
      </c>
      <c r="CG467" s="115">
        <v>0.0</v>
      </c>
      <c r="CH467" s="115"/>
      <c r="CI467" s="115"/>
      <c r="CJ467" s="115"/>
      <c r="CK467" s="115"/>
      <c r="CL467" s="116">
        <v>45811.0</v>
      </c>
      <c r="CM467" s="114" t="s">
        <v>354</v>
      </c>
      <c r="CN467" s="114" t="s">
        <v>466</v>
      </c>
      <c r="CO467" s="114" t="s">
        <v>467</v>
      </c>
      <c r="CP467" s="115">
        <v>6145.6</v>
      </c>
      <c r="CQ467" s="115">
        <v>25.0</v>
      </c>
      <c r="CR467" s="115">
        <v>23.0</v>
      </c>
      <c r="CS467" s="114" t="s">
        <v>247</v>
      </c>
      <c r="CT467" s="114"/>
      <c r="CU467" s="114"/>
      <c r="CV467" s="114" t="s">
        <v>357</v>
      </c>
      <c r="CW467" s="116">
        <v>46177.0</v>
      </c>
      <c r="CX467" s="114" t="s">
        <v>358</v>
      </c>
    </row>
    <row r="468">
      <c r="A468" s="117" t="s">
        <v>519</v>
      </c>
      <c r="B468" s="117" t="s">
        <v>539</v>
      </c>
      <c r="C468" s="117" t="s">
        <v>26</v>
      </c>
      <c r="D468" s="117" t="s">
        <v>406</v>
      </c>
      <c r="E468" s="117" t="s">
        <v>349</v>
      </c>
      <c r="F468" s="117"/>
      <c r="G468" s="117"/>
      <c r="H468" s="117"/>
      <c r="I468" s="118">
        <v>19112.0</v>
      </c>
      <c r="J468" s="117" t="s">
        <v>98</v>
      </c>
      <c r="K468" s="117" t="s">
        <v>521</v>
      </c>
      <c r="L468" s="119">
        <v>45811.0</v>
      </c>
      <c r="M468" s="117" t="s">
        <v>351</v>
      </c>
      <c r="N468" s="118">
        <v>6.0</v>
      </c>
      <c r="O468" s="117" t="s">
        <v>352</v>
      </c>
      <c r="P468" s="117" t="s">
        <v>353</v>
      </c>
      <c r="Q468" s="118">
        <v>5900.16</v>
      </c>
      <c r="R468" s="118">
        <v>4466.61</v>
      </c>
      <c r="S468" s="118">
        <v>43.0</v>
      </c>
      <c r="T468" s="118">
        <v>27.0</v>
      </c>
      <c r="U468" s="118">
        <v>94.0</v>
      </c>
      <c r="V468" s="118">
        <v>77.0</v>
      </c>
      <c r="W468" s="118">
        <v>-0.0610895495</v>
      </c>
      <c r="X468" s="118">
        <v>-0.060893210283454235</v>
      </c>
      <c r="Y468" s="118">
        <v>-0.028034027</v>
      </c>
      <c r="Z468" s="118">
        <v>0.0686938845</v>
      </c>
      <c r="AA468" s="118">
        <v>-0.043318421999999995</v>
      </c>
      <c r="AB468" s="118">
        <v>1407.0923627546458</v>
      </c>
      <c r="AC468" s="118"/>
      <c r="AD468" s="118"/>
      <c r="AE468" s="118"/>
      <c r="AF468" s="118"/>
      <c r="AG468" s="118">
        <v>1407.0923627546458</v>
      </c>
      <c r="AH468" s="118"/>
      <c r="AI468" s="118"/>
      <c r="AJ468" s="118"/>
      <c r="AK468" s="118"/>
      <c r="AL468" s="118"/>
      <c r="AM468" s="118"/>
      <c r="AN468" s="118"/>
      <c r="AO468" s="118"/>
      <c r="AP468" s="118"/>
      <c r="AQ468" s="118"/>
      <c r="AR468" s="118">
        <v>0.0</v>
      </c>
      <c r="AS468" s="118">
        <v>0.0</v>
      </c>
      <c r="AT468" s="118"/>
      <c r="AU468" s="118"/>
      <c r="AV468" s="118"/>
      <c r="AW468" s="118"/>
      <c r="AX468" s="118"/>
      <c r="AY468" s="118"/>
      <c r="AZ468" s="118"/>
      <c r="BA468" s="118"/>
      <c r="BB468" s="118"/>
      <c r="BC468" s="118"/>
      <c r="BD468" s="118"/>
      <c r="BE468" s="118"/>
      <c r="BF468" s="118"/>
      <c r="BG468" s="118"/>
      <c r="BH468" s="118">
        <v>21112.33181470568</v>
      </c>
      <c r="BI468" s="118">
        <v>-21677.49007408139</v>
      </c>
      <c r="BJ468" s="118">
        <v>16942.136117201735</v>
      </c>
      <c r="BK468" s="118">
        <v>-18990.203685879533</v>
      </c>
      <c r="BL468" s="118">
        <v>11548.260614127952</v>
      </c>
      <c r="BM468" s="118">
        <v>-5637.172885704108</v>
      </c>
      <c r="BN468" s="118">
        <v>8943.972335663055</v>
      </c>
      <c r="BO468" s="118">
        <v>-8800.88217923429</v>
      </c>
      <c r="BP468" s="118">
        <v>12042.450903808383</v>
      </c>
      <c r="BQ468" s="118">
        <v>-6274.453331813302</v>
      </c>
      <c r="BR468" s="118"/>
      <c r="BS468" s="118"/>
      <c r="BT468" s="118"/>
      <c r="BU468" s="118"/>
      <c r="BV468" s="118"/>
      <c r="BW468" s="118"/>
      <c r="BX468" s="118"/>
      <c r="BY468" s="118"/>
      <c r="BZ468" s="118">
        <v>0.0</v>
      </c>
      <c r="CA468" s="118">
        <v>0.0</v>
      </c>
      <c r="CB468" s="118"/>
      <c r="CC468" s="118"/>
      <c r="CD468" s="118">
        <v>0.0</v>
      </c>
      <c r="CE468" s="118">
        <v>0.0</v>
      </c>
      <c r="CF468" s="118">
        <v>0.0</v>
      </c>
      <c r="CG468" s="118">
        <v>0.0</v>
      </c>
      <c r="CH468" s="118"/>
      <c r="CI468" s="118"/>
      <c r="CJ468" s="118"/>
      <c r="CK468" s="118"/>
      <c r="CL468" s="119">
        <v>45811.0</v>
      </c>
      <c r="CM468" s="117" t="s">
        <v>384</v>
      </c>
      <c r="CN468" s="117" t="s">
        <v>396</v>
      </c>
      <c r="CO468" s="117" t="s">
        <v>522</v>
      </c>
      <c r="CP468" s="118">
        <v>5900.16</v>
      </c>
      <c r="CQ468" s="118">
        <v>25.0</v>
      </c>
      <c r="CR468" s="118">
        <v>23.0</v>
      </c>
      <c r="CS468" s="117" t="s">
        <v>247</v>
      </c>
      <c r="CT468" s="117"/>
      <c r="CU468" s="117"/>
      <c r="CV468" s="117" t="s">
        <v>357</v>
      </c>
      <c r="CW468" s="119">
        <v>46177.0</v>
      </c>
      <c r="CX468" s="117" t="s">
        <v>358</v>
      </c>
    </row>
    <row r="469">
      <c r="A469" s="114" t="s">
        <v>528</v>
      </c>
      <c r="B469" s="114" t="s">
        <v>544</v>
      </c>
      <c r="C469" s="114" t="s">
        <v>26</v>
      </c>
      <c r="D469" s="114" t="s">
        <v>406</v>
      </c>
      <c r="E469" s="114" t="s">
        <v>349</v>
      </c>
      <c r="F469" s="114"/>
      <c r="G469" s="114"/>
      <c r="H469" s="114"/>
      <c r="I469" s="115">
        <v>18917.0</v>
      </c>
      <c r="J469" s="114" t="s">
        <v>98</v>
      </c>
      <c r="K469" s="114" t="s">
        <v>407</v>
      </c>
      <c r="L469" s="116">
        <v>45811.0</v>
      </c>
      <c r="M469" s="114" t="s">
        <v>351</v>
      </c>
      <c r="N469" s="115">
        <v>6.0</v>
      </c>
      <c r="O469" s="114" t="s">
        <v>352</v>
      </c>
      <c r="P469" s="114" t="s">
        <v>353</v>
      </c>
      <c r="Q469" s="115">
        <v>2173.77</v>
      </c>
      <c r="R469" s="115">
        <v>4185.52</v>
      </c>
      <c r="S469" s="115">
        <v>19.0</v>
      </c>
      <c r="T469" s="115">
        <v>31.0</v>
      </c>
      <c r="U469" s="115">
        <v>41.0</v>
      </c>
      <c r="V469" s="115">
        <v>93.0</v>
      </c>
      <c r="W469" s="115">
        <v>-0.0610895495</v>
      </c>
      <c r="X469" s="115">
        <v>-0.060893210283454235</v>
      </c>
      <c r="Y469" s="115">
        <v>-0.028034027</v>
      </c>
      <c r="Z469" s="115">
        <v>0.0686938845</v>
      </c>
      <c r="AA469" s="115">
        <v>-0.043318421999999995</v>
      </c>
      <c r="AB469" s="115">
        <v>-1476.5712933370207</v>
      </c>
      <c r="AC469" s="115"/>
      <c r="AD469" s="115"/>
      <c r="AE469" s="115"/>
      <c r="AF469" s="115"/>
      <c r="AG469" s="115">
        <v>-1476.5712933370207</v>
      </c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>
        <v>0.0</v>
      </c>
      <c r="AS469" s="115">
        <v>0.0</v>
      </c>
      <c r="AT469" s="115"/>
      <c r="AU469" s="115"/>
      <c r="AV469" s="115"/>
      <c r="AW469" s="115"/>
      <c r="AX469" s="115"/>
      <c r="AY469" s="115"/>
      <c r="AZ469" s="115"/>
      <c r="BA469" s="115"/>
      <c r="BB469" s="115"/>
      <c r="BC469" s="115"/>
      <c r="BD469" s="115"/>
      <c r="BE469" s="115"/>
      <c r="BF469" s="115"/>
      <c r="BG469" s="115"/>
      <c r="BH469" s="115">
        <v>21112.33181470568</v>
      </c>
      <c r="BI469" s="115">
        <v>-21677.49007408139</v>
      </c>
      <c r="BJ469" s="115">
        <v>16942.136117201735</v>
      </c>
      <c r="BK469" s="115">
        <v>-18990.203685879533</v>
      </c>
      <c r="BL469" s="115">
        <v>11548.260614127952</v>
      </c>
      <c r="BM469" s="115">
        <v>-5637.172885704108</v>
      </c>
      <c r="BN469" s="115">
        <v>8943.972335663055</v>
      </c>
      <c r="BO469" s="115">
        <v>-8800.88217923429</v>
      </c>
      <c r="BP469" s="115">
        <v>12042.450903808383</v>
      </c>
      <c r="BQ469" s="115">
        <v>-6274.453331813302</v>
      </c>
      <c r="BR469" s="115"/>
      <c r="BS469" s="115"/>
      <c r="BT469" s="115"/>
      <c r="BU469" s="115"/>
      <c r="BV469" s="115"/>
      <c r="BW469" s="115"/>
      <c r="BX469" s="115"/>
      <c r="BY469" s="115"/>
      <c r="BZ469" s="115">
        <v>0.0</v>
      </c>
      <c r="CA469" s="115">
        <v>0.0</v>
      </c>
      <c r="CB469" s="115"/>
      <c r="CC469" s="115"/>
      <c r="CD469" s="115">
        <v>0.0</v>
      </c>
      <c r="CE469" s="115">
        <v>0.0</v>
      </c>
      <c r="CF469" s="115">
        <v>0.0</v>
      </c>
      <c r="CG469" s="115">
        <v>0.0</v>
      </c>
      <c r="CH469" s="115"/>
      <c r="CI469" s="115"/>
      <c r="CJ469" s="115"/>
      <c r="CK469" s="115"/>
      <c r="CL469" s="116">
        <v>45811.0</v>
      </c>
      <c r="CM469" s="114" t="s">
        <v>384</v>
      </c>
      <c r="CN469" s="114" t="s">
        <v>396</v>
      </c>
      <c r="CO469" s="114" t="s">
        <v>408</v>
      </c>
      <c r="CP469" s="115">
        <v>2173.77</v>
      </c>
      <c r="CQ469" s="115">
        <v>25.0</v>
      </c>
      <c r="CR469" s="115">
        <v>23.0</v>
      </c>
      <c r="CS469" s="114" t="s">
        <v>247</v>
      </c>
      <c r="CT469" s="114"/>
      <c r="CU469" s="114"/>
      <c r="CV469" s="114" t="s">
        <v>372</v>
      </c>
      <c r="CW469" s="116">
        <v>46177.0</v>
      </c>
      <c r="CX469" s="114" t="s">
        <v>358</v>
      </c>
    </row>
    <row r="470">
      <c r="A470" s="117" t="s">
        <v>442</v>
      </c>
      <c r="B470" s="117" t="s">
        <v>518</v>
      </c>
      <c r="C470" s="117" t="s">
        <v>25</v>
      </c>
      <c r="D470" s="117" t="s">
        <v>400</v>
      </c>
      <c r="E470" s="117" t="s">
        <v>349</v>
      </c>
      <c r="F470" s="117"/>
      <c r="G470" s="117"/>
      <c r="H470" s="117"/>
      <c r="I470" s="118">
        <v>16489.0</v>
      </c>
      <c r="J470" s="117" t="s">
        <v>82</v>
      </c>
      <c r="K470" s="117" t="s">
        <v>401</v>
      </c>
      <c r="L470" s="119">
        <v>45811.0</v>
      </c>
      <c r="M470" s="117" t="s">
        <v>351</v>
      </c>
      <c r="N470" s="118">
        <v>6.0</v>
      </c>
      <c r="O470" s="117" t="s">
        <v>352</v>
      </c>
      <c r="P470" s="117" t="s">
        <v>353</v>
      </c>
      <c r="Q470" s="118">
        <v>6166.63</v>
      </c>
      <c r="R470" s="118">
        <v>4290.47</v>
      </c>
      <c r="S470" s="118">
        <v>48.0</v>
      </c>
      <c r="T470" s="118">
        <v>35.0</v>
      </c>
      <c r="U470" s="118">
        <v>113.0</v>
      </c>
      <c r="V470" s="118">
        <v>81.0</v>
      </c>
      <c r="W470" s="118">
        <v>-0.046812981</v>
      </c>
      <c r="X470" s="118">
        <v>-0.038461538461538436</v>
      </c>
      <c r="Y470" s="118">
        <v>0.028705908</v>
      </c>
      <c r="Z470" s="118">
        <v>-0.00195191</v>
      </c>
      <c r="AA470" s="118">
        <v>0.048742348</v>
      </c>
      <c r="AB470" s="118">
        <v>1956.7205009006366</v>
      </c>
      <c r="AC470" s="118"/>
      <c r="AD470" s="118"/>
      <c r="AE470" s="118"/>
      <c r="AF470" s="118"/>
      <c r="AG470" s="118">
        <v>1956.7205009006366</v>
      </c>
      <c r="AH470" s="118"/>
      <c r="AI470" s="118"/>
      <c r="AJ470" s="118"/>
      <c r="AK470" s="118"/>
      <c r="AL470" s="118"/>
      <c r="AM470" s="118"/>
      <c r="AN470" s="118"/>
      <c r="AO470" s="118"/>
      <c r="AP470" s="118"/>
      <c r="AQ470" s="118"/>
      <c r="AR470" s="118">
        <v>0.0</v>
      </c>
      <c r="AS470" s="118">
        <v>0.0</v>
      </c>
      <c r="AT470" s="118"/>
      <c r="AU470" s="118"/>
      <c r="AV470" s="118"/>
      <c r="AW470" s="118"/>
      <c r="AX470" s="118"/>
      <c r="AY470" s="118"/>
      <c r="AZ470" s="118"/>
      <c r="BA470" s="118"/>
      <c r="BB470" s="118"/>
      <c r="BC470" s="118"/>
      <c r="BD470" s="118"/>
      <c r="BE470" s="118"/>
      <c r="BF470" s="118"/>
      <c r="BG470" s="118"/>
      <c r="BH470" s="118">
        <v>17036.76500886181</v>
      </c>
      <c r="BI470" s="118">
        <v>-23144.332970452608</v>
      </c>
      <c r="BJ470" s="118">
        <v>15726.03374304927</v>
      </c>
      <c r="BK470" s="118">
        <v>-21526.84667225031</v>
      </c>
      <c r="BL470" s="118">
        <v>8236.886210390892</v>
      </c>
      <c r="BM470" s="118">
        <v>-16170.39297800083</v>
      </c>
      <c r="BN470" s="118">
        <v>7338.40023720636</v>
      </c>
      <c r="BO470" s="118">
        <v>-9248.944549736572</v>
      </c>
      <c r="BP470" s="118">
        <v>5210.676986800426</v>
      </c>
      <c r="BQ470" s="118">
        <v>-11233.63944188015</v>
      </c>
      <c r="BR470" s="118"/>
      <c r="BS470" s="118"/>
      <c r="BT470" s="118"/>
      <c r="BU470" s="118"/>
      <c r="BV470" s="118"/>
      <c r="BW470" s="118"/>
      <c r="BX470" s="118"/>
      <c r="BY470" s="118"/>
      <c r="BZ470" s="118">
        <v>0.0</v>
      </c>
      <c r="CA470" s="118">
        <v>0.0</v>
      </c>
      <c r="CB470" s="118"/>
      <c r="CC470" s="118"/>
      <c r="CD470" s="118">
        <v>0.0</v>
      </c>
      <c r="CE470" s="118">
        <v>0.0</v>
      </c>
      <c r="CF470" s="118">
        <v>0.0</v>
      </c>
      <c r="CG470" s="118">
        <v>0.0</v>
      </c>
      <c r="CH470" s="118"/>
      <c r="CI470" s="118"/>
      <c r="CJ470" s="118"/>
      <c r="CK470" s="118"/>
      <c r="CL470" s="119">
        <v>45811.0</v>
      </c>
      <c r="CM470" s="117" t="s">
        <v>384</v>
      </c>
      <c r="CN470" s="117" t="s">
        <v>391</v>
      </c>
      <c r="CO470" s="117" t="s">
        <v>392</v>
      </c>
      <c r="CP470" s="118">
        <v>6166.63</v>
      </c>
      <c r="CQ470" s="118">
        <v>25.0</v>
      </c>
      <c r="CR470" s="118">
        <v>23.0</v>
      </c>
      <c r="CS470" s="117" t="s">
        <v>247</v>
      </c>
      <c r="CT470" s="117"/>
      <c r="CU470" s="117"/>
      <c r="CV470" s="117" t="s">
        <v>357</v>
      </c>
      <c r="CW470" s="119">
        <v>46177.0</v>
      </c>
      <c r="CX470" s="117" t="s">
        <v>358</v>
      </c>
    </row>
    <row r="471">
      <c r="A471" s="114" t="s">
        <v>533</v>
      </c>
      <c r="B471" s="114" t="s">
        <v>534</v>
      </c>
      <c r="C471" s="114" t="s">
        <v>27</v>
      </c>
      <c r="D471" s="114" t="s">
        <v>426</v>
      </c>
      <c r="E471" s="114" t="s">
        <v>349</v>
      </c>
      <c r="F471" s="114"/>
      <c r="G471" s="114"/>
      <c r="H471" s="114"/>
      <c r="I471" s="115">
        <v>21668.0</v>
      </c>
      <c r="J471" s="114" t="s">
        <v>90</v>
      </c>
      <c r="K471" s="114" t="s">
        <v>427</v>
      </c>
      <c r="L471" s="116">
        <v>45811.0</v>
      </c>
      <c r="M471" s="114" t="s">
        <v>351</v>
      </c>
      <c r="N471" s="115">
        <v>6.0</v>
      </c>
      <c r="O471" s="114" t="s">
        <v>352</v>
      </c>
      <c r="P471" s="114" t="s">
        <v>353</v>
      </c>
      <c r="Q471" s="115">
        <v>2971.97</v>
      </c>
      <c r="R471" s="115">
        <v>4890.35</v>
      </c>
      <c r="S471" s="115">
        <v>15.0</v>
      </c>
      <c r="T471" s="115">
        <v>27.0</v>
      </c>
      <c r="U471" s="115">
        <v>56.0</v>
      </c>
      <c r="V471" s="115">
        <v>78.0</v>
      </c>
      <c r="W471" s="115">
        <v>-0.0192751205</v>
      </c>
      <c r="X471" s="115">
        <v>-0.10607610474631751</v>
      </c>
      <c r="Y471" s="115">
        <v>0.025536409</v>
      </c>
      <c r="Z471" s="115">
        <v>0.0802198395</v>
      </c>
      <c r="AA471" s="115">
        <v>-0.015659599</v>
      </c>
      <c r="AB471" s="115">
        <v>-1624.3869858002106</v>
      </c>
      <c r="AC471" s="115"/>
      <c r="AD471" s="115"/>
      <c r="AE471" s="115"/>
      <c r="AF471" s="115"/>
      <c r="AG471" s="115">
        <v>-1624.3869858002106</v>
      </c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>
        <v>0.0</v>
      </c>
      <c r="AS471" s="115">
        <v>0.0</v>
      </c>
      <c r="AT471" s="115"/>
      <c r="AU471" s="115"/>
      <c r="AV471" s="115"/>
      <c r="AW471" s="115"/>
      <c r="AX471" s="115"/>
      <c r="AY471" s="115"/>
      <c r="AZ471" s="115"/>
      <c r="BA471" s="115"/>
      <c r="BB471" s="115"/>
      <c r="BC471" s="115"/>
      <c r="BD471" s="115"/>
      <c r="BE471" s="115"/>
      <c r="BF471" s="115"/>
      <c r="BG471" s="115"/>
      <c r="BH471" s="115">
        <v>30995.018401915047</v>
      </c>
      <c r="BI471" s="115">
        <v>-31391.964575838494</v>
      </c>
      <c r="BJ471" s="115">
        <v>30488.725685072015</v>
      </c>
      <c r="BK471" s="115">
        <v>-18596.57271193903</v>
      </c>
      <c r="BL471" s="115">
        <v>17142.041697057375</v>
      </c>
      <c r="BM471" s="115">
        <v>-11671.04943411509</v>
      </c>
      <c r="BN471" s="115">
        <v>16231.458694038873</v>
      </c>
      <c r="BO471" s="115">
        <v>-10909.027669440793</v>
      </c>
      <c r="BP471" s="115">
        <v>13559.593209460416</v>
      </c>
      <c r="BQ471" s="115">
        <v>-13411.031971116208</v>
      </c>
      <c r="BR471" s="115"/>
      <c r="BS471" s="115"/>
      <c r="BT471" s="115"/>
      <c r="BU471" s="115"/>
      <c r="BV471" s="115"/>
      <c r="BW471" s="115"/>
      <c r="BX471" s="115"/>
      <c r="BY471" s="115"/>
      <c r="BZ471" s="115">
        <v>0.0</v>
      </c>
      <c r="CA471" s="115">
        <v>0.0</v>
      </c>
      <c r="CB471" s="115"/>
      <c r="CC471" s="115"/>
      <c r="CD471" s="115">
        <v>0.0</v>
      </c>
      <c r="CE471" s="115">
        <v>0.0</v>
      </c>
      <c r="CF471" s="115">
        <v>0.0</v>
      </c>
      <c r="CG471" s="115">
        <v>0.0</v>
      </c>
      <c r="CH471" s="115"/>
      <c r="CI471" s="115"/>
      <c r="CJ471" s="115"/>
      <c r="CK471" s="115"/>
      <c r="CL471" s="116">
        <v>45811.0</v>
      </c>
      <c r="CM471" s="114" t="s">
        <v>369</v>
      </c>
      <c r="CN471" s="114" t="s">
        <v>429</v>
      </c>
      <c r="CO471" s="114" t="s">
        <v>430</v>
      </c>
      <c r="CP471" s="115">
        <v>2971.97</v>
      </c>
      <c r="CQ471" s="115">
        <v>25.0</v>
      </c>
      <c r="CR471" s="115">
        <v>23.0</v>
      </c>
      <c r="CS471" s="114" t="s">
        <v>247</v>
      </c>
      <c r="CT471" s="114"/>
      <c r="CU471" s="114"/>
      <c r="CV471" s="114" t="s">
        <v>372</v>
      </c>
      <c r="CW471" s="116">
        <v>46177.0</v>
      </c>
      <c r="CX471" s="114" t="s">
        <v>358</v>
      </c>
    </row>
    <row r="472">
      <c r="A472" s="117" t="s">
        <v>548</v>
      </c>
      <c r="B472" s="117" t="s">
        <v>549</v>
      </c>
      <c r="C472" s="117" t="s">
        <v>26</v>
      </c>
      <c r="D472" s="117" t="s">
        <v>395</v>
      </c>
      <c r="E472" s="117" t="s">
        <v>349</v>
      </c>
      <c r="F472" s="117"/>
      <c r="G472" s="117"/>
      <c r="H472" s="117"/>
      <c r="I472" s="118">
        <v>19130.0</v>
      </c>
      <c r="J472" s="117" t="s">
        <v>97</v>
      </c>
      <c r="K472" s="117" t="s">
        <v>396</v>
      </c>
      <c r="L472" s="119">
        <v>45811.0</v>
      </c>
      <c r="M472" s="117" t="s">
        <v>351</v>
      </c>
      <c r="N472" s="118">
        <v>6.0</v>
      </c>
      <c r="O472" s="117" t="s">
        <v>352</v>
      </c>
      <c r="P472" s="117" t="s">
        <v>353</v>
      </c>
      <c r="Q472" s="118">
        <v>2580.18</v>
      </c>
      <c r="R472" s="118">
        <v>5349.05</v>
      </c>
      <c r="S472" s="118">
        <v>18.0</v>
      </c>
      <c r="T472" s="118">
        <v>39.0</v>
      </c>
      <c r="U472" s="118">
        <v>39.0</v>
      </c>
      <c r="V472" s="118">
        <v>82.0</v>
      </c>
      <c r="W472" s="118">
        <v>-0.051923965</v>
      </c>
      <c r="X472" s="118">
        <v>-0.11016949152542377</v>
      </c>
      <c r="Y472" s="118">
        <v>0.017272961</v>
      </c>
      <c r="Z472" s="118">
        <v>0.049994038</v>
      </c>
      <c r="AA472" s="118">
        <v>-0.004946123</v>
      </c>
      <c r="AB472" s="118">
        <v>-2325.575237209448</v>
      </c>
      <c r="AC472" s="118"/>
      <c r="AD472" s="118"/>
      <c r="AE472" s="118"/>
      <c r="AF472" s="118"/>
      <c r="AG472" s="118">
        <v>-2325.575237209448</v>
      </c>
      <c r="AH472" s="118"/>
      <c r="AI472" s="118"/>
      <c r="AJ472" s="118"/>
      <c r="AK472" s="118"/>
      <c r="AL472" s="118"/>
      <c r="AM472" s="118"/>
      <c r="AN472" s="118"/>
      <c r="AO472" s="118"/>
      <c r="AP472" s="118"/>
      <c r="AQ472" s="118"/>
      <c r="AR472" s="118">
        <v>0.0</v>
      </c>
      <c r="AS472" s="118">
        <v>0.0</v>
      </c>
      <c r="AT472" s="118"/>
      <c r="AU472" s="118"/>
      <c r="AV472" s="118"/>
      <c r="AW472" s="118"/>
      <c r="AX472" s="118"/>
      <c r="AY472" s="118"/>
      <c r="AZ472" s="118"/>
      <c r="BA472" s="118"/>
      <c r="BB472" s="118"/>
      <c r="BC472" s="118"/>
      <c r="BD472" s="118"/>
      <c r="BE472" s="118"/>
      <c r="BF472" s="118"/>
      <c r="BG472" s="118"/>
      <c r="BH472" s="118">
        <v>19305.340563415702</v>
      </c>
      <c r="BI472" s="118">
        <v>-48598.792677313504</v>
      </c>
      <c r="BJ472" s="118">
        <v>18001.766700059026</v>
      </c>
      <c r="BK472" s="118">
        <v>-26253.014285312005</v>
      </c>
      <c r="BL472" s="118">
        <v>16086.20959326303</v>
      </c>
      <c r="BM472" s="118">
        <v>-15318.522842835288</v>
      </c>
      <c r="BN472" s="118">
        <v>15092.964633061052</v>
      </c>
      <c r="BO472" s="118">
        <v>-12552.554024218209</v>
      </c>
      <c r="BP472" s="118">
        <v>12437.182191457394</v>
      </c>
      <c r="BQ472" s="118">
        <v>-14209.906049872496</v>
      </c>
      <c r="BR472" s="118"/>
      <c r="BS472" s="118"/>
      <c r="BT472" s="118"/>
      <c r="BU472" s="118"/>
      <c r="BV472" s="118"/>
      <c r="BW472" s="118"/>
      <c r="BX472" s="118"/>
      <c r="BY472" s="118"/>
      <c r="BZ472" s="118">
        <v>0.0</v>
      </c>
      <c r="CA472" s="118">
        <v>0.0</v>
      </c>
      <c r="CB472" s="118"/>
      <c r="CC472" s="118"/>
      <c r="CD472" s="118">
        <v>0.0</v>
      </c>
      <c r="CE472" s="118">
        <v>0.0</v>
      </c>
      <c r="CF472" s="118">
        <v>0.0</v>
      </c>
      <c r="CG472" s="118">
        <v>0.0</v>
      </c>
      <c r="CH472" s="118"/>
      <c r="CI472" s="118"/>
      <c r="CJ472" s="118"/>
      <c r="CK472" s="118"/>
      <c r="CL472" s="119">
        <v>45811.0</v>
      </c>
      <c r="CM472" s="117" t="s">
        <v>384</v>
      </c>
      <c r="CN472" s="117" t="s">
        <v>396</v>
      </c>
      <c r="CO472" s="117" t="s">
        <v>397</v>
      </c>
      <c r="CP472" s="118">
        <v>2580.18</v>
      </c>
      <c r="CQ472" s="118">
        <v>25.0</v>
      </c>
      <c r="CR472" s="118">
        <v>23.0</v>
      </c>
      <c r="CS472" s="117" t="s">
        <v>247</v>
      </c>
      <c r="CT472" s="117"/>
      <c r="CU472" s="117"/>
      <c r="CV472" s="117" t="s">
        <v>372</v>
      </c>
      <c r="CW472" s="119">
        <v>46177.0</v>
      </c>
      <c r="CX472" s="117" t="s">
        <v>358</v>
      </c>
    </row>
    <row r="473">
      <c r="A473" s="114" t="s">
        <v>513</v>
      </c>
      <c r="B473" s="114" t="s">
        <v>535</v>
      </c>
      <c r="C473" s="114" t="s">
        <v>25</v>
      </c>
      <c r="D473" s="114" t="s">
        <v>515</v>
      </c>
      <c r="E473" s="114" t="s">
        <v>349</v>
      </c>
      <c r="F473" s="114"/>
      <c r="G473" s="114"/>
      <c r="H473" s="114"/>
      <c r="I473" s="115">
        <v>18963.0</v>
      </c>
      <c r="J473" s="114" t="s">
        <v>98</v>
      </c>
      <c r="K473" s="114" t="s">
        <v>516</v>
      </c>
      <c r="L473" s="116">
        <v>45811.0</v>
      </c>
      <c r="M473" s="114" t="s">
        <v>351</v>
      </c>
      <c r="N473" s="115">
        <v>6.0</v>
      </c>
      <c r="O473" s="114" t="s">
        <v>352</v>
      </c>
      <c r="P473" s="114" t="s">
        <v>353</v>
      </c>
      <c r="Q473" s="115">
        <v>3222.1</v>
      </c>
      <c r="R473" s="115">
        <v>3373.0</v>
      </c>
      <c r="S473" s="115">
        <v>21.0</v>
      </c>
      <c r="T473" s="115">
        <v>30.0</v>
      </c>
      <c r="U473" s="115">
        <v>61.0</v>
      </c>
      <c r="V473" s="115">
        <v>63.0</v>
      </c>
      <c r="W473" s="115">
        <v>-0.0610895495</v>
      </c>
      <c r="X473" s="115">
        <v>-0.060893210283454235</v>
      </c>
      <c r="Y473" s="115">
        <v>-0.028034027</v>
      </c>
      <c r="Z473" s="115">
        <v>0.0686938845</v>
      </c>
      <c r="AA473" s="115">
        <v>-0.043318421999999995</v>
      </c>
      <c r="AB473" s="115">
        <v>-173.41741191336496</v>
      </c>
      <c r="AC473" s="115"/>
      <c r="AD473" s="115"/>
      <c r="AE473" s="115"/>
      <c r="AF473" s="115"/>
      <c r="AG473" s="115">
        <v>-173.41741191336496</v>
      </c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>
        <v>0.0</v>
      </c>
      <c r="AS473" s="115">
        <v>0.0</v>
      </c>
      <c r="AT473" s="115"/>
      <c r="AU473" s="115"/>
      <c r="AV473" s="115"/>
      <c r="AW473" s="115"/>
      <c r="AX473" s="115"/>
      <c r="AY473" s="115"/>
      <c r="AZ473" s="115"/>
      <c r="BA473" s="115"/>
      <c r="BB473" s="115"/>
      <c r="BC473" s="115"/>
      <c r="BD473" s="115"/>
      <c r="BE473" s="115"/>
      <c r="BF473" s="115"/>
      <c r="BG473" s="115"/>
      <c r="BH473" s="115">
        <v>21112.33181470568</v>
      </c>
      <c r="BI473" s="115">
        <v>-21677.49007408139</v>
      </c>
      <c r="BJ473" s="115">
        <v>16942.136117201735</v>
      </c>
      <c r="BK473" s="115">
        <v>-18990.203685879533</v>
      </c>
      <c r="BL473" s="115">
        <v>11548.260614127952</v>
      </c>
      <c r="BM473" s="115">
        <v>-5637.172885704108</v>
      </c>
      <c r="BN473" s="115">
        <v>8943.972335663055</v>
      </c>
      <c r="BO473" s="115">
        <v>-8800.88217923429</v>
      </c>
      <c r="BP473" s="115">
        <v>12042.450903808383</v>
      </c>
      <c r="BQ473" s="115">
        <v>-6274.453331813302</v>
      </c>
      <c r="BR473" s="115"/>
      <c r="BS473" s="115"/>
      <c r="BT473" s="115"/>
      <c r="BU473" s="115"/>
      <c r="BV473" s="115"/>
      <c r="BW473" s="115"/>
      <c r="BX473" s="115"/>
      <c r="BY473" s="115"/>
      <c r="BZ473" s="115">
        <v>0.0</v>
      </c>
      <c r="CA473" s="115">
        <v>0.0</v>
      </c>
      <c r="CB473" s="115"/>
      <c r="CC473" s="115"/>
      <c r="CD473" s="115">
        <v>0.0</v>
      </c>
      <c r="CE473" s="115">
        <v>0.0</v>
      </c>
      <c r="CF473" s="115">
        <v>0.0</v>
      </c>
      <c r="CG473" s="115">
        <v>0.0</v>
      </c>
      <c r="CH473" s="115"/>
      <c r="CI473" s="115"/>
      <c r="CJ473" s="115"/>
      <c r="CK473" s="115"/>
      <c r="CL473" s="116">
        <v>45811.0</v>
      </c>
      <c r="CM473" s="114" t="s">
        <v>384</v>
      </c>
      <c r="CN473" s="114" t="s">
        <v>385</v>
      </c>
      <c r="CO473" s="114" t="s">
        <v>536</v>
      </c>
      <c r="CP473" s="115">
        <v>3222.1</v>
      </c>
      <c r="CQ473" s="115">
        <v>25.0</v>
      </c>
      <c r="CR473" s="115">
        <v>23.0</v>
      </c>
      <c r="CS473" s="114" t="s">
        <v>247</v>
      </c>
      <c r="CT473" s="114"/>
      <c r="CU473" s="114"/>
      <c r="CV473" s="114" t="s">
        <v>372</v>
      </c>
      <c r="CW473" s="116">
        <v>46177.0</v>
      </c>
      <c r="CX473" s="114" t="s">
        <v>358</v>
      </c>
    </row>
    <row r="474">
      <c r="A474" s="117" t="s">
        <v>526</v>
      </c>
      <c r="B474" s="117" t="s">
        <v>540</v>
      </c>
      <c r="C474" s="117" t="s">
        <v>25</v>
      </c>
      <c r="D474" s="117" t="s">
        <v>400</v>
      </c>
      <c r="E474" s="117" t="s">
        <v>349</v>
      </c>
      <c r="F474" s="117"/>
      <c r="G474" s="117"/>
      <c r="H474" s="117"/>
      <c r="I474" s="118">
        <v>19656.0</v>
      </c>
      <c r="J474" s="117" t="s">
        <v>86</v>
      </c>
      <c r="K474" s="117" t="s">
        <v>401</v>
      </c>
      <c r="L474" s="119">
        <v>45811.0</v>
      </c>
      <c r="M474" s="117" t="s">
        <v>351</v>
      </c>
      <c r="N474" s="118">
        <v>6.0</v>
      </c>
      <c r="O474" s="117" t="s">
        <v>352</v>
      </c>
      <c r="P474" s="117" t="s">
        <v>353</v>
      </c>
      <c r="Q474" s="118">
        <v>8955.55</v>
      </c>
      <c r="R474" s="118">
        <v>6620.45</v>
      </c>
      <c r="S474" s="118">
        <v>62.0</v>
      </c>
      <c r="T474" s="118">
        <v>56.0</v>
      </c>
      <c r="U474" s="118">
        <v>146.0</v>
      </c>
      <c r="V474" s="118">
        <v>107.0</v>
      </c>
      <c r="W474" s="118">
        <v>-0.082491842</v>
      </c>
      <c r="X474" s="118">
        <v>-0.04054054054054057</v>
      </c>
      <c r="Y474" s="118">
        <v>-0.002432829</v>
      </c>
      <c r="Z474" s="118">
        <v>0.064605929</v>
      </c>
      <c r="AA474" s="118">
        <v>-0.117253521</v>
      </c>
      <c r="AB474" s="118">
        <v>2838.1920358585785</v>
      </c>
      <c r="AC474" s="118"/>
      <c r="AD474" s="118"/>
      <c r="AE474" s="118"/>
      <c r="AF474" s="118"/>
      <c r="AG474" s="118">
        <v>2838.1920358585785</v>
      </c>
      <c r="AH474" s="118"/>
      <c r="AI474" s="118"/>
      <c r="AJ474" s="118"/>
      <c r="AK474" s="118"/>
      <c r="AL474" s="118"/>
      <c r="AM474" s="118"/>
      <c r="AN474" s="118"/>
      <c r="AO474" s="118"/>
      <c r="AP474" s="118"/>
      <c r="AQ474" s="118"/>
      <c r="AR474" s="118">
        <v>0.0</v>
      </c>
      <c r="AS474" s="118">
        <v>0.0</v>
      </c>
      <c r="AT474" s="118"/>
      <c r="AU474" s="118"/>
      <c r="AV474" s="118"/>
      <c r="AW474" s="118"/>
      <c r="AX474" s="118"/>
      <c r="AY474" s="118"/>
      <c r="AZ474" s="118"/>
      <c r="BA474" s="118"/>
      <c r="BB474" s="118"/>
      <c r="BC474" s="118"/>
      <c r="BD474" s="118"/>
      <c r="BE474" s="118"/>
      <c r="BF474" s="118"/>
      <c r="BG474" s="118"/>
      <c r="BH474" s="118">
        <v>19887.49395686188</v>
      </c>
      <c r="BI474" s="118">
        <v>-22578.772566094856</v>
      </c>
      <c r="BJ474" s="118">
        <v>12982.287882373043</v>
      </c>
      <c r="BK474" s="118">
        <v>-20770.18022668756</v>
      </c>
      <c r="BL474" s="118">
        <v>11504.797384176234</v>
      </c>
      <c r="BM474" s="118">
        <v>-11942.076672702342</v>
      </c>
      <c r="BN474" s="118">
        <v>15008.702361718948</v>
      </c>
      <c r="BO474" s="118">
        <v>-7250.416656033272</v>
      </c>
      <c r="BP474" s="118">
        <v>7518.697162192786</v>
      </c>
      <c r="BQ474" s="118">
        <v>-15714.262156404566</v>
      </c>
      <c r="BR474" s="118"/>
      <c r="BS474" s="118"/>
      <c r="BT474" s="118"/>
      <c r="BU474" s="118"/>
      <c r="BV474" s="118"/>
      <c r="BW474" s="118"/>
      <c r="BX474" s="118"/>
      <c r="BY474" s="118"/>
      <c r="BZ474" s="118">
        <v>0.0</v>
      </c>
      <c r="CA474" s="118">
        <v>0.0</v>
      </c>
      <c r="CB474" s="118"/>
      <c r="CC474" s="118"/>
      <c r="CD474" s="118">
        <v>0.0</v>
      </c>
      <c r="CE474" s="118">
        <v>0.0</v>
      </c>
      <c r="CF474" s="118">
        <v>0.0</v>
      </c>
      <c r="CG474" s="118">
        <v>0.0</v>
      </c>
      <c r="CH474" s="118"/>
      <c r="CI474" s="118"/>
      <c r="CJ474" s="118"/>
      <c r="CK474" s="118"/>
      <c r="CL474" s="119">
        <v>45811.0</v>
      </c>
      <c r="CM474" s="117" t="s">
        <v>384</v>
      </c>
      <c r="CN474" s="117" t="s">
        <v>391</v>
      </c>
      <c r="CO474" s="117" t="s">
        <v>392</v>
      </c>
      <c r="CP474" s="118">
        <v>8955.55</v>
      </c>
      <c r="CQ474" s="118">
        <v>25.0</v>
      </c>
      <c r="CR474" s="118">
        <v>23.0</v>
      </c>
      <c r="CS474" s="117" t="s">
        <v>247</v>
      </c>
      <c r="CT474" s="117"/>
      <c r="CU474" s="117"/>
      <c r="CV474" s="117" t="s">
        <v>357</v>
      </c>
      <c r="CW474" s="119">
        <v>46177.0</v>
      </c>
      <c r="CX474" s="117" t="s">
        <v>358</v>
      </c>
    </row>
    <row r="475">
      <c r="A475" s="114" t="s">
        <v>528</v>
      </c>
      <c r="B475" s="114" t="s">
        <v>529</v>
      </c>
      <c r="C475" s="114" t="s">
        <v>26</v>
      </c>
      <c r="D475" s="114" t="s">
        <v>406</v>
      </c>
      <c r="E475" s="114" t="s">
        <v>349</v>
      </c>
      <c r="F475" s="114"/>
      <c r="G475" s="114"/>
      <c r="H475" s="114"/>
      <c r="I475" s="115">
        <v>19114.0</v>
      </c>
      <c r="J475" s="114" t="s">
        <v>98</v>
      </c>
      <c r="K475" s="114" t="s">
        <v>407</v>
      </c>
      <c r="L475" s="116">
        <v>45811.0</v>
      </c>
      <c r="M475" s="114" t="s">
        <v>351</v>
      </c>
      <c r="N475" s="115">
        <v>6.0</v>
      </c>
      <c r="O475" s="114" t="s">
        <v>352</v>
      </c>
      <c r="P475" s="114" t="s">
        <v>353</v>
      </c>
      <c r="Q475" s="115">
        <v>5822.38</v>
      </c>
      <c r="R475" s="115">
        <v>3584.76</v>
      </c>
      <c r="S475" s="115">
        <v>42.0</v>
      </c>
      <c r="T475" s="115">
        <v>28.0</v>
      </c>
      <c r="U475" s="115">
        <v>95.0</v>
      </c>
      <c r="V475" s="115">
        <v>72.0</v>
      </c>
      <c r="W475" s="115">
        <v>-0.0610895495</v>
      </c>
      <c r="X475" s="115">
        <v>-0.060893210283454235</v>
      </c>
      <c r="Y475" s="115">
        <v>-0.028034027</v>
      </c>
      <c r="Z475" s="115">
        <v>0.0686938845</v>
      </c>
      <c r="AA475" s="115">
        <v>-0.043318421999999995</v>
      </c>
      <c r="AB475" s="115">
        <v>2773.138494403234</v>
      </c>
      <c r="AC475" s="115"/>
      <c r="AD475" s="115"/>
      <c r="AE475" s="115"/>
      <c r="AF475" s="115"/>
      <c r="AG475" s="115">
        <v>2773.138494403234</v>
      </c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>
        <v>0.0</v>
      </c>
      <c r="AS475" s="115">
        <v>0.0</v>
      </c>
      <c r="AT475" s="115"/>
      <c r="AU475" s="115"/>
      <c r="AV475" s="115"/>
      <c r="AW475" s="115"/>
      <c r="AX475" s="115"/>
      <c r="AY475" s="115"/>
      <c r="AZ475" s="115"/>
      <c r="BA475" s="115"/>
      <c r="BB475" s="115"/>
      <c r="BC475" s="115"/>
      <c r="BD475" s="115"/>
      <c r="BE475" s="115"/>
      <c r="BF475" s="115"/>
      <c r="BG475" s="115"/>
      <c r="BH475" s="115">
        <v>21112.33181470568</v>
      </c>
      <c r="BI475" s="115">
        <v>-21677.49007408139</v>
      </c>
      <c r="BJ475" s="115">
        <v>16942.136117201735</v>
      </c>
      <c r="BK475" s="115">
        <v>-18990.203685879533</v>
      </c>
      <c r="BL475" s="115">
        <v>11548.260614127952</v>
      </c>
      <c r="BM475" s="115">
        <v>-5637.172885704108</v>
      </c>
      <c r="BN475" s="115">
        <v>8943.972335663055</v>
      </c>
      <c r="BO475" s="115">
        <v>-8800.88217923429</v>
      </c>
      <c r="BP475" s="115">
        <v>12042.450903808383</v>
      </c>
      <c r="BQ475" s="115">
        <v>-6274.453331813302</v>
      </c>
      <c r="BR475" s="115"/>
      <c r="BS475" s="115"/>
      <c r="BT475" s="115"/>
      <c r="BU475" s="115"/>
      <c r="BV475" s="115"/>
      <c r="BW475" s="115"/>
      <c r="BX475" s="115"/>
      <c r="BY475" s="115"/>
      <c r="BZ475" s="115">
        <v>0.0</v>
      </c>
      <c r="CA475" s="115">
        <v>0.0</v>
      </c>
      <c r="CB475" s="115"/>
      <c r="CC475" s="115"/>
      <c r="CD475" s="115">
        <v>0.0</v>
      </c>
      <c r="CE475" s="115">
        <v>0.0</v>
      </c>
      <c r="CF475" s="115">
        <v>0.0</v>
      </c>
      <c r="CG475" s="115">
        <v>0.0</v>
      </c>
      <c r="CH475" s="115"/>
      <c r="CI475" s="115"/>
      <c r="CJ475" s="115"/>
      <c r="CK475" s="115"/>
      <c r="CL475" s="116">
        <v>45811.0</v>
      </c>
      <c r="CM475" s="114" t="s">
        <v>384</v>
      </c>
      <c r="CN475" s="114" t="s">
        <v>396</v>
      </c>
      <c r="CO475" s="114" t="s">
        <v>408</v>
      </c>
      <c r="CP475" s="115">
        <v>5822.38</v>
      </c>
      <c r="CQ475" s="115">
        <v>25.0</v>
      </c>
      <c r="CR475" s="115">
        <v>23.0</v>
      </c>
      <c r="CS475" s="114" t="s">
        <v>247</v>
      </c>
      <c r="CT475" s="114"/>
      <c r="CU475" s="114"/>
      <c r="CV475" s="114" t="s">
        <v>357</v>
      </c>
      <c r="CW475" s="116">
        <v>46177.0</v>
      </c>
      <c r="CX475" s="114" t="s">
        <v>358</v>
      </c>
    </row>
    <row r="476">
      <c r="A476" s="117" t="s">
        <v>526</v>
      </c>
      <c r="B476" s="117" t="s">
        <v>551</v>
      </c>
      <c r="C476" s="117" t="s">
        <v>25</v>
      </c>
      <c r="D476" s="117" t="s">
        <v>389</v>
      </c>
      <c r="E476" s="117" t="s">
        <v>349</v>
      </c>
      <c r="F476" s="117"/>
      <c r="G476" s="117"/>
      <c r="H476" s="117"/>
      <c r="I476" s="118">
        <v>18138.0</v>
      </c>
      <c r="J476" s="117" t="s">
        <v>87</v>
      </c>
      <c r="K476" s="117" t="s">
        <v>390</v>
      </c>
      <c r="L476" s="119">
        <v>45811.0</v>
      </c>
      <c r="M476" s="117" t="s">
        <v>351</v>
      </c>
      <c r="N476" s="118">
        <v>6.0</v>
      </c>
      <c r="O476" s="117" t="s">
        <v>352</v>
      </c>
      <c r="P476" s="117" t="s">
        <v>353</v>
      </c>
      <c r="Q476" s="118">
        <v>17001.28</v>
      </c>
      <c r="R476" s="118">
        <v>13162.35</v>
      </c>
      <c r="S476" s="118">
        <v>93.0</v>
      </c>
      <c r="T476" s="118">
        <v>90.0</v>
      </c>
      <c r="U476" s="118">
        <v>241.0</v>
      </c>
      <c r="V476" s="118">
        <v>198.0</v>
      </c>
      <c r="W476" s="118">
        <v>-0.10114421900000001</v>
      </c>
      <c r="X476" s="118">
        <v>-0.08821813939924178</v>
      </c>
      <c r="Y476" s="118">
        <v>0.0141456855</v>
      </c>
      <c r="Z476" s="118">
        <v>0.035566201</v>
      </c>
      <c r="AA476" s="118">
        <v>-0.0040127465</v>
      </c>
      <c r="AB476" s="118">
        <v>5207.656531947195</v>
      </c>
      <c r="AC476" s="118"/>
      <c r="AD476" s="118"/>
      <c r="AE476" s="118"/>
      <c r="AF476" s="118"/>
      <c r="AG476" s="118">
        <v>5207.656531947195</v>
      </c>
      <c r="AH476" s="118"/>
      <c r="AI476" s="118"/>
      <c r="AJ476" s="118"/>
      <c r="AK476" s="118"/>
      <c r="AL476" s="118"/>
      <c r="AM476" s="118"/>
      <c r="AN476" s="118"/>
      <c r="AO476" s="118"/>
      <c r="AP476" s="118"/>
      <c r="AQ476" s="118"/>
      <c r="AR476" s="118">
        <v>0.0</v>
      </c>
      <c r="AS476" s="118">
        <v>0.0</v>
      </c>
      <c r="AT476" s="118"/>
      <c r="AU476" s="118"/>
      <c r="AV476" s="118"/>
      <c r="AW476" s="118"/>
      <c r="AX476" s="118"/>
      <c r="AY476" s="118"/>
      <c r="AZ476" s="118"/>
      <c r="BA476" s="118"/>
      <c r="BB476" s="118"/>
      <c r="BC476" s="118"/>
      <c r="BD476" s="118"/>
      <c r="BE476" s="118"/>
      <c r="BF476" s="118"/>
      <c r="BG476" s="118"/>
      <c r="BH476" s="118">
        <v>44811.43741889506</v>
      </c>
      <c r="BI476" s="118">
        <v>-37647.6331355835</v>
      </c>
      <c r="BJ476" s="118">
        <v>33717.78995391009</v>
      </c>
      <c r="BK476" s="118">
        <v>-31490.75475548971</v>
      </c>
      <c r="BL476" s="118">
        <v>21489.0501547466</v>
      </c>
      <c r="BM476" s="118">
        <v>-14677.939008431402</v>
      </c>
      <c r="BN476" s="118">
        <v>17203.735143747657</v>
      </c>
      <c r="BO476" s="118">
        <v>-10559.117648593781</v>
      </c>
      <c r="BP476" s="118">
        <v>20151.798066906977</v>
      </c>
      <c r="BQ476" s="118">
        <v>-19985.304415745657</v>
      </c>
      <c r="BR476" s="118"/>
      <c r="BS476" s="118"/>
      <c r="BT476" s="118"/>
      <c r="BU476" s="118"/>
      <c r="BV476" s="118"/>
      <c r="BW476" s="118"/>
      <c r="BX476" s="118"/>
      <c r="BY476" s="118"/>
      <c r="BZ476" s="118">
        <v>0.0</v>
      </c>
      <c r="CA476" s="118">
        <v>0.0</v>
      </c>
      <c r="CB476" s="118"/>
      <c r="CC476" s="118"/>
      <c r="CD476" s="118">
        <v>0.0</v>
      </c>
      <c r="CE476" s="118">
        <v>0.0</v>
      </c>
      <c r="CF476" s="118">
        <v>0.0</v>
      </c>
      <c r="CG476" s="118">
        <v>0.0</v>
      </c>
      <c r="CH476" s="118"/>
      <c r="CI476" s="118"/>
      <c r="CJ476" s="118"/>
      <c r="CK476" s="118"/>
      <c r="CL476" s="119">
        <v>45811.0</v>
      </c>
      <c r="CM476" s="117" t="s">
        <v>384</v>
      </c>
      <c r="CN476" s="117" t="s">
        <v>391</v>
      </c>
      <c r="CO476" s="117" t="s">
        <v>392</v>
      </c>
      <c r="CP476" s="118">
        <v>17001.28</v>
      </c>
      <c r="CQ476" s="118">
        <v>25.0</v>
      </c>
      <c r="CR476" s="118">
        <v>23.0</v>
      </c>
      <c r="CS476" s="117" t="s">
        <v>247</v>
      </c>
      <c r="CT476" s="117"/>
      <c r="CU476" s="117"/>
      <c r="CV476" s="117" t="s">
        <v>357</v>
      </c>
      <c r="CW476" s="119">
        <v>46177.0</v>
      </c>
      <c r="CX476" s="117" t="s">
        <v>358</v>
      </c>
    </row>
    <row r="477">
      <c r="A477" s="114" t="s">
        <v>533</v>
      </c>
      <c r="B477" s="114" t="s">
        <v>550</v>
      </c>
      <c r="C477" s="114" t="s">
        <v>27</v>
      </c>
      <c r="D477" s="114" t="s">
        <v>426</v>
      </c>
      <c r="E477" s="114" t="s">
        <v>349</v>
      </c>
      <c r="F477" s="114"/>
      <c r="G477" s="114"/>
      <c r="H477" s="114"/>
      <c r="I477" s="115">
        <v>21676.0</v>
      </c>
      <c r="J477" s="114" t="s">
        <v>97</v>
      </c>
      <c r="K477" s="114" t="s">
        <v>427</v>
      </c>
      <c r="L477" s="116">
        <v>45811.0</v>
      </c>
      <c r="M477" s="114" t="s">
        <v>351</v>
      </c>
      <c r="N477" s="115">
        <v>6.0</v>
      </c>
      <c r="O477" s="114" t="s">
        <v>352</v>
      </c>
      <c r="P477" s="114" t="s">
        <v>353</v>
      </c>
      <c r="Q477" s="115">
        <v>2127.27</v>
      </c>
      <c r="R477" s="115">
        <v>3526.77</v>
      </c>
      <c r="S477" s="115">
        <v>14.0</v>
      </c>
      <c r="T477" s="115">
        <v>21.0</v>
      </c>
      <c r="U477" s="115">
        <v>28.0</v>
      </c>
      <c r="V477" s="115">
        <v>51.0</v>
      </c>
      <c r="W477" s="115">
        <v>-0.051923965</v>
      </c>
      <c r="X477" s="115">
        <v>-0.11016949152542377</v>
      </c>
      <c r="Y477" s="115">
        <v>0.017272961</v>
      </c>
      <c r="Z477" s="115">
        <v>0.049994038</v>
      </c>
      <c r="AA477" s="115">
        <v>-0.004946123</v>
      </c>
      <c r="AB477" s="115">
        <v>-976.6164590806134</v>
      </c>
      <c r="AC477" s="115"/>
      <c r="AD477" s="115"/>
      <c r="AE477" s="115"/>
      <c r="AF477" s="115"/>
      <c r="AG477" s="115">
        <v>-976.6164590806134</v>
      </c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>
        <v>0.0</v>
      </c>
      <c r="AS477" s="115">
        <v>0.0</v>
      </c>
      <c r="AT477" s="115"/>
      <c r="AU477" s="115"/>
      <c r="AV477" s="115"/>
      <c r="AW477" s="115"/>
      <c r="AX477" s="115"/>
      <c r="AY477" s="115"/>
      <c r="AZ477" s="115"/>
      <c r="BA477" s="115"/>
      <c r="BB477" s="115"/>
      <c r="BC477" s="115"/>
      <c r="BD477" s="115"/>
      <c r="BE477" s="115"/>
      <c r="BF477" s="115"/>
      <c r="BG477" s="115"/>
      <c r="BH477" s="115">
        <v>19305.340563415702</v>
      </c>
      <c r="BI477" s="115">
        <v>-48598.792677313504</v>
      </c>
      <c r="BJ477" s="115">
        <v>18001.766700059026</v>
      </c>
      <c r="BK477" s="115">
        <v>-26253.014285312005</v>
      </c>
      <c r="BL477" s="115">
        <v>16086.20959326303</v>
      </c>
      <c r="BM477" s="115">
        <v>-15318.522842835288</v>
      </c>
      <c r="BN477" s="115">
        <v>15092.964633061052</v>
      </c>
      <c r="BO477" s="115">
        <v>-12552.554024218209</v>
      </c>
      <c r="BP477" s="115">
        <v>12437.182191457394</v>
      </c>
      <c r="BQ477" s="115">
        <v>-14209.906049872496</v>
      </c>
      <c r="BR477" s="115"/>
      <c r="BS477" s="115"/>
      <c r="BT477" s="115"/>
      <c r="BU477" s="115"/>
      <c r="BV477" s="115"/>
      <c r="BW477" s="115"/>
      <c r="BX477" s="115"/>
      <c r="BY477" s="115"/>
      <c r="BZ477" s="115">
        <v>0.0</v>
      </c>
      <c r="CA477" s="115">
        <v>0.0</v>
      </c>
      <c r="CB477" s="115"/>
      <c r="CC477" s="115"/>
      <c r="CD477" s="115">
        <v>0.0</v>
      </c>
      <c r="CE477" s="115">
        <v>0.0</v>
      </c>
      <c r="CF477" s="115">
        <v>0.0</v>
      </c>
      <c r="CG477" s="115">
        <v>0.0</v>
      </c>
      <c r="CH477" s="115"/>
      <c r="CI477" s="115"/>
      <c r="CJ477" s="115"/>
      <c r="CK477" s="115"/>
      <c r="CL477" s="116">
        <v>45811.0</v>
      </c>
      <c r="CM477" s="114" t="s">
        <v>369</v>
      </c>
      <c r="CN477" s="114" t="s">
        <v>429</v>
      </c>
      <c r="CO477" s="114" t="s">
        <v>430</v>
      </c>
      <c r="CP477" s="115">
        <v>2127.27</v>
      </c>
      <c r="CQ477" s="115">
        <v>25.0</v>
      </c>
      <c r="CR477" s="115">
        <v>23.0</v>
      </c>
      <c r="CS477" s="114" t="s">
        <v>247</v>
      </c>
      <c r="CT477" s="114"/>
      <c r="CU477" s="114"/>
      <c r="CV477" s="114" t="s">
        <v>372</v>
      </c>
      <c r="CW477" s="116">
        <v>46177.0</v>
      </c>
      <c r="CX477" s="114" t="s">
        <v>358</v>
      </c>
    </row>
    <row r="478">
      <c r="A478" s="117" t="s">
        <v>526</v>
      </c>
      <c r="B478" s="117" t="s">
        <v>527</v>
      </c>
      <c r="C478" s="117" t="s">
        <v>25</v>
      </c>
      <c r="D478" s="117" t="s">
        <v>389</v>
      </c>
      <c r="E478" s="117" t="s">
        <v>349</v>
      </c>
      <c r="F478" s="117"/>
      <c r="G478" s="117"/>
      <c r="H478" s="117"/>
      <c r="I478" s="118">
        <v>18143.0</v>
      </c>
      <c r="J478" s="117" t="s">
        <v>87</v>
      </c>
      <c r="K478" s="117" t="s">
        <v>390</v>
      </c>
      <c r="L478" s="119">
        <v>45811.0</v>
      </c>
      <c r="M478" s="117" t="s">
        <v>351</v>
      </c>
      <c r="N478" s="118">
        <v>6.0</v>
      </c>
      <c r="O478" s="117" t="s">
        <v>352</v>
      </c>
      <c r="P478" s="117" t="s">
        <v>353</v>
      </c>
      <c r="Q478" s="118"/>
      <c r="R478" s="118">
        <v>14299.59</v>
      </c>
      <c r="S478" s="118"/>
      <c r="T478" s="118">
        <v>78.0</v>
      </c>
      <c r="U478" s="118"/>
      <c r="V478" s="118">
        <v>185.0</v>
      </c>
      <c r="W478" s="118">
        <v>-0.10114421900000001</v>
      </c>
      <c r="X478" s="118">
        <v>-0.08821813939924178</v>
      </c>
      <c r="Y478" s="118">
        <v>0.0141456855</v>
      </c>
      <c r="Z478" s="118">
        <v>0.035566201</v>
      </c>
      <c r="AA478" s="118">
        <v>-0.0040127465</v>
      </c>
      <c r="AB478" s="118">
        <v>0.0</v>
      </c>
      <c r="AC478" s="118"/>
      <c r="AD478" s="118"/>
      <c r="AE478" s="118"/>
      <c r="AF478" s="118"/>
      <c r="AG478" s="118">
        <v>0.0</v>
      </c>
      <c r="AH478" s="118"/>
      <c r="AI478" s="118"/>
      <c r="AJ478" s="118"/>
      <c r="AK478" s="118"/>
      <c r="AL478" s="118"/>
      <c r="AM478" s="118"/>
      <c r="AN478" s="118"/>
      <c r="AO478" s="118"/>
      <c r="AP478" s="118"/>
      <c r="AQ478" s="118"/>
      <c r="AR478" s="118">
        <v>0.0</v>
      </c>
      <c r="AS478" s="118">
        <v>0.0</v>
      </c>
      <c r="AT478" s="118"/>
      <c r="AU478" s="118"/>
      <c r="AV478" s="118"/>
      <c r="AW478" s="118"/>
      <c r="AX478" s="118"/>
      <c r="AY478" s="118"/>
      <c r="AZ478" s="118"/>
      <c r="BA478" s="118"/>
      <c r="BB478" s="118"/>
      <c r="BC478" s="118"/>
      <c r="BD478" s="118"/>
      <c r="BE478" s="118"/>
      <c r="BF478" s="118"/>
      <c r="BG478" s="118"/>
      <c r="BH478" s="118">
        <v>44811.43741889506</v>
      </c>
      <c r="BI478" s="118">
        <v>-37647.6331355835</v>
      </c>
      <c r="BJ478" s="118">
        <v>33717.78995391009</v>
      </c>
      <c r="BK478" s="118">
        <v>-31490.75475548971</v>
      </c>
      <c r="BL478" s="118">
        <v>21489.0501547466</v>
      </c>
      <c r="BM478" s="118">
        <v>-14677.939008431402</v>
      </c>
      <c r="BN478" s="118">
        <v>17203.735143747657</v>
      </c>
      <c r="BO478" s="118">
        <v>-10559.117648593781</v>
      </c>
      <c r="BP478" s="118">
        <v>20151.798066906977</v>
      </c>
      <c r="BQ478" s="118">
        <v>-19985.304415745657</v>
      </c>
      <c r="BR478" s="118"/>
      <c r="BS478" s="118"/>
      <c r="BT478" s="118"/>
      <c r="BU478" s="118"/>
      <c r="BV478" s="118"/>
      <c r="BW478" s="118"/>
      <c r="BX478" s="118"/>
      <c r="BY478" s="118"/>
      <c r="BZ478" s="118">
        <v>0.0</v>
      </c>
      <c r="CA478" s="118">
        <v>0.0</v>
      </c>
      <c r="CB478" s="118"/>
      <c r="CC478" s="118"/>
      <c r="CD478" s="118">
        <v>0.0</v>
      </c>
      <c r="CE478" s="118">
        <v>0.0</v>
      </c>
      <c r="CF478" s="118">
        <v>0.0</v>
      </c>
      <c r="CG478" s="118">
        <v>0.0</v>
      </c>
      <c r="CH478" s="118"/>
      <c r="CI478" s="118"/>
      <c r="CJ478" s="118"/>
      <c r="CK478" s="118"/>
      <c r="CL478" s="119">
        <v>45811.0</v>
      </c>
      <c r="CM478" s="117" t="s">
        <v>384</v>
      </c>
      <c r="CN478" s="117" t="s">
        <v>391</v>
      </c>
      <c r="CO478" s="117" t="s">
        <v>392</v>
      </c>
      <c r="CP478" s="118">
        <v>971.56</v>
      </c>
      <c r="CQ478" s="118">
        <v>25.0</v>
      </c>
      <c r="CR478" s="118">
        <v>23.0</v>
      </c>
      <c r="CS478" s="117" t="s">
        <v>247</v>
      </c>
      <c r="CT478" s="117"/>
      <c r="CU478" s="117"/>
      <c r="CV478" s="117"/>
      <c r="CW478" s="119">
        <v>46177.0</v>
      </c>
      <c r="CX478" s="117" t="s">
        <v>358</v>
      </c>
    </row>
    <row r="479">
      <c r="A479" s="114" t="s">
        <v>526</v>
      </c>
      <c r="B479" s="114" t="s">
        <v>537</v>
      </c>
      <c r="C479" s="114" t="s">
        <v>25</v>
      </c>
      <c r="D479" s="114" t="s">
        <v>444</v>
      </c>
      <c r="E479" s="114" t="s">
        <v>349</v>
      </c>
      <c r="F479" s="114"/>
      <c r="G479" s="114"/>
      <c r="H479" s="114"/>
      <c r="I479" s="115">
        <v>19761.0</v>
      </c>
      <c r="J479" s="114" t="s">
        <v>79</v>
      </c>
      <c r="K479" s="114" t="s">
        <v>445</v>
      </c>
      <c r="L479" s="116">
        <v>45811.0</v>
      </c>
      <c r="M479" s="114" t="s">
        <v>351</v>
      </c>
      <c r="N479" s="115">
        <v>6.0</v>
      </c>
      <c r="O479" s="114" t="s">
        <v>352</v>
      </c>
      <c r="P479" s="114" t="s">
        <v>353</v>
      </c>
      <c r="Q479" s="115">
        <v>5522.05</v>
      </c>
      <c r="R479" s="115">
        <v>3100.68</v>
      </c>
      <c r="S479" s="115">
        <v>27.0</v>
      </c>
      <c r="T479" s="115">
        <v>26.0</v>
      </c>
      <c r="U479" s="115">
        <v>79.0</v>
      </c>
      <c r="V479" s="115">
        <v>58.0</v>
      </c>
      <c r="W479" s="115">
        <v>-0.054825179</v>
      </c>
      <c r="X479" s="115">
        <v>-0.032258064516129004</v>
      </c>
      <c r="Y479" s="115">
        <v>0.02488836</v>
      </c>
      <c r="Z479" s="115">
        <v>0.004423513</v>
      </c>
      <c r="AA479" s="115">
        <v>0.010875379</v>
      </c>
      <c r="AB479" s="115">
        <v>2598.0277118208264</v>
      </c>
      <c r="AC479" s="115"/>
      <c r="AD479" s="115"/>
      <c r="AE479" s="115"/>
      <c r="AF479" s="115"/>
      <c r="AG479" s="115">
        <v>2598.0277118208264</v>
      </c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>
        <v>0.0</v>
      </c>
      <c r="AS479" s="115">
        <v>0.0</v>
      </c>
      <c r="AT479" s="115"/>
      <c r="AU479" s="115"/>
      <c r="AV479" s="115"/>
      <c r="AW479" s="115"/>
      <c r="AX479" s="115"/>
      <c r="AY479" s="115"/>
      <c r="AZ479" s="115"/>
      <c r="BA479" s="115"/>
      <c r="BB479" s="115"/>
      <c r="BC479" s="115"/>
      <c r="BD479" s="115"/>
      <c r="BE479" s="115"/>
      <c r="BF479" s="115"/>
      <c r="BG479" s="115"/>
      <c r="BH479" s="115">
        <v>12689.4042571316</v>
      </c>
      <c r="BI479" s="115">
        <v>-7580.891693375738</v>
      </c>
      <c r="BJ479" s="115">
        <v>9341.464108077322</v>
      </c>
      <c r="BK479" s="115">
        <v>-2716.9095246758716</v>
      </c>
      <c r="BL479" s="115">
        <v>4997.815469003817</v>
      </c>
      <c r="BM479" s="115">
        <v>-9433.923137180504</v>
      </c>
      <c r="BN479" s="115">
        <v>4369.607491543079</v>
      </c>
      <c r="BO479" s="115">
        <v>-6035.042337751371</v>
      </c>
      <c r="BP479" s="115">
        <v>4552.077742689686</v>
      </c>
      <c r="BQ479" s="115">
        <v>-7322.750564658083</v>
      </c>
      <c r="BR479" s="115"/>
      <c r="BS479" s="115"/>
      <c r="BT479" s="115"/>
      <c r="BU479" s="115"/>
      <c r="BV479" s="115"/>
      <c r="BW479" s="115"/>
      <c r="BX479" s="115"/>
      <c r="BY479" s="115"/>
      <c r="BZ479" s="115">
        <v>0.0</v>
      </c>
      <c r="CA479" s="115">
        <v>0.0</v>
      </c>
      <c r="CB479" s="115"/>
      <c r="CC479" s="115"/>
      <c r="CD479" s="115">
        <v>0.0</v>
      </c>
      <c r="CE479" s="115">
        <v>0.0</v>
      </c>
      <c r="CF479" s="115">
        <v>0.0</v>
      </c>
      <c r="CG479" s="115">
        <v>0.0</v>
      </c>
      <c r="CH479" s="115"/>
      <c r="CI479" s="115"/>
      <c r="CJ479" s="115"/>
      <c r="CK479" s="115"/>
      <c r="CL479" s="116">
        <v>45811.0</v>
      </c>
      <c r="CM479" s="114" t="s">
        <v>384</v>
      </c>
      <c r="CN479" s="114" t="s">
        <v>391</v>
      </c>
      <c r="CO479" s="114" t="s">
        <v>538</v>
      </c>
      <c r="CP479" s="115">
        <v>5522.05</v>
      </c>
      <c r="CQ479" s="115">
        <v>25.0</v>
      </c>
      <c r="CR479" s="115">
        <v>23.0</v>
      </c>
      <c r="CS479" s="114" t="s">
        <v>247</v>
      </c>
      <c r="CT479" s="114"/>
      <c r="CU479" s="114"/>
      <c r="CV479" s="114" t="s">
        <v>357</v>
      </c>
      <c r="CW479" s="116">
        <v>46177.0</v>
      </c>
      <c r="CX479" s="114" t="s">
        <v>358</v>
      </c>
    </row>
    <row r="480">
      <c r="A480" s="117" t="s">
        <v>519</v>
      </c>
      <c r="B480" s="117" t="s">
        <v>547</v>
      </c>
      <c r="C480" s="117" t="s">
        <v>26</v>
      </c>
      <c r="D480" s="117" t="s">
        <v>406</v>
      </c>
      <c r="E480" s="117" t="s">
        <v>349</v>
      </c>
      <c r="F480" s="117"/>
      <c r="G480" s="117"/>
      <c r="H480" s="117"/>
      <c r="I480" s="118">
        <v>19120.0</v>
      </c>
      <c r="J480" s="117" t="s">
        <v>98</v>
      </c>
      <c r="K480" s="117" t="s">
        <v>521</v>
      </c>
      <c r="L480" s="119">
        <v>45811.0</v>
      </c>
      <c r="M480" s="117" t="s">
        <v>351</v>
      </c>
      <c r="N480" s="118">
        <v>6.0</v>
      </c>
      <c r="O480" s="117" t="s">
        <v>352</v>
      </c>
      <c r="P480" s="117" t="s">
        <v>353</v>
      </c>
      <c r="Q480" s="118">
        <v>4230.85</v>
      </c>
      <c r="R480" s="118">
        <v>4031.8</v>
      </c>
      <c r="S480" s="118">
        <v>29.0</v>
      </c>
      <c r="T480" s="118">
        <v>23.0</v>
      </c>
      <c r="U480" s="118">
        <v>70.0</v>
      </c>
      <c r="V480" s="118">
        <v>63.0</v>
      </c>
      <c r="W480" s="118">
        <v>-0.0610895495</v>
      </c>
      <c r="X480" s="118">
        <v>-0.060893210283454235</v>
      </c>
      <c r="Y480" s="118">
        <v>-0.028034027</v>
      </c>
      <c r="Z480" s="118">
        <v>0.0686938845</v>
      </c>
      <c r="AA480" s="118">
        <v>-0.043318421999999995</v>
      </c>
      <c r="AB480" s="118">
        <v>369.46468323276827</v>
      </c>
      <c r="AC480" s="118"/>
      <c r="AD480" s="118"/>
      <c r="AE480" s="118"/>
      <c r="AF480" s="118"/>
      <c r="AG480" s="118">
        <v>369.46468323276827</v>
      </c>
      <c r="AH480" s="118"/>
      <c r="AI480" s="118"/>
      <c r="AJ480" s="118"/>
      <c r="AK480" s="118"/>
      <c r="AL480" s="118"/>
      <c r="AM480" s="118"/>
      <c r="AN480" s="118"/>
      <c r="AO480" s="118"/>
      <c r="AP480" s="118"/>
      <c r="AQ480" s="118"/>
      <c r="AR480" s="118">
        <v>0.0</v>
      </c>
      <c r="AS480" s="118">
        <v>0.0</v>
      </c>
      <c r="AT480" s="118"/>
      <c r="AU480" s="118"/>
      <c r="AV480" s="118"/>
      <c r="AW480" s="118"/>
      <c r="AX480" s="118"/>
      <c r="AY480" s="118"/>
      <c r="AZ480" s="118"/>
      <c r="BA480" s="118"/>
      <c r="BB480" s="118"/>
      <c r="BC480" s="118"/>
      <c r="BD480" s="118"/>
      <c r="BE480" s="118"/>
      <c r="BF480" s="118"/>
      <c r="BG480" s="118"/>
      <c r="BH480" s="118">
        <v>21112.33181470568</v>
      </c>
      <c r="BI480" s="118">
        <v>-21677.49007408139</v>
      </c>
      <c r="BJ480" s="118">
        <v>16942.136117201735</v>
      </c>
      <c r="BK480" s="118">
        <v>-18990.203685879533</v>
      </c>
      <c r="BL480" s="118">
        <v>11548.260614127952</v>
      </c>
      <c r="BM480" s="118">
        <v>-5637.172885704108</v>
      </c>
      <c r="BN480" s="118">
        <v>8943.972335663055</v>
      </c>
      <c r="BO480" s="118">
        <v>-8800.88217923429</v>
      </c>
      <c r="BP480" s="118">
        <v>12042.450903808383</v>
      </c>
      <c r="BQ480" s="118">
        <v>-6274.453331813302</v>
      </c>
      <c r="BR480" s="118"/>
      <c r="BS480" s="118"/>
      <c r="BT480" s="118"/>
      <c r="BU480" s="118"/>
      <c r="BV480" s="118"/>
      <c r="BW480" s="118"/>
      <c r="BX480" s="118"/>
      <c r="BY480" s="118"/>
      <c r="BZ480" s="118">
        <v>0.0</v>
      </c>
      <c r="CA480" s="118">
        <v>0.0</v>
      </c>
      <c r="CB480" s="118"/>
      <c r="CC480" s="118"/>
      <c r="CD480" s="118">
        <v>0.0</v>
      </c>
      <c r="CE480" s="118">
        <v>0.0</v>
      </c>
      <c r="CF480" s="118">
        <v>0.0</v>
      </c>
      <c r="CG480" s="118">
        <v>0.0</v>
      </c>
      <c r="CH480" s="118"/>
      <c r="CI480" s="118"/>
      <c r="CJ480" s="118"/>
      <c r="CK480" s="118"/>
      <c r="CL480" s="119">
        <v>45811.0</v>
      </c>
      <c r="CM480" s="117" t="s">
        <v>384</v>
      </c>
      <c r="CN480" s="117" t="s">
        <v>396</v>
      </c>
      <c r="CO480" s="117" t="s">
        <v>522</v>
      </c>
      <c r="CP480" s="118">
        <v>4230.85</v>
      </c>
      <c r="CQ480" s="118">
        <v>25.0</v>
      </c>
      <c r="CR480" s="118">
        <v>23.0</v>
      </c>
      <c r="CS480" s="117" t="s">
        <v>247</v>
      </c>
      <c r="CT480" s="117"/>
      <c r="CU480" s="117"/>
      <c r="CV480" s="117" t="s">
        <v>357</v>
      </c>
      <c r="CW480" s="119">
        <v>46177.0</v>
      </c>
      <c r="CX480" s="117" t="s">
        <v>358</v>
      </c>
    </row>
    <row r="481">
      <c r="A481" s="114" t="s">
        <v>422</v>
      </c>
      <c r="B481" s="114" t="s">
        <v>155</v>
      </c>
      <c r="C481" s="114" t="s">
        <v>24</v>
      </c>
      <c r="D481" s="114" t="s">
        <v>376</v>
      </c>
      <c r="E481" s="114" t="s">
        <v>349</v>
      </c>
      <c r="F481" s="114"/>
      <c r="G481" s="114"/>
      <c r="H481" s="114"/>
      <c r="I481" s="115">
        <v>14593.0</v>
      </c>
      <c r="J481" s="114" t="s">
        <v>89</v>
      </c>
      <c r="K481" s="114" t="s">
        <v>377</v>
      </c>
      <c r="L481" s="116">
        <v>45811.0</v>
      </c>
      <c r="M481" s="114" t="s">
        <v>351</v>
      </c>
      <c r="N481" s="115">
        <v>6.0</v>
      </c>
      <c r="O481" s="114" t="s">
        <v>352</v>
      </c>
      <c r="P481" s="114" t="s">
        <v>353</v>
      </c>
      <c r="Q481" s="115">
        <v>11606.58</v>
      </c>
      <c r="R481" s="115">
        <v>16390.3</v>
      </c>
      <c r="S481" s="115">
        <v>78.0</v>
      </c>
      <c r="T481" s="115">
        <v>94.0</v>
      </c>
      <c r="U481" s="115">
        <v>176.0</v>
      </c>
      <c r="V481" s="115">
        <v>254.0</v>
      </c>
      <c r="W481" s="115">
        <v>-0.103566996</v>
      </c>
      <c r="X481" s="115">
        <v>-0.13840073824426258</v>
      </c>
      <c r="Y481" s="115">
        <v>0.033546243</v>
      </c>
      <c r="Z481" s="115">
        <v>0.0848909995</v>
      </c>
      <c r="AA481" s="115">
        <v>-0.0833678425</v>
      </c>
      <c r="AB481" s="115">
        <v>-2895.094190113578</v>
      </c>
      <c r="AC481" s="115"/>
      <c r="AD481" s="115"/>
      <c r="AE481" s="115"/>
      <c r="AF481" s="115"/>
      <c r="AG481" s="115">
        <v>-2895.094190113578</v>
      </c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>
        <v>0.0</v>
      </c>
      <c r="AS481" s="115">
        <v>0.0</v>
      </c>
      <c r="AT481" s="115"/>
      <c r="AU481" s="115"/>
      <c r="AV481" s="115"/>
      <c r="AW481" s="115"/>
      <c r="AX481" s="115"/>
      <c r="AY481" s="115"/>
      <c r="AZ481" s="115"/>
      <c r="BA481" s="115"/>
      <c r="BB481" s="115"/>
      <c r="BC481" s="115"/>
      <c r="BD481" s="115"/>
      <c r="BE481" s="115"/>
      <c r="BF481" s="115"/>
      <c r="BG481" s="115"/>
      <c r="BH481" s="115">
        <v>32027.545050788885</v>
      </c>
      <c r="BI481" s="115">
        <v>-9418.856667761434</v>
      </c>
      <c r="BJ481" s="115">
        <v>24778.711285223</v>
      </c>
      <c r="BK481" s="115">
        <v>-5741.737386648572</v>
      </c>
      <c r="BL481" s="115">
        <v>12130.929178097222</v>
      </c>
      <c r="BM481" s="115">
        <v>-7178.582222892287</v>
      </c>
      <c r="BN481" s="115">
        <v>14041.352225149789</v>
      </c>
      <c r="BO481" s="115">
        <v>-6546.773679249879</v>
      </c>
      <c r="BP481" s="115">
        <v>8444.403072426821</v>
      </c>
      <c r="BQ481" s="115">
        <v>-10986.634663121791</v>
      </c>
      <c r="BR481" s="115"/>
      <c r="BS481" s="115"/>
      <c r="BT481" s="115"/>
      <c r="BU481" s="115"/>
      <c r="BV481" s="115"/>
      <c r="BW481" s="115"/>
      <c r="BX481" s="115"/>
      <c r="BY481" s="115"/>
      <c r="BZ481" s="115">
        <v>0.0</v>
      </c>
      <c r="CA481" s="115">
        <v>0.0</v>
      </c>
      <c r="CB481" s="115"/>
      <c r="CC481" s="115"/>
      <c r="CD481" s="115">
        <v>0.0</v>
      </c>
      <c r="CE481" s="115">
        <v>0.0</v>
      </c>
      <c r="CF481" s="115">
        <v>0.0</v>
      </c>
      <c r="CG481" s="115">
        <v>0.0</v>
      </c>
      <c r="CH481" s="115"/>
      <c r="CI481" s="115"/>
      <c r="CJ481" s="115"/>
      <c r="CK481" s="115"/>
      <c r="CL481" s="116">
        <v>45811.0</v>
      </c>
      <c r="CM481" s="114" t="s">
        <v>354</v>
      </c>
      <c r="CN481" s="114" t="s">
        <v>378</v>
      </c>
      <c r="CO481" s="114" t="s">
        <v>379</v>
      </c>
      <c r="CP481" s="115">
        <v>11606.58</v>
      </c>
      <c r="CQ481" s="115">
        <v>25.0</v>
      </c>
      <c r="CR481" s="115">
        <v>23.0</v>
      </c>
      <c r="CS481" s="114" t="s">
        <v>24</v>
      </c>
      <c r="CT481" s="114"/>
      <c r="CU481" s="114"/>
      <c r="CV481" s="114" t="s">
        <v>372</v>
      </c>
      <c r="CW481" s="116">
        <v>46177.0</v>
      </c>
      <c r="CX481" s="114" t="s">
        <v>358</v>
      </c>
    </row>
    <row r="482">
      <c r="A482" s="117" t="s">
        <v>566</v>
      </c>
      <c r="B482" s="117" t="s">
        <v>567</v>
      </c>
      <c r="C482" s="117" t="s">
        <v>25</v>
      </c>
      <c r="D482" s="117" t="s">
        <v>382</v>
      </c>
      <c r="E482" s="117" t="s">
        <v>349</v>
      </c>
      <c r="F482" s="117"/>
      <c r="G482" s="117"/>
      <c r="H482" s="117"/>
      <c r="I482" s="118">
        <v>13059.0</v>
      </c>
      <c r="J482" s="117" t="s">
        <v>87</v>
      </c>
      <c r="K482" s="117" t="s">
        <v>383</v>
      </c>
      <c r="L482" s="119">
        <v>45811.0</v>
      </c>
      <c r="M482" s="117" t="s">
        <v>351</v>
      </c>
      <c r="N482" s="118">
        <v>6.0</v>
      </c>
      <c r="O482" s="117" t="s">
        <v>352</v>
      </c>
      <c r="P482" s="117" t="s">
        <v>353</v>
      </c>
      <c r="Q482" s="118">
        <v>9186.26</v>
      </c>
      <c r="R482" s="118">
        <v>9852.2</v>
      </c>
      <c r="S482" s="118">
        <v>65.0</v>
      </c>
      <c r="T482" s="118">
        <v>74.0</v>
      </c>
      <c r="U482" s="118">
        <v>142.0</v>
      </c>
      <c r="V482" s="118">
        <v>164.0</v>
      </c>
      <c r="W482" s="118">
        <v>-0.10114421900000001</v>
      </c>
      <c r="X482" s="118">
        <v>-0.08821813939924178</v>
      </c>
      <c r="Y482" s="118">
        <v>0.0141456855</v>
      </c>
      <c r="Z482" s="118">
        <v>0.035566201</v>
      </c>
      <c r="AA482" s="118">
        <v>-0.0040127465</v>
      </c>
      <c r="AB482" s="118">
        <v>60.54393056774995</v>
      </c>
      <c r="AC482" s="118"/>
      <c r="AD482" s="118"/>
      <c r="AE482" s="118"/>
      <c r="AF482" s="118"/>
      <c r="AG482" s="118">
        <v>60.54393056774995</v>
      </c>
      <c r="AH482" s="118"/>
      <c r="AI482" s="118"/>
      <c r="AJ482" s="118"/>
      <c r="AK482" s="118"/>
      <c r="AL482" s="118"/>
      <c r="AM482" s="118"/>
      <c r="AN482" s="118"/>
      <c r="AO482" s="118"/>
      <c r="AP482" s="118"/>
      <c r="AQ482" s="118"/>
      <c r="AR482" s="118">
        <v>0.0</v>
      </c>
      <c r="AS482" s="118">
        <v>0.0</v>
      </c>
      <c r="AT482" s="118"/>
      <c r="AU482" s="118"/>
      <c r="AV482" s="118"/>
      <c r="AW482" s="118"/>
      <c r="AX482" s="118"/>
      <c r="AY482" s="118"/>
      <c r="AZ482" s="118"/>
      <c r="BA482" s="118"/>
      <c r="BB482" s="118"/>
      <c r="BC482" s="118"/>
      <c r="BD482" s="118"/>
      <c r="BE482" s="118"/>
      <c r="BF482" s="118"/>
      <c r="BG482" s="118"/>
      <c r="BH482" s="118">
        <v>44811.43741889506</v>
      </c>
      <c r="BI482" s="118">
        <v>-37647.6331355835</v>
      </c>
      <c r="BJ482" s="118">
        <v>33717.78995391009</v>
      </c>
      <c r="BK482" s="118">
        <v>-31490.75475548971</v>
      </c>
      <c r="BL482" s="118">
        <v>21489.0501547466</v>
      </c>
      <c r="BM482" s="118">
        <v>-14677.939008431402</v>
      </c>
      <c r="BN482" s="118">
        <v>17203.735143747657</v>
      </c>
      <c r="BO482" s="118">
        <v>-10559.117648593781</v>
      </c>
      <c r="BP482" s="118">
        <v>20151.798066906977</v>
      </c>
      <c r="BQ482" s="118">
        <v>-19985.304415745657</v>
      </c>
      <c r="BR482" s="118"/>
      <c r="BS482" s="118"/>
      <c r="BT482" s="118"/>
      <c r="BU482" s="118"/>
      <c r="BV482" s="118"/>
      <c r="BW482" s="118"/>
      <c r="BX482" s="118"/>
      <c r="BY482" s="118"/>
      <c r="BZ482" s="118">
        <v>0.0</v>
      </c>
      <c r="CA482" s="118">
        <v>0.0</v>
      </c>
      <c r="CB482" s="118"/>
      <c r="CC482" s="118"/>
      <c r="CD482" s="118">
        <v>0.0</v>
      </c>
      <c r="CE482" s="118">
        <v>0.0</v>
      </c>
      <c r="CF482" s="118">
        <v>0.0</v>
      </c>
      <c r="CG482" s="118">
        <v>0.0</v>
      </c>
      <c r="CH482" s="118"/>
      <c r="CI482" s="118"/>
      <c r="CJ482" s="118"/>
      <c r="CK482" s="118"/>
      <c r="CL482" s="119">
        <v>45811.0</v>
      </c>
      <c r="CM482" s="117" t="s">
        <v>384</v>
      </c>
      <c r="CN482" s="117" t="s">
        <v>385</v>
      </c>
      <c r="CO482" s="117" t="s">
        <v>386</v>
      </c>
      <c r="CP482" s="118">
        <v>9186.26</v>
      </c>
      <c r="CQ482" s="118">
        <v>25.0</v>
      </c>
      <c r="CR482" s="118">
        <v>23.0</v>
      </c>
      <c r="CS482" s="117" t="s">
        <v>247</v>
      </c>
      <c r="CT482" s="117"/>
      <c r="CU482" s="117"/>
      <c r="CV482" s="117" t="s">
        <v>357</v>
      </c>
      <c r="CW482" s="119">
        <v>46177.0</v>
      </c>
      <c r="CX482" s="117" t="s">
        <v>358</v>
      </c>
    </row>
    <row r="483">
      <c r="A483" s="114" t="s">
        <v>565</v>
      </c>
      <c r="B483" s="114" t="s">
        <v>189</v>
      </c>
      <c r="C483" s="114" t="s">
        <v>24</v>
      </c>
      <c r="D483" s="114" t="s">
        <v>376</v>
      </c>
      <c r="E483" s="114" t="s">
        <v>349</v>
      </c>
      <c r="F483" s="114"/>
      <c r="G483" s="114"/>
      <c r="H483" s="114"/>
      <c r="I483" s="115">
        <v>18089.0</v>
      </c>
      <c r="J483" s="114" t="s">
        <v>88</v>
      </c>
      <c r="K483" s="114" t="s">
        <v>377</v>
      </c>
      <c r="L483" s="116">
        <v>45811.0</v>
      </c>
      <c r="M483" s="114" t="s">
        <v>351</v>
      </c>
      <c r="N483" s="115">
        <v>6.0</v>
      </c>
      <c r="O483" s="114" t="s">
        <v>352</v>
      </c>
      <c r="P483" s="114" t="s">
        <v>353</v>
      </c>
      <c r="Q483" s="115">
        <v>8259.98</v>
      </c>
      <c r="R483" s="115">
        <v>8429.62</v>
      </c>
      <c r="S483" s="115">
        <v>53.0</v>
      </c>
      <c r="T483" s="115">
        <v>54.0</v>
      </c>
      <c r="U483" s="115">
        <v>129.0</v>
      </c>
      <c r="V483" s="115">
        <v>140.0</v>
      </c>
      <c r="W483" s="115">
        <v>-0.0948579075</v>
      </c>
      <c r="X483" s="115">
        <v>-0.11922621397552313</v>
      </c>
      <c r="Y483" s="115">
        <v>0.0274483015</v>
      </c>
      <c r="Z483" s="115">
        <v>0.048275056999999996</v>
      </c>
      <c r="AA483" s="115">
        <v>-0.0368766515</v>
      </c>
      <c r="AB483" s="115">
        <v>606.908826109461</v>
      </c>
      <c r="AC483" s="115"/>
      <c r="AD483" s="115"/>
      <c r="AE483" s="115"/>
      <c r="AF483" s="115"/>
      <c r="AG483" s="115">
        <v>606.908826109461</v>
      </c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>
        <v>0.0</v>
      </c>
      <c r="AS483" s="115">
        <v>0.0</v>
      </c>
      <c r="AT483" s="115"/>
      <c r="AU483" s="115"/>
      <c r="AV483" s="115"/>
      <c r="AW483" s="115"/>
      <c r="AX483" s="115"/>
      <c r="AY483" s="115"/>
      <c r="AZ483" s="115"/>
      <c r="BA483" s="115"/>
      <c r="BB483" s="115"/>
      <c r="BC483" s="115"/>
      <c r="BD483" s="115"/>
      <c r="BE483" s="115"/>
      <c r="BF483" s="115"/>
      <c r="BG483" s="115"/>
      <c r="BH483" s="115">
        <v>25966.348856442928</v>
      </c>
      <c r="BI483" s="115">
        <v>-29960.2581571571</v>
      </c>
      <c r="BJ483" s="115">
        <v>20809.122658413584</v>
      </c>
      <c r="BK483" s="115">
        <v>-25772.356875094374</v>
      </c>
      <c r="BL483" s="115">
        <v>17489.740840616996</v>
      </c>
      <c r="BM483" s="115">
        <v>-16398.86734908948</v>
      </c>
      <c r="BN483" s="115">
        <v>20986.243233287816</v>
      </c>
      <c r="BO483" s="115">
        <v>-15136.834126772499</v>
      </c>
      <c r="BP483" s="115">
        <v>15805.795576570108</v>
      </c>
      <c r="BQ483" s="115">
        <v>-20564.331191557896</v>
      </c>
      <c r="BR483" s="115"/>
      <c r="BS483" s="115"/>
      <c r="BT483" s="115"/>
      <c r="BU483" s="115"/>
      <c r="BV483" s="115"/>
      <c r="BW483" s="115"/>
      <c r="BX483" s="115"/>
      <c r="BY483" s="115"/>
      <c r="BZ483" s="115">
        <v>0.0</v>
      </c>
      <c r="CA483" s="115">
        <v>0.0</v>
      </c>
      <c r="CB483" s="115"/>
      <c r="CC483" s="115"/>
      <c r="CD483" s="115">
        <v>0.0</v>
      </c>
      <c r="CE483" s="115">
        <v>0.0</v>
      </c>
      <c r="CF483" s="115">
        <v>0.0</v>
      </c>
      <c r="CG483" s="115">
        <v>0.0</v>
      </c>
      <c r="CH483" s="115"/>
      <c r="CI483" s="115"/>
      <c r="CJ483" s="115"/>
      <c r="CK483" s="115"/>
      <c r="CL483" s="116">
        <v>45811.0</v>
      </c>
      <c r="CM483" s="114" t="s">
        <v>354</v>
      </c>
      <c r="CN483" s="114" t="s">
        <v>378</v>
      </c>
      <c r="CO483" s="114" t="s">
        <v>569</v>
      </c>
      <c r="CP483" s="115">
        <v>8259.98</v>
      </c>
      <c r="CQ483" s="115">
        <v>25.0</v>
      </c>
      <c r="CR483" s="115">
        <v>23.0</v>
      </c>
      <c r="CS483" s="114" t="s">
        <v>24</v>
      </c>
      <c r="CT483" s="114"/>
      <c r="CU483" s="114"/>
      <c r="CV483" s="114" t="s">
        <v>357</v>
      </c>
      <c r="CW483" s="116">
        <v>46177.0</v>
      </c>
      <c r="CX483" s="114" t="s">
        <v>358</v>
      </c>
    </row>
    <row r="484">
      <c r="A484" s="117" t="s">
        <v>422</v>
      </c>
      <c r="B484" s="117" t="s">
        <v>194</v>
      </c>
      <c r="C484" s="117" t="s">
        <v>24</v>
      </c>
      <c r="D484" s="117" t="s">
        <v>376</v>
      </c>
      <c r="E484" s="117" t="s">
        <v>349</v>
      </c>
      <c r="F484" s="117"/>
      <c r="G484" s="117"/>
      <c r="H484" s="117"/>
      <c r="I484" s="118">
        <v>14168.0</v>
      </c>
      <c r="J484" s="117" t="s">
        <v>90</v>
      </c>
      <c r="K484" s="117" t="s">
        <v>377</v>
      </c>
      <c r="L484" s="119">
        <v>45811.0</v>
      </c>
      <c r="M484" s="117" t="s">
        <v>351</v>
      </c>
      <c r="N484" s="118">
        <v>6.0</v>
      </c>
      <c r="O484" s="117" t="s">
        <v>352</v>
      </c>
      <c r="P484" s="117" t="s">
        <v>353</v>
      </c>
      <c r="Q484" s="118">
        <v>1614.0</v>
      </c>
      <c r="R484" s="118">
        <v>6354.31</v>
      </c>
      <c r="S484" s="118">
        <v>9.0</v>
      </c>
      <c r="T484" s="118">
        <v>30.0</v>
      </c>
      <c r="U484" s="118">
        <v>20.0</v>
      </c>
      <c r="V484" s="118">
        <v>71.0</v>
      </c>
      <c r="W484" s="118">
        <v>-0.0192751205</v>
      </c>
      <c r="X484" s="118">
        <v>-0.10607610474631751</v>
      </c>
      <c r="Y484" s="118">
        <v>0.025536409</v>
      </c>
      <c r="Z484" s="118">
        <v>0.0802198395</v>
      </c>
      <c r="AA484" s="118">
        <v>-0.015659599</v>
      </c>
      <c r="AB484" s="118">
        <v>-3536.283434180633</v>
      </c>
      <c r="AC484" s="118"/>
      <c r="AD484" s="118"/>
      <c r="AE484" s="118"/>
      <c r="AF484" s="118"/>
      <c r="AG484" s="118">
        <v>-3536.283434180633</v>
      </c>
      <c r="AH484" s="118"/>
      <c r="AI484" s="118"/>
      <c r="AJ484" s="118"/>
      <c r="AK484" s="118"/>
      <c r="AL484" s="118"/>
      <c r="AM484" s="118"/>
      <c r="AN484" s="118"/>
      <c r="AO484" s="118"/>
      <c r="AP484" s="118"/>
      <c r="AQ484" s="118"/>
      <c r="AR484" s="118">
        <v>0.0</v>
      </c>
      <c r="AS484" s="118">
        <v>0.0</v>
      </c>
      <c r="AT484" s="118"/>
      <c r="AU484" s="118"/>
      <c r="AV484" s="118"/>
      <c r="AW484" s="118"/>
      <c r="AX484" s="118"/>
      <c r="AY484" s="118"/>
      <c r="AZ484" s="118"/>
      <c r="BA484" s="118"/>
      <c r="BB484" s="118"/>
      <c r="BC484" s="118"/>
      <c r="BD484" s="118"/>
      <c r="BE484" s="118"/>
      <c r="BF484" s="118"/>
      <c r="BG484" s="118"/>
      <c r="BH484" s="118">
        <v>30995.018401915047</v>
      </c>
      <c r="BI484" s="118">
        <v>-31391.964575838494</v>
      </c>
      <c r="BJ484" s="118">
        <v>30488.725685072015</v>
      </c>
      <c r="BK484" s="118">
        <v>-18596.57271193903</v>
      </c>
      <c r="BL484" s="118">
        <v>17142.041697057375</v>
      </c>
      <c r="BM484" s="118">
        <v>-11671.04943411509</v>
      </c>
      <c r="BN484" s="118">
        <v>16231.458694038873</v>
      </c>
      <c r="BO484" s="118">
        <v>-10909.027669440793</v>
      </c>
      <c r="BP484" s="118">
        <v>13559.593209460416</v>
      </c>
      <c r="BQ484" s="118">
        <v>-13411.031971116208</v>
      </c>
      <c r="BR484" s="118"/>
      <c r="BS484" s="118"/>
      <c r="BT484" s="118"/>
      <c r="BU484" s="118"/>
      <c r="BV484" s="118"/>
      <c r="BW484" s="118"/>
      <c r="BX484" s="118"/>
      <c r="BY484" s="118"/>
      <c r="BZ484" s="118">
        <v>0.0</v>
      </c>
      <c r="CA484" s="118">
        <v>0.0</v>
      </c>
      <c r="CB484" s="118"/>
      <c r="CC484" s="118"/>
      <c r="CD484" s="118">
        <v>0.0</v>
      </c>
      <c r="CE484" s="118">
        <v>0.0</v>
      </c>
      <c r="CF484" s="118">
        <v>0.0</v>
      </c>
      <c r="CG484" s="118">
        <v>0.0</v>
      </c>
      <c r="CH484" s="118"/>
      <c r="CI484" s="118"/>
      <c r="CJ484" s="118"/>
      <c r="CK484" s="118"/>
      <c r="CL484" s="119">
        <v>45811.0</v>
      </c>
      <c r="CM484" s="117" t="s">
        <v>354</v>
      </c>
      <c r="CN484" s="117" t="s">
        <v>378</v>
      </c>
      <c r="CO484" s="117" t="s">
        <v>379</v>
      </c>
      <c r="CP484" s="118">
        <v>1614.0</v>
      </c>
      <c r="CQ484" s="118">
        <v>25.0</v>
      </c>
      <c r="CR484" s="118">
        <v>23.0</v>
      </c>
      <c r="CS484" s="117" t="s">
        <v>24</v>
      </c>
      <c r="CT484" s="117"/>
      <c r="CU484" s="117"/>
      <c r="CV484" s="117" t="s">
        <v>372</v>
      </c>
      <c r="CW484" s="119">
        <v>46177.0</v>
      </c>
      <c r="CX484" s="117" t="s">
        <v>358</v>
      </c>
    </row>
    <row r="485">
      <c r="A485" s="114" t="s">
        <v>561</v>
      </c>
      <c r="B485" s="114" t="s">
        <v>193</v>
      </c>
      <c r="C485" s="114" t="s">
        <v>24</v>
      </c>
      <c r="D485" s="114" t="s">
        <v>376</v>
      </c>
      <c r="E485" s="114" t="s">
        <v>349</v>
      </c>
      <c r="F485" s="114"/>
      <c r="G485" s="114"/>
      <c r="H485" s="114"/>
      <c r="I485" s="115">
        <v>14184.0</v>
      </c>
      <c r="J485" s="114" t="s">
        <v>88</v>
      </c>
      <c r="K485" s="114" t="s">
        <v>377</v>
      </c>
      <c r="L485" s="116">
        <v>45811.0</v>
      </c>
      <c r="M485" s="114" t="s">
        <v>351</v>
      </c>
      <c r="N485" s="115">
        <v>6.0</v>
      </c>
      <c r="O485" s="114" t="s">
        <v>352</v>
      </c>
      <c r="P485" s="114" t="s">
        <v>353</v>
      </c>
      <c r="Q485" s="115">
        <v>8275.56</v>
      </c>
      <c r="R485" s="115">
        <v>11996.52</v>
      </c>
      <c r="S485" s="115">
        <v>48.0</v>
      </c>
      <c r="T485" s="115">
        <v>66.0</v>
      </c>
      <c r="U485" s="115">
        <v>140.0</v>
      </c>
      <c r="V485" s="115">
        <v>176.0</v>
      </c>
      <c r="W485" s="115">
        <v>-0.0948579075</v>
      </c>
      <c r="X485" s="115">
        <v>-0.11922621397552313</v>
      </c>
      <c r="Y485" s="115">
        <v>0.0274483015</v>
      </c>
      <c r="Z485" s="115">
        <v>0.048275056999999996</v>
      </c>
      <c r="AA485" s="115">
        <v>-0.0368766515</v>
      </c>
      <c r="AB485" s="115">
        <v>-2435.333592019505</v>
      </c>
      <c r="AC485" s="115"/>
      <c r="AD485" s="115"/>
      <c r="AE485" s="115"/>
      <c r="AF485" s="115"/>
      <c r="AG485" s="115">
        <v>-2435.333592019505</v>
      </c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>
        <v>0.0</v>
      </c>
      <c r="AS485" s="115">
        <v>0.0</v>
      </c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>
        <v>25966.348856442928</v>
      </c>
      <c r="BI485" s="115">
        <v>-29960.2581571571</v>
      </c>
      <c r="BJ485" s="115">
        <v>20809.122658413584</v>
      </c>
      <c r="BK485" s="115">
        <v>-25772.356875094374</v>
      </c>
      <c r="BL485" s="115">
        <v>17489.740840616996</v>
      </c>
      <c r="BM485" s="115">
        <v>-16398.86734908948</v>
      </c>
      <c r="BN485" s="115">
        <v>20986.243233287816</v>
      </c>
      <c r="BO485" s="115">
        <v>-15136.834126772499</v>
      </c>
      <c r="BP485" s="115">
        <v>15805.795576570108</v>
      </c>
      <c r="BQ485" s="115">
        <v>-20564.331191557896</v>
      </c>
      <c r="BR485" s="115"/>
      <c r="BS485" s="115"/>
      <c r="BT485" s="115"/>
      <c r="BU485" s="115"/>
      <c r="BV485" s="115"/>
      <c r="BW485" s="115"/>
      <c r="BX485" s="115"/>
      <c r="BY485" s="115"/>
      <c r="BZ485" s="115">
        <v>0.0</v>
      </c>
      <c r="CA485" s="115">
        <v>0.0</v>
      </c>
      <c r="CB485" s="115"/>
      <c r="CC485" s="115"/>
      <c r="CD485" s="115">
        <v>0.0</v>
      </c>
      <c r="CE485" s="115">
        <v>0.0</v>
      </c>
      <c r="CF485" s="115">
        <v>0.0</v>
      </c>
      <c r="CG485" s="115">
        <v>0.0</v>
      </c>
      <c r="CH485" s="115"/>
      <c r="CI485" s="115"/>
      <c r="CJ485" s="115"/>
      <c r="CK485" s="115"/>
      <c r="CL485" s="116">
        <v>45811.0</v>
      </c>
      <c r="CM485" s="114" t="s">
        <v>354</v>
      </c>
      <c r="CN485" s="114" t="s">
        <v>378</v>
      </c>
      <c r="CO485" s="114" t="s">
        <v>379</v>
      </c>
      <c r="CP485" s="115">
        <v>8275.56</v>
      </c>
      <c r="CQ485" s="115">
        <v>25.0</v>
      </c>
      <c r="CR485" s="115">
        <v>23.0</v>
      </c>
      <c r="CS485" s="114" t="s">
        <v>24</v>
      </c>
      <c r="CT485" s="114"/>
      <c r="CU485" s="114"/>
      <c r="CV485" s="114" t="s">
        <v>372</v>
      </c>
      <c r="CW485" s="116">
        <v>46177.0</v>
      </c>
      <c r="CX485" s="114" t="s">
        <v>358</v>
      </c>
    </row>
    <row r="486">
      <c r="A486" s="117" t="s">
        <v>347</v>
      </c>
      <c r="B486" s="117" t="s">
        <v>146</v>
      </c>
      <c r="C486" s="117" t="s">
        <v>24</v>
      </c>
      <c r="D486" s="117" t="s">
        <v>348</v>
      </c>
      <c r="E486" s="117" t="s">
        <v>349</v>
      </c>
      <c r="F486" s="117"/>
      <c r="G486" s="117"/>
      <c r="H486" s="117"/>
      <c r="I486" s="118">
        <v>13120.0</v>
      </c>
      <c r="J486" s="117" t="s">
        <v>89</v>
      </c>
      <c r="K486" s="117" t="s">
        <v>350</v>
      </c>
      <c r="L486" s="119">
        <v>45811.0</v>
      </c>
      <c r="M486" s="117" t="s">
        <v>351</v>
      </c>
      <c r="N486" s="118">
        <v>6.0</v>
      </c>
      <c r="O486" s="117" t="s">
        <v>352</v>
      </c>
      <c r="P486" s="117" t="s">
        <v>353</v>
      </c>
      <c r="Q486" s="118">
        <v>16986.72</v>
      </c>
      <c r="R486" s="118">
        <v>20571.33</v>
      </c>
      <c r="S486" s="118">
        <v>85.0</v>
      </c>
      <c r="T486" s="118">
        <v>103.0</v>
      </c>
      <c r="U486" s="118">
        <v>224.0</v>
      </c>
      <c r="V486" s="118">
        <v>287.0</v>
      </c>
      <c r="W486" s="118">
        <v>-0.103566996</v>
      </c>
      <c r="X486" s="118">
        <v>-0.13840073824426258</v>
      </c>
      <c r="Y486" s="118">
        <v>0.033546243</v>
      </c>
      <c r="Z486" s="118">
        <v>0.0848909995</v>
      </c>
      <c r="AA486" s="118">
        <v>-0.0833678425</v>
      </c>
      <c r="AB486" s="118">
        <v>-1307.4724619943445</v>
      </c>
      <c r="AC486" s="118"/>
      <c r="AD486" s="118"/>
      <c r="AE486" s="118"/>
      <c r="AF486" s="118"/>
      <c r="AG486" s="118">
        <v>-1307.4724619943445</v>
      </c>
      <c r="AH486" s="118"/>
      <c r="AI486" s="118"/>
      <c r="AJ486" s="118"/>
      <c r="AK486" s="118"/>
      <c r="AL486" s="118"/>
      <c r="AM486" s="118"/>
      <c r="AN486" s="118"/>
      <c r="AO486" s="118"/>
      <c r="AP486" s="118"/>
      <c r="AQ486" s="118"/>
      <c r="AR486" s="118">
        <v>0.0</v>
      </c>
      <c r="AS486" s="118">
        <v>0.0</v>
      </c>
      <c r="AT486" s="118"/>
      <c r="AU486" s="118"/>
      <c r="AV486" s="118"/>
      <c r="AW486" s="118"/>
      <c r="AX486" s="118"/>
      <c r="AY486" s="118"/>
      <c r="AZ486" s="118"/>
      <c r="BA486" s="118"/>
      <c r="BB486" s="118"/>
      <c r="BC486" s="118"/>
      <c r="BD486" s="118"/>
      <c r="BE486" s="118"/>
      <c r="BF486" s="118"/>
      <c r="BG486" s="118"/>
      <c r="BH486" s="118">
        <v>32027.545050788885</v>
      </c>
      <c r="BI486" s="118">
        <v>-9418.856667761434</v>
      </c>
      <c r="BJ486" s="118">
        <v>24778.711285223</v>
      </c>
      <c r="BK486" s="118">
        <v>-5741.737386648572</v>
      </c>
      <c r="BL486" s="118">
        <v>12130.929178097222</v>
      </c>
      <c r="BM486" s="118">
        <v>-7178.582222892287</v>
      </c>
      <c r="BN486" s="118">
        <v>14041.352225149789</v>
      </c>
      <c r="BO486" s="118">
        <v>-6546.773679249879</v>
      </c>
      <c r="BP486" s="118">
        <v>8444.403072426821</v>
      </c>
      <c r="BQ486" s="118">
        <v>-10986.634663121791</v>
      </c>
      <c r="BR486" s="118"/>
      <c r="BS486" s="118"/>
      <c r="BT486" s="118"/>
      <c r="BU486" s="118"/>
      <c r="BV486" s="118"/>
      <c r="BW486" s="118"/>
      <c r="BX486" s="118"/>
      <c r="BY486" s="118"/>
      <c r="BZ486" s="118">
        <v>0.0</v>
      </c>
      <c r="CA486" s="118">
        <v>0.0</v>
      </c>
      <c r="CB486" s="118"/>
      <c r="CC486" s="118"/>
      <c r="CD486" s="118">
        <v>0.0</v>
      </c>
      <c r="CE486" s="118">
        <v>0.0</v>
      </c>
      <c r="CF486" s="118">
        <v>0.0</v>
      </c>
      <c r="CG486" s="118">
        <v>0.0</v>
      </c>
      <c r="CH486" s="118"/>
      <c r="CI486" s="118"/>
      <c r="CJ486" s="118"/>
      <c r="CK486" s="118"/>
      <c r="CL486" s="119">
        <v>45811.0</v>
      </c>
      <c r="CM486" s="117" t="s">
        <v>354</v>
      </c>
      <c r="CN486" s="117" t="s">
        <v>355</v>
      </c>
      <c r="CO486" s="117" t="s">
        <v>356</v>
      </c>
      <c r="CP486" s="118">
        <v>16986.72</v>
      </c>
      <c r="CQ486" s="118">
        <v>25.0</v>
      </c>
      <c r="CR486" s="118">
        <v>23.0</v>
      </c>
      <c r="CS486" s="117" t="s">
        <v>24</v>
      </c>
      <c r="CT486" s="117"/>
      <c r="CU486" s="117"/>
      <c r="CV486" s="117" t="s">
        <v>372</v>
      </c>
      <c r="CW486" s="119">
        <v>46177.0</v>
      </c>
      <c r="CX486" s="117" t="s">
        <v>358</v>
      </c>
    </row>
    <row r="487">
      <c r="A487" s="114" t="s">
        <v>571</v>
      </c>
      <c r="B487" s="114" t="s">
        <v>572</v>
      </c>
      <c r="C487" s="114" t="s">
        <v>27</v>
      </c>
      <c r="D487" s="114" t="s">
        <v>573</v>
      </c>
      <c r="E487" s="114" t="s">
        <v>349</v>
      </c>
      <c r="F487" s="114"/>
      <c r="G487" s="114"/>
      <c r="H487" s="114"/>
      <c r="I487" s="115">
        <v>13362.0</v>
      </c>
      <c r="J487" s="114" t="s">
        <v>86</v>
      </c>
      <c r="K487" s="114" t="s">
        <v>574</v>
      </c>
      <c r="L487" s="116">
        <v>45811.0</v>
      </c>
      <c r="M487" s="114" t="s">
        <v>351</v>
      </c>
      <c r="N487" s="115">
        <v>6.0</v>
      </c>
      <c r="O487" s="114" t="s">
        <v>352</v>
      </c>
      <c r="P487" s="114" t="s">
        <v>353</v>
      </c>
      <c r="Q487" s="115">
        <v>8335.98</v>
      </c>
      <c r="R487" s="115">
        <v>5722.33</v>
      </c>
      <c r="S487" s="115">
        <v>39.0</v>
      </c>
      <c r="T487" s="115">
        <v>29.0</v>
      </c>
      <c r="U487" s="115">
        <v>95.0</v>
      </c>
      <c r="V487" s="115">
        <v>82.0</v>
      </c>
      <c r="W487" s="115">
        <v>-0.082491842</v>
      </c>
      <c r="X487" s="115">
        <v>-0.04054054054054057</v>
      </c>
      <c r="Y487" s="115">
        <v>-0.002432829</v>
      </c>
      <c r="Z487" s="115">
        <v>0.064605929</v>
      </c>
      <c r="AA487" s="115">
        <v>-0.117253521</v>
      </c>
      <c r="AB487" s="115">
        <v>3047.87801472715</v>
      </c>
      <c r="AC487" s="115"/>
      <c r="AD487" s="115"/>
      <c r="AE487" s="115"/>
      <c r="AF487" s="115"/>
      <c r="AG487" s="115">
        <v>3047.87801472715</v>
      </c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>
        <v>0.0</v>
      </c>
      <c r="AS487" s="115">
        <v>0.0</v>
      </c>
      <c r="AT487" s="115"/>
      <c r="AU487" s="115"/>
      <c r="AV487" s="115"/>
      <c r="AW487" s="115"/>
      <c r="AX487" s="115"/>
      <c r="AY487" s="115"/>
      <c r="AZ487" s="115"/>
      <c r="BA487" s="115"/>
      <c r="BB487" s="115"/>
      <c r="BC487" s="115"/>
      <c r="BD487" s="115"/>
      <c r="BE487" s="115"/>
      <c r="BF487" s="115"/>
      <c r="BG487" s="115"/>
      <c r="BH487" s="115">
        <v>19887.49395686188</v>
      </c>
      <c r="BI487" s="115">
        <v>-22578.772566094856</v>
      </c>
      <c r="BJ487" s="115">
        <v>12982.287882373043</v>
      </c>
      <c r="BK487" s="115">
        <v>-20770.18022668756</v>
      </c>
      <c r="BL487" s="115">
        <v>11504.797384176234</v>
      </c>
      <c r="BM487" s="115">
        <v>-11942.076672702342</v>
      </c>
      <c r="BN487" s="115">
        <v>15008.702361718948</v>
      </c>
      <c r="BO487" s="115">
        <v>-7250.416656033272</v>
      </c>
      <c r="BP487" s="115">
        <v>7518.697162192786</v>
      </c>
      <c r="BQ487" s="115">
        <v>-15714.262156404566</v>
      </c>
      <c r="BR487" s="115"/>
      <c r="BS487" s="115"/>
      <c r="BT487" s="115"/>
      <c r="BU487" s="115"/>
      <c r="BV487" s="115"/>
      <c r="BW487" s="115"/>
      <c r="BX487" s="115"/>
      <c r="BY487" s="115"/>
      <c r="BZ487" s="115">
        <v>0.0</v>
      </c>
      <c r="CA487" s="115">
        <v>0.0</v>
      </c>
      <c r="CB487" s="115"/>
      <c r="CC487" s="115"/>
      <c r="CD487" s="115">
        <v>0.0</v>
      </c>
      <c r="CE487" s="115">
        <v>0.0</v>
      </c>
      <c r="CF487" s="115">
        <v>0.0</v>
      </c>
      <c r="CG487" s="115">
        <v>0.0</v>
      </c>
      <c r="CH487" s="115"/>
      <c r="CI487" s="115"/>
      <c r="CJ487" s="115"/>
      <c r="CK487" s="115"/>
      <c r="CL487" s="116">
        <v>45811.0</v>
      </c>
      <c r="CM487" s="114" t="s">
        <v>369</v>
      </c>
      <c r="CN487" s="114" t="s">
        <v>575</v>
      </c>
      <c r="CO487" s="114" t="s">
        <v>576</v>
      </c>
      <c r="CP487" s="115">
        <v>8335.98</v>
      </c>
      <c r="CQ487" s="115">
        <v>25.0</v>
      </c>
      <c r="CR487" s="115">
        <v>23.0</v>
      </c>
      <c r="CS487" s="114" t="s">
        <v>247</v>
      </c>
      <c r="CT487" s="114"/>
      <c r="CU487" s="114"/>
      <c r="CV487" s="114" t="s">
        <v>357</v>
      </c>
      <c r="CW487" s="116">
        <v>46177.0</v>
      </c>
      <c r="CX487" s="114" t="s">
        <v>358</v>
      </c>
    </row>
    <row r="488">
      <c r="A488" s="117" t="s">
        <v>571</v>
      </c>
      <c r="B488" s="117" t="s">
        <v>579</v>
      </c>
      <c r="C488" s="117" t="s">
        <v>27</v>
      </c>
      <c r="D488" s="117" t="s">
        <v>573</v>
      </c>
      <c r="E488" s="117" t="s">
        <v>349</v>
      </c>
      <c r="F488" s="117"/>
      <c r="G488" s="117"/>
      <c r="H488" s="117"/>
      <c r="I488" s="118">
        <v>13046.0</v>
      </c>
      <c r="J488" s="117" t="s">
        <v>87</v>
      </c>
      <c r="K488" s="117" t="s">
        <v>574</v>
      </c>
      <c r="L488" s="119">
        <v>45811.0</v>
      </c>
      <c r="M488" s="117" t="s">
        <v>351</v>
      </c>
      <c r="N488" s="118">
        <v>6.0</v>
      </c>
      <c r="O488" s="117" t="s">
        <v>352</v>
      </c>
      <c r="P488" s="117" t="s">
        <v>353</v>
      </c>
      <c r="Q488" s="118">
        <v>7029.77</v>
      </c>
      <c r="R488" s="118">
        <v>7891.88</v>
      </c>
      <c r="S488" s="118">
        <v>50.0</v>
      </c>
      <c r="T488" s="118">
        <v>57.0</v>
      </c>
      <c r="U488" s="118">
        <v>114.0</v>
      </c>
      <c r="V488" s="118">
        <v>131.0</v>
      </c>
      <c r="W488" s="118">
        <v>-0.10114421900000001</v>
      </c>
      <c r="X488" s="118">
        <v>-0.08821813939924178</v>
      </c>
      <c r="Y488" s="118">
        <v>0.0141456855</v>
      </c>
      <c r="Z488" s="118">
        <v>0.035566201</v>
      </c>
      <c r="AA488" s="118">
        <v>-0.0040127465</v>
      </c>
      <c r="AB488" s="118">
        <v>-268.0512342507884</v>
      </c>
      <c r="AC488" s="118"/>
      <c r="AD488" s="118"/>
      <c r="AE488" s="118"/>
      <c r="AF488" s="118"/>
      <c r="AG488" s="118">
        <v>-268.0512342507884</v>
      </c>
      <c r="AH488" s="118"/>
      <c r="AI488" s="118"/>
      <c r="AJ488" s="118"/>
      <c r="AK488" s="118"/>
      <c r="AL488" s="118"/>
      <c r="AM488" s="118"/>
      <c r="AN488" s="118"/>
      <c r="AO488" s="118"/>
      <c r="AP488" s="118"/>
      <c r="AQ488" s="118"/>
      <c r="AR488" s="118">
        <v>0.0</v>
      </c>
      <c r="AS488" s="118">
        <v>0.0</v>
      </c>
      <c r="AT488" s="118"/>
      <c r="AU488" s="118"/>
      <c r="AV488" s="118"/>
      <c r="AW488" s="118"/>
      <c r="AX488" s="118"/>
      <c r="AY488" s="118"/>
      <c r="AZ488" s="118"/>
      <c r="BA488" s="118"/>
      <c r="BB488" s="118"/>
      <c r="BC488" s="118"/>
      <c r="BD488" s="118"/>
      <c r="BE488" s="118"/>
      <c r="BF488" s="118"/>
      <c r="BG488" s="118"/>
      <c r="BH488" s="118">
        <v>44811.43741889506</v>
      </c>
      <c r="BI488" s="118">
        <v>-37647.6331355835</v>
      </c>
      <c r="BJ488" s="118">
        <v>33717.78995391009</v>
      </c>
      <c r="BK488" s="118">
        <v>-31490.75475548971</v>
      </c>
      <c r="BL488" s="118">
        <v>21489.0501547466</v>
      </c>
      <c r="BM488" s="118">
        <v>-14677.939008431402</v>
      </c>
      <c r="BN488" s="118">
        <v>17203.735143747657</v>
      </c>
      <c r="BO488" s="118">
        <v>-10559.117648593781</v>
      </c>
      <c r="BP488" s="118">
        <v>20151.798066906977</v>
      </c>
      <c r="BQ488" s="118">
        <v>-19985.304415745657</v>
      </c>
      <c r="BR488" s="118"/>
      <c r="BS488" s="118"/>
      <c r="BT488" s="118"/>
      <c r="BU488" s="118"/>
      <c r="BV488" s="118"/>
      <c r="BW488" s="118"/>
      <c r="BX488" s="118"/>
      <c r="BY488" s="118"/>
      <c r="BZ488" s="118">
        <v>0.0</v>
      </c>
      <c r="CA488" s="118">
        <v>0.0</v>
      </c>
      <c r="CB488" s="118"/>
      <c r="CC488" s="118"/>
      <c r="CD488" s="118">
        <v>0.0</v>
      </c>
      <c r="CE488" s="118">
        <v>0.0</v>
      </c>
      <c r="CF488" s="118">
        <v>0.0</v>
      </c>
      <c r="CG488" s="118">
        <v>0.0</v>
      </c>
      <c r="CH488" s="118"/>
      <c r="CI488" s="118"/>
      <c r="CJ488" s="118"/>
      <c r="CK488" s="118"/>
      <c r="CL488" s="119">
        <v>45811.0</v>
      </c>
      <c r="CM488" s="117" t="s">
        <v>369</v>
      </c>
      <c r="CN488" s="117" t="s">
        <v>575</v>
      </c>
      <c r="CO488" s="117" t="s">
        <v>576</v>
      </c>
      <c r="CP488" s="118">
        <v>7029.77</v>
      </c>
      <c r="CQ488" s="118">
        <v>25.0</v>
      </c>
      <c r="CR488" s="118">
        <v>23.0</v>
      </c>
      <c r="CS488" s="117" t="s">
        <v>247</v>
      </c>
      <c r="CT488" s="117"/>
      <c r="CU488" s="117"/>
      <c r="CV488" s="117" t="s">
        <v>372</v>
      </c>
      <c r="CW488" s="119">
        <v>46177.0</v>
      </c>
      <c r="CX488" s="117" t="s">
        <v>358</v>
      </c>
    </row>
    <row r="489">
      <c r="A489" s="114" t="s">
        <v>380</v>
      </c>
      <c r="B489" s="114" t="s">
        <v>558</v>
      </c>
      <c r="C489" s="114" t="s">
        <v>25</v>
      </c>
      <c r="D489" s="114" t="s">
        <v>382</v>
      </c>
      <c r="E489" s="114" t="s">
        <v>349</v>
      </c>
      <c r="F489" s="114"/>
      <c r="G489" s="114"/>
      <c r="H489" s="114"/>
      <c r="I489" s="115">
        <v>13086.0</v>
      </c>
      <c r="J489" s="114" t="s">
        <v>93</v>
      </c>
      <c r="K489" s="114" t="s">
        <v>383</v>
      </c>
      <c r="L489" s="116">
        <v>45811.0</v>
      </c>
      <c r="M489" s="114" t="s">
        <v>351</v>
      </c>
      <c r="N489" s="115">
        <v>6.0</v>
      </c>
      <c r="O489" s="114" t="s">
        <v>352</v>
      </c>
      <c r="P489" s="114" t="s">
        <v>353</v>
      </c>
      <c r="Q489" s="115">
        <v>9122.54</v>
      </c>
      <c r="R489" s="115">
        <v>6798.44</v>
      </c>
      <c r="S489" s="115">
        <v>59.0</v>
      </c>
      <c r="T489" s="115">
        <v>58.0</v>
      </c>
      <c r="U489" s="115">
        <v>135.0</v>
      </c>
      <c r="V489" s="115">
        <v>132.0</v>
      </c>
      <c r="W489" s="115">
        <v>-0.015351526999999997</v>
      </c>
      <c r="X489" s="115">
        <v>-0.13496376811594202</v>
      </c>
      <c r="Y489" s="115">
        <v>0.08834690949999999</v>
      </c>
      <c r="Z489" s="115">
        <v>0.0645187545</v>
      </c>
      <c r="AA489" s="115">
        <v>0.033973511</v>
      </c>
      <c r="AB489" s="115">
        <v>2960.872505399452</v>
      </c>
      <c r="AC489" s="115"/>
      <c r="AD489" s="115"/>
      <c r="AE489" s="115"/>
      <c r="AF489" s="115"/>
      <c r="AG489" s="115">
        <v>2960.872505399452</v>
      </c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>
        <v>0.0</v>
      </c>
      <c r="AS489" s="115">
        <v>0.0</v>
      </c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>
        <v>4337.837261523063</v>
      </c>
      <c r="BI489" s="115">
        <v>-3382.8473181857808</v>
      </c>
      <c r="BJ489" s="115">
        <v>3924.655004012162</v>
      </c>
      <c r="BK489" s="115">
        <v>-3914.2184713254524</v>
      </c>
      <c r="BL489" s="115">
        <v>3160.2477369180606</v>
      </c>
      <c r="BM489" s="115">
        <v>-751.9940861703901</v>
      </c>
      <c r="BN489" s="115">
        <v>2593.4617283436073</v>
      </c>
      <c r="BO489" s="115">
        <v>-2340.2108943048356</v>
      </c>
      <c r="BP489" s="115">
        <v>2320.5869516292696</v>
      </c>
      <c r="BQ489" s="115">
        <v>-165.58413492037084</v>
      </c>
      <c r="BR489" s="115"/>
      <c r="BS489" s="115"/>
      <c r="BT489" s="115"/>
      <c r="BU489" s="115"/>
      <c r="BV489" s="115"/>
      <c r="BW489" s="115"/>
      <c r="BX489" s="115"/>
      <c r="BY489" s="115"/>
      <c r="BZ489" s="115">
        <v>0.0</v>
      </c>
      <c r="CA489" s="115">
        <v>0.0</v>
      </c>
      <c r="CB489" s="115"/>
      <c r="CC489" s="115"/>
      <c r="CD489" s="115">
        <v>0.0</v>
      </c>
      <c r="CE489" s="115">
        <v>0.0</v>
      </c>
      <c r="CF489" s="115">
        <v>0.0</v>
      </c>
      <c r="CG489" s="115">
        <v>0.0</v>
      </c>
      <c r="CH489" s="115"/>
      <c r="CI489" s="115"/>
      <c r="CJ489" s="115"/>
      <c r="CK489" s="115"/>
      <c r="CL489" s="116">
        <v>45811.0</v>
      </c>
      <c r="CM489" s="114" t="s">
        <v>384</v>
      </c>
      <c r="CN489" s="114" t="s">
        <v>385</v>
      </c>
      <c r="CO489" s="114" t="s">
        <v>386</v>
      </c>
      <c r="CP489" s="115">
        <v>9122.54</v>
      </c>
      <c r="CQ489" s="115">
        <v>25.0</v>
      </c>
      <c r="CR489" s="115">
        <v>23.0</v>
      </c>
      <c r="CS489" s="114" t="s">
        <v>247</v>
      </c>
      <c r="CT489" s="114"/>
      <c r="CU489" s="114"/>
      <c r="CV489" s="114" t="s">
        <v>357</v>
      </c>
      <c r="CW489" s="116">
        <v>46177.0</v>
      </c>
      <c r="CX489" s="114" t="s">
        <v>358</v>
      </c>
    </row>
    <row r="490">
      <c r="A490" s="117" t="s">
        <v>563</v>
      </c>
      <c r="B490" s="117" t="s">
        <v>564</v>
      </c>
      <c r="C490" s="117" t="s">
        <v>26</v>
      </c>
      <c r="D490" s="117" t="s">
        <v>395</v>
      </c>
      <c r="E490" s="117" t="s">
        <v>349</v>
      </c>
      <c r="F490" s="117"/>
      <c r="G490" s="117"/>
      <c r="H490" s="117"/>
      <c r="I490" s="118">
        <v>17774.0</v>
      </c>
      <c r="J490" s="117" t="s">
        <v>91</v>
      </c>
      <c r="K490" s="117" t="s">
        <v>396</v>
      </c>
      <c r="L490" s="119">
        <v>45811.0</v>
      </c>
      <c r="M490" s="117" t="s">
        <v>351</v>
      </c>
      <c r="N490" s="118">
        <v>6.0</v>
      </c>
      <c r="O490" s="117" t="s">
        <v>352</v>
      </c>
      <c r="P490" s="117" t="s">
        <v>353</v>
      </c>
      <c r="Q490" s="118">
        <v>10683.69</v>
      </c>
      <c r="R490" s="118">
        <v>15058.87</v>
      </c>
      <c r="S490" s="118">
        <v>59.0</v>
      </c>
      <c r="T490" s="118">
        <v>82.0</v>
      </c>
      <c r="U490" s="118">
        <v>114.0</v>
      </c>
      <c r="V490" s="118">
        <v>219.0</v>
      </c>
      <c r="W490" s="118">
        <v>-0.126790611</v>
      </c>
      <c r="X490" s="118">
        <v>-0.13422818791946312</v>
      </c>
      <c r="Y490" s="118">
        <v>0.005650353</v>
      </c>
      <c r="Z490" s="118">
        <v>0.040681487</v>
      </c>
      <c r="AA490" s="118">
        <v>-0.053243574</v>
      </c>
      <c r="AB490" s="118">
        <v>-2384.311013720763</v>
      </c>
      <c r="AC490" s="118"/>
      <c r="AD490" s="118"/>
      <c r="AE490" s="118"/>
      <c r="AF490" s="118"/>
      <c r="AG490" s="118">
        <v>-2384.311013720763</v>
      </c>
      <c r="AH490" s="118"/>
      <c r="AI490" s="118"/>
      <c r="AJ490" s="118"/>
      <c r="AK490" s="118"/>
      <c r="AL490" s="118"/>
      <c r="AM490" s="118"/>
      <c r="AN490" s="118"/>
      <c r="AO490" s="118"/>
      <c r="AP490" s="118"/>
      <c r="AQ490" s="118"/>
      <c r="AR490" s="118">
        <v>0.0</v>
      </c>
      <c r="AS490" s="118">
        <v>0.0</v>
      </c>
      <c r="AT490" s="118"/>
      <c r="AU490" s="118"/>
      <c r="AV490" s="118"/>
      <c r="AW490" s="118"/>
      <c r="AX490" s="118"/>
      <c r="AY490" s="118"/>
      <c r="AZ490" s="118"/>
      <c r="BA490" s="118"/>
      <c r="BB490" s="118"/>
      <c r="BC490" s="118"/>
      <c r="BD490" s="118"/>
      <c r="BE490" s="118"/>
      <c r="BF490" s="118"/>
      <c r="BG490" s="118"/>
      <c r="BH490" s="118">
        <v>8678.935800904694</v>
      </c>
      <c r="BI490" s="118">
        <v>-33713.694717129394</v>
      </c>
      <c r="BJ490" s="118">
        <v>9178.026030023946</v>
      </c>
      <c r="BK490" s="118">
        <v>-23255.488182053545</v>
      </c>
      <c r="BL490" s="118">
        <v>1999.2533224824615</v>
      </c>
      <c r="BM490" s="118">
        <v>-12187.434310564104</v>
      </c>
      <c r="BN490" s="118">
        <v>10141.09402080576</v>
      </c>
      <c r="BO490" s="118">
        <v>-7466.530846529359</v>
      </c>
      <c r="BP490" s="118">
        <v>2488.382941084486</v>
      </c>
      <c r="BQ490" s="118">
        <v>-15351.127103442534</v>
      </c>
      <c r="BR490" s="118"/>
      <c r="BS490" s="118"/>
      <c r="BT490" s="118"/>
      <c r="BU490" s="118"/>
      <c r="BV490" s="118"/>
      <c r="BW490" s="118"/>
      <c r="BX490" s="118"/>
      <c r="BY490" s="118"/>
      <c r="BZ490" s="118">
        <v>0.0</v>
      </c>
      <c r="CA490" s="118">
        <v>0.0</v>
      </c>
      <c r="CB490" s="118"/>
      <c r="CC490" s="118"/>
      <c r="CD490" s="118">
        <v>0.0</v>
      </c>
      <c r="CE490" s="118">
        <v>0.0</v>
      </c>
      <c r="CF490" s="118">
        <v>0.0</v>
      </c>
      <c r="CG490" s="118">
        <v>0.0</v>
      </c>
      <c r="CH490" s="118"/>
      <c r="CI490" s="118"/>
      <c r="CJ490" s="118"/>
      <c r="CK490" s="118"/>
      <c r="CL490" s="119">
        <v>45811.0</v>
      </c>
      <c r="CM490" s="117" t="s">
        <v>384</v>
      </c>
      <c r="CN490" s="117" t="s">
        <v>396</v>
      </c>
      <c r="CO490" s="117" t="s">
        <v>397</v>
      </c>
      <c r="CP490" s="118">
        <v>10683.69</v>
      </c>
      <c r="CQ490" s="118">
        <v>25.0</v>
      </c>
      <c r="CR490" s="118">
        <v>23.0</v>
      </c>
      <c r="CS490" s="117" t="s">
        <v>247</v>
      </c>
      <c r="CT490" s="117"/>
      <c r="CU490" s="117"/>
      <c r="CV490" s="117" t="s">
        <v>372</v>
      </c>
      <c r="CW490" s="119">
        <v>46177.0</v>
      </c>
      <c r="CX490" s="117" t="s">
        <v>358</v>
      </c>
    </row>
    <row r="491">
      <c r="A491" s="114" t="s">
        <v>565</v>
      </c>
      <c r="B491" s="114" t="s">
        <v>180</v>
      </c>
      <c r="C491" s="114" t="s">
        <v>24</v>
      </c>
      <c r="D491" s="114" t="s">
        <v>376</v>
      </c>
      <c r="E491" s="114" t="s">
        <v>349</v>
      </c>
      <c r="F491" s="114"/>
      <c r="G491" s="114"/>
      <c r="H491" s="114"/>
      <c r="I491" s="115">
        <v>18751.0</v>
      </c>
      <c r="J491" s="114" t="s">
        <v>90</v>
      </c>
      <c r="K491" s="114" t="s">
        <v>377</v>
      </c>
      <c r="L491" s="116">
        <v>45811.0</v>
      </c>
      <c r="M491" s="114" t="s">
        <v>351</v>
      </c>
      <c r="N491" s="115">
        <v>6.0</v>
      </c>
      <c r="O491" s="114" t="s">
        <v>352</v>
      </c>
      <c r="P491" s="114" t="s">
        <v>353</v>
      </c>
      <c r="Q491" s="115">
        <v>9824.38</v>
      </c>
      <c r="R491" s="115">
        <v>10017.61</v>
      </c>
      <c r="S491" s="115">
        <v>54.0</v>
      </c>
      <c r="T491" s="115">
        <v>63.0</v>
      </c>
      <c r="U491" s="115">
        <v>133.0</v>
      </c>
      <c r="V491" s="115">
        <v>156.0</v>
      </c>
      <c r="W491" s="115">
        <v>-0.0192751205</v>
      </c>
      <c r="X491" s="115">
        <v>-0.10607610474631751</v>
      </c>
      <c r="Y491" s="115">
        <v>0.025536409</v>
      </c>
      <c r="Z491" s="115">
        <v>0.0802198395</v>
      </c>
      <c r="AA491" s="115">
        <v>-0.015659599</v>
      </c>
      <c r="AB491" s="115">
        <v>597.0121388791924</v>
      </c>
      <c r="AC491" s="115"/>
      <c r="AD491" s="115"/>
      <c r="AE491" s="115"/>
      <c r="AF491" s="115"/>
      <c r="AG491" s="115">
        <v>597.0121388791924</v>
      </c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>
        <v>0.0</v>
      </c>
      <c r="AS491" s="115">
        <v>0.0</v>
      </c>
      <c r="AT491" s="115"/>
      <c r="AU491" s="115"/>
      <c r="AV491" s="115"/>
      <c r="AW491" s="115"/>
      <c r="AX491" s="115"/>
      <c r="AY491" s="115"/>
      <c r="AZ491" s="115"/>
      <c r="BA491" s="115"/>
      <c r="BB491" s="115"/>
      <c r="BC491" s="115"/>
      <c r="BD491" s="115"/>
      <c r="BE491" s="115"/>
      <c r="BF491" s="115"/>
      <c r="BG491" s="115"/>
      <c r="BH491" s="115">
        <v>30995.018401915047</v>
      </c>
      <c r="BI491" s="115">
        <v>-31391.964575838494</v>
      </c>
      <c r="BJ491" s="115">
        <v>30488.725685072015</v>
      </c>
      <c r="BK491" s="115">
        <v>-18596.57271193903</v>
      </c>
      <c r="BL491" s="115">
        <v>17142.041697057375</v>
      </c>
      <c r="BM491" s="115">
        <v>-11671.04943411509</v>
      </c>
      <c r="BN491" s="115">
        <v>16231.458694038873</v>
      </c>
      <c r="BO491" s="115">
        <v>-10909.027669440793</v>
      </c>
      <c r="BP491" s="115">
        <v>13559.593209460416</v>
      </c>
      <c r="BQ491" s="115">
        <v>-13411.031971116208</v>
      </c>
      <c r="BR491" s="115"/>
      <c r="BS491" s="115"/>
      <c r="BT491" s="115"/>
      <c r="BU491" s="115"/>
      <c r="BV491" s="115"/>
      <c r="BW491" s="115"/>
      <c r="BX491" s="115"/>
      <c r="BY491" s="115"/>
      <c r="BZ491" s="115">
        <v>0.0</v>
      </c>
      <c r="CA491" s="115">
        <v>0.0</v>
      </c>
      <c r="CB491" s="115"/>
      <c r="CC491" s="115"/>
      <c r="CD491" s="115">
        <v>0.0</v>
      </c>
      <c r="CE491" s="115">
        <v>0.0</v>
      </c>
      <c r="CF491" s="115">
        <v>0.0</v>
      </c>
      <c r="CG491" s="115">
        <v>0.0</v>
      </c>
      <c r="CH491" s="115"/>
      <c r="CI491" s="115"/>
      <c r="CJ491" s="115"/>
      <c r="CK491" s="115"/>
      <c r="CL491" s="116">
        <v>45811.0</v>
      </c>
      <c r="CM491" s="114" t="s">
        <v>354</v>
      </c>
      <c r="CN491" s="114" t="s">
        <v>378</v>
      </c>
      <c r="CO491" s="114" t="s">
        <v>379</v>
      </c>
      <c r="CP491" s="115">
        <v>9824.38</v>
      </c>
      <c r="CQ491" s="115">
        <v>25.0</v>
      </c>
      <c r="CR491" s="115">
        <v>23.0</v>
      </c>
      <c r="CS491" s="114" t="s">
        <v>24</v>
      </c>
      <c r="CT491" s="114"/>
      <c r="CU491" s="114"/>
      <c r="CV491" s="114" t="s">
        <v>357</v>
      </c>
      <c r="CW491" s="116">
        <v>46177.0</v>
      </c>
      <c r="CX491" s="114" t="s">
        <v>358</v>
      </c>
    </row>
    <row r="492">
      <c r="A492" s="117" t="s">
        <v>559</v>
      </c>
      <c r="B492" s="117" t="s">
        <v>580</v>
      </c>
      <c r="C492" s="117" t="s">
        <v>27</v>
      </c>
      <c r="D492" s="117" t="s">
        <v>367</v>
      </c>
      <c r="E492" s="117" t="s">
        <v>349</v>
      </c>
      <c r="F492" s="117"/>
      <c r="G492" s="117"/>
      <c r="H492" s="117"/>
      <c r="I492" s="118">
        <v>13182.0</v>
      </c>
      <c r="J492" s="117" t="s">
        <v>87</v>
      </c>
      <c r="K492" s="117" t="s">
        <v>368</v>
      </c>
      <c r="L492" s="119">
        <v>45811.0</v>
      </c>
      <c r="M492" s="117" t="s">
        <v>351</v>
      </c>
      <c r="N492" s="118">
        <v>6.0</v>
      </c>
      <c r="O492" s="117" t="s">
        <v>352</v>
      </c>
      <c r="P492" s="117" t="s">
        <v>353</v>
      </c>
      <c r="Q492" s="118">
        <v>11644.37</v>
      </c>
      <c r="R492" s="118">
        <v>11569.41</v>
      </c>
      <c r="S492" s="118">
        <v>88.0</v>
      </c>
      <c r="T492" s="118">
        <v>86.0</v>
      </c>
      <c r="U492" s="118">
        <v>197.0</v>
      </c>
      <c r="V492" s="118">
        <v>208.0</v>
      </c>
      <c r="W492" s="118">
        <v>-0.10114421900000001</v>
      </c>
      <c r="X492" s="118">
        <v>-0.08821813939924178</v>
      </c>
      <c r="Y492" s="118">
        <v>0.0141456855</v>
      </c>
      <c r="Z492" s="118">
        <v>0.035566201</v>
      </c>
      <c r="AA492" s="118">
        <v>-0.0040127465</v>
      </c>
      <c r="AB492" s="118">
        <v>906.9836951627599</v>
      </c>
      <c r="AC492" s="118"/>
      <c r="AD492" s="118"/>
      <c r="AE492" s="118"/>
      <c r="AF492" s="118"/>
      <c r="AG492" s="118">
        <v>906.9836951627599</v>
      </c>
      <c r="AH492" s="118"/>
      <c r="AI492" s="118"/>
      <c r="AJ492" s="118"/>
      <c r="AK492" s="118"/>
      <c r="AL492" s="118"/>
      <c r="AM492" s="118"/>
      <c r="AN492" s="118"/>
      <c r="AO492" s="118"/>
      <c r="AP492" s="118"/>
      <c r="AQ492" s="118"/>
      <c r="AR492" s="118">
        <v>0.0</v>
      </c>
      <c r="AS492" s="118">
        <v>0.0</v>
      </c>
      <c r="AT492" s="118"/>
      <c r="AU492" s="118"/>
      <c r="AV492" s="118"/>
      <c r="AW492" s="118"/>
      <c r="AX492" s="118"/>
      <c r="AY492" s="118"/>
      <c r="AZ492" s="118"/>
      <c r="BA492" s="118"/>
      <c r="BB492" s="118"/>
      <c r="BC492" s="118"/>
      <c r="BD492" s="118"/>
      <c r="BE492" s="118"/>
      <c r="BF492" s="118"/>
      <c r="BG492" s="118"/>
      <c r="BH492" s="118">
        <v>44811.43741889506</v>
      </c>
      <c r="BI492" s="118">
        <v>-37647.6331355835</v>
      </c>
      <c r="BJ492" s="118">
        <v>33717.78995391009</v>
      </c>
      <c r="BK492" s="118">
        <v>-31490.75475548971</v>
      </c>
      <c r="BL492" s="118">
        <v>21489.0501547466</v>
      </c>
      <c r="BM492" s="118">
        <v>-14677.939008431402</v>
      </c>
      <c r="BN492" s="118">
        <v>17203.735143747657</v>
      </c>
      <c r="BO492" s="118">
        <v>-10559.117648593781</v>
      </c>
      <c r="BP492" s="118">
        <v>20151.798066906977</v>
      </c>
      <c r="BQ492" s="118">
        <v>-19985.304415745657</v>
      </c>
      <c r="BR492" s="118"/>
      <c r="BS492" s="118"/>
      <c r="BT492" s="118"/>
      <c r="BU492" s="118"/>
      <c r="BV492" s="118"/>
      <c r="BW492" s="118"/>
      <c r="BX492" s="118"/>
      <c r="BY492" s="118"/>
      <c r="BZ492" s="118">
        <v>0.0</v>
      </c>
      <c r="CA492" s="118">
        <v>0.0</v>
      </c>
      <c r="CB492" s="118"/>
      <c r="CC492" s="118"/>
      <c r="CD492" s="118">
        <v>0.0</v>
      </c>
      <c r="CE492" s="118">
        <v>0.0</v>
      </c>
      <c r="CF492" s="118">
        <v>0.0</v>
      </c>
      <c r="CG492" s="118">
        <v>0.0</v>
      </c>
      <c r="CH492" s="118"/>
      <c r="CI492" s="118"/>
      <c r="CJ492" s="118"/>
      <c r="CK492" s="118"/>
      <c r="CL492" s="119">
        <v>45811.0</v>
      </c>
      <c r="CM492" s="117" t="s">
        <v>369</v>
      </c>
      <c r="CN492" s="117" t="s">
        <v>370</v>
      </c>
      <c r="CO492" s="117" t="s">
        <v>371</v>
      </c>
      <c r="CP492" s="118">
        <v>11644.37</v>
      </c>
      <c r="CQ492" s="118">
        <v>25.0</v>
      </c>
      <c r="CR492" s="118">
        <v>23.0</v>
      </c>
      <c r="CS492" s="117" t="s">
        <v>247</v>
      </c>
      <c r="CT492" s="117"/>
      <c r="CU492" s="117"/>
      <c r="CV492" s="117" t="s">
        <v>357</v>
      </c>
      <c r="CW492" s="119">
        <v>46177.0</v>
      </c>
      <c r="CX492" s="117" t="s">
        <v>358</v>
      </c>
    </row>
    <row r="493">
      <c r="A493" s="114" t="s">
        <v>380</v>
      </c>
      <c r="B493" s="114" t="s">
        <v>570</v>
      </c>
      <c r="C493" s="114" t="s">
        <v>25</v>
      </c>
      <c r="D493" s="114" t="s">
        <v>382</v>
      </c>
      <c r="E493" s="114" t="s">
        <v>349</v>
      </c>
      <c r="F493" s="114"/>
      <c r="G493" s="114"/>
      <c r="H493" s="114"/>
      <c r="I493" s="115">
        <v>13115.0</v>
      </c>
      <c r="J493" s="114" t="s">
        <v>93</v>
      </c>
      <c r="K493" s="114" t="s">
        <v>383</v>
      </c>
      <c r="L493" s="116">
        <v>45811.0</v>
      </c>
      <c r="M493" s="114" t="s">
        <v>351</v>
      </c>
      <c r="N493" s="115">
        <v>6.0</v>
      </c>
      <c r="O493" s="114" t="s">
        <v>352</v>
      </c>
      <c r="P493" s="114" t="s">
        <v>353</v>
      </c>
      <c r="Q493" s="115">
        <v>6216.08</v>
      </c>
      <c r="R493" s="115">
        <v>8065.72</v>
      </c>
      <c r="S493" s="115">
        <v>38.0</v>
      </c>
      <c r="T493" s="115">
        <v>59.0</v>
      </c>
      <c r="U493" s="115">
        <v>106.0</v>
      </c>
      <c r="V493" s="115">
        <v>134.0</v>
      </c>
      <c r="W493" s="115">
        <v>-0.015351526999999997</v>
      </c>
      <c r="X493" s="115">
        <v>-0.13496376811594202</v>
      </c>
      <c r="Y493" s="115">
        <v>0.08834690949999999</v>
      </c>
      <c r="Z493" s="115">
        <v>0.0645187545</v>
      </c>
      <c r="AA493" s="115">
        <v>0.033973511</v>
      </c>
      <c r="AB493" s="115">
        <v>-1570.369968324564</v>
      </c>
      <c r="AC493" s="115"/>
      <c r="AD493" s="115"/>
      <c r="AE493" s="115"/>
      <c r="AF493" s="115"/>
      <c r="AG493" s="115">
        <v>-1570.369968324564</v>
      </c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>
        <v>0.0</v>
      </c>
      <c r="AS493" s="115">
        <v>0.0</v>
      </c>
      <c r="AT493" s="115"/>
      <c r="AU493" s="115"/>
      <c r="AV493" s="115"/>
      <c r="AW493" s="115"/>
      <c r="AX493" s="115"/>
      <c r="AY493" s="115"/>
      <c r="AZ493" s="115"/>
      <c r="BA493" s="115"/>
      <c r="BB493" s="115"/>
      <c r="BC493" s="115"/>
      <c r="BD493" s="115"/>
      <c r="BE493" s="115"/>
      <c r="BF493" s="115"/>
      <c r="BG493" s="115"/>
      <c r="BH493" s="115">
        <v>4337.837261523063</v>
      </c>
      <c r="BI493" s="115">
        <v>-3382.8473181857808</v>
      </c>
      <c r="BJ493" s="115">
        <v>3924.655004012162</v>
      </c>
      <c r="BK493" s="115">
        <v>-3914.2184713254524</v>
      </c>
      <c r="BL493" s="115">
        <v>3160.2477369180606</v>
      </c>
      <c r="BM493" s="115">
        <v>-751.9940861703901</v>
      </c>
      <c r="BN493" s="115">
        <v>2593.4617283436073</v>
      </c>
      <c r="BO493" s="115">
        <v>-2340.2108943048356</v>
      </c>
      <c r="BP493" s="115">
        <v>2320.5869516292696</v>
      </c>
      <c r="BQ493" s="115">
        <v>-165.58413492037084</v>
      </c>
      <c r="BR493" s="115"/>
      <c r="BS493" s="115"/>
      <c r="BT493" s="115"/>
      <c r="BU493" s="115"/>
      <c r="BV493" s="115"/>
      <c r="BW493" s="115"/>
      <c r="BX493" s="115"/>
      <c r="BY493" s="115"/>
      <c r="BZ493" s="115">
        <v>0.0</v>
      </c>
      <c r="CA493" s="115">
        <v>0.0</v>
      </c>
      <c r="CB493" s="115"/>
      <c r="CC493" s="115"/>
      <c r="CD493" s="115">
        <v>0.0</v>
      </c>
      <c r="CE493" s="115">
        <v>0.0</v>
      </c>
      <c r="CF493" s="115">
        <v>0.0</v>
      </c>
      <c r="CG493" s="115">
        <v>0.0</v>
      </c>
      <c r="CH493" s="115"/>
      <c r="CI493" s="115"/>
      <c r="CJ493" s="115"/>
      <c r="CK493" s="115"/>
      <c r="CL493" s="116">
        <v>45811.0</v>
      </c>
      <c r="CM493" s="114" t="s">
        <v>384</v>
      </c>
      <c r="CN493" s="114" t="s">
        <v>385</v>
      </c>
      <c r="CO493" s="114" t="s">
        <v>386</v>
      </c>
      <c r="CP493" s="115">
        <v>6216.08</v>
      </c>
      <c r="CQ493" s="115">
        <v>25.0</v>
      </c>
      <c r="CR493" s="115">
        <v>23.0</v>
      </c>
      <c r="CS493" s="114" t="s">
        <v>247</v>
      </c>
      <c r="CT493" s="114"/>
      <c r="CU493" s="114"/>
      <c r="CV493" s="114" t="s">
        <v>372</v>
      </c>
      <c r="CW493" s="116">
        <v>46177.0</v>
      </c>
      <c r="CX493" s="114" t="s">
        <v>358</v>
      </c>
    </row>
    <row r="494">
      <c r="A494" s="117" t="s">
        <v>559</v>
      </c>
      <c r="B494" s="117" t="s">
        <v>577</v>
      </c>
      <c r="C494" s="117" t="s">
        <v>27</v>
      </c>
      <c r="D494" s="117" t="s">
        <v>367</v>
      </c>
      <c r="E494" s="117" t="s">
        <v>349</v>
      </c>
      <c r="F494" s="117"/>
      <c r="G494" s="117"/>
      <c r="H494" s="117"/>
      <c r="I494" s="118">
        <v>13150.0</v>
      </c>
      <c r="J494" s="117" t="s">
        <v>91</v>
      </c>
      <c r="K494" s="117" t="s">
        <v>368</v>
      </c>
      <c r="L494" s="119">
        <v>45811.0</v>
      </c>
      <c r="M494" s="117" t="s">
        <v>351</v>
      </c>
      <c r="N494" s="118">
        <v>6.0</v>
      </c>
      <c r="O494" s="117" t="s">
        <v>352</v>
      </c>
      <c r="P494" s="117" t="s">
        <v>353</v>
      </c>
      <c r="Q494" s="118">
        <v>14360.39</v>
      </c>
      <c r="R494" s="118">
        <v>13849.49</v>
      </c>
      <c r="S494" s="118">
        <v>91.0</v>
      </c>
      <c r="T494" s="118">
        <v>90.0</v>
      </c>
      <c r="U494" s="118">
        <v>222.0</v>
      </c>
      <c r="V494" s="118">
        <v>268.0</v>
      </c>
      <c r="W494" s="118">
        <v>-0.126790611</v>
      </c>
      <c r="X494" s="118">
        <v>-0.13422818791946312</v>
      </c>
      <c r="Y494" s="118">
        <v>0.005650353</v>
      </c>
      <c r="Z494" s="118">
        <v>0.040681487</v>
      </c>
      <c r="AA494" s="118">
        <v>-0.053243574</v>
      </c>
      <c r="AB494" s="118">
        <v>2342.086308560387</v>
      </c>
      <c r="AC494" s="118"/>
      <c r="AD494" s="118"/>
      <c r="AE494" s="118"/>
      <c r="AF494" s="118"/>
      <c r="AG494" s="118">
        <v>2342.086308560387</v>
      </c>
      <c r="AH494" s="118"/>
      <c r="AI494" s="118"/>
      <c r="AJ494" s="118"/>
      <c r="AK494" s="118"/>
      <c r="AL494" s="118"/>
      <c r="AM494" s="118"/>
      <c r="AN494" s="118"/>
      <c r="AO494" s="118"/>
      <c r="AP494" s="118"/>
      <c r="AQ494" s="118"/>
      <c r="AR494" s="118">
        <v>0.0</v>
      </c>
      <c r="AS494" s="118">
        <v>0.0</v>
      </c>
      <c r="AT494" s="118"/>
      <c r="AU494" s="118"/>
      <c r="AV494" s="118"/>
      <c r="AW494" s="118"/>
      <c r="AX494" s="118"/>
      <c r="AY494" s="118"/>
      <c r="AZ494" s="118"/>
      <c r="BA494" s="118"/>
      <c r="BB494" s="118"/>
      <c r="BC494" s="118"/>
      <c r="BD494" s="118"/>
      <c r="BE494" s="118"/>
      <c r="BF494" s="118"/>
      <c r="BG494" s="118"/>
      <c r="BH494" s="118">
        <v>8678.935800904694</v>
      </c>
      <c r="BI494" s="118">
        <v>-33713.694717129394</v>
      </c>
      <c r="BJ494" s="118">
        <v>9178.026030023946</v>
      </c>
      <c r="BK494" s="118">
        <v>-23255.488182053545</v>
      </c>
      <c r="BL494" s="118">
        <v>1999.2533224824615</v>
      </c>
      <c r="BM494" s="118">
        <v>-12187.434310564104</v>
      </c>
      <c r="BN494" s="118">
        <v>10141.09402080576</v>
      </c>
      <c r="BO494" s="118">
        <v>-7466.530846529359</v>
      </c>
      <c r="BP494" s="118">
        <v>2488.382941084486</v>
      </c>
      <c r="BQ494" s="118">
        <v>-15351.127103442534</v>
      </c>
      <c r="BR494" s="118"/>
      <c r="BS494" s="118"/>
      <c r="BT494" s="118"/>
      <c r="BU494" s="118"/>
      <c r="BV494" s="118"/>
      <c r="BW494" s="118"/>
      <c r="BX494" s="118"/>
      <c r="BY494" s="118"/>
      <c r="BZ494" s="118">
        <v>0.0</v>
      </c>
      <c r="CA494" s="118">
        <v>0.0</v>
      </c>
      <c r="CB494" s="118"/>
      <c r="CC494" s="118"/>
      <c r="CD494" s="118">
        <v>0.0</v>
      </c>
      <c r="CE494" s="118">
        <v>0.0</v>
      </c>
      <c r="CF494" s="118">
        <v>0.0</v>
      </c>
      <c r="CG494" s="118">
        <v>0.0</v>
      </c>
      <c r="CH494" s="118"/>
      <c r="CI494" s="118"/>
      <c r="CJ494" s="118"/>
      <c r="CK494" s="118"/>
      <c r="CL494" s="119">
        <v>45811.0</v>
      </c>
      <c r="CM494" s="117" t="s">
        <v>369</v>
      </c>
      <c r="CN494" s="117" t="s">
        <v>370</v>
      </c>
      <c r="CO494" s="117" t="s">
        <v>371</v>
      </c>
      <c r="CP494" s="118">
        <v>14360.39</v>
      </c>
      <c r="CQ494" s="118">
        <v>25.0</v>
      </c>
      <c r="CR494" s="118">
        <v>23.0</v>
      </c>
      <c r="CS494" s="117" t="s">
        <v>247</v>
      </c>
      <c r="CT494" s="117"/>
      <c r="CU494" s="117"/>
      <c r="CV494" s="117" t="s">
        <v>357</v>
      </c>
      <c r="CW494" s="119">
        <v>46177.0</v>
      </c>
      <c r="CX494" s="117" t="s">
        <v>358</v>
      </c>
    </row>
    <row r="495">
      <c r="A495" s="114" t="s">
        <v>561</v>
      </c>
      <c r="B495" s="114" t="s">
        <v>185</v>
      </c>
      <c r="C495" s="114" t="s">
        <v>24</v>
      </c>
      <c r="D495" s="114" t="s">
        <v>414</v>
      </c>
      <c r="E495" s="114" t="s">
        <v>349</v>
      </c>
      <c r="F495" s="114"/>
      <c r="G495" s="114"/>
      <c r="H495" s="114"/>
      <c r="I495" s="115">
        <v>14524.0</v>
      </c>
      <c r="J495" s="114" t="s">
        <v>90</v>
      </c>
      <c r="K495" s="114" t="s">
        <v>415</v>
      </c>
      <c r="L495" s="116">
        <v>45811.0</v>
      </c>
      <c r="M495" s="114" t="s">
        <v>351</v>
      </c>
      <c r="N495" s="115">
        <v>6.0</v>
      </c>
      <c r="O495" s="114" t="s">
        <v>352</v>
      </c>
      <c r="P495" s="114" t="s">
        <v>353</v>
      </c>
      <c r="Q495" s="115">
        <v>7826.39</v>
      </c>
      <c r="R495" s="115">
        <v>9002.21</v>
      </c>
      <c r="S495" s="115">
        <v>51.0</v>
      </c>
      <c r="T495" s="115">
        <v>51.0</v>
      </c>
      <c r="U495" s="115">
        <v>103.0</v>
      </c>
      <c r="V495" s="115">
        <v>158.0</v>
      </c>
      <c r="W495" s="115">
        <v>-0.0192751205</v>
      </c>
      <c r="X495" s="115">
        <v>-0.10607610474631751</v>
      </c>
      <c r="Y495" s="115">
        <v>0.025536409</v>
      </c>
      <c r="Z495" s="115">
        <v>0.0802198395</v>
      </c>
      <c r="AA495" s="115">
        <v>-0.015659599</v>
      </c>
      <c r="AB495" s="115">
        <v>-575.5111510567357</v>
      </c>
      <c r="AC495" s="115"/>
      <c r="AD495" s="115"/>
      <c r="AE495" s="115"/>
      <c r="AF495" s="115"/>
      <c r="AG495" s="115">
        <v>-575.5111510567357</v>
      </c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>
        <v>0.0</v>
      </c>
      <c r="AS495" s="115">
        <v>0.0</v>
      </c>
      <c r="AT495" s="115"/>
      <c r="AU495" s="115"/>
      <c r="AV495" s="115"/>
      <c r="AW495" s="115"/>
      <c r="AX495" s="115"/>
      <c r="AY495" s="115"/>
      <c r="AZ495" s="115"/>
      <c r="BA495" s="115"/>
      <c r="BB495" s="115"/>
      <c r="BC495" s="115"/>
      <c r="BD495" s="115"/>
      <c r="BE495" s="115"/>
      <c r="BF495" s="115"/>
      <c r="BG495" s="115"/>
      <c r="BH495" s="115">
        <v>30995.018401915047</v>
      </c>
      <c r="BI495" s="115">
        <v>-31391.964575838494</v>
      </c>
      <c r="BJ495" s="115">
        <v>30488.725685072015</v>
      </c>
      <c r="BK495" s="115">
        <v>-18596.57271193903</v>
      </c>
      <c r="BL495" s="115">
        <v>17142.041697057375</v>
      </c>
      <c r="BM495" s="115">
        <v>-11671.04943411509</v>
      </c>
      <c r="BN495" s="115">
        <v>16231.458694038873</v>
      </c>
      <c r="BO495" s="115">
        <v>-10909.027669440793</v>
      </c>
      <c r="BP495" s="115">
        <v>13559.593209460416</v>
      </c>
      <c r="BQ495" s="115">
        <v>-13411.031971116208</v>
      </c>
      <c r="BR495" s="115"/>
      <c r="BS495" s="115"/>
      <c r="BT495" s="115"/>
      <c r="BU495" s="115"/>
      <c r="BV495" s="115"/>
      <c r="BW495" s="115"/>
      <c r="BX495" s="115"/>
      <c r="BY495" s="115"/>
      <c r="BZ495" s="115">
        <v>0.0</v>
      </c>
      <c r="CA495" s="115">
        <v>0.0</v>
      </c>
      <c r="CB495" s="115"/>
      <c r="CC495" s="115"/>
      <c r="CD495" s="115">
        <v>0.0</v>
      </c>
      <c r="CE495" s="115">
        <v>0.0</v>
      </c>
      <c r="CF495" s="115">
        <v>0.0</v>
      </c>
      <c r="CG495" s="115">
        <v>0.0</v>
      </c>
      <c r="CH495" s="115"/>
      <c r="CI495" s="115"/>
      <c r="CJ495" s="115"/>
      <c r="CK495" s="115"/>
      <c r="CL495" s="116">
        <v>45811.0</v>
      </c>
      <c r="CM495" s="114" t="s">
        <v>354</v>
      </c>
      <c r="CN495" s="114" t="s">
        <v>378</v>
      </c>
      <c r="CO495" s="114" t="s">
        <v>578</v>
      </c>
      <c r="CP495" s="115">
        <v>7826.39</v>
      </c>
      <c r="CQ495" s="115">
        <v>25.0</v>
      </c>
      <c r="CR495" s="115">
        <v>23.0</v>
      </c>
      <c r="CS495" s="114" t="s">
        <v>24</v>
      </c>
      <c r="CT495" s="114"/>
      <c r="CU495" s="114"/>
      <c r="CV495" s="114" t="s">
        <v>372</v>
      </c>
      <c r="CW495" s="116">
        <v>46177.0</v>
      </c>
      <c r="CX495" s="114" t="s">
        <v>358</v>
      </c>
    </row>
    <row r="496">
      <c r="A496" s="117" t="s">
        <v>559</v>
      </c>
      <c r="B496" s="117" t="s">
        <v>568</v>
      </c>
      <c r="C496" s="117" t="s">
        <v>27</v>
      </c>
      <c r="D496" s="117" t="s">
        <v>367</v>
      </c>
      <c r="E496" s="117" t="s">
        <v>349</v>
      </c>
      <c r="F496" s="117"/>
      <c r="G496" s="117"/>
      <c r="H496" s="117"/>
      <c r="I496" s="118">
        <v>13253.0</v>
      </c>
      <c r="J496" s="117" t="s">
        <v>86</v>
      </c>
      <c r="K496" s="117" t="s">
        <v>368</v>
      </c>
      <c r="L496" s="119">
        <v>45811.0</v>
      </c>
      <c r="M496" s="117" t="s">
        <v>351</v>
      </c>
      <c r="N496" s="118">
        <v>6.0</v>
      </c>
      <c r="O496" s="117" t="s">
        <v>352</v>
      </c>
      <c r="P496" s="117" t="s">
        <v>353</v>
      </c>
      <c r="Q496" s="118">
        <v>7022.13</v>
      </c>
      <c r="R496" s="118">
        <v>9416.67</v>
      </c>
      <c r="S496" s="118">
        <v>44.0</v>
      </c>
      <c r="T496" s="118">
        <v>56.0</v>
      </c>
      <c r="U496" s="118">
        <v>98.0</v>
      </c>
      <c r="V496" s="118">
        <v>195.0</v>
      </c>
      <c r="W496" s="118">
        <v>-0.082491842</v>
      </c>
      <c r="X496" s="118">
        <v>-0.04054054054054057</v>
      </c>
      <c r="Y496" s="118">
        <v>-0.002432829</v>
      </c>
      <c r="Z496" s="118">
        <v>0.064605929</v>
      </c>
      <c r="AA496" s="118">
        <v>-0.117253521</v>
      </c>
      <c r="AB496" s="118">
        <v>-1911.4872578468799</v>
      </c>
      <c r="AC496" s="118"/>
      <c r="AD496" s="118"/>
      <c r="AE496" s="118"/>
      <c r="AF496" s="118"/>
      <c r="AG496" s="118">
        <v>-1911.4872578468799</v>
      </c>
      <c r="AH496" s="118"/>
      <c r="AI496" s="118"/>
      <c r="AJ496" s="118"/>
      <c r="AK496" s="118"/>
      <c r="AL496" s="118"/>
      <c r="AM496" s="118"/>
      <c r="AN496" s="118"/>
      <c r="AO496" s="118"/>
      <c r="AP496" s="118"/>
      <c r="AQ496" s="118"/>
      <c r="AR496" s="118">
        <v>0.0</v>
      </c>
      <c r="AS496" s="118">
        <v>0.0</v>
      </c>
      <c r="AT496" s="118"/>
      <c r="AU496" s="118"/>
      <c r="AV496" s="118"/>
      <c r="AW496" s="118"/>
      <c r="AX496" s="118"/>
      <c r="AY496" s="118"/>
      <c r="AZ496" s="118"/>
      <c r="BA496" s="118"/>
      <c r="BB496" s="118"/>
      <c r="BC496" s="118"/>
      <c r="BD496" s="118"/>
      <c r="BE496" s="118"/>
      <c r="BF496" s="118"/>
      <c r="BG496" s="118"/>
      <c r="BH496" s="118">
        <v>19887.49395686188</v>
      </c>
      <c r="BI496" s="118">
        <v>-22578.772566094856</v>
      </c>
      <c r="BJ496" s="118">
        <v>12982.287882373043</v>
      </c>
      <c r="BK496" s="118">
        <v>-20770.18022668756</v>
      </c>
      <c r="BL496" s="118">
        <v>11504.797384176234</v>
      </c>
      <c r="BM496" s="118">
        <v>-11942.076672702342</v>
      </c>
      <c r="BN496" s="118">
        <v>15008.702361718948</v>
      </c>
      <c r="BO496" s="118">
        <v>-7250.416656033272</v>
      </c>
      <c r="BP496" s="118">
        <v>7518.697162192786</v>
      </c>
      <c r="BQ496" s="118">
        <v>-15714.262156404566</v>
      </c>
      <c r="BR496" s="118"/>
      <c r="BS496" s="118"/>
      <c r="BT496" s="118"/>
      <c r="BU496" s="118"/>
      <c r="BV496" s="118"/>
      <c r="BW496" s="118"/>
      <c r="BX496" s="118"/>
      <c r="BY496" s="118"/>
      <c r="BZ496" s="118">
        <v>0.0</v>
      </c>
      <c r="CA496" s="118">
        <v>0.0</v>
      </c>
      <c r="CB496" s="118"/>
      <c r="CC496" s="118"/>
      <c r="CD496" s="118">
        <v>0.0</v>
      </c>
      <c r="CE496" s="118">
        <v>0.0</v>
      </c>
      <c r="CF496" s="118">
        <v>0.0</v>
      </c>
      <c r="CG496" s="118">
        <v>0.0</v>
      </c>
      <c r="CH496" s="118"/>
      <c r="CI496" s="118"/>
      <c r="CJ496" s="118"/>
      <c r="CK496" s="118"/>
      <c r="CL496" s="119">
        <v>45811.0</v>
      </c>
      <c r="CM496" s="117" t="s">
        <v>369</v>
      </c>
      <c r="CN496" s="117" t="s">
        <v>370</v>
      </c>
      <c r="CO496" s="117" t="s">
        <v>371</v>
      </c>
      <c r="CP496" s="118">
        <v>7022.13</v>
      </c>
      <c r="CQ496" s="118">
        <v>25.0</v>
      </c>
      <c r="CR496" s="118">
        <v>23.0</v>
      </c>
      <c r="CS496" s="117" t="s">
        <v>247</v>
      </c>
      <c r="CT496" s="117"/>
      <c r="CU496" s="117"/>
      <c r="CV496" s="117" t="s">
        <v>372</v>
      </c>
      <c r="CW496" s="119">
        <v>46177.0</v>
      </c>
      <c r="CX496" s="117" t="s">
        <v>358</v>
      </c>
    </row>
    <row r="497">
      <c r="A497" s="114" t="s">
        <v>359</v>
      </c>
      <c r="B497" s="114" t="s">
        <v>190</v>
      </c>
      <c r="C497" s="114" t="s">
        <v>24</v>
      </c>
      <c r="D497" s="114" t="s">
        <v>360</v>
      </c>
      <c r="E497" s="114" t="s">
        <v>349</v>
      </c>
      <c r="F497" s="114"/>
      <c r="G497" s="114"/>
      <c r="H497" s="114"/>
      <c r="I497" s="115">
        <v>20206.0</v>
      </c>
      <c r="J497" s="114" t="s">
        <v>90</v>
      </c>
      <c r="K497" s="114" t="s">
        <v>361</v>
      </c>
      <c r="L497" s="116">
        <v>45811.0</v>
      </c>
      <c r="M497" s="114" t="s">
        <v>351</v>
      </c>
      <c r="N497" s="115">
        <v>6.0</v>
      </c>
      <c r="O497" s="114" t="s">
        <v>352</v>
      </c>
      <c r="P497" s="114" t="s">
        <v>353</v>
      </c>
      <c r="Q497" s="115">
        <v>5512.84</v>
      </c>
      <c r="R497" s="115">
        <v>5923.55</v>
      </c>
      <c r="S497" s="115">
        <v>29.0</v>
      </c>
      <c r="T497" s="115">
        <v>28.0</v>
      </c>
      <c r="U497" s="115">
        <v>56.0</v>
      </c>
      <c r="V497" s="115">
        <v>78.0</v>
      </c>
      <c r="W497" s="115">
        <v>-0.0192751205</v>
      </c>
      <c r="X497" s="115">
        <v>-0.10607610474631751</v>
      </c>
      <c r="Y497" s="115">
        <v>0.025536409</v>
      </c>
      <c r="Z497" s="115">
        <v>0.0802198395</v>
      </c>
      <c r="AA497" s="115">
        <v>-0.015659599</v>
      </c>
      <c r="AB497" s="115">
        <v>-24.220240541414455</v>
      </c>
      <c r="AC497" s="115"/>
      <c r="AD497" s="115"/>
      <c r="AE497" s="115"/>
      <c r="AF497" s="115"/>
      <c r="AG497" s="115">
        <v>-24.220240541414455</v>
      </c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>
        <v>0.0</v>
      </c>
      <c r="AS497" s="115">
        <v>0.0</v>
      </c>
      <c r="AT497" s="115"/>
      <c r="AU497" s="115"/>
      <c r="AV497" s="115"/>
      <c r="AW497" s="115"/>
      <c r="AX497" s="115"/>
      <c r="AY497" s="115"/>
      <c r="AZ497" s="115"/>
      <c r="BA497" s="115"/>
      <c r="BB497" s="115"/>
      <c r="BC497" s="115"/>
      <c r="BD497" s="115"/>
      <c r="BE497" s="115"/>
      <c r="BF497" s="115"/>
      <c r="BG497" s="115"/>
      <c r="BH497" s="115">
        <v>30995.018401915047</v>
      </c>
      <c r="BI497" s="115">
        <v>-31391.964575838494</v>
      </c>
      <c r="BJ497" s="115">
        <v>30488.725685072015</v>
      </c>
      <c r="BK497" s="115">
        <v>-18596.57271193903</v>
      </c>
      <c r="BL497" s="115">
        <v>17142.041697057375</v>
      </c>
      <c r="BM497" s="115">
        <v>-11671.04943411509</v>
      </c>
      <c r="BN497" s="115">
        <v>16231.458694038873</v>
      </c>
      <c r="BO497" s="115">
        <v>-10909.027669440793</v>
      </c>
      <c r="BP497" s="115">
        <v>13559.593209460416</v>
      </c>
      <c r="BQ497" s="115">
        <v>-13411.031971116208</v>
      </c>
      <c r="BR497" s="115"/>
      <c r="BS497" s="115"/>
      <c r="BT497" s="115"/>
      <c r="BU497" s="115"/>
      <c r="BV497" s="115"/>
      <c r="BW497" s="115"/>
      <c r="BX497" s="115"/>
      <c r="BY497" s="115"/>
      <c r="BZ497" s="115">
        <v>0.0</v>
      </c>
      <c r="CA497" s="115">
        <v>0.0</v>
      </c>
      <c r="CB497" s="115"/>
      <c r="CC497" s="115"/>
      <c r="CD497" s="115">
        <v>0.0</v>
      </c>
      <c r="CE497" s="115">
        <v>0.0</v>
      </c>
      <c r="CF497" s="115">
        <v>0.0</v>
      </c>
      <c r="CG497" s="115">
        <v>0.0</v>
      </c>
      <c r="CH497" s="115"/>
      <c r="CI497" s="115"/>
      <c r="CJ497" s="115"/>
      <c r="CK497" s="115"/>
      <c r="CL497" s="116">
        <v>45811.0</v>
      </c>
      <c r="CM497" s="114" t="s">
        <v>362</v>
      </c>
      <c r="CN497" s="114" t="s">
        <v>363</v>
      </c>
      <c r="CO497" s="114" t="s">
        <v>364</v>
      </c>
      <c r="CP497" s="115">
        <v>5512.84</v>
      </c>
      <c r="CQ497" s="115">
        <v>25.0</v>
      </c>
      <c r="CR497" s="115">
        <v>23.0</v>
      </c>
      <c r="CS497" s="114" t="s">
        <v>24</v>
      </c>
      <c r="CT497" s="114"/>
      <c r="CU497" s="114"/>
      <c r="CV497" s="114" t="s">
        <v>372</v>
      </c>
      <c r="CW497" s="116">
        <v>46177.0</v>
      </c>
      <c r="CX497" s="114" t="s">
        <v>358</v>
      </c>
    </row>
    <row r="498">
      <c r="A498" s="117" t="s">
        <v>398</v>
      </c>
      <c r="B498" s="117" t="s">
        <v>557</v>
      </c>
      <c r="C498" s="117" t="s">
        <v>25</v>
      </c>
      <c r="D498" s="117" t="s">
        <v>400</v>
      </c>
      <c r="E498" s="117" t="s">
        <v>349</v>
      </c>
      <c r="F498" s="117"/>
      <c r="G498" s="117"/>
      <c r="H498" s="117"/>
      <c r="I498" s="118">
        <v>16500.0</v>
      </c>
      <c r="J498" s="117" t="s">
        <v>93</v>
      </c>
      <c r="K498" s="117" t="s">
        <v>401</v>
      </c>
      <c r="L498" s="119">
        <v>45811.0</v>
      </c>
      <c r="M498" s="117" t="s">
        <v>351</v>
      </c>
      <c r="N498" s="118">
        <v>6.0</v>
      </c>
      <c r="O498" s="117" t="s">
        <v>352</v>
      </c>
      <c r="P498" s="117" t="s">
        <v>353</v>
      </c>
      <c r="Q498" s="118">
        <v>7737.39</v>
      </c>
      <c r="R498" s="118">
        <v>6034.16</v>
      </c>
      <c r="S498" s="118">
        <v>53.0</v>
      </c>
      <c r="T498" s="118">
        <v>41.0</v>
      </c>
      <c r="U498" s="118">
        <v>127.0</v>
      </c>
      <c r="V498" s="118">
        <v>89.0</v>
      </c>
      <c r="W498" s="118">
        <v>-0.015351526999999997</v>
      </c>
      <c r="X498" s="118">
        <v>-0.13496376811594202</v>
      </c>
      <c r="Y498" s="118">
        <v>0.08834690949999999</v>
      </c>
      <c r="Z498" s="118">
        <v>0.0645187545</v>
      </c>
      <c r="AA498" s="118">
        <v>0.033973511</v>
      </c>
      <c r="AB498" s="118">
        <v>1807.6972289437965</v>
      </c>
      <c r="AC498" s="118"/>
      <c r="AD498" s="118"/>
      <c r="AE498" s="118"/>
      <c r="AF498" s="118"/>
      <c r="AG498" s="118">
        <v>1807.6972289437965</v>
      </c>
      <c r="AH498" s="118"/>
      <c r="AI498" s="118"/>
      <c r="AJ498" s="118"/>
      <c r="AK498" s="118"/>
      <c r="AL498" s="118"/>
      <c r="AM498" s="118"/>
      <c r="AN498" s="118"/>
      <c r="AO498" s="118"/>
      <c r="AP498" s="118"/>
      <c r="AQ498" s="118"/>
      <c r="AR498" s="118">
        <v>0.0</v>
      </c>
      <c r="AS498" s="118">
        <v>0.0</v>
      </c>
      <c r="AT498" s="118"/>
      <c r="AU498" s="118"/>
      <c r="AV498" s="118"/>
      <c r="AW498" s="118"/>
      <c r="AX498" s="118"/>
      <c r="AY498" s="118"/>
      <c r="AZ498" s="118"/>
      <c r="BA498" s="118"/>
      <c r="BB498" s="118"/>
      <c r="BC498" s="118"/>
      <c r="BD498" s="118"/>
      <c r="BE498" s="118"/>
      <c r="BF498" s="118"/>
      <c r="BG498" s="118"/>
      <c r="BH498" s="118">
        <v>4337.837261523063</v>
      </c>
      <c r="BI498" s="118">
        <v>-3382.8473181857808</v>
      </c>
      <c r="BJ498" s="118">
        <v>3924.655004012162</v>
      </c>
      <c r="BK498" s="118">
        <v>-3914.2184713254524</v>
      </c>
      <c r="BL498" s="118">
        <v>3160.2477369180606</v>
      </c>
      <c r="BM498" s="118">
        <v>-751.9940861703901</v>
      </c>
      <c r="BN498" s="118">
        <v>2593.4617283436073</v>
      </c>
      <c r="BO498" s="118">
        <v>-2340.2108943048356</v>
      </c>
      <c r="BP498" s="118">
        <v>2320.5869516292696</v>
      </c>
      <c r="BQ498" s="118">
        <v>-165.58413492037084</v>
      </c>
      <c r="BR498" s="118"/>
      <c r="BS498" s="118"/>
      <c r="BT498" s="118"/>
      <c r="BU498" s="118"/>
      <c r="BV498" s="118"/>
      <c r="BW498" s="118"/>
      <c r="BX498" s="118"/>
      <c r="BY498" s="118"/>
      <c r="BZ498" s="118">
        <v>0.0</v>
      </c>
      <c r="CA498" s="118">
        <v>0.0</v>
      </c>
      <c r="CB498" s="118"/>
      <c r="CC498" s="118"/>
      <c r="CD498" s="118">
        <v>0.0</v>
      </c>
      <c r="CE498" s="118">
        <v>0.0</v>
      </c>
      <c r="CF498" s="118">
        <v>0.0</v>
      </c>
      <c r="CG498" s="118">
        <v>0.0</v>
      </c>
      <c r="CH498" s="118"/>
      <c r="CI498" s="118"/>
      <c r="CJ498" s="118"/>
      <c r="CK498" s="118"/>
      <c r="CL498" s="119">
        <v>45811.0</v>
      </c>
      <c r="CM498" s="117" t="s">
        <v>384</v>
      </c>
      <c r="CN498" s="117" t="s">
        <v>391</v>
      </c>
      <c r="CO498" s="117" t="s">
        <v>392</v>
      </c>
      <c r="CP498" s="118">
        <v>7737.39</v>
      </c>
      <c r="CQ498" s="118">
        <v>25.0</v>
      </c>
      <c r="CR498" s="118">
        <v>23.0</v>
      </c>
      <c r="CS498" s="117" t="s">
        <v>247</v>
      </c>
      <c r="CT498" s="117"/>
      <c r="CU498" s="117"/>
      <c r="CV498" s="117" t="s">
        <v>357</v>
      </c>
      <c r="CW498" s="119">
        <v>46177.0</v>
      </c>
      <c r="CX498" s="117" t="s">
        <v>358</v>
      </c>
    </row>
    <row r="499">
      <c r="A499" s="114" t="s">
        <v>422</v>
      </c>
      <c r="B499" s="114" t="s">
        <v>198</v>
      </c>
      <c r="C499" s="114" t="s">
        <v>24</v>
      </c>
      <c r="D499" s="114" t="s">
        <v>376</v>
      </c>
      <c r="E499" s="114" t="s">
        <v>349</v>
      </c>
      <c r="F499" s="114"/>
      <c r="G499" s="114"/>
      <c r="H499" s="114"/>
      <c r="I499" s="115">
        <v>14649.0</v>
      </c>
      <c r="J499" s="114" t="s">
        <v>90</v>
      </c>
      <c r="K499" s="114" t="s">
        <v>377</v>
      </c>
      <c r="L499" s="116">
        <v>45811.0</v>
      </c>
      <c r="M499" s="114" t="s">
        <v>351</v>
      </c>
      <c r="N499" s="115">
        <v>6.0</v>
      </c>
      <c r="O499" s="114" t="s">
        <v>352</v>
      </c>
      <c r="P499" s="114" t="s">
        <v>353</v>
      </c>
      <c r="Q499" s="115">
        <v>4619.8</v>
      </c>
      <c r="R499" s="115">
        <v>4965.15</v>
      </c>
      <c r="S499" s="115">
        <v>28.0</v>
      </c>
      <c r="T499" s="115">
        <v>34.0</v>
      </c>
      <c r="U499" s="115">
        <v>56.0</v>
      </c>
      <c r="V499" s="115">
        <v>64.0</v>
      </c>
      <c r="W499" s="115">
        <v>-0.0192751205</v>
      </c>
      <c r="X499" s="115">
        <v>-0.10607610474631751</v>
      </c>
      <c r="Y499" s="115">
        <v>0.025536409</v>
      </c>
      <c r="Z499" s="115">
        <v>0.0802198395</v>
      </c>
      <c r="AA499" s="115">
        <v>-0.015659599</v>
      </c>
      <c r="AB499" s="115">
        <v>31.539960148462228</v>
      </c>
      <c r="AC499" s="115"/>
      <c r="AD499" s="115"/>
      <c r="AE499" s="115"/>
      <c r="AF499" s="115"/>
      <c r="AG499" s="115">
        <v>31.539960148462228</v>
      </c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>
        <v>0.0</v>
      </c>
      <c r="AS499" s="115">
        <v>0.0</v>
      </c>
      <c r="AT499" s="115"/>
      <c r="AU499" s="115"/>
      <c r="AV499" s="115"/>
      <c r="AW499" s="115"/>
      <c r="AX499" s="115"/>
      <c r="AY499" s="115"/>
      <c r="AZ499" s="115"/>
      <c r="BA499" s="115"/>
      <c r="BB499" s="115"/>
      <c r="BC499" s="115"/>
      <c r="BD499" s="115"/>
      <c r="BE499" s="115"/>
      <c r="BF499" s="115"/>
      <c r="BG499" s="115"/>
      <c r="BH499" s="115">
        <v>30995.018401915047</v>
      </c>
      <c r="BI499" s="115">
        <v>-31391.964575838494</v>
      </c>
      <c r="BJ499" s="115">
        <v>30488.725685072015</v>
      </c>
      <c r="BK499" s="115">
        <v>-18596.57271193903</v>
      </c>
      <c r="BL499" s="115">
        <v>17142.041697057375</v>
      </c>
      <c r="BM499" s="115">
        <v>-11671.04943411509</v>
      </c>
      <c r="BN499" s="115">
        <v>16231.458694038873</v>
      </c>
      <c r="BO499" s="115">
        <v>-10909.027669440793</v>
      </c>
      <c r="BP499" s="115">
        <v>13559.593209460416</v>
      </c>
      <c r="BQ499" s="115">
        <v>-13411.031971116208</v>
      </c>
      <c r="BR499" s="115"/>
      <c r="BS499" s="115"/>
      <c r="BT499" s="115"/>
      <c r="BU499" s="115"/>
      <c r="BV499" s="115"/>
      <c r="BW499" s="115"/>
      <c r="BX499" s="115"/>
      <c r="BY499" s="115"/>
      <c r="BZ499" s="115">
        <v>0.0</v>
      </c>
      <c r="CA499" s="115">
        <v>0.0</v>
      </c>
      <c r="CB499" s="115"/>
      <c r="CC499" s="115"/>
      <c r="CD499" s="115">
        <v>0.0</v>
      </c>
      <c r="CE499" s="115">
        <v>0.0</v>
      </c>
      <c r="CF499" s="115">
        <v>0.0</v>
      </c>
      <c r="CG499" s="115">
        <v>0.0</v>
      </c>
      <c r="CH499" s="115"/>
      <c r="CI499" s="115"/>
      <c r="CJ499" s="115"/>
      <c r="CK499" s="115"/>
      <c r="CL499" s="116">
        <v>45811.0</v>
      </c>
      <c r="CM499" s="114" t="s">
        <v>354</v>
      </c>
      <c r="CN499" s="114" t="s">
        <v>378</v>
      </c>
      <c r="CO499" s="114" t="s">
        <v>379</v>
      </c>
      <c r="CP499" s="115">
        <v>4619.8</v>
      </c>
      <c r="CQ499" s="115">
        <v>25.0</v>
      </c>
      <c r="CR499" s="115">
        <v>23.0</v>
      </c>
      <c r="CS499" s="114" t="s">
        <v>24</v>
      </c>
      <c r="CT499" s="114"/>
      <c r="CU499" s="114"/>
      <c r="CV499" s="114" t="s">
        <v>357</v>
      </c>
      <c r="CW499" s="116">
        <v>46177.0</v>
      </c>
      <c r="CX499" s="114" t="s">
        <v>358</v>
      </c>
    </row>
    <row r="500">
      <c r="A500" s="117" t="s">
        <v>561</v>
      </c>
      <c r="B500" s="117" t="s">
        <v>197</v>
      </c>
      <c r="C500" s="117" t="s">
        <v>24</v>
      </c>
      <c r="D500" s="117" t="s">
        <v>376</v>
      </c>
      <c r="E500" s="117" t="s">
        <v>349</v>
      </c>
      <c r="F500" s="117"/>
      <c r="G500" s="117"/>
      <c r="H500" s="117"/>
      <c r="I500" s="118">
        <v>14711.0</v>
      </c>
      <c r="J500" s="117" t="s">
        <v>88</v>
      </c>
      <c r="K500" s="117" t="s">
        <v>377</v>
      </c>
      <c r="L500" s="119">
        <v>45811.0</v>
      </c>
      <c r="M500" s="117" t="s">
        <v>351</v>
      </c>
      <c r="N500" s="118">
        <v>6.0</v>
      </c>
      <c r="O500" s="117" t="s">
        <v>352</v>
      </c>
      <c r="P500" s="117" t="s">
        <v>353</v>
      </c>
      <c r="Q500" s="118">
        <v>11182.71</v>
      </c>
      <c r="R500" s="118">
        <v>17113.16</v>
      </c>
      <c r="S500" s="118">
        <v>63.0</v>
      </c>
      <c r="T500" s="118">
        <v>78.0</v>
      </c>
      <c r="U500" s="118">
        <v>133.0</v>
      </c>
      <c r="V500" s="118">
        <v>198.0</v>
      </c>
      <c r="W500" s="118">
        <v>-0.0948579075</v>
      </c>
      <c r="X500" s="118">
        <v>-0.11922621397552313</v>
      </c>
      <c r="Y500" s="118">
        <v>0.0274483015</v>
      </c>
      <c r="Z500" s="118">
        <v>0.048275056999999996</v>
      </c>
      <c r="AA500" s="118">
        <v>-0.0368766515</v>
      </c>
      <c r="AB500" s="118">
        <v>-4030.6847871905275</v>
      </c>
      <c r="AC500" s="118"/>
      <c r="AD500" s="118"/>
      <c r="AE500" s="118"/>
      <c r="AF500" s="118"/>
      <c r="AG500" s="118">
        <v>-4030.6847871905275</v>
      </c>
      <c r="AH500" s="118"/>
      <c r="AI500" s="118"/>
      <c r="AJ500" s="118"/>
      <c r="AK500" s="118"/>
      <c r="AL500" s="118"/>
      <c r="AM500" s="118"/>
      <c r="AN500" s="118"/>
      <c r="AO500" s="118"/>
      <c r="AP500" s="118"/>
      <c r="AQ500" s="118"/>
      <c r="AR500" s="118">
        <v>0.0</v>
      </c>
      <c r="AS500" s="118">
        <v>0.0</v>
      </c>
      <c r="AT500" s="118"/>
      <c r="AU500" s="118"/>
      <c r="AV500" s="118"/>
      <c r="AW500" s="118"/>
      <c r="AX500" s="118"/>
      <c r="AY500" s="118"/>
      <c r="AZ500" s="118"/>
      <c r="BA500" s="118"/>
      <c r="BB500" s="118"/>
      <c r="BC500" s="118"/>
      <c r="BD500" s="118"/>
      <c r="BE500" s="118"/>
      <c r="BF500" s="118"/>
      <c r="BG500" s="118"/>
      <c r="BH500" s="118">
        <v>25966.348856442928</v>
      </c>
      <c r="BI500" s="118">
        <v>-29960.2581571571</v>
      </c>
      <c r="BJ500" s="118">
        <v>20809.122658413584</v>
      </c>
      <c r="BK500" s="118">
        <v>-25772.356875094374</v>
      </c>
      <c r="BL500" s="118">
        <v>17489.740840616996</v>
      </c>
      <c r="BM500" s="118">
        <v>-16398.86734908948</v>
      </c>
      <c r="BN500" s="118">
        <v>20986.243233287816</v>
      </c>
      <c r="BO500" s="118">
        <v>-15136.834126772499</v>
      </c>
      <c r="BP500" s="118">
        <v>15805.795576570108</v>
      </c>
      <c r="BQ500" s="118">
        <v>-20564.331191557896</v>
      </c>
      <c r="BR500" s="118"/>
      <c r="BS500" s="118"/>
      <c r="BT500" s="118"/>
      <c r="BU500" s="118"/>
      <c r="BV500" s="118"/>
      <c r="BW500" s="118"/>
      <c r="BX500" s="118"/>
      <c r="BY500" s="118"/>
      <c r="BZ500" s="118">
        <v>0.0</v>
      </c>
      <c r="CA500" s="118">
        <v>0.0</v>
      </c>
      <c r="CB500" s="118"/>
      <c r="CC500" s="118"/>
      <c r="CD500" s="118">
        <v>0.0</v>
      </c>
      <c r="CE500" s="118">
        <v>0.0</v>
      </c>
      <c r="CF500" s="118">
        <v>0.0</v>
      </c>
      <c r="CG500" s="118">
        <v>0.0</v>
      </c>
      <c r="CH500" s="118"/>
      <c r="CI500" s="118"/>
      <c r="CJ500" s="118"/>
      <c r="CK500" s="118"/>
      <c r="CL500" s="119">
        <v>45811.0</v>
      </c>
      <c r="CM500" s="117" t="s">
        <v>354</v>
      </c>
      <c r="CN500" s="117" t="s">
        <v>378</v>
      </c>
      <c r="CO500" s="117" t="s">
        <v>562</v>
      </c>
      <c r="CP500" s="118">
        <v>11182.71</v>
      </c>
      <c r="CQ500" s="118">
        <v>25.0</v>
      </c>
      <c r="CR500" s="118">
        <v>23.0</v>
      </c>
      <c r="CS500" s="117" t="s">
        <v>24</v>
      </c>
      <c r="CT500" s="117"/>
      <c r="CU500" s="117"/>
      <c r="CV500" s="117" t="s">
        <v>372</v>
      </c>
      <c r="CW500" s="119">
        <v>46177.0</v>
      </c>
      <c r="CX500" s="117" t="s">
        <v>358</v>
      </c>
    </row>
    <row r="501">
      <c r="A501" s="114" t="s">
        <v>565</v>
      </c>
      <c r="B501" s="114" t="s">
        <v>184</v>
      </c>
      <c r="C501" s="114" t="s">
        <v>24</v>
      </c>
      <c r="D501" s="114" t="s">
        <v>376</v>
      </c>
      <c r="E501" s="114" t="s">
        <v>349</v>
      </c>
      <c r="F501" s="114"/>
      <c r="G501" s="114"/>
      <c r="H501" s="114"/>
      <c r="I501" s="115">
        <v>14185.0</v>
      </c>
      <c r="J501" s="114" t="s">
        <v>88</v>
      </c>
      <c r="K501" s="114" t="s">
        <v>377</v>
      </c>
      <c r="L501" s="116">
        <v>45811.0</v>
      </c>
      <c r="M501" s="114" t="s">
        <v>351</v>
      </c>
      <c r="N501" s="115">
        <v>6.0</v>
      </c>
      <c r="O501" s="114" t="s">
        <v>352</v>
      </c>
      <c r="P501" s="114" t="s">
        <v>353</v>
      </c>
      <c r="Q501" s="115">
        <v>8200.25</v>
      </c>
      <c r="R501" s="115">
        <v>10884.69</v>
      </c>
      <c r="S501" s="115">
        <v>60.0</v>
      </c>
      <c r="T501" s="115">
        <v>73.0</v>
      </c>
      <c r="U501" s="115">
        <v>126.0</v>
      </c>
      <c r="V501" s="115">
        <v>173.0</v>
      </c>
      <c r="W501" s="115">
        <v>-0.0948579075</v>
      </c>
      <c r="X501" s="115">
        <v>-0.11922621397552313</v>
      </c>
      <c r="Y501" s="115">
        <v>0.0274483015</v>
      </c>
      <c r="Z501" s="115">
        <v>0.048275056999999996</v>
      </c>
      <c r="AA501" s="115">
        <v>-0.0368766515</v>
      </c>
      <c r="AB501" s="115">
        <v>-1578.8362256253995</v>
      </c>
      <c r="AC501" s="115"/>
      <c r="AD501" s="115"/>
      <c r="AE501" s="115"/>
      <c r="AF501" s="115"/>
      <c r="AG501" s="115">
        <v>-1578.8362256253995</v>
      </c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>
        <v>0.0</v>
      </c>
      <c r="AS501" s="115">
        <v>0.0</v>
      </c>
      <c r="AT501" s="115"/>
      <c r="AU501" s="115"/>
      <c r="AV501" s="115"/>
      <c r="AW501" s="115"/>
      <c r="AX501" s="115"/>
      <c r="AY501" s="115"/>
      <c r="AZ501" s="115"/>
      <c r="BA501" s="115"/>
      <c r="BB501" s="115"/>
      <c r="BC501" s="115"/>
      <c r="BD501" s="115"/>
      <c r="BE501" s="115"/>
      <c r="BF501" s="115"/>
      <c r="BG501" s="115"/>
      <c r="BH501" s="115">
        <v>25966.348856442928</v>
      </c>
      <c r="BI501" s="115">
        <v>-29960.2581571571</v>
      </c>
      <c r="BJ501" s="115">
        <v>20809.122658413584</v>
      </c>
      <c r="BK501" s="115">
        <v>-25772.356875094374</v>
      </c>
      <c r="BL501" s="115">
        <v>17489.740840616996</v>
      </c>
      <c r="BM501" s="115">
        <v>-16398.86734908948</v>
      </c>
      <c r="BN501" s="115">
        <v>20986.243233287816</v>
      </c>
      <c r="BO501" s="115">
        <v>-15136.834126772499</v>
      </c>
      <c r="BP501" s="115">
        <v>15805.795576570108</v>
      </c>
      <c r="BQ501" s="115">
        <v>-20564.331191557896</v>
      </c>
      <c r="BR501" s="115"/>
      <c r="BS501" s="115"/>
      <c r="BT501" s="115"/>
      <c r="BU501" s="115"/>
      <c r="BV501" s="115"/>
      <c r="BW501" s="115"/>
      <c r="BX501" s="115"/>
      <c r="BY501" s="115"/>
      <c r="BZ501" s="115">
        <v>0.0</v>
      </c>
      <c r="CA501" s="115">
        <v>0.0</v>
      </c>
      <c r="CB501" s="115"/>
      <c r="CC501" s="115"/>
      <c r="CD501" s="115">
        <v>0.0</v>
      </c>
      <c r="CE501" s="115">
        <v>0.0</v>
      </c>
      <c r="CF501" s="115">
        <v>0.0</v>
      </c>
      <c r="CG501" s="115">
        <v>0.0</v>
      </c>
      <c r="CH501" s="115"/>
      <c r="CI501" s="115"/>
      <c r="CJ501" s="115"/>
      <c r="CK501" s="115"/>
      <c r="CL501" s="116">
        <v>45811.0</v>
      </c>
      <c r="CM501" s="114" t="s">
        <v>354</v>
      </c>
      <c r="CN501" s="114" t="s">
        <v>378</v>
      </c>
      <c r="CO501" s="114" t="s">
        <v>379</v>
      </c>
      <c r="CP501" s="115">
        <v>8200.25</v>
      </c>
      <c r="CQ501" s="115">
        <v>25.0</v>
      </c>
      <c r="CR501" s="115">
        <v>23.0</v>
      </c>
      <c r="CS501" s="114" t="s">
        <v>24</v>
      </c>
      <c r="CT501" s="114"/>
      <c r="CU501" s="114"/>
      <c r="CV501" s="114" t="s">
        <v>372</v>
      </c>
      <c r="CW501" s="116">
        <v>46177.0</v>
      </c>
      <c r="CX501" s="114" t="s">
        <v>358</v>
      </c>
    </row>
    <row r="502">
      <c r="A502" s="117" t="s">
        <v>561</v>
      </c>
      <c r="B502" s="117" t="s">
        <v>148</v>
      </c>
      <c r="C502" s="117" t="s">
        <v>24</v>
      </c>
      <c r="D502" s="117" t="s">
        <v>376</v>
      </c>
      <c r="E502" s="117" t="s">
        <v>349</v>
      </c>
      <c r="F502" s="117"/>
      <c r="G502" s="117"/>
      <c r="H502" s="117"/>
      <c r="I502" s="118">
        <v>14150.0</v>
      </c>
      <c r="J502" s="117" t="s">
        <v>92</v>
      </c>
      <c r="K502" s="117" t="s">
        <v>377</v>
      </c>
      <c r="L502" s="119">
        <v>45811.0</v>
      </c>
      <c r="M502" s="117" t="s">
        <v>351</v>
      </c>
      <c r="N502" s="118">
        <v>6.0</v>
      </c>
      <c r="O502" s="117" t="s">
        <v>352</v>
      </c>
      <c r="P502" s="117" t="s">
        <v>353</v>
      </c>
      <c r="Q502" s="118">
        <v>22275.96</v>
      </c>
      <c r="R502" s="118">
        <v>19488.09</v>
      </c>
      <c r="S502" s="118">
        <v>97.0</v>
      </c>
      <c r="T502" s="118">
        <v>121.0</v>
      </c>
      <c r="U502" s="118">
        <v>279.0</v>
      </c>
      <c r="V502" s="118">
        <v>246.0</v>
      </c>
      <c r="W502" s="118">
        <v>-0.071499</v>
      </c>
      <c r="X502" s="118">
        <v>-0.08333333333333337</v>
      </c>
      <c r="Y502" s="118">
        <v>0.089236992</v>
      </c>
      <c r="Z502" s="118">
        <v>-0.005437146</v>
      </c>
      <c r="AA502" s="118">
        <v>0.065431824</v>
      </c>
      <c r="AB502" s="118">
        <v>2063.20539134954</v>
      </c>
      <c r="AC502" s="118"/>
      <c r="AD502" s="118"/>
      <c r="AE502" s="118"/>
      <c r="AF502" s="118"/>
      <c r="AG502" s="118">
        <v>2063.20539134954</v>
      </c>
      <c r="AH502" s="118"/>
      <c r="AI502" s="118"/>
      <c r="AJ502" s="118"/>
      <c r="AK502" s="118"/>
      <c r="AL502" s="118"/>
      <c r="AM502" s="118"/>
      <c r="AN502" s="118"/>
      <c r="AO502" s="118"/>
      <c r="AP502" s="118"/>
      <c r="AQ502" s="118"/>
      <c r="AR502" s="118">
        <v>0.0</v>
      </c>
      <c r="AS502" s="118">
        <v>0.0</v>
      </c>
      <c r="AT502" s="118"/>
      <c r="AU502" s="118"/>
      <c r="AV502" s="118"/>
      <c r="AW502" s="118"/>
      <c r="AX502" s="118"/>
      <c r="AY502" s="118"/>
      <c r="AZ502" s="118"/>
      <c r="BA502" s="118"/>
      <c r="BB502" s="118"/>
      <c r="BC502" s="118"/>
      <c r="BD502" s="118"/>
      <c r="BE502" s="118"/>
      <c r="BF502" s="118"/>
      <c r="BG502" s="118"/>
      <c r="BH502" s="118">
        <v>14160.906115140006</v>
      </c>
      <c r="BI502" s="118">
        <v>-5216.485989499999</v>
      </c>
      <c r="BJ502" s="118">
        <v>7091.908042840505</v>
      </c>
      <c r="BK502" s="118">
        <v>-14366.587560955079</v>
      </c>
      <c r="BL502" s="118">
        <v>9629.868418431779</v>
      </c>
      <c r="BM502" s="118">
        <v>-4039.3248183228097</v>
      </c>
      <c r="BN502" s="118">
        <v>3684.635727246461</v>
      </c>
      <c r="BO502" s="118">
        <v>-4182.42797294591</v>
      </c>
      <c r="BP502" s="118">
        <v>10092.313273467495</v>
      </c>
      <c r="BQ502" s="118">
        <v>-4003.977427659077</v>
      </c>
      <c r="BR502" s="118"/>
      <c r="BS502" s="118"/>
      <c r="BT502" s="118"/>
      <c r="BU502" s="118"/>
      <c r="BV502" s="118"/>
      <c r="BW502" s="118"/>
      <c r="BX502" s="118"/>
      <c r="BY502" s="118"/>
      <c r="BZ502" s="118">
        <v>0.0</v>
      </c>
      <c r="CA502" s="118">
        <v>0.0</v>
      </c>
      <c r="CB502" s="118"/>
      <c r="CC502" s="118"/>
      <c r="CD502" s="118">
        <v>0.0</v>
      </c>
      <c r="CE502" s="118">
        <v>0.0</v>
      </c>
      <c r="CF502" s="118">
        <v>0.0</v>
      </c>
      <c r="CG502" s="118">
        <v>0.0</v>
      </c>
      <c r="CH502" s="118"/>
      <c r="CI502" s="118"/>
      <c r="CJ502" s="118"/>
      <c r="CK502" s="118"/>
      <c r="CL502" s="119">
        <v>45811.0</v>
      </c>
      <c r="CM502" s="117" t="s">
        <v>354</v>
      </c>
      <c r="CN502" s="117" t="s">
        <v>378</v>
      </c>
      <c r="CO502" s="117" t="s">
        <v>379</v>
      </c>
      <c r="CP502" s="118">
        <v>22275.96</v>
      </c>
      <c r="CQ502" s="118">
        <v>25.0</v>
      </c>
      <c r="CR502" s="118">
        <v>23.0</v>
      </c>
      <c r="CS502" s="117" t="s">
        <v>24</v>
      </c>
      <c r="CT502" s="117"/>
      <c r="CU502" s="117"/>
      <c r="CV502" s="117" t="s">
        <v>357</v>
      </c>
      <c r="CW502" s="119">
        <v>46177.0</v>
      </c>
      <c r="CX502" s="117" t="s">
        <v>358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26.88"/>
    <col customWidth="1" min="3" max="3" width="25.13"/>
    <col customWidth="1" min="7" max="7" width="23.13"/>
    <col customWidth="1" min="8" max="8" width="29.38"/>
    <col customWidth="1" min="9" max="9" width="26.25"/>
    <col customWidth="1" min="11" max="11" width="14.0"/>
  </cols>
  <sheetData>
    <row r="1">
      <c r="A1" s="104" t="s">
        <v>250</v>
      </c>
      <c r="B1" s="104" t="s">
        <v>246</v>
      </c>
      <c r="C1" s="120" t="s">
        <v>251</v>
      </c>
      <c r="D1" s="104" t="s">
        <v>237</v>
      </c>
      <c r="G1" s="104" t="s">
        <v>250</v>
      </c>
      <c r="H1" s="104" t="s">
        <v>246</v>
      </c>
      <c r="I1" s="104" t="s">
        <v>251</v>
      </c>
      <c r="J1" s="104" t="s">
        <v>237</v>
      </c>
      <c r="L1" s="121" t="s">
        <v>831</v>
      </c>
    </row>
    <row r="2">
      <c r="A2" s="104" t="s">
        <v>105</v>
      </c>
      <c r="B2" s="122" t="s">
        <v>78</v>
      </c>
      <c r="C2" s="70" t="s">
        <v>469</v>
      </c>
      <c r="D2" s="71">
        <v>-183980.76489292955</v>
      </c>
      <c r="G2" s="104" t="s">
        <v>105</v>
      </c>
      <c r="H2" s="104" t="s">
        <v>832</v>
      </c>
      <c r="I2" s="70" t="s">
        <v>469</v>
      </c>
      <c r="J2" s="53">
        <v>-127092.15257092267</v>
      </c>
      <c r="L2" s="123">
        <f t="shared" ref="L2:L32" si="1">D2-J2</f>
        <v>-56888.61232</v>
      </c>
    </row>
    <row r="3">
      <c r="A3" s="104" t="s">
        <v>107</v>
      </c>
      <c r="B3" s="122" t="s">
        <v>80</v>
      </c>
      <c r="C3" s="70" t="s">
        <v>469</v>
      </c>
      <c r="D3" s="71">
        <v>-16323.916611738216</v>
      </c>
      <c r="G3" s="104" t="s">
        <v>107</v>
      </c>
      <c r="H3" s="104" t="s">
        <v>832</v>
      </c>
      <c r="I3" s="70" t="s">
        <v>469</v>
      </c>
      <c r="J3" s="53">
        <v>-53984.04746962748</v>
      </c>
      <c r="L3" s="123">
        <f t="shared" si="1"/>
        <v>37660.13086</v>
      </c>
    </row>
    <row r="4">
      <c r="A4" s="104" t="s">
        <v>132</v>
      </c>
      <c r="B4" s="122" t="s">
        <v>78</v>
      </c>
      <c r="C4" s="70" t="s">
        <v>469</v>
      </c>
      <c r="D4" s="71">
        <v>-82230.9924376244</v>
      </c>
      <c r="G4" s="104" t="s">
        <v>132</v>
      </c>
      <c r="H4" s="104" t="s">
        <v>832</v>
      </c>
      <c r="I4" s="70" t="s">
        <v>469</v>
      </c>
      <c r="J4" s="53">
        <v>-51622.515283845816</v>
      </c>
      <c r="L4" s="123">
        <f t="shared" si="1"/>
        <v>-30608.47715</v>
      </c>
    </row>
    <row r="5">
      <c r="A5" s="104" t="s">
        <v>833</v>
      </c>
      <c r="B5" s="122" t="s">
        <v>94</v>
      </c>
      <c r="C5" s="70" t="s">
        <v>469</v>
      </c>
      <c r="D5" s="71">
        <v>0.0</v>
      </c>
      <c r="G5" s="104" t="s">
        <v>833</v>
      </c>
      <c r="H5" s="104" t="s">
        <v>834</v>
      </c>
      <c r="I5" s="70" t="s">
        <v>469</v>
      </c>
      <c r="J5" s="53">
        <v>0.0</v>
      </c>
      <c r="L5" s="123">
        <f t="shared" si="1"/>
        <v>0</v>
      </c>
    </row>
    <row r="6">
      <c r="A6" s="104" t="s">
        <v>123</v>
      </c>
      <c r="B6" s="122" t="s">
        <v>84</v>
      </c>
      <c r="C6" s="70" t="s">
        <v>469</v>
      </c>
      <c r="D6" s="71">
        <v>-171253.1436108255</v>
      </c>
      <c r="G6" s="104" t="s">
        <v>123</v>
      </c>
      <c r="H6" s="104" t="s">
        <v>832</v>
      </c>
      <c r="I6" s="70" t="s">
        <v>469</v>
      </c>
      <c r="J6" s="53">
        <v>-110013.23668910426</v>
      </c>
      <c r="L6" s="123">
        <f t="shared" si="1"/>
        <v>-61239.90692</v>
      </c>
    </row>
    <row r="7">
      <c r="A7" s="104" t="s">
        <v>143</v>
      </c>
      <c r="B7" s="122" t="s">
        <v>78</v>
      </c>
      <c r="C7" s="70" t="s">
        <v>469</v>
      </c>
      <c r="D7" s="71">
        <v>-88580.90480512928</v>
      </c>
      <c r="G7" s="104" t="s">
        <v>143</v>
      </c>
      <c r="H7" s="104" t="s">
        <v>832</v>
      </c>
      <c r="I7" s="70" t="s">
        <v>469</v>
      </c>
      <c r="J7" s="53">
        <v>-20186.000932938434</v>
      </c>
      <c r="L7" s="123">
        <f t="shared" si="1"/>
        <v>-68394.90387</v>
      </c>
    </row>
    <row r="8">
      <c r="A8" s="104" t="s">
        <v>121</v>
      </c>
      <c r="B8" s="122" t="s">
        <v>80</v>
      </c>
      <c r="C8" s="70" t="s">
        <v>469</v>
      </c>
      <c r="D8" s="71">
        <v>-55638.82653941134</v>
      </c>
      <c r="G8" s="104" t="s">
        <v>121</v>
      </c>
      <c r="H8" s="104" t="s">
        <v>832</v>
      </c>
      <c r="I8" s="70" t="s">
        <v>469</v>
      </c>
      <c r="J8" s="53">
        <v>-83087.33818995778</v>
      </c>
      <c r="L8" s="123">
        <f t="shared" si="1"/>
        <v>27448.51165</v>
      </c>
    </row>
    <row r="9">
      <c r="A9" s="104" t="s">
        <v>152</v>
      </c>
      <c r="B9" s="122" t="s">
        <v>78</v>
      </c>
      <c r="C9" s="70" t="s">
        <v>469</v>
      </c>
      <c r="D9" s="71">
        <v>-51861.14429877671</v>
      </c>
      <c r="G9" s="104" t="s">
        <v>152</v>
      </c>
      <c r="H9" s="104" t="s">
        <v>832</v>
      </c>
      <c r="I9" s="70" t="s">
        <v>469</v>
      </c>
      <c r="J9" s="53">
        <v>-32067.553299527495</v>
      </c>
      <c r="L9" s="123">
        <f t="shared" si="1"/>
        <v>-19793.591</v>
      </c>
    </row>
    <row r="10">
      <c r="A10" s="104" t="s">
        <v>159</v>
      </c>
      <c r="B10" s="122" t="s">
        <v>78</v>
      </c>
      <c r="C10" s="70" t="s">
        <v>469</v>
      </c>
      <c r="D10" s="71">
        <v>-25806.464433163932</v>
      </c>
      <c r="G10" s="104" t="s">
        <v>159</v>
      </c>
      <c r="H10" s="104" t="s">
        <v>835</v>
      </c>
      <c r="I10" s="70" t="s">
        <v>469</v>
      </c>
      <c r="J10" s="53">
        <v>-9271.43742113075</v>
      </c>
      <c r="L10" s="123">
        <f t="shared" si="1"/>
        <v>-16535.02701</v>
      </c>
    </row>
    <row r="11">
      <c r="A11" s="104" t="s">
        <v>151</v>
      </c>
      <c r="B11" s="122" t="s">
        <v>97</v>
      </c>
      <c r="C11" s="70" t="s">
        <v>469</v>
      </c>
      <c r="D11" s="71">
        <v>-28799.057036912393</v>
      </c>
      <c r="G11" s="104" t="s">
        <v>836</v>
      </c>
      <c r="H11" s="104"/>
      <c r="I11" s="70"/>
      <c r="J11" s="53"/>
      <c r="L11" s="123">
        <f t="shared" si="1"/>
        <v>-28799.05704</v>
      </c>
    </row>
    <row r="12">
      <c r="A12" s="104" t="s">
        <v>129</v>
      </c>
      <c r="B12" s="122" t="s">
        <v>94</v>
      </c>
      <c r="C12" s="70" t="s">
        <v>469</v>
      </c>
      <c r="D12" s="71">
        <v>-38815.33667254031</v>
      </c>
      <c r="G12" s="104" t="s">
        <v>129</v>
      </c>
      <c r="H12" s="104" t="s">
        <v>835</v>
      </c>
      <c r="I12" s="70" t="s">
        <v>469</v>
      </c>
      <c r="J12" s="53">
        <v>-36589.15186012024</v>
      </c>
      <c r="L12" s="123">
        <f t="shared" si="1"/>
        <v>-2226.184812</v>
      </c>
    </row>
    <row r="13">
      <c r="A13" s="104" t="s">
        <v>109</v>
      </c>
      <c r="B13" s="122" t="s">
        <v>83</v>
      </c>
      <c r="C13" s="70" t="s">
        <v>469</v>
      </c>
      <c r="D13" s="71">
        <v>-76776.45416590448</v>
      </c>
      <c r="G13" s="104" t="s">
        <v>109</v>
      </c>
      <c r="H13" s="104" t="s">
        <v>837</v>
      </c>
      <c r="I13" s="70" t="s">
        <v>469</v>
      </c>
      <c r="J13" s="53">
        <v>-51865.60866683687</v>
      </c>
      <c r="L13" s="123">
        <f t="shared" si="1"/>
        <v>-24910.8455</v>
      </c>
    </row>
    <row r="14">
      <c r="A14" s="104" t="s">
        <v>122</v>
      </c>
      <c r="B14" s="122" t="s">
        <v>83</v>
      </c>
      <c r="C14" s="70" t="s">
        <v>469</v>
      </c>
      <c r="D14" s="71">
        <v>-33659.21840775719</v>
      </c>
      <c r="G14" s="104" t="s">
        <v>122</v>
      </c>
      <c r="H14" s="104" t="s">
        <v>837</v>
      </c>
      <c r="I14" s="70" t="s">
        <v>469</v>
      </c>
      <c r="J14" s="53">
        <v>3281.749282613745</v>
      </c>
      <c r="L14" s="123">
        <f t="shared" si="1"/>
        <v>-36940.96769</v>
      </c>
    </row>
    <row r="15">
      <c r="A15" s="104" t="s">
        <v>127</v>
      </c>
      <c r="B15" s="122" t="s">
        <v>90</v>
      </c>
      <c r="C15" s="70" t="s">
        <v>469</v>
      </c>
      <c r="D15" s="71">
        <v>-81318.18420462536</v>
      </c>
      <c r="G15" s="104" t="s">
        <v>127</v>
      </c>
      <c r="H15" s="104" t="s">
        <v>835</v>
      </c>
      <c r="I15" s="70" t="s">
        <v>469</v>
      </c>
      <c r="J15" s="53">
        <v>-49240.88499786944</v>
      </c>
      <c r="L15" s="123">
        <f t="shared" si="1"/>
        <v>-32077.29921</v>
      </c>
    </row>
    <row r="16">
      <c r="A16" s="104" t="s">
        <v>158</v>
      </c>
      <c r="B16" s="122" t="s">
        <v>97</v>
      </c>
      <c r="C16" s="70" t="s">
        <v>469</v>
      </c>
      <c r="D16" s="71">
        <v>-79234.15142710473</v>
      </c>
      <c r="G16" s="104" t="s">
        <v>158</v>
      </c>
      <c r="H16" s="104" t="s">
        <v>838</v>
      </c>
      <c r="I16" s="70" t="s">
        <v>469</v>
      </c>
      <c r="J16" s="53">
        <v>-43840.68029741626</v>
      </c>
      <c r="L16" s="123">
        <f t="shared" si="1"/>
        <v>-35393.47113</v>
      </c>
    </row>
    <row r="17">
      <c r="A17" s="104" t="s">
        <v>221</v>
      </c>
      <c r="B17" s="122" t="s">
        <v>97</v>
      </c>
      <c r="C17" s="70" t="s">
        <v>469</v>
      </c>
      <c r="D17" s="71">
        <v>-50587.88650040793</v>
      </c>
      <c r="G17" s="104" t="s">
        <v>221</v>
      </c>
      <c r="H17" s="104" t="s">
        <v>832</v>
      </c>
      <c r="I17" s="70" t="s">
        <v>469</v>
      </c>
      <c r="J17" s="53">
        <v>22693.18825032656</v>
      </c>
      <c r="L17" s="123">
        <f t="shared" si="1"/>
        <v>-73281.07475</v>
      </c>
    </row>
    <row r="18">
      <c r="A18" s="104" t="s">
        <v>222</v>
      </c>
      <c r="B18" s="122" t="s">
        <v>97</v>
      </c>
      <c r="C18" s="70" t="s">
        <v>469</v>
      </c>
      <c r="D18" s="71">
        <v>-137066.58902126126</v>
      </c>
      <c r="G18" s="104" t="s">
        <v>222</v>
      </c>
      <c r="H18" s="104" t="s">
        <v>839</v>
      </c>
      <c r="I18" s="70" t="s">
        <v>469</v>
      </c>
      <c r="J18" s="53">
        <v>27199.135934759284</v>
      </c>
      <c r="L18" s="123">
        <f t="shared" si="1"/>
        <v>-164265.725</v>
      </c>
    </row>
    <row r="19">
      <c r="A19" s="104" t="s">
        <v>223</v>
      </c>
      <c r="B19" s="122" t="s">
        <v>97</v>
      </c>
      <c r="C19" s="70" t="s">
        <v>469</v>
      </c>
      <c r="D19" s="71">
        <v>-153903.95086939348</v>
      </c>
      <c r="G19" s="104" t="s">
        <v>223</v>
      </c>
      <c r="H19" s="104" t="s">
        <v>840</v>
      </c>
      <c r="I19" s="70" t="s">
        <v>469</v>
      </c>
      <c r="J19" s="53">
        <v>-119313.03965646712</v>
      </c>
      <c r="L19" s="123">
        <f t="shared" si="1"/>
        <v>-34590.91121</v>
      </c>
    </row>
    <row r="20">
      <c r="A20" s="104" t="s">
        <v>841</v>
      </c>
      <c r="B20" s="122" t="s">
        <v>97</v>
      </c>
      <c r="C20" s="70" t="s">
        <v>469</v>
      </c>
      <c r="D20" s="71">
        <v>0.0</v>
      </c>
      <c r="G20" s="104" t="s">
        <v>841</v>
      </c>
      <c r="H20" s="104" t="s">
        <v>834</v>
      </c>
      <c r="I20" s="70" t="s">
        <v>469</v>
      </c>
      <c r="J20" s="53">
        <v>0.0</v>
      </c>
      <c r="L20" s="123">
        <f t="shared" si="1"/>
        <v>0</v>
      </c>
    </row>
    <row r="21">
      <c r="A21" s="104" t="s">
        <v>144</v>
      </c>
      <c r="B21" s="122" t="s">
        <v>80</v>
      </c>
      <c r="C21" s="70" t="s">
        <v>469</v>
      </c>
      <c r="D21" s="71">
        <v>-205829.50938427544</v>
      </c>
      <c r="G21" s="104" t="s">
        <v>144</v>
      </c>
      <c r="H21" s="104" t="s">
        <v>832</v>
      </c>
      <c r="I21" s="70" t="s">
        <v>469</v>
      </c>
      <c r="J21" s="53">
        <v>-254023.03196613953</v>
      </c>
      <c r="L21" s="123">
        <f t="shared" si="1"/>
        <v>48193.52258</v>
      </c>
    </row>
    <row r="22">
      <c r="A22" s="104" t="s">
        <v>187</v>
      </c>
      <c r="B22" s="122" t="s">
        <v>78</v>
      </c>
      <c r="C22" s="70" t="s">
        <v>469</v>
      </c>
      <c r="D22" s="71">
        <v>-155285.8402897223</v>
      </c>
      <c r="G22" s="104" t="s">
        <v>187</v>
      </c>
      <c r="H22" s="104" t="s">
        <v>832</v>
      </c>
      <c r="I22" s="70" t="s">
        <v>469</v>
      </c>
      <c r="J22" s="53">
        <v>-86185.01378562093</v>
      </c>
      <c r="L22" s="123">
        <f t="shared" si="1"/>
        <v>-69100.8265</v>
      </c>
    </row>
    <row r="23">
      <c r="A23" s="104" t="s">
        <v>196</v>
      </c>
      <c r="B23" s="122" t="s">
        <v>78</v>
      </c>
      <c r="C23" s="70" t="s">
        <v>469</v>
      </c>
      <c r="D23" s="71">
        <v>-130093.85357257293</v>
      </c>
      <c r="G23" s="104" t="s">
        <v>196</v>
      </c>
      <c r="H23" s="104" t="s">
        <v>834</v>
      </c>
      <c r="I23" s="70" t="s">
        <v>469</v>
      </c>
      <c r="J23" s="53">
        <v>-133250.26597509027</v>
      </c>
      <c r="L23" s="123">
        <f t="shared" si="1"/>
        <v>3156.412403</v>
      </c>
    </row>
    <row r="24">
      <c r="A24" s="104" t="s">
        <v>178</v>
      </c>
      <c r="B24" s="104" t="s">
        <v>80</v>
      </c>
      <c r="C24" s="70" t="s">
        <v>469</v>
      </c>
      <c r="D24" s="71">
        <v>-66055.54549262542</v>
      </c>
      <c r="G24" s="104" t="s">
        <v>178</v>
      </c>
      <c r="H24" s="104" t="s">
        <v>832</v>
      </c>
      <c r="I24" s="70" t="s">
        <v>469</v>
      </c>
      <c r="J24" s="53">
        <v>-89781.79310391622</v>
      </c>
      <c r="L24" s="123">
        <f t="shared" si="1"/>
        <v>23726.24761</v>
      </c>
    </row>
    <row r="25">
      <c r="A25" s="104" t="s">
        <v>163</v>
      </c>
      <c r="B25" s="104" t="s">
        <v>90</v>
      </c>
      <c r="C25" s="70" t="s">
        <v>469</v>
      </c>
      <c r="D25" s="71">
        <v>-249537.97302707785</v>
      </c>
      <c r="G25" s="104" t="s">
        <v>163</v>
      </c>
      <c r="H25" s="104" t="s">
        <v>840</v>
      </c>
      <c r="I25" s="70" t="s">
        <v>469</v>
      </c>
      <c r="J25" s="53">
        <v>-216007.4741408102</v>
      </c>
      <c r="L25" s="123">
        <f t="shared" si="1"/>
        <v>-33530.49889</v>
      </c>
    </row>
    <row r="26">
      <c r="A26" s="104" t="s">
        <v>161</v>
      </c>
      <c r="B26" s="104" t="s">
        <v>88</v>
      </c>
      <c r="C26" s="70" t="s">
        <v>469</v>
      </c>
      <c r="D26" s="71">
        <v>-197794.07780115865</v>
      </c>
      <c r="G26" s="104" t="s">
        <v>161</v>
      </c>
      <c r="H26" s="104" t="s">
        <v>832</v>
      </c>
      <c r="I26" s="70" t="s">
        <v>469</v>
      </c>
      <c r="J26" s="53">
        <v>-120525.06546364096</v>
      </c>
      <c r="L26" s="123">
        <f t="shared" si="1"/>
        <v>-77269.01234</v>
      </c>
    </row>
    <row r="27">
      <c r="A27" s="104" t="s">
        <v>126</v>
      </c>
      <c r="B27" s="104" t="s">
        <v>89</v>
      </c>
      <c r="C27" s="70" t="s">
        <v>469</v>
      </c>
      <c r="D27" s="71">
        <v>-204869.85583322024</v>
      </c>
      <c r="G27" s="104" t="s">
        <v>126</v>
      </c>
      <c r="H27" s="104" t="s">
        <v>842</v>
      </c>
      <c r="I27" s="70" t="s">
        <v>469</v>
      </c>
      <c r="J27" s="53">
        <v>6318.75524270688</v>
      </c>
      <c r="L27" s="123">
        <f t="shared" si="1"/>
        <v>-211188.6111</v>
      </c>
    </row>
    <row r="28">
      <c r="A28" s="104" t="s">
        <v>167</v>
      </c>
      <c r="B28" s="104" t="s">
        <v>88</v>
      </c>
      <c r="C28" s="70" t="s">
        <v>469</v>
      </c>
      <c r="D28" s="71">
        <v>-192508.19712909646</v>
      </c>
      <c r="G28" s="104" t="s">
        <v>167</v>
      </c>
      <c r="H28" s="104" t="s">
        <v>843</v>
      </c>
      <c r="I28" s="70" t="s">
        <v>469</v>
      </c>
      <c r="J28" s="53">
        <v>-120267.89535315173</v>
      </c>
      <c r="L28" s="123">
        <f t="shared" si="1"/>
        <v>-72240.30178</v>
      </c>
    </row>
    <row r="29">
      <c r="A29" s="104" t="s">
        <v>115</v>
      </c>
      <c r="B29" s="104" t="s">
        <v>92</v>
      </c>
      <c r="C29" s="70" t="s">
        <v>469</v>
      </c>
      <c r="D29" s="71">
        <v>-211118.92113470729</v>
      </c>
      <c r="G29" s="104" t="s">
        <v>115</v>
      </c>
      <c r="H29" s="104" t="s">
        <v>844</v>
      </c>
      <c r="I29" s="70" t="s">
        <v>469</v>
      </c>
      <c r="J29" s="53">
        <v>-334811.79239052616</v>
      </c>
      <c r="L29" s="123">
        <f t="shared" si="1"/>
        <v>123692.8713</v>
      </c>
    </row>
    <row r="30">
      <c r="A30" s="104" t="s">
        <v>128</v>
      </c>
      <c r="B30" s="104" t="s">
        <v>92</v>
      </c>
      <c r="C30" s="70" t="s">
        <v>469</v>
      </c>
      <c r="D30" s="71">
        <v>-267520.0575487244</v>
      </c>
      <c r="G30" s="104" t="s">
        <v>128</v>
      </c>
      <c r="H30" s="104" t="s">
        <v>845</v>
      </c>
      <c r="I30" s="70" t="s">
        <v>469</v>
      </c>
      <c r="J30" s="53">
        <v>-257003.37813048114</v>
      </c>
      <c r="L30" s="123">
        <f t="shared" si="1"/>
        <v>-10516.67942</v>
      </c>
      <c r="Q30" s="124" t="s">
        <v>846</v>
      </c>
      <c r="R30" s="124" t="s">
        <v>847</v>
      </c>
      <c r="S30" s="124" t="s">
        <v>848</v>
      </c>
    </row>
    <row r="31">
      <c r="A31" s="104" t="s">
        <v>137</v>
      </c>
      <c r="B31" s="104" t="s">
        <v>89</v>
      </c>
      <c r="C31" s="70" t="s">
        <v>469</v>
      </c>
      <c r="D31" s="71">
        <v>-394231.0757227568</v>
      </c>
      <c r="G31" s="104" t="s">
        <v>137</v>
      </c>
      <c r="H31" s="104" t="s">
        <v>842</v>
      </c>
      <c r="I31" s="70" t="s">
        <v>469</v>
      </c>
      <c r="J31" s="53">
        <v>-220008.53122922138</v>
      </c>
      <c r="L31" s="123">
        <f t="shared" si="1"/>
        <v>-174222.5445</v>
      </c>
      <c r="Q31" s="124">
        <v>83298.0</v>
      </c>
      <c r="R31" s="125">
        <v>96760.0</v>
      </c>
      <c r="S31" s="126">
        <f>Q31/R31</f>
        <v>0.8608722613</v>
      </c>
    </row>
    <row r="32">
      <c r="C32" s="70"/>
      <c r="D32" s="53">
        <f>SUM(D2:D31)</f>
        <v>-3630681.893</v>
      </c>
      <c r="I32" s="70"/>
      <c r="J32" s="53">
        <f>SUM(J2:J31)</f>
        <v>-2560545.06</v>
      </c>
      <c r="L32" s="111">
        <f t="shared" si="1"/>
        <v>-1070136.833</v>
      </c>
      <c r="Q32" s="127"/>
      <c r="R32" s="125"/>
      <c r="S32" s="127"/>
    </row>
    <row r="33">
      <c r="C33" s="70"/>
      <c r="D33" s="53"/>
      <c r="I33" s="70"/>
      <c r="J33" s="53"/>
      <c r="Q33" s="128"/>
      <c r="R33" s="29"/>
      <c r="S33" s="128"/>
    </row>
    <row r="34">
      <c r="C34" s="70"/>
      <c r="D34" s="53"/>
      <c r="I34" s="70"/>
      <c r="J34" s="53"/>
    </row>
    <row r="35">
      <c r="C35" s="70"/>
      <c r="D35" s="53"/>
      <c r="I35" s="70"/>
      <c r="J35" s="53"/>
    </row>
    <row r="36">
      <c r="C36" s="70"/>
      <c r="D36" s="53"/>
      <c r="I36" s="70"/>
      <c r="J36" s="53"/>
    </row>
    <row r="37">
      <c r="A37" s="121" t="s">
        <v>849</v>
      </c>
      <c r="C37" s="70"/>
      <c r="D37" s="53"/>
      <c r="G37" s="121" t="s">
        <v>850</v>
      </c>
      <c r="H37" s="121" t="s">
        <v>851</v>
      </c>
      <c r="I37" s="70"/>
      <c r="J37" s="53"/>
    </row>
    <row r="38">
      <c r="A38" s="104" t="s">
        <v>250</v>
      </c>
      <c r="B38" s="104" t="s">
        <v>246</v>
      </c>
      <c r="C38" s="120" t="s">
        <v>251</v>
      </c>
      <c r="D38" s="104" t="s">
        <v>237</v>
      </c>
      <c r="E38" s="104" t="s">
        <v>238</v>
      </c>
      <c r="G38" s="129" t="s">
        <v>250</v>
      </c>
      <c r="H38" s="129" t="s">
        <v>246</v>
      </c>
      <c r="I38" s="129" t="s">
        <v>251</v>
      </c>
      <c r="J38" s="129" t="s">
        <v>237</v>
      </c>
      <c r="K38" s="104" t="s">
        <v>238</v>
      </c>
      <c r="Q38" s="121" t="s">
        <v>852</v>
      </c>
      <c r="R38" s="121" t="s">
        <v>853</v>
      </c>
      <c r="T38" s="130"/>
    </row>
    <row r="39">
      <c r="A39" s="104" t="s">
        <v>105</v>
      </c>
      <c r="B39" s="122" t="s">
        <v>78</v>
      </c>
      <c r="C39" s="70" t="s">
        <v>469</v>
      </c>
      <c r="D39" s="71">
        <v>-20309.498489106758</v>
      </c>
      <c r="E39" s="71">
        <v>83298.08</v>
      </c>
      <c r="G39" s="129" t="s">
        <v>105</v>
      </c>
      <c r="H39" s="129" t="s">
        <v>832</v>
      </c>
      <c r="I39" s="131" t="s">
        <v>469</v>
      </c>
      <c r="J39" s="71">
        <v>-18546.242246760798</v>
      </c>
      <c r="K39" s="71">
        <v>83298.08</v>
      </c>
      <c r="N39" s="121"/>
      <c r="P39" s="104" t="s">
        <v>58</v>
      </c>
      <c r="Q39" s="123">
        <f>MIN(D39:D62)</f>
        <v>-29131.5713</v>
      </c>
      <c r="R39" s="123">
        <f>MIN(J39:J83)</f>
        <v>-35535.33311</v>
      </c>
      <c r="T39" s="132"/>
      <c r="U39" s="132"/>
      <c r="V39" s="132"/>
      <c r="W39" s="132"/>
    </row>
    <row r="40">
      <c r="A40" s="104" t="s">
        <v>119</v>
      </c>
      <c r="B40" s="122" t="s">
        <v>78</v>
      </c>
      <c r="C40" s="70" t="s">
        <v>506</v>
      </c>
      <c r="D40" s="71">
        <v>-15676.558908857412</v>
      </c>
      <c r="E40" s="71">
        <v>79457.44</v>
      </c>
      <c r="G40" s="129" t="s">
        <v>107</v>
      </c>
      <c r="H40" s="129" t="s">
        <v>832</v>
      </c>
      <c r="I40" s="131" t="s">
        <v>469</v>
      </c>
      <c r="J40" s="71">
        <v>-16727.590704994065</v>
      </c>
      <c r="K40" s="71">
        <v>75330.37</v>
      </c>
      <c r="P40" s="104" t="s">
        <v>59</v>
      </c>
      <c r="Q40" s="123">
        <f>MAX(D39:D62)</f>
        <v>34221.5084</v>
      </c>
      <c r="R40" s="123">
        <f>MAX(J39:J83)</f>
        <v>48794.08538</v>
      </c>
      <c r="T40" s="130"/>
      <c r="U40" s="130"/>
      <c r="V40" s="130"/>
      <c r="W40" s="130"/>
    </row>
    <row r="41">
      <c r="A41" s="104" t="s">
        <v>132</v>
      </c>
      <c r="B41" s="122" t="s">
        <v>78</v>
      </c>
      <c r="C41" s="70" t="s">
        <v>469</v>
      </c>
      <c r="D41" s="71">
        <v>1389.983892509449</v>
      </c>
      <c r="E41" s="71">
        <v>51997.08</v>
      </c>
      <c r="G41" s="104" t="s">
        <v>114</v>
      </c>
      <c r="H41" s="104" t="s">
        <v>832</v>
      </c>
      <c r="I41" s="70" t="s">
        <v>376</v>
      </c>
      <c r="J41" s="71">
        <v>5556.602072182209</v>
      </c>
      <c r="K41" s="71">
        <v>114402.05</v>
      </c>
      <c r="P41" s="104" t="s">
        <v>60</v>
      </c>
      <c r="Q41" s="111">
        <f>STDEV(D39:D62)</f>
        <v>16854.43095</v>
      </c>
      <c r="R41" s="111">
        <f>STDEV(J39:J83)</f>
        <v>18015.52895</v>
      </c>
      <c r="T41" s="130"/>
      <c r="U41" s="130"/>
      <c r="V41" s="130"/>
      <c r="W41" s="130"/>
    </row>
    <row r="42">
      <c r="A42" s="104" t="s">
        <v>546</v>
      </c>
      <c r="B42" s="122" t="s">
        <v>78</v>
      </c>
      <c r="C42" s="70" t="s">
        <v>437</v>
      </c>
      <c r="D42" s="71">
        <v>34221.50840242726</v>
      </c>
      <c r="E42" s="71">
        <v>162412.27</v>
      </c>
      <c r="G42" s="104" t="s">
        <v>132</v>
      </c>
      <c r="H42" s="104" t="s">
        <v>832</v>
      </c>
      <c r="I42" s="70" t="s">
        <v>469</v>
      </c>
      <c r="J42" s="71">
        <v>2353.6092295671233</v>
      </c>
      <c r="K42" s="71">
        <v>51997.08</v>
      </c>
      <c r="L42" s="29"/>
      <c r="M42" s="128"/>
      <c r="P42" s="104" t="s">
        <v>61</v>
      </c>
      <c r="Q42" s="123">
        <f t="shared" ref="Q42:R42" si="2">Q39-Q40</f>
        <v>-63353.07971</v>
      </c>
      <c r="R42" s="123">
        <f t="shared" si="2"/>
        <v>-84329.41849</v>
      </c>
      <c r="T42" s="130"/>
      <c r="U42" s="130"/>
      <c r="V42" s="130"/>
      <c r="W42" s="130"/>
    </row>
    <row r="43">
      <c r="A43" s="104" t="s">
        <v>143</v>
      </c>
      <c r="B43" s="122" t="s">
        <v>78</v>
      </c>
      <c r="C43" s="70" t="s">
        <v>469</v>
      </c>
      <c r="D43" s="71">
        <v>-4712.881104665816</v>
      </c>
      <c r="E43" s="71">
        <v>105413.54</v>
      </c>
      <c r="G43" s="104" t="s">
        <v>854</v>
      </c>
      <c r="H43" s="104"/>
      <c r="I43" s="70"/>
      <c r="J43" s="71"/>
      <c r="K43" s="71"/>
      <c r="L43" s="29"/>
      <c r="M43" s="128"/>
      <c r="P43" s="104" t="s">
        <v>229</v>
      </c>
      <c r="Q43" s="123">
        <f>MEDIAN(D39:D62)</f>
        <v>-3064.609496</v>
      </c>
      <c r="R43" s="123">
        <f>MEDIAN(J39:J83)</f>
        <v>392.0353594</v>
      </c>
    </row>
    <row r="44">
      <c r="A44" s="104" t="s">
        <v>646</v>
      </c>
      <c r="B44" s="122" t="s">
        <v>78</v>
      </c>
      <c r="C44" s="70" t="s">
        <v>437</v>
      </c>
      <c r="D44" s="71">
        <v>29016.85985001968</v>
      </c>
      <c r="E44" s="71">
        <v>122798.66999999997</v>
      </c>
      <c r="G44" s="104" t="s">
        <v>546</v>
      </c>
      <c r="H44" s="104" t="s">
        <v>832</v>
      </c>
      <c r="I44" s="70" t="s">
        <v>437</v>
      </c>
      <c r="J44" s="71">
        <v>39059.49168079673</v>
      </c>
      <c r="K44" s="71">
        <v>162412.27</v>
      </c>
      <c r="L44" s="29"/>
      <c r="M44" s="128"/>
    </row>
    <row r="45">
      <c r="A45" s="104" t="s">
        <v>664</v>
      </c>
      <c r="B45" s="122" t="s">
        <v>78</v>
      </c>
      <c r="C45" s="70" t="s">
        <v>444</v>
      </c>
      <c r="D45" s="71">
        <v>-2493.693692579322</v>
      </c>
      <c r="E45" s="71">
        <v>75643.54</v>
      </c>
      <c r="G45" s="104" t="s">
        <v>123</v>
      </c>
      <c r="H45" s="104" t="s">
        <v>832</v>
      </c>
      <c r="I45" s="70" t="s">
        <v>469</v>
      </c>
      <c r="J45" s="71">
        <v>-15223.700082350248</v>
      </c>
      <c r="K45" s="71">
        <v>155465.96</v>
      </c>
      <c r="L45" s="29"/>
      <c r="M45" s="128"/>
    </row>
    <row r="46">
      <c r="A46" s="104" t="s">
        <v>152</v>
      </c>
      <c r="B46" s="122" t="s">
        <v>78</v>
      </c>
      <c r="C46" s="70" t="s">
        <v>469</v>
      </c>
      <c r="D46" s="71">
        <v>-11319.91699502282</v>
      </c>
      <c r="E46" s="71">
        <v>39892.590000000004</v>
      </c>
      <c r="G46" s="104" t="s">
        <v>143</v>
      </c>
      <c r="H46" s="104" t="s">
        <v>832</v>
      </c>
      <c r="I46" s="70" t="s">
        <v>469</v>
      </c>
      <c r="J46" s="71">
        <v>-1818.5215169678097</v>
      </c>
      <c r="K46" s="71">
        <v>105413.54</v>
      </c>
      <c r="L46" s="29"/>
      <c r="M46" s="128"/>
    </row>
    <row r="47">
      <c r="A47" s="104" t="s">
        <v>159</v>
      </c>
      <c r="B47" s="122" t="s">
        <v>78</v>
      </c>
      <c r="C47" s="70" t="s">
        <v>469</v>
      </c>
      <c r="D47" s="71">
        <v>907.549017347373</v>
      </c>
      <c r="E47" s="71">
        <v>64886.14000000001</v>
      </c>
      <c r="G47" s="104" t="s">
        <v>646</v>
      </c>
      <c r="H47" s="104" t="s">
        <v>832</v>
      </c>
      <c r="I47" s="70" t="s">
        <v>437</v>
      </c>
      <c r="J47" s="71">
        <v>28722.896448152063</v>
      </c>
      <c r="K47" s="71">
        <v>123421.9</v>
      </c>
      <c r="L47" s="29"/>
      <c r="M47" s="128"/>
    </row>
    <row r="48">
      <c r="A48" s="104" t="s">
        <v>165</v>
      </c>
      <c r="B48" s="122" t="s">
        <v>78</v>
      </c>
      <c r="C48" s="70" t="s">
        <v>360</v>
      </c>
      <c r="D48" s="71">
        <v>-17220.805527429475</v>
      </c>
      <c r="E48" s="71">
        <v>79635.78999999998</v>
      </c>
      <c r="G48" s="104" t="s">
        <v>121</v>
      </c>
      <c r="H48" s="104" t="s">
        <v>832</v>
      </c>
      <c r="I48" s="70" t="s">
        <v>469</v>
      </c>
      <c r="J48" s="71">
        <v>392.0353593609416</v>
      </c>
      <c r="K48" s="71">
        <v>77648.16</v>
      </c>
      <c r="L48" s="29"/>
      <c r="M48" s="128"/>
    </row>
    <row r="49">
      <c r="A49" s="104" t="s">
        <v>171</v>
      </c>
      <c r="B49" s="122" t="s">
        <v>78</v>
      </c>
      <c r="C49" s="70" t="s">
        <v>348</v>
      </c>
      <c r="D49" s="71">
        <v>-3635.525299991605</v>
      </c>
      <c r="E49" s="71">
        <v>385146.51000000007</v>
      </c>
      <c r="G49" s="104" t="s">
        <v>152</v>
      </c>
      <c r="H49" s="104" t="s">
        <v>832</v>
      </c>
      <c r="I49" s="70" t="s">
        <v>469</v>
      </c>
      <c r="J49" s="71">
        <v>-10700.489894121798</v>
      </c>
      <c r="K49" s="71">
        <v>39892.59</v>
      </c>
      <c r="L49" s="29"/>
      <c r="M49" s="128"/>
    </row>
    <row r="50">
      <c r="A50" s="104" t="s">
        <v>177</v>
      </c>
      <c r="B50" s="122" t="s">
        <v>78</v>
      </c>
      <c r="C50" s="70" t="s">
        <v>418</v>
      </c>
      <c r="D50" s="71">
        <v>14764.710419373181</v>
      </c>
      <c r="E50" s="71">
        <v>141936.18999999997</v>
      </c>
      <c r="G50" s="104" t="s">
        <v>806</v>
      </c>
      <c r="H50" s="104" t="s">
        <v>832</v>
      </c>
      <c r="I50" s="70" t="s">
        <v>437</v>
      </c>
      <c r="J50" s="71">
        <v>12704.013989893896</v>
      </c>
      <c r="K50" s="71">
        <v>63160.4</v>
      </c>
      <c r="L50" s="29"/>
      <c r="M50" s="128"/>
    </row>
    <row r="51">
      <c r="A51" s="104" t="s">
        <v>698</v>
      </c>
      <c r="B51" s="122" t="s">
        <v>78</v>
      </c>
      <c r="C51" s="70" t="s">
        <v>437</v>
      </c>
      <c r="D51" s="71">
        <v>-981.090259516287</v>
      </c>
      <c r="E51" s="71">
        <v>103665.02</v>
      </c>
      <c r="G51" s="104" t="s">
        <v>804</v>
      </c>
      <c r="H51" s="104" t="s">
        <v>832</v>
      </c>
      <c r="I51" s="70" t="s">
        <v>437</v>
      </c>
      <c r="J51" s="71">
        <v>6932.864741669584</v>
      </c>
      <c r="K51" s="71">
        <v>74127.69</v>
      </c>
      <c r="L51" s="29"/>
      <c r="M51" s="128"/>
    </row>
    <row r="52">
      <c r="A52" s="104" t="s">
        <v>701</v>
      </c>
      <c r="B52" s="122" t="s">
        <v>78</v>
      </c>
      <c r="C52" s="70" t="s">
        <v>490</v>
      </c>
      <c r="D52" s="71">
        <v>-20511.772912857326</v>
      </c>
      <c r="E52" s="71">
        <v>186587.57</v>
      </c>
      <c r="G52" s="104" t="s">
        <v>133</v>
      </c>
      <c r="H52" s="104" t="s">
        <v>832</v>
      </c>
      <c r="I52" s="70" t="s">
        <v>376</v>
      </c>
      <c r="J52" s="71">
        <v>16242.574320234678</v>
      </c>
      <c r="K52" s="71">
        <v>202221.03</v>
      </c>
      <c r="L52" s="29"/>
      <c r="M52" s="128"/>
    </row>
    <row r="53">
      <c r="A53" s="104" t="s">
        <v>182</v>
      </c>
      <c r="B53" s="122" t="s">
        <v>78</v>
      </c>
      <c r="C53" s="70" t="s">
        <v>414</v>
      </c>
      <c r="D53" s="71">
        <v>31873.398788873263</v>
      </c>
      <c r="E53" s="71">
        <v>163197.94</v>
      </c>
      <c r="G53" s="104" t="s">
        <v>164</v>
      </c>
      <c r="H53" s="104" t="s">
        <v>832</v>
      </c>
      <c r="I53" s="70" t="s">
        <v>348</v>
      </c>
      <c r="J53" s="71">
        <v>23.64862429306345</v>
      </c>
      <c r="K53" s="71">
        <v>92841.38</v>
      </c>
      <c r="L53" s="29"/>
      <c r="M53" s="128"/>
    </row>
    <row r="54">
      <c r="A54" s="104" t="s">
        <v>757</v>
      </c>
      <c r="B54" s="122" t="s">
        <v>78</v>
      </c>
      <c r="C54" s="70" t="s">
        <v>406</v>
      </c>
      <c r="D54" s="71">
        <v>-29131.571302863653</v>
      </c>
      <c r="E54" s="71">
        <v>336554.99</v>
      </c>
      <c r="G54" s="104" t="s">
        <v>181</v>
      </c>
      <c r="H54" s="104" t="s">
        <v>832</v>
      </c>
      <c r="I54" s="70" t="s">
        <v>360</v>
      </c>
      <c r="J54" s="71">
        <v>48794.08537606676</v>
      </c>
      <c r="K54" s="71">
        <v>239375.73</v>
      </c>
      <c r="L54" s="29"/>
      <c r="M54" s="128"/>
    </row>
    <row r="55">
      <c r="A55" s="104" t="s">
        <v>765</v>
      </c>
      <c r="B55" s="122" t="s">
        <v>78</v>
      </c>
      <c r="C55" s="70" t="s">
        <v>437</v>
      </c>
      <c r="D55" s="71">
        <v>8190.075774624913</v>
      </c>
      <c r="E55" s="71">
        <v>117434.95999999999</v>
      </c>
      <c r="G55" s="104" t="s">
        <v>186</v>
      </c>
      <c r="H55" s="104" t="s">
        <v>832</v>
      </c>
      <c r="I55" s="70" t="s">
        <v>360</v>
      </c>
      <c r="J55" s="71">
        <v>149.23586923903667</v>
      </c>
      <c r="K55" s="71">
        <v>103648.6</v>
      </c>
      <c r="L55" s="29"/>
      <c r="M55" s="128"/>
    </row>
    <row r="56">
      <c r="A56" s="104" t="s">
        <v>187</v>
      </c>
      <c r="B56" s="122" t="s">
        <v>78</v>
      </c>
      <c r="C56" s="70" t="s">
        <v>469</v>
      </c>
      <c r="D56" s="71">
        <v>-22869.934356044887</v>
      </c>
      <c r="E56" s="71">
        <v>106313.66</v>
      </c>
      <c r="G56" s="104" t="s">
        <v>209</v>
      </c>
      <c r="H56" s="104" t="s">
        <v>832</v>
      </c>
      <c r="I56" s="70" t="s">
        <v>348</v>
      </c>
      <c r="J56" s="71">
        <v>-16120.521823502555</v>
      </c>
      <c r="K56" s="71">
        <v>97052.48</v>
      </c>
      <c r="L56" s="29"/>
      <c r="M56" s="128"/>
    </row>
    <row r="57">
      <c r="A57" s="104" t="s">
        <v>192</v>
      </c>
      <c r="B57" s="122" t="s">
        <v>78</v>
      </c>
      <c r="C57" s="70" t="s">
        <v>360</v>
      </c>
      <c r="D57" s="71">
        <v>-6122.965904391536</v>
      </c>
      <c r="E57" s="71">
        <v>80596.35</v>
      </c>
      <c r="G57" s="104" t="s">
        <v>213</v>
      </c>
      <c r="H57" s="104" t="s">
        <v>832</v>
      </c>
      <c r="I57" s="70" t="s">
        <v>348</v>
      </c>
      <c r="J57" s="71">
        <v>18147.598856175493</v>
      </c>
      <c r="K57" s="71">
        <v>67328.96</v>
      </c>
      <c r="L57" s="29"/>
      <c r="M57" s="128"/>
    </row>
    <row r="58">
      <c r="A58" s="104" t="s">
        <v>196</v>
      </c>
      <c r="B58" s="122" t="s">
        <v>78</v>
      </c>
      <c r="C58" s="70" t="s">
        <v>469</v>
      </c>
      <c r="D58" s="71">
        <v>-9632.11152049912</v>
      </c>
      <c r="E58" s="71">
        <v>84272.92</v>
      </c>
      <c r="G58" s="104" t="s">
        <v>794</v>
      </c>
      <c r="H58" s="104" t="s">
        <v>832</v>
      </c>
      <c r="I58" s="70" t="s">
        <v>437</v>
      </c>
      <c r="J58" s="71">
        <v>636.3962442856596</v>
      </c>
      <c r="K58" s="71">
        <v>68352.95</v>
      </c>
      <c r="L58" s="29"/>
      <c r="M58" s="128"/>
    </row>
    <row r="59">
      <c r="A59" s="104" t="s">
        <v>200</v>
      </c>
      <c r="B59" s="122" t="s">
        <v>78</v>
      </c>
      <c r="C59" s="70" t="s">
        <v>506</v>
      </c>
      <c r="D59" s="71">
        <v>10079.289430406385</v>
      </c>
      <c r="E59" s="71">
        <v>104097.20000000003</v>
      </c>
      <c r="G59" s="104" t="s">
        <v>221</v>
      </c>
      <c r="H59" s="104" t="s">
        <v>832</v>
      </c>
      <c r="I59" s="70" t="s">
        <v>469</v>
      </c>
      <c r="J59" s="71">
        <v>-22890.27940974729</v>
      </c>
      <c r="K59" s="71">
        <v>133468.61</v>
      </c>
      <c r="L59" s="29"/>
      <c r="M59" s="128"/>
    </row>
    <row r="60">
      <c r="A60" s="104" t="s">
        <v>719</v>
      </c>
      <c r="B60" s="122" t="s">
        <v>78</v>
      </c>
      <c r="C60" s="70" t="s">
        <v>437</v>
      </c>
      <c r="D60" s="71">
        <v>8033.878782386932</v>
      </c>
      <c r="E60" s="71">
        <v>91715.74</v>
      </c>
      <c r="G60" s="104" t="s">
        <v>130</v>
      </c>
      <c r="H60" s="104" t="s">
        <v>832</v>
      </c>
      <c r="I60" s="70" t="s">
        <v>360</v>
      </c>
      <c r="J60" s="71">
        <v>15215.292480839991</v>
      </c>
      <c r="K60" s="71">
        <v>119362.95</v>
      </c>
      <c r="L60" s="29"/>
      <c r="M60" s="128"/>
    </row>
    <row r="61">
      <c r="A61" s="104" t="s">
        <v>733</v>
      </c>
      <c r="B61" s="104" t="s">
        <v>78</v>
      </c>
      <c r="C61" s="70" t="s">
        <v>395</v>
      </c>
      <c r="D61" s="71">
        <v>-960.4929811845</v>
      </c>
      <c r="E61" s="71">
        <v>87432.67</v>
      </c>
      <c r="G61" s="104" t="s">
        <v>144</v>
      </c>
      <c r="H61" s="104" t="s">
        <v>832</v>
      </c>
      <c r="I61" s="70" t="s">
        <v>469</v>
      </c>
      <c r="J61" s="71">
        <v>-35535.33311012842</v>
      </c>
      <c r="K61" s="71">
        <v>71779.0</v>
      </c>
      <c r="L61" s="29"/>
      <c r="M61" s="128"/>
    </row>
    <row r="62">
      <c r="A62" s="104" t="s">
        <v>204</v>
      </c>
      <c r="B62" s="104" t="s">
        <v>78</v>
      </c>
      <c r="C62" s="70" t="s">
        <v>376</v>
      </c>
      <c r="D62" s="71">
        <v>-7088.646910988428</v>
      </c>
      <c r="E62" s="71">
        <v>101244.01000000001</v>
      </c>
      <c r="G62" s="104" t="s">
        <v>177</v>
      </c>
      <c r="H62" s="104" t="s">
        <v>832</v>
      </c>
      <c r="I62" s="70" t="s">
        <v>418</v>
      </c>
      <c r="J62" s="71">
        <v>18972.70615796126</v>
      </c>
      <c r="K62" s="71">
        <v>141936.19</v>
      </c>
      <c r="L62" s="29"/>
      <c r="M62" s="128"/>
    </row>
    <row r="63">
      <c r="C63" s="70"/>
      <c r="D63" s="53">
        <v>2709881.0</v>
      </c>
      <c r="G63" s="104" t="s">
        <v>224</v>
      </c>
      <c r="H63" s="104" t="s">
        <v>832</v>
      </c>
      <c r="I63" s="70" t="s">
        <v>348</v>
      </c>
      <c r="J63" s="71">
        <v>19026.227825286787</v>
      </c>
      <c r="K63" s="71">
        <v>78769.87</v>
      </c>
      <c r="L63" s="29"/>
      <c r="M63" s="128"/>
    </row>
    <row r="64">
      <c r="C64" s="70"/>
      <c r="D64" s="53"/>
      <c r="G64" s="104" t="s">
        <v>153</v>
      </c>
      <c r="H64" s="104" t="s">
        <v>832</v>
      </c>
      <c r="I64" s="70" t="s">
        <v>376</v>
      </c>
      <c r="J64" s="71">
        <v>-22049.469614660033</v>
      </c>
      <c r="K64" s="71">
        <v>168585.27</v>
      </c>
      <c r="L64" s="29"/>
      <c r="M64" s="128"/>
    </row>
    <row r="65">
      <c r="C65" s="70"/>
      <c r="D65" s="53"/>
      <c r="G65" s="104" t="s">
        <v>160</v>
      </c>
      <c r="H65" s="104" t="s">
        <v>832</v>
      </c>
      <c r="I65" s="70" t="s">
        <v>376</v>
      </c>
      <c r="J65" s="71">
        <v>-18080.021282894</v>
      </c>
      <c r="K65" s="71">
        <v>96206.62</v>
      </c>
      <c r="L65" s="29"/>
      <c r="M65" s="128"/>
    </row>
    <row r="66">
      <c r="C66" s="70"/>
      <c r="D66" s="53"/>
      <c r="G66" s="104" t="s">
        <v>138</v>
      </c>
      <c r="H66" s="104" t="s">
        <v>832</v>
      </c>
      <c r="I66" s="70" t="s">
        <v>376</v>
      </c>
      <c r="J66" s="71">
        <v>9432.220270380785</v>
      </c>
      <c r="K66" s="71">
        <v>164565.03</v>
      </c>
      <c r="L66" s="29"/>
      <c r="M66" s="128"/>
    </row>
    <row r="67">
      <c r="C67" s="70"/>
      <c r="D67" s="53"/>
      <c r="G67" s="104" t="s">
        <v>684</v>
      </c>
      <c r="H67" s="104" t="s">
        <v>832</v>
      </c>
      <c r="I67" s="70" t="s">
        <v>437</v>
      </c>
      <c r="J67" s="71">
        <v>23962.926057162756</v>
      </c>
      <c r="K67" s="71">
        <v>91703.36</v>
      </c>
      <c r="L67" s="29"/>
      <c r="M67" s="128"/>
    </row>
    <row r="68">
      <c r="C68" s="70"/>
      <c r="D68" s="53"/>
      <c r="G68" s="104" t="s">
        <v>134</v>
      </c>
      <c r="H68" s="104" t="s">
        <v>832</v>
      </c>
      <c r="I68" s="70" t="s">
        <v>414</v>
      </c>
      <c r="J68" s="71">
        <v>3775.59354672431</v>
      </c>
      <c r="K68" s="71">
        <v>161912.5</v>
      </c>
      <c r="L68" s="29"/>
      <c r="M68" s="128"/>
    </row>
    <row r="69">
      <c r="C69" s="70"/>
      <c r="D69" s="53"/>
      <c r="G69" s="104" t="s">
        <v>759</v>
      </c>
      <c r="H69" s="104" t="s">
        <v>832</v>
      </c>
      <c r="I69" s="70" t="s">
        <v>437</v>
      </c>
      <c r="J69" s="71">
        <v>17130.205173395705</v>
      </c>
      <c r="K69" s="71">
        <v>118217.63</v>
      </c>
      <c r="L69" s="29"/>
      <c r="M69" s="128"/>
    </row>
    <row r="70">
      <c r="C70" s="70"/>
      <c r="D70" s="53"/>
      <c r="G70" s="104" t="s">
        <v>156</v>
      </c>
      <c r="H70" s="104" t="s">
        <v>832</v>
      </c>
      <c r="I70" s="70" t="s">
        <v>348</v>
      </c>
      <c r="J70" s="71">
        <v>-11866.179382337436</v>
      </c>
      <c r="K70" s="71">
        <v>89682.6</v>
      </c>
      <c r="L70" s="29"/>
      <c r="M70" s="128"/>
    </row>
    <row r="71">
      <c r="C71" s="70"/>
      <c r="D71" s="53"/>
      <c r="G71" s="104" t="s">
        <v>172</v>
      </c>
      <c r="H71" s="104" t="s">
        <v>832</v>
      </c>
      <c r="I71" s="70" t="s">
        <v>376</v>
      </c>
      <c r="J71" s="71">
        <v>-5164.807297840891</v>
      </c>
      <c r="K71" s="71">
        <v>63005.58</v>
      </c>
      <c r="L71" s="29"/>
      <c r="M71" s="128"/>
    </row>
    <row r="72">
      <c r="C72" s="70"/>
      <c r="D72" s="53"/>
      <c r="G72" s="104" t="s">
        <v>765</v>
      </c>
      <c r="H72" s="104" t="s">
        <v>832</v>
      </c>
      <c r="I72" s="70" t="s">
        <v>437</v>
      </c>
      <c r="J72" s="71">
        <v>11655.234669762891</v>
      </c>
      <c r="K72" s="71">
        <v>117434.96</v>
      </c>
      <c r="L72" s="29"/>
      <c r="M72" s="128"/>
    </row>
    <row r="73">
      <c r="C73" s="70"/>
      <c r="D73" s="53"/>
      <c r="G73" s="104" t="s">
        <v>225</v>
      </c>
      <c r="H73" s="104" t="s">
        <v>832</v>
      </c>
      <c r="I73" s="70" t="s">
        <v>414</v>
      </c>
      <c r="J73" s="71">
        <v>-1596.846971805849</v>
      </c>
      <c r="K73" s="71">
        <v>121264.39</v>
      </c>
      <c r="L73" s="29"/>
      <c r="M73" s="128"/>
    </row>
    <row r="74">
      <c r="C74" s="70"/>
      <c r="D74" s="53"/>
      <c r="G74" s="104" t="s">
        <v>187</v>
      </c>
      <c r="H74" s="104" t="s">
        <v>832</v>
      </c>
      <c r="I74" s="70" t="s">
        <v>469</v>
      </c>
      <c r="J74" s="71">
        <v>-21035.594623525547</v>
      </c>
      <c r="K74" s="71">
        <v>106313.66</v>
      </c>
      <c r="L74" s="29"/>
      <c r="M74" s="128"/>
    </row>
    <row r="75">
      <c r="C75" s="70"/>
      <c r="D75" s="53"/>
      <c r="G75" s="104" t="s">
        <v>192</v>
      </c>
      <c r="H75" s="104" t="s">
        <v>832</v>
      </c>
      <c r="I75" s="70" t="s">
        <v>360</v>
      </c>
      <c r="J75" s="71">
        <v>-5720.992680386749</v>
      </c>
      <c r="K75" s="71">
        <v>80596.35</v>
      </c>
      <c r="L75" s="29"/>
      <c r="M75" s="128"/>
    </row>
    <row r="76">
      <c r="C76" s="70"/>
      <c r="D76" s="53"/>
      <c r="G76" s="104" t="s">
        <v>178</v>
      </c>
      <c r="H76" s="104" t="s">
        <v>832</v>
      </c>
      <c r="I76" s="70" t="s">
        <v>469</v>
      </c>
      <c r="J76" s="71">
        <v>-16095.87949189435</v>
      </c>
      <c r="K76" s="71">
        <v>42552.64</v>
      </c>
      <c r="L76" s="29"/>
      <c r="M76" s="128"/>
    </row>
    <row r="77">
      <c r="C77" s="70"/>
      <c r="D77" s="53"/>
      <c r="G77" s="104" t="s">
        <v>719</v>
      </c>
      <c r="H77" s="104" t="s">
        <v>832</v>
      </c>
      <c r="I77" s="70" t="s">
        <v>437</v>
      </c>
      <c r="J77" s="71">
        <v>10929.448028524388</v>
      </c>
      <c r="K77" s="71">
        <v>91715.74</v>
      </c>
      <c r="L77" s="29"/>
      <c r="M77" s="128"/>
    </row>
    <row r="78">
      <c r="C78" s="70"/>
      <c r="D78" s="53"/>
      <c r="G78" s="104" t="s">
        <v>161</v>
      </c>
      <c r="H78" s="104" t="s">
        <v>832</v>
      </c>
      <c r="I78" s="70" t="s">
        <v>469</v>
      </c>
      <c r="J78" s="71">
        <v>-9234.559008338612</v>
      </c>
      <c r="K78" s="71">
        <v>106584.57</v>
      </c>
      <c r="L78" s="29"/>
      <c r="M78" s="128"/>
    </row>
    <row r="79">
      <c r="C79" s="70"/>
      <c r="D79" s="53"/>
      <c r="G79" s="104" t="s">
        <v>169</v>
      </c>
      <c r="H79" s="104" t="s">
        <v>832</v>
      </c>
      <c r="I79" s="70" t="s">
        <v>376</v>
      </c>
      <c r="J79" s="71">
        <v>-23605.585414328907</v>
      </c>
      <c r="K79" s="71">
        <v>174345.16</v>
      </c>
      <c r="L79" s="29"/>
      <c r="M79" s="128"/>
    </row>
    <row r="80">
      <c r="C80" s="70"/>
      <c r="D80" s="53"/>
      <c r="G80" s="104" t="s">
        <v>204</v>
      </c>
      <c r="H80" s="104" t="s">
        <v>832</v>
      </c>
      <c r="I80" s="70" t="s">
        <v>376</v>
      </c>
      <c r="J80" s="71">
        <v>-5573.109232625953</v>
      </c>
      <c r="K80" s="71">
        <v>101244.01</v>
      </c>
      <c r="L80" s="29"/>
      <c r="M80" s="128"/>
    </row>
    <row r="81">
      <c r="C81" s="70"/>
      <c r="D81" s="53"/>
      <c r="G81" s="104" t="s">
        <v>194</v>
      </c>
      <c r="H81" s="104" t="s">
        <v>832</v>
      </c>
      <c r="I81" s="70" t="s">
        <v>376</v>
      </c>
      <c r="J81" s="71">
        <v>6654.371360690973</v>
      </c>
      <c r="K81" s="71">
        <v>96533.11</v>
      </c>
      <c r="L81" s="29"/>
      <c r="M81" s="128"/>
    </row>
    <row r="82">
      <c r="C82" s="70"/>
      <c r="D82" s="53"/>
      <c r="G82" s="104" t="s">
        <v>214</v>
      </c>
      <c r="H82" s="104" t="s">
        <v>832</v>
      </c>
      <c r="I82" s="70" t="s">
        <v>418</v>
      </c>
      <c r="J82" s="71">
        <v>22663.389192985644</v>
      </c>
      <c r="K82" s="71">
        <v>171427.17</v>
      </c>
      <c r="L82" s="29"/>
      <c r="M82" s="128"/>
    </row>
    <row r="83">
      <c r="C83" s="70"/>
      <c r="D83" s="53"/>
      <c r="I83" s="70"/>
      <c r="J83" s="53"/>
      <c r="K83" s="128"/>
      <c r="L83" s="29"/>
      <c r="M83" s="128"/>
    </row>
    <row r="84">
      <c r="C84" s="70"/>
      <c r="D84" s="53"/>
      <c r="I84" s="70"/>
      <c r="J84" s="53"/>
    </row>
    <row r="85">
      <c r="C85" s="70"/>
      <c r="D85" s="53"/>
      <c r="I85" s="70"/>
      <c r="J85" s="53"/>
    </row>
    <row r="86">
      <c r="A86" s="104" t="s">
        <v>250</v>
      </c>
      <c r="B86" s="104" t="s">
        <v>246</v>
      </c>
      <c r="C86" s="120" t="s">
        <v>251</v>
      </c>
      <c r="D86" s="104" t="s">
        <v>237</v>
      </c>
      <c r="E86" s="104" t="s">
        <v>238</v>
      </c>
      <c r="G86" s="129" t="s">
        <v>250</v>
      </c>
      <c r="H86" s="129" t="s">
        <v>246</v>
      </c>
      <c r="I86" s="129" t="s">
        <v>251</v>
      </c>
      <c r="J86" s="129" t="s">
        <v>237</v>
      </c>
      <c r="K86" s="104" t="s">
        <v>238</v>
      </c>
    </row>
    <row r="87">
      <c r="A87" s="104" t="s">
        <v>105</v>
      </c>
      <c r="B87" s="122" t="s">
        <v>78</v>
      </c>
      <c r="C87" s="70" t="s">
        <v>469</v>
      </c>
      <c r="D87" s="71">
        <v>-37803.780264482775</v>
      </c>
      <c r="E87" s="71">
        <v>125420.02</v>
      </c>
      <c r="G87" s="129" t="s">
        <v>105</v>
      </c>
      <c r="H87" s="129" t="s">
        <v>832</v>
      </c>
      <c r="I87" s="131" t="s">
        <v>469</v>
      </c>
      <c r="J87" s="71">
        <v>-33122.15966525686</v>
      </c>
      <c r="K87" s="71">
        <v>125420.02</v>
      </c>
    </row>
    <row r="88">
      <c r="A88" s="104" t="s">
        <v>119</v>
      </c>
      <c r="B88" s="122" t="s">
        <v>78</v>
      </c>
      <c r="C88" s="70" t="s">
        <v>506</v>
      </c>
      <c r="D88" s="71">
        <v>-11113.48551083345</v>
      </c>
      <c r="E88" s="71">
        <v>85110.87000000002</v>
      </c>
      <c r="G88" s="129" t="s">
        <v>107</v>
      </c>
      <c r="H88" s="129" t="s">
        <v>832</v>
      </c>
      <c r="I88" s="131" t="s">
        <v>469</v>
      </c>
      <c r="J88" s="71">
        <v>-13953.795575651793</v>
      </c>
      <c r="K88" s="71">
        <v>99475.6</v>
      </c>
    </row>
    <row r="89">
      <c r="A89" s="104" t="s">
        <v>132</v>
      </c>
      <c r="B89" s="122" t="s">
        <v>78</v>
      </c>
      <c r="C89" s="70" t="s">
        <v>469</v>
      </c>
      <c r="D89" s="71">
        <v>-18755.981248857457</v>
      </c>
      <c r="E89" s="71">
        <v>68468.96000000002</v>
      </c>
      <c r="G89" s="104" t="s">
        <v>114</v>
      </c>
      <c r="H89" s="104" t="s">
        <v>832</v>
      </c>
      <c r="I89" s="70" t="s">
        <v>376</v>
      </c>
      <c r="J89" s="71">
        <v>17753.574368530506</v>
      </c>
      <c r="K89" s="71">
        <v>115800.38</v>
      </c>
    </row>
    <row r="90">
      <c r="A90" s="104" t="s">
        <v>546</v>
      </c>
      <c r="B90" s="122" t="s">
        <v>78</v>
      </c>
      <c r="C90" s="70" t="s">
        <v>437</v>
      </c>
      <c r="D90" s="71">
        <v>9067.620969663145</v>
      </c>
      <c r="E90" s="71">
        <v>155123.7</v>
      </c>
      <c r="G90" s="104" t="s">
        <v>132</v>
      </c>
      <c r="H90" s="104" t="s">
        <v>832</v>
      </c>
      <c r="I90" s="70" t="s">
        <v>469</v>
      </c>
      <c r="J90" s="71">
        <v>-16211.00353491171</v>
      </c>
      <c r="K90" s="71">
        <v>68468.96</v>
      </c>
    </row>
    <row r="91">
      <c r="A91" s="104" t="s">
        <v>143</v>
      </c>
      <c r="B91" s="122" t="s">
        <v>78</v>
      </c>
      <c r="C91" s="70" t="s">
        <v>469</v>
      </c>
      <c r="D91" s="71">
        <v>-30324.37740795546</v>
      </c>
      <c r="E91" s="71">
        <v>135858.27000000002</v>
      </c>
      <c r="G91" s="104" t="s">
        <v>465</v>
      </c>
      <c r="H91" s="104" t="s">
        <v>832</v>
      </c>
      <c r="I91" s="70" t="s">
        <v>437</v>
      </c>
      <c r="J91" s="71">
        <v>-7797.0882795648995</v>
      </c>
      <c r="K91" s="71">
        <v>8585.15</v>
      </c>
    </row>
    <row r="92">
      <c r="A92" s="104" t="s">
        <v>646</v>
      </c>
      <c r="B92" s="122" t="s">
        <v>78</v>
      </c>
      <c r="C92" s="70" t="s">
        <v>437</v>
      </c>
      <c r="D92" s="71">
        <v>23148.545924869206</v>
      </c>
      <c r="E92" s="71">
        <v>113022.14000000001</v>
      </c>
      <c r="G92" s="104" t="s">
        <v>546</v>
      </c>
      <c r="H92" s="104" t="s">
        <v>832</v>
      </c>
      <c r="I92" s="70" t="s">
        <v>437</v>
      </c>
      <c r="J92" s="71">
        <v>13935.424732134052</v>
      </c>
      <c r="K92" s="71">
        <v>155123.7</v>
      </c>
    </row>
    <row r="93">
      <c r="A93" s="104" t="s">
        <v>664</v>
      </c>
      <c r="B93" s="122" t="s">
        <v>78</v>
      </c>
      <c r="C93" s="70" t="s">
        <v>444</v>
      </c>
      <c r="D93" s="71">
        <v>9386.20485114933</v>
      </c>
      <c r="E93" s="71">
        <v>172616.96000000002</v>
      </c>
      <c r="G93" s="104" t="s">
        <v>123</v>
      </c>
      <c r="H93" s="104" t="s">
        <v>832</v>
      </c>
      <c r="I93" s="70" t="s">
        <v>469</v>
      </c>
      <c r="J93" s="71">
        <v>7922.323874400952</v>
      </c>
      <c r="K93" s="71">
        <v>174429.53</v>
      </c>
      <c r="L93" s="29"/>
      <c r="M93" s="128"/>
    </row>
    <row r="94">
      <c r="A94" s="104" t="s">
        <v>152</v>
      </c>
      <c r="B94" s="122" t="s">
        <v>78</v>
      </c>
      <c r="C94" s="70" t="s">
        <v>469</v>
      </c>
      <c r="D94" s="71">
        <v>7289.4745397362185</v>
      </c>
      <c r="E94" s="71">
        <v>51336.56999999999</v>
      </c>
      <c r="G94" s="104" t="s">
        <v>143</v>
      </c>
      <c r="H94" s="104" t="s">
        <v>832</v>
      </c>
      <c r="I94" s="70" t="s">
        <v>469</v>
      </c>
      <c r="J94" s="71">
        <v>-25442.853883027474</v>
      </c>
      <c r="K94" s="71">
        <v>135858.27</v>
      </c>
      <c r="L94" s="29"/>
      <c r="M94" s="128"/>
    </row>
    <row r="95">
      <c r="A95" s="104" t="s">
        <v>159</v>
      </c>
      <c r="B95" s="122" t="s">
        <v>78</v>
      </c>
      <c r="C95" s="70" t="s">
        <v>469</v>
      </c>
      <c r="D95" s="71">
        <v>-8603.413019823669</v>
      </c>
      <c r="E95" s="71">
        <v>62509.94</v>
      </c>
      <c r="G95" s="104" t="s">
        <v>646</v>
      </c>
      <c r="H95" s="104" t="s">
        <v>832</v>
      </c>
      <c r="I95" s="70" t="s">
        <v>437</v>
      </c>
      <c r="J95" s="71">
        <v>26541.982260592224</v>
      </c>
      <c r="K95" s="71">
        <v>113022.14</v>
      </c>
      <c r="L95" s="29"/>
      <c r="M95" s="128"/>
    </row>
    <row r="96">
      <c r="A96" s="104" t="s">
        <v>165</v>
      </c>
      <c r="B96" s="122" t="s">
        <v>78</v>
      </c>
      <c r="C96" s="70" t="s">
        <v>360</v>
      </c>
      <c r="D96" s="71">
        <v>26269.396814626474</v>
      </c>
      <c r="E96" s="71">
        <v>89369.99000000002</v>
      </c>
      <c r="G96" s="104" t="s">
        <v>121</v>
      </c>
      <c r="H96" s="104" t="s">
        <v>832</v>
      </c>
      <c r="I96" s="70" t="s">
        <v>469</v>
      </c>
      <c r="J96" s="71">
        <v>4863.241346293973</v>
      </c>
      <c r="K96" s="71">
        <v>74116.27</v>
      </c>
      <c r="L96" s="29"/>
      <c r="M96" s="128"/>
    </row>
    <row r="97">
      <c r="A97" s="104" t="s">
        <v>171</v>
      </c>
      <c r="B97" s="122" t="s">
        <v>78</v>
      </c>
      <c r="C97" s="70" t="s">
        <v>348</v>
      </c>
      <c r="D97" s="71">
        <v>69555.62023085509</v>
      </c>
      <c r="E97" s="71">
        <v>348255.3599999999</v>
      </c>
      <c r="G97" s="104" t="s">
        <v>152</v>
      </c>
      <c r="H97" s="104" t="s">
        <v>832</v>
      </c>
      <c r="I97" s="70" t="s">
        <v>469</v>
      </c>
      <c r="J97" s="71">
        <v>8958.146355795665</v>
      </c>
      <c r="K97" s="71">
        <v>51336.57</v>
      </c>
      <c r="L97" s="29"/>
      <c r="M97" s="128"/>
    </row>
    <row r="98">
      <c r="A98" s="104" t="s">
        <v>177</v>
      </c>
      <c r="B98" s="122" t="s">
        <v>78</v>
      </c>
      <c r="C98" s="70" t="s">
        <v>418</v>
      </c>
      <c r="D98" s="71">
        <v>3099.8678629922993</v>
      </c>
      <c r="E98" s="71">
        <v>147249.51</v>
      </c>
      <c r="G98" s="104" t="s">
        <v>806</v>
      </c>
      <c r="H98" s="104" t="s">
        <v>832</v>
      </c>
      <c r="I98" s="70" t="s">
        <v>437</v>
      </c>
      <c r="J98" s="71">
        <v>3263.806398309426</v>
      </c>
      <c r="K98" s="71">
        <v>57317.04</v>
      </c>
      <c r="L98" s="29"/>
      <c r="M98" s="128"/>
    </row>
    <row r="99">
      <c r="A99" s="104" t="s">
        <v>698</v>
      </c>
      <c r="B99" s="122" t="s">
        <v>78</v>
      </c>
      <c r="C99" s="70" t="s">
        <v>437</v>
      </c>
      <c r="D99" s="71">
        <v>-6213.915498927727</v>
      </c>
      <c r="E99" s="71">
        <v>113109.99</v>
      </c>
      <c r="G99" s="104" t="s">
        <v>804</v>
      </c>
      <c r="H99" s="104" t="s">
        <v>832</v>
      </c>
      <c r="I99" s="70" t="s">
        <v>437</v>
      </c>
      <c r="J99" s="71">
        <v>379.68906616198467</v>
      </c>
      <c r="K99" s="71">
        <v>71958.51</v>
      </c>
      <c r="L99" s="29"/>
      <c r="M99" s="128"/>
    </row>
    <row r="100">
      <c r="A100" s="104" t="s">
        <v>701</v>
      </c>
      <c r="B100" s="122" t="s">
        <v>78</v>
      </c>
      <c r="C100" s="70" t="s">
        <v>490</v>
      </c>
      <c r="D100" s="71">
        <v>-3727.253952124138</v>
      </c>
      <c r="E100" s="71">
        <v>176934.40999999997</v>
      </c>
      <c r="G100" s="104" t="s">
        <v>133</v>
      </c>
      <c r="H100" s="104" t="s">
        <v>832</v>
      </c>
      <c r="I100" s="70" t="s">
        <v>376</v>
      </c>
      <c r="J100" s="71">
        <v>-3891.009497799312</v>
      </c>
      <c r="K100" s="71">
        <v>179725.89</v>
      </c>
      <c r="L100" s="29"/>
      <c r="M100" s="128"/>
    </row>
    <row r="101">
      <c r="A101" s="104" t="s">
        <v>182</v>
      </c>
      <c r="B101" s="122" t="s">
        <v>78</v>
      </c>
      <c r="C101" s="70" t="s">
        <v>414</v>
      </c>
      <c r="D101" s="71">
        <v>-7283.767678356169</v>
      </c>
      <c r="E101" s="71">
        <v>144488.47</v>
      </c>
      <c r="G101" s="104" t="s">
        <v>164</v>
      </c>
      <c r="H101" s="104" t="s">
        <v>832</v>
      </c>
      <c r="I101" s="70" t="s">
        <v>348</v>
      </c>
      <c r="J101" s="71">
        <v>-7091.271280933883</v>
      </c>
      <c r="K101" s="71">
        <v>97748.7</v>
      </c>
      <c r="L101" s="29"/>
      <c r="M101" s="128"/>
    </row>
    <row r="102">
      <c r="A102" s="104" t="s">
        <v>757</v>
      </c>
      <c r="B102" s="122" t="s">
        <v>78</v>
      </c>
      <c r="C102" s="70" t="s">
        <v>406</v>
      </c>
      <c r="D102" s="71">
        <v>-27683.070948766363</v>
      </c>
      <c r="E102" s="71">
        <v>342873.9300000001</v>
      </c>
      <c r="G102" s="104" t="s">
        <v>855</v>
      </c>
      <c r="H102" s="104" t="s">
        <v>832</v>
      </c>
      <c r="I102" s="70" t="s">
        <v>376</v>
      </c>
      <c r="J102" s="71">
        <v>0.0</v>
      </c>
      <c r="K102" s="71">
        <v>0.0</v>
      </c>
      <c r="L102" s="29"/>
      <c r="M102" s="128"/>
    </row>
    <row r="103">
      <c r="A103" s="104" t="s">
        <v>765</v>
      </c>
      <c r="B103" s="122" t="s">
        <v>78</v>
      </c>
      <c r="C103" s="70" t="s">
        <v>437</v>
      </c>
      <c r="D103" s="71">
        <v>-3520.5611487283395</v>
      </c>
      <c r="E103" s="71">
        <v>132177.91999999998</v>
      </c>
      <c r="G103" s="104" t="s">
        <v>181</v>
      </c>
      <c r="H103" s="104" t="s">
        <v>832</v>
      </c>
      <c r="I103" s="70" t="s">
        <v>360</v>
      </c>
      <c r="J103" s="71">
        <v>58207.83840637867</v>
      </c>
      <c r="K103" s="71">
        <v>223415.95</v>
      </c>
      <c r="L103" s="29"/>
      <c r="M103" s="128"/>
    </row>
    <row r="104">
      <c r="A104" s="104" t="s">
        <v>187</v>
      </c>
      <c r="B104" s="122" t="s">
        <v>78</v>
      </c>
      <c r="C104" s="70" t="s">
        <v>469</v>
      </c>
      <c r="D104" s="71">
        <v>-28001.572828442746</v>
      </c>
      <c r="E104" s="71">
        <v>141823.10000000003</v>
      </c>
      <c r="G104" s="104" t="s">
        <v>186</v>
      </c>
      <c r="H104" s="104" t="s">
        <v>832</v>
      </c>
      <c r="I104" s="70" t="s">
        <v>360</v>
      </c>
      <c r="J104" s="71">
        <v>74.88284528527402</v>
      </c>
      <c r="K104" s="71">
        <v>126024.33</v>
      </c>
      <c r="L104" s="29"/>
      <c r="M104" s="128"/>
    </row>
    <row r="105">
      <c r="A105" s="104" t="s">
        <v>192</v>
      </c>
      <c r="B105" s="122" t="s">
        <v>78</v>
      </c>
      <c r="C105" s="70" t="s">
        <v>360</v>
      </c>
      <c r="D105" s="71">
        <v>-1367.237348810177</v>
      </c>
      <c r="E105" s="71">
        <v>75867.09</v>
      </c>
      <c r="G105" s="104" t="s">
        <v>209</v>
      </c>
      <c r="H105" s="104" t="s">
        <v>832</v>
      </c>
      <c r="I105" s="70" t="s">
        <v>348</v>
      </c>
      <c r="J105" s="71">
        <v>11199.152667874361</v>
      </c>
      <c r="K105" s="71">
        <v>133440.39</v>
      </c>
      <c r="L105" s="29"/>
      <c r="M105" s="128"/>
    </row>
    <row r="106">
      <c r="A106" s="104" t="s">
        <v>196</v>
      </c>
      <c r="B106" s="122" t="s">
        <v>78</v>
      </c>
      <c r="C106" s="70" t="s">
        <v>469</v>
      </c>
      <c r="D106" s="71">
        <v>1149.0712228557807</v>
      </c>
      <c r="E106" s="71">
        <v>87641.78000000001</v>
      </c>
      <c r="G106" s="104" t="s">
        <v>213</v>
      </c>
      <c r="H106" s="104" t="s">
        <v>832</v>
      </c>
      <c r="I106" s="70" t="s">
        <v>348</v>
      </c>
      <c r="J106" s="71">
        <v>8600.129090434608</v>
      </c>
      <c r="K106" s="71">
        <v>54248.0</v>
      </c>
      <c r="L106" s="29"/>
      <c r="M106" s="128"/>
    </row>
    <row r="107">
      <c r="A107" s="104" t="s">
        <v>200</v>
      </c>
      <c r="B107" s="122" t="s">
        <v>78</v>
      </c>
      <c r="C107" s="70" t="s">
        <v>506</v>
      </c>
      <c r="D107" s="71">
        <v>-5224.460207027024</v>
      </c>
      <c r="E107" s="71">
        <v>83643.26</v>
      </c>
      <c r="G107" s="104" t="s">
        <v>856</v>
      </c>
      <c r="H107" s="104" t="s">
        <v>832</v>
      </c>
      <c r="I107" s="70" t="s">
        <v>437</v>
      </c>
      <c r="J107" s="71">
        <v>0.0</v>
      </c>
      <c r="K107" s="71">
        <v>0.0</v>
      </c>
      <c r="L107" s="29"/>
      <c r="M107" s="128"/>
    </row>
    <row r="108">
      <c r="A108" s="104" t="s">
        <v>719</v>
      </c>
      <c r="B108" s="122" t="s">
        <v>78</v>
      </c>
      <c r="C108" s="70" t="s">
        <v>437</v>
      </c>
      <c r="D108" s="71">
        <v>-4301.500140379525</v>
      </c>
      <c r="E108" s="71">
        <v>100643.82999999999</v>
      </c>
      <c r="G108" s="104" t="s">
        <v>794</v>
      </c>
      <c r="H108" s="104" t="s">
        <v>832</v>
      </c>
      <c r="I108" s="70" t="s">
        <v>437</v>
      </c>
      <c r="J108" s="71">
        <v>0.0</v>
      </c>
      <c r="K108" s="71">
        <v>82269.17</v>
      </c>
      <c r="L108" s="29"/>
      <c r="M108" s="128"/>
    </row>
    <row r="109">
      <c r="A109" s="104" t="s">
        <v>733</v>
      </c>
      <c r="B109" s="104" t="s">
        <v>78</v>
      </c>
      <c r="C109" s="70" t="s">
        <v>395</v>
      </c>
      <c r="D109" s="71">
        <v>-10460.283515545785</v>
      </c>
      <c r="E109" s="71">
        <v>90171.78999999998</v>
      </c>
      <c r="G109" s="104" t="s">
        <v>221</v>
      </c>
      <c r="H109" s="104" t="s">
        <v>832</v>
      </c>
      <c r="I109" s="70" t="s">
        <v>469</v>
      </c>
      <c r="J109" s="71">
        <v>-7199.944648897485</v>
      </c>
      <c r="K109" s="71">
        <v>203829.23</v>
      </c>
      <c r="L109" s="29"/>
      <c r="M109" s="128"/>
    </row>
    <row r="110">
      <c r="A110" s="104" t="s">
        <v>204</v>
      </c>
      <c r="B110" s="104" t="s">
        <v>78</v>
      </c>
      <c r="C110" s="70" t="s">
        <v>376</v>
      </c>
      <c r="D110" s="71">
        <v>22345.68334674585</v>
      </c>
      <c r="E110" s="71">
        <v>93899.13</v>
      </c>
      <c r="G110" s="104" t="s">
        <v>130</v>
      </c>
      <c r="H110" s="104" t="s">
        <v>832</v>
      </c>
      <c r="I110" s="70" t="s">
        <v>360</v>
      </c>
      <c r="J110" s="71">
        <v>15124.580354853386</v>
      </c>
      <c r="K110" s="71">
        <v>117913.21</v>
      </c>
      <c r="L110" s="29"/>
      <c r="M110" s="128"/>
    </row>
    <row r="111">
      <c r="C111" s="70"/>
      <c r="D111" s="53"/>
      <c r="G111" s="104" t="s">
        <v>144</v>
      </c>
      <c r="H111" s="104" t="s">
        <v>832</v>
      </c>
      <c r="I111" s="70" t="s">
        <v>469</v>
      </c>
      <c r="J111" s="71">
        <v>-20607.44146109345</v>
      </c>
      <c r="K111" s="71">
        <v>137859.48</v>
      </c>
      <c r="L111" s="29"/>
      <c r="M111" s="128"/>
    </row>
    <row r="112">
      <c r="C112" s="70"/>
      <c r="D112" s="53"/>
      <c r="E112" s="53">
        <v>3003151.0</v>
      </c>
      <c r="F112" s="133">
        <f>D63/E112-1</f>
        <v>-0.09765409731</v>
      </c>
      <c r="G112" s="104" t="s">
        <v>177</v>
      </c>
      <c r="H112" s="104" t="s">
        <v>832</v>
      </c>
      <c r="I112" s="70" t="s">
        <v>418</v>
      </c>
      <c r="J112" s="71">
        <v>7559.769425667868</v>
      </c>
      <c r="K112" s="71">
        <v>147249.51</v>
      </c>
      <c r="L112" s="29"/>
      <c r="M112" s="128"/>
    </row>
    <row r="113">
      <c r="C113" s="70"/>
      <c r="D113" s="53"/>
      <c r="G113" s="104" t="s">
        <v>224</v>
      </c>
      <c r="H113" s="104" t="s">
        <v>832</v>
      </c>
      <c r="I113" s="70" t="s">
        <v>348</v>
      </c>
      <c r="J113" s="71">
        <v>12237.032110555647</v>
      </c>
      <c r="K113" s="71">
        <v>71194.66</v>
      </c>
      <c r="L113" s="29"/>
      <c r="M113" s="128"/>
    </row>
    <row r="114">
      <c r="C114" s="70"/>
      <c r="D114" s="53"/>
      <c r="G114" s="104" t="s">
        <v>153</v>
      </c>
      <c r="H114" s="104" t="s">
        <v>832</v>
      </c>
      <c r="I114" s="70" t="s">
        <v>376</v>
      </c>
      <c r="J114" s="71">
        <v>-11122.629185957287</v>
      </c>
      <c r="K114" s="71">
        <v>180584.22</v>
      </c>
      <c r="L114" s="29"/>
      <c r="M114" s="128"/>
    </row>
    <row r="115">
      <c r="C115" s="70"/>
      <c r="D115" s="53"/>
      <c r="G115" s="104" t="s">
        <v>160</v>
      </c>
      <c r="H115" s="104" t="s">
        <v>832</v>
      </c>
      <c r="I115" s="70" t="s">
        <v>376</v>
      </c>
      <c r="J115" s="71">
        <v>-123.51677275516113</v>
      </c>
      <c r="K115" s="71">
        <v>107404.53</v>
      </c>
      <c r="L115" s="29"/>
      <c r="M115" s="128"/>
    </row>
    <row r="116">
      <c r="C116" s="70"/>
      <c r="D116" s="53"/>
      <c r="G116" s="104" t="s">
        <v>138</v>
      </c>
      <c r="H116" s="104" t="s">
        <v>832</v>
      </c>
      <c r="I116" s="70" t="s">
        <v>376</v>
      </c>
      <c r="J116" s="71">
        <v>-9301.501390465322</v>
      </c>
      <c r="K116" s="71">
        <v>152257.7</v>
      </c>
      <c r="L116" s="29"/>
      <c r="M116" s="128"/>
    </row>
    <row r="117">
      <c r="C117" s="70"/>
      <c r="D117" s="53"/>
      <c r="G117" s="104" t="s">
        <v>684</v>
      </c>
      <c r="H117" s="104" t="s">
        <v>832</v>
      </c>
      <c r="I117" s="70" t="s">
        <v>437</v>
      </c>
      <c r="J117" s="71">
        <v>8988.798367746153</v>
      </c>
      <c r="K117" s="71">
        <v>72313.71</v>
      </c>
      <c r="L117" s="29"/>
      <c r="M117" s="128"/>
    </row>
    <row r="118">
      <c r="C118" s="70"/>
      <c r="D118" s="53"/>
      <c r="G118" s="104" t="s">
        <v>134</v>
      </c>
      <c r="H118" s="104" t="s">
        <v>832</v>
      </c>
      <c r="I118" s="70" t="s">
        <v>414</v>
      </c>
      <c r="J118" s="71">
        <v>-8739.526754844892</v>
      </c>
      <c r="K118" s="71">
        <v>160140.9</v>
      </c>
      <c r="L118" s="29"/>
      <c r="M118" s="128"/>
    </row>
    <row r="119">
      <c r="C119" s="70"/>
      <c r="D119" s="53"/>
      <c r="G119" s="104" t="s">
        <v>759</v>
      </c>
      <c r="H119" s="104" t="s">
        <v>832</v>
      </c>
      <c r="I119" s="70" t="s">
        <v>437</v>
      </c>
      <c r="J119" s="71">
        <v>11815.632076876856</v>
      </c>
      <c r="K119" s="71">
        <v>132479.93</v>
      </c>
      <c r="L119" s="29"/>
      <c r="M119" s="128"/>
    </row>
    <row r="120">
      <c r="C120" s="70"/>
      <c r="D120" s="53"/>
      <c r="G120" s="104" t="s">
        <v>156</v>
      </c>
      <c r="H120" s="104" t="s">
        <v>832</v>
      </c>
      <c r="I120" s="70" t="s">
        <v>348</v>
      </c>
      <c r="J120" s="71">
        <v>15227.873819119013</v>
      </c>
      <c r="K120" s="71">
        <v>108780.73</v>
      </c>
      <c r="L120" s="29"/>
      <c r="M120" s="128"/>
    </row>
    <row r="121">
      <c r="C121" s="70"/>
      <c r="D121" s="53"/>
      <c r="G121" s="104" t="s">
        <v>172</v>
      </c>
      <c r="H121" s="104" t="s">
        <v>832</v>
      </c>
      <c r="I121" s="70" t="s">
        <v>376</v>
      </c>
      <c r="J121" s="71">
        <v>-13407.27294152095</v>
      </c>
      <c r="K121" s="71">
        <v>62971.71</v>
      </c>
      <c r="L121" s="29"/>
      <c r="M121" s="128"/>
    </row>
    <row r="122">
      <c r="C122" s="70"/>
      <c r="D122" s="53"/>
      <c r="G122" s="104" t="s">
        <v>765</v>
      </c>
      <c r="H122" s="104" t="s">
        <v>832</v>
      </c>
      <c r="I122" s="70" t="s">
        <v>437</v>
      </c>
      <c r="J122" s="71">
        <v>816.9251987817293</v>
      </c>
      <c r="K122" s="71">
        <v>132177.92</v>
      </c>
      <c r="L122" s="29"/>
      <c r="M122" s="128"/>
    </row>
    <row r="123">
      <c r="C123" s="70"/>
      <c r="D123" s="53"/>
      <c r="G123" s="104" t="s">
        <v>225</v>
      </c>
      <c r="H123" s="104" t="s">
        <v>832</v>
      </c>
      <c r="I123" s="70" t="s">
        <v>414</v>
      </c>
      <c r="J123" s="71">
        <v>18617.37585595121</v>
      </c>
      <c r="K123" s="71">
        <v>135085.45</v>
      </c>
      <c r="L123" s="29"/>
      <c r="M123" s="128"/>
    </row>
    <row r="124">
      <c r="C124" s="70"/>
      <c r="D124" s="53"/>
      <c r="G124" s="104" t="s">
        <v>187</v>
      </c>
      <c r="H124" s="104" t="s">
        <v>832</v>
      </c>
      <c r="I124" s="70" t="s">
        <v>469</v>
      </c>
      <c r="J124" s="71">
        <v>-22068.543847038007</v>
      </c>
      <c r="K124" s="71">
        <v>141823.1</v>
      </c>
      <c r="L124" s="29"/>
      <c r="M124" s="128"/>
    </row>
    <row r="125">
      <c r="C125" s="70"/>
      <c r="D125" s="53"/>
      <c r="G125" s="104" t="s">
        <v>192</v>
      </c>
      <c r="H125" s="104" t="s">
        <v>832</v>
      </c>
      <c r="I125" s="70" t="s">
        <v>360</v>
      </c>
      <c r="J125" s="71">
        <v>1435.2772873931488</v>
      </c>
      <c r="K125" s="71">
        <v>75867.09</v>
      </c>
      <c r="L125" s="29"/>
      <c r="M125" s="128"/>
    </row>
    <row r="126">
      <c r="C126" s="70"/>
      <c r="D126" s="53"/>
      <c r="G126" s="104" t="s">
        <v>178</v>
      </c>
      <c r="H126" s="104" t="s">
        <v>832</v>
      </c>
      <c r="I126" s="70" t="s">
        <v>469</v>
      </c>
      <c r="J126" s="71">
        <v>-23091.10631449917</v>
      </c>
      <c r="K126" s="71">
        <v>56325.0</v>
      </c>
      <c r="L126" s="29"/>
      <c r="M126" s="128"/>
    </row>
    <row r="127">
      <c r="C127" s="70"/>
      <c r="D127" s="53"/>
      <c r="G127" s="104" t="s">
        <v>719</v>
      </c>
      <c r="H127" s="104" t="s">
        <v>832</v>
      </c>
      <c r="I127" s="70" t="s">
        <v>437</v>
      </c>
      <c r="J127" s="71">
        <v>-1240.8621061328</v>
      </c>
      <c r="K127" s="71">
        <v>100643.83</v>
      </c>
      <c r="L127" s="29"/>
      <c r="M127" s="128"/>
    </row>
    <row r="128">
      <c r="C128" s="70"/>
      <c r="D128" s="53"/>
      <c r="G128" s="104" t="s">
        <v>161</v>
      </c>
      <c r="H128" s="104" t="s">
        <v>832</v>
      </c>
      <c r="I128" s="70" t="s">
        <v>469</v>
      </c>
      <c r="J128" s="71">
        <v>-21243.681823303374</v>
      </c>
      <c r="K128" s="71">
        <v>112733.57</v>
      </c>
      <c r="L128" s="29"/>
      <c r="M128" s="128"/>
    </row>
    <row r="129">
      <c r="C129" s="70"/>
      <c r="D129" s="53"/>
      <c r="G129" s="104" t="s">
        <v>169</v>
      </c>
      <c r="H129" s="104" t="s">
        <v>832</v>
      </c>
      <c r="I129" s="70" t="s">
        <v>376</v>
      </c>
      <c r="J129" s="71">
        <v>75229.09079558359</v>
      </c>
      <c r="K129" s="71">
        <v>240117.58</v>
      </c>
      <c r="L129" s="29"/>
      <c r="M129" s="128"/>
    </row>
    <row r="130">
      <c r="C130" s="70"/>
      <c r="D130" s="53"/>
      <c r="G130" s="104" t="s">
        <v>204</v>
      </c>
      <c r="H130" s="104" t="s">
        <v>832</v>
      </c>
      <c r="I130" s="70" t="s">
        <v>376</v>
      </c>
      <c r="J130" s="71">
        <v>25471.56932043115</v>
      </c>
      <c r="K130" s="71">
        <v>93899.13</v>
      </c>
      <c r="L130" s="29"/>
      <c r="M130" s="128"/>
    </row>
    <row r="131">
      <c r="C131" s="70"/>
      <c r="D131" s="53"/>
      <c r="G131" s="104" t="s">
        <v>194</v>
      </c>
      <c r="H131" s="104" t="s">
        <v>832</v>
      </c>
      <c r="I131" s="70" t="s">
        <v>376</v>
      </c>
      <c r="J131" s="71">
        <v>16503.409151482512</v>
      </c>
      <c r="K131" s="71">
        <v>81170.67</v>
      </c>
    </row>
    <row r="132">
      <c r="C132" s="70"/>
      <c r="D132" s="53"/>
      <c r="G132" s="104" t="s">
        <v>214</v>
      </c>
      <c r="H132" s="104" t="s">
        <v>832</v>
      </c>
      <c r="I132" s="70" t="s">
        <v>418</v>
      </c>
      <c r="J132" s="53">
        <v>17276.056581167628</v>
      </c>
      <c r="K132" s="71">
        <v>156503.99</v>
      </c>
    </row>
    <row r="133">
      <c r="C133" s="70"/>
      <c r="D133" s="53"/>
      <c r="G133" s="104" t="s">
        <v>857</v>
      </c>
      <c r="H133" s="104" t="s">
        <v>832</v>
      </c>
      <c r="I133" s="70" t="s">
        <v>418</v>
      </c>
      <c r="J133" s="53">
        <v>0.0</v>
      </c>
      <c r="K133" s="71">
        <v>0.0</v>
      </c>
    </row>
    <row r="134">
      <c r="C134" s="70"/>
      <c r="D134" s="53"/>
      <c r="I134" s="70"/>
      <c r="J134" s="53"/>
    </row>
    <row r="135">
      <c r="C135" s="70"/>
      <c r="D135" s="53"/>
      <c r="I135" s="70"/>
      <c r="J135" s="53"/>
    </row>
    <row r="136">
      <c r="C136" s="70"/>
      <c r="D136" s="53"/>
      <c r="I136" s="70"/>
      <c r="J136" s="53"/>
    </row>
    <row r="137">
      <c r="C137" s="70"/>
      <c r="D137" s="53"/>
      <c r="I137" s="70"/>
      <c r="J137" s="53"/>
    </row>
    <row r="138">
      <c r="C138" s="70"/>
      <c r="D138" s="53"/>
      <c r="I138" s="70"/>
      <c r="J138" s="53"/>
    </row>
    <row r="139">
      <c r="C139" s="70"/>
      <c r="D139" s="53"/>
      <c r="I139" s="70"/>
      <c r="J139" s="53"/>
    </row>
    <row r="140">
      <c r="C140" s="70"/>
      <c r="D140" s="53"/>
      <c r="I140" s="70"/>
      <c r="J140" s="53"/>
    </row>
    <row r="141">
      <c r="C141" s="70"/>
      <c r="D141" s="53"/>
      <c r="I141" s="70"/>
      <c r="J141" s="53"/>
    </row>
    <row r="142">
      <c r="C142" s="70"/>
      <c r="D142" s="53"/>
      <c r="I142" s="70"/>
      <c r="J142" s="53"/>
    </row>
    <row r="143">
      <c r="C143" s="70"/>
      <c r="D143" s="53"/>
      <c r="I143" s="70"/>
      <c r="J143" s="53"/>
    </row>
    <row r="144">
      <c r="C144" s="70"/>
      <c r="D144" s="53"/>
      <c r="I144" s="70"/>
      <c r="J144" s="53"/>
    </row>
    <row r="145">
      <c r="C145" s="70"/>
      <c r="D145" s="53"/>
      <c r="I145" s="70"/>
      <c r="J145" s="53"/>
    </row>
    <row r="146">
      <c r="C146" s="70"/>
      <c r="D146" s="53"/>
      <c r="I146" s="70"/>
      <c r="J146" s="53"/>
    </row>
    <row r="147">
      <c r="C147" s="70"/>
      <c r="D147" s="53"/>
      <c r="I147" s="70"/>
      <c r="J147" s="53"/>
    </row>
    <row r="148">
      <c r="C148" s="70"/>
      <c r="D148" s="53"/>
      <c r="I148" s="70"/>
      <c r="J148" s="53"/>
    </row>
    <row r="149">
      <c r="C149" s="70"/>
      <c r="D149" s="53"/>
      <c r="I149" s="70"/>
      <c r="J149" s="53"/>
    </row>
    <row r="150">
      <c r="C150" s="70"/>
      <c r="D150" s="53"/>
      <c r="I150" s="70"/>
      <c r="J150" s="53"/>
    </row>
    <row r="151">
      <c r="C151" s="70"/>
      <c r="D151" s="53"/>
      <c r="I151" s="70"/>
      <c r="J151" s="53"/>
    </row>
    <row r="152">
      <c r="C152" s="70"/>
      <c r="D152" s="53"/>
      <c r="I152" s="70"/>
      <c r="J152" s="53"/>
    </row>
    <row r="153">
      <c r="C153" s="70"/>
      <c r="D153" s="53"/>
      <c r="I153" s="70"/>
      <c r="J153" s="53"/>
    </row>
    <row r="154">
      <c r="C154" s="70"/>
      <c r="D154" s="53"/>
      <c r="I154" s="70"/>
      <c r="J154" s="53"/>
    </row>
    <row r="155">
      <c r="C155" s="70"/>
      <c r="D155" s="53"/>
      <c r="I155" s="70"/>
      <c r="J155" s="53"/>
    </row>
    <row r="156">
      <c r="C156" s="70"/>
      <c r="D156" s="53"/>
      <c r="I156" s="70"/>
      <c r="J156" s="53"/>
    </row>
    <row r="157">
      <c r="C157" s="70"/>
      <c r="D157" s="53"/>
      <c r="I157" s="70"/>
      <c r="J157" s="53"/>
    </row>
    <row r="158">
      <c r="C158" s="70"/>
      <c r="D158" s="53"/>
      <c r="I158" s="70"/>
      <c r="J158" s="53"/>
    </row>
    <row r="159">
      <c r="C159" s="70"/>
      <c r="D159" s="53"/>
      <c r="I159" s="70"/>
      <c r="J159" s="53"/>
    </row>
    <row r="160">
      <c r="C160" s="70"/>
      <c r="D160" s="53"/>
      <c r="I160" s="70"/>
      <c r="J160" s="53"/>
    </row>
    <row r="161">
      <c r="C161" s="70"/>
      <c r="D161" s="53"/>
      <c r="I161" s="70"/>
      <c r="J161" s="53"/>
    </row>
    <row r="162">
      <c r="C162" s="70"/>
      <c r="D162" s="53"/>
      <c r="I162" s="70"/>
      <c r="J162" s="53"/>
    </row>
    <row r="163">
      <c r="C163" s="70"/>
      <c r="D163" s="53"/>
      <c r="I163" s="70"/>
      <c r="J163" s="53"/>
    </row>
    <row r="164">
      <c r="C164" s="70"/>
      <c r="D164" s="53"/>
      <c r="I164" s="70"/>
      <c r="J164" s="53"/>
    </row>
    <row r="165">
      <c r="C165" s="70"/>
      <c r="D165" s="53"/>
      <c r="I165" s="70"/>
      <c r="J165" s="53"/>
    </row>
    <row r="166">
      <c r="C166" s="70"/>
      <c r="D166" s="53"/>
      <c r="I166" s="70"/>
      <c r="J166" s="53"/>
    </row>
    <row r="167">
      <c r="C167" s="70"/>
      <c r="D167" s="53"/>
      <c r="I167" s="70"/>
      <c r="J167" s="53"/>
    </row>
    <row r="168">
      <c r="C168" s="70"/>
      <c r="D168" s="53"/>
      <c r="I168" s="70"/>
      <c r="J168" s="53"/>
    </row>
    <row r="169">
      <c r="C169" s="70"/>
      <c r="D169" s="53"/>
      <c r="I169" s="70"/>
      <c r="J169" s="53"/>
    </row>
    <row r="170">
      <c r="C170" s="70"/>
      <c r="D170" s="53"/>
      <c r="I170" s="70"/>
      <c r="J170" s="53"/>
    </row>
    <row r="171">
      <c r="C171" s="70"/>
      <c r="D171" s="53"/>
      <c r="I171" s="70"/>
      <c r="J171" s="53"/>
    </row>
    <row r="172">
      <c r="C172" s="70"/>
      <c r="D172" s="53"/>
      <c r="I172" s="70"/>
      <c r="J172" s="53"/>
    </row>
    <row r="173">
      <c r="C173" s="70"/>
      <c r="D173" s="53"/>
      <c r="I173" s="70"/>
      <c r="J173" s="53"/>
    </row>
    <row r="174">
      <c r="C174" s="70"/>
      <c r="D174" s="53"/>
      <c r="I174" s="70"/>
      <c r="J174" s="53"/>
    </row>
    <row r="175">
      <c r="C175" s="70"/>
      <c r="D175" s="53"/>
      <c r="I175" s="70"/>
      <c r="J175" s="53"/>
    </row>
    <row r="176">
      <c r="C176" s="70"/>
      <c r="D176" s="53"/>
      <c r="I176" s="70"/>
      <c r="J176" s="53"/>
    </row>
    <row r="177">
      <c r="C177" s="70"/>
      <c r="D177" s="53"/>
      <c r="I177" s="70"/>
      <c r="J177" s="53"/>
    </row>
    <row r="178">
      <c r="C178" s="70"/>
      <c r="D178" s="53"/>
      <c r="I178" s="70"/>
      <c r="J178" s="53"/>
    </row>
    <row r="179">
      <c r="C179" s="70"/>
      <c r="D179" s="53"/>
      <c r="I179" s="70"/>
      <c r="J179" s="53"/>
    </row>
    <row r="180">
      <c r="C180" s="70"/>
      <c r="D180" s="53"/>
      <c r="I180" s="70"/>
      <c r="J180" s="53"/>
    </row>
    <row r="181">
      <c r="C181" s="70"/>
      <c r="D181" s="53"/>
      <c r="I181" s="70"/>
      <c r="J181" s="53"/>
    </row>
    <row r="182">
      <c r="C182" s="70"/>
      <c r="D182" s="53"/>
      <c r="I182" s="70"/>
      <c r="J182" s="53"/>
    </row>
    <row r="183">
      <c r="C183" s="70"/>
      <c r="D183" s="53"/>
      <c r="I183" s="70"/>
      <c r="J183" s="53"/>
    </row>
    <row r="184">
      <c r="C184" s="70"/>
      <c r="D184" s="53"/>
      <c r="I184" s="70"/>
      <c r="J184" s="53"/>
    </row>
    <row r="185">
      <c r="C185" s="70"/>
      <c r="D185" s="53"/>
      <c r="I185" s="70"/>
      <c r="J185" s="53"/>
    </row>
    <row r="186">
      <c r="C186" s="70"/>
      <c r="D186" s="53"/>
      <c r="I186" s="70"/>
      <c r="J186" s="53"/>
    </row>
    <row r="187">
      <c r="C187" s="70"/>
      <c r="D187" s="53"/>
      <c r="I187" s="70"/>
      <c r="J187" s="53"/>
    </row>
    <row r="188">
      <c r="C188" s="70"/>
      <c r="D188" s="53"/>
      <c r="I188" s="70"/>
      <c r="J188" s="53"/>
    </row>
    <row r="189">
      <c r="C189" s="70"/>
      <c r="D189" s="53"/>
      <c r="I189" s="70"/>
      <c r="J189" s="53"/>
    </row>
    <row r="190">
      <c r="C190" s="70"/>
      <c r="D190" s="53"/>
      <c r="I190" s="70"/>
      <c r="J190" s="53"/>
    </row>
    <row r="191">
      <c r="C191" s="70"/>
      <c r="D191" s="53"/>
      <c r="I191" s="70"/>
      <c r="J191" s="53"/>
    </row>
    <row r="192">
      <c r="C192" s="70"/>
      <c r="D192" s="53"/>
      <c r="I192" s="70"/>
      <c r="J192" s="53"/>
    </row>
    <row r="193">
      <c r="C193" s="70"/>
      <c r="D193" s="53"/>
      <c r="I193" s="70"/>
      <c r="J193" s="53"/>
    </row>
    <row r="194">
      <c r="C194" s="70"/>
      <c r="D194" s="53"/>
      <c r="I194" s="70"/>
      <c r="J194" s="53"/>
    </row>
    <row r="195">
      <c r="C195" s="70"/>
      <c r="D195" s="53"/>
      <c r="I195" s="70"/>
      <c r="J195" s="53"/>
    </row>
    <row r="196">
      <c r="C196" s="70"/>
      <c r="D196" s="53"/>
      <c r="I196" s="70"/>
      <c r="J196" s="53"/>
    </row>
    <row r="197">
      <c r="C197" s="70"/>
      <c r="D197" s="53"/>
      <c r="I197" s="70"/>
      <c r="J197" s="53"/>
    </row>
    <row r="198">
      <c r="C198" s="70"/>
      <c r="D198" s="53"/>
      <c r="I198" s="70"/>
      <c r="J198" s="53"/>
    </row>
    <row r="199">
      <c r="C199" s="70"/>
      <c r="D199" s="53"/>
      <c r="I199" s="70"/>
      <c r="J199" s="53"/>
    </row>
    <row r="200">
      <c r="C200" s="70"/>
      <c r="D200" s="53"/>
      <c r="I200" s="70"/>
      <c r="J200" s="53"/>
    </row>
    <row r="201">
      <c r="C201" s="70"/>
      <c r="D201" s="53"/>
      <c r="I201" s="70"/>
      <c r="J201" s="53"/>
    </row>
    <row r="202">
      <c r="C202" s="70"/>
      <c r="D202" s="53"/>
      <c r="I202" s="70"/>
      <c r="J202" s="53"/>
    </row>
    <row r="203">
      <c r="C203" s="70"/>
      <c r="D203" s="53"/>
      <c r="I203" s="70"/>
      <c r="J203" s="53"/>
    </row>
    <row r="204">
      <c r="C204" s="70"/>
      <c r="D204" s="53"/>
      <c r="I204" s="70"/>
      <c r="J204" s="53"/>
    </row>
    <row r="205">
      <c r="C205" s="70"/>
      <c r="D205" s="53"/>
      <c r="I205" s="70"/>
      <c r="J205" s="53"/>
    </row>
    <row r="206">
      <c r="C206" s="70"/>
      <c r="D206" s="53"/>
      <c r="I206" s="70"/>
      <c r="J206" s="53"/>
    </row>
    <row r="207">
      <c r="C207" s="70"/>
      <c r="D207" s="53"/>
      <c r="I207" s="70"/>
      <c r="J207" s="53"/>
    </row>
    <row r="208">
      <c r="C208" s="70"/>
      <c r="D208" s="53"/>
      <c r="I208" s="70"/>
      <c r="J208" s="53"/>
    </row>
    <row r="209">
      <c r="C209" s="70"/>
      <c r="D209" s="53"/>
      <c r="I209" s="70"/>
      <c r="J209" s="53"/>
    </row>
    <row r="210">
      <c r="C210" s="70"/>
      <c r="D210" s="53"/>
      <c r="I210" s="70"/>
      <c r="J210" s="53"/>
    </row>
    <row r="211">
      <c r="C211" s="70"/>
      <c r="D211" s="53"/>
      <c r="I211" s="70"/>
      <c r="J211" s="53"/>
    </row>
    <row r="212">
      <c r="C212" s="70"/>
      <c r="D212" s="53"/>
      <c r="I212" s="70"/>
      <c r="J212" s="53"/>
    </row>
    <row r="213">
      <c r="C213" s="70"/>
      <c r="D213" s="53"/>
      <c r="I213" s="70"/>
      <c r="J213" s="53"/>
    </row>
    <row r="214">
      <c r="C214" s="70"/>
      <c r="D214" s="53"/>
      <c r="I214" s="70"/>
      <c r="J214" s="53"/>
    </row>
    <row r="215">
      <c r="C215" s="70"/>
      <c r="D215" s="53"/>
      <c r="I215" s="70"/>
      <c r="J215" s="53"/>
    </row>
    <row r="216">
      <c r="C216" s="70"/>
      <c r="D216" s="53"/>
      <c r="I216" s="70"/>
      <c r="J216" s="53"/>
    </row>
    <row r="217">
      <c r="C217" s="70"/>
      <c r="D217" s="53"/>
      <c r="I217" s="70"/>
      <c r="J217" s="53"/>
    </row>
    <row r="218">
      <c r="C218" s="70"/>
      <c r="D218" s="53"/>
      <c r="I218" s="70"/>
      <c r="J218" s="53"/>
    </row>
    <row r="219">
      <c r="C219" s="70"/>
      <c r="D219" s="53"/>
      <c r="I219" s="70"/>
      <c r="J219" s="53"/>
    </row>
    <row r="220">
      <c r="C220" s="70"/>
      <c r="D220" s="53"/>
      <c r="I220" s="70"/>
      <c r="J220" s="53"/>
    </row>
    <row r="221">
      <c r="C221" s="70"/>
      <c r="D221" s="53"/>
      <c r="I221" s="70"/>
      <c r="J221" s="53"/>
    </row>
    <row r="222">
      <c r="C222" s="70"/>
      <c r="D222" s="53"/>
      <c r="I222" s="70"/>
      <c r="J222" s="53"/>
    </row>
    <row r="223">
      <c r="C223" s="70"/>
      <c r="D223" s="53"/>
      <c r="I223" s="70"/>
      <c r="J223" s="53"/>
    </row>
    <row r="224">
      <c r="C224" s="70"/>
      <c r="D224" s="53"/>
      <c r="I224" s="70"/>
      <c r="J224" s="53"/>
    </row>
    <row r="225">
      <c r="C225" s="70"/>
      <c r="D225" s="53"/>
      <c r="I225" s="70"/>
      <c r="J225" s="53"/>
    </row>
    <row r="226">
      <c r="C226" s="70"/>
      <c r="D226" s="53"/>
      <c r="I226" s="70"/>
      <c r="J226" s="53"/>
    </row>
    <row r="227">
      <c r="C227" s="70"/>
      <c r="D227" s="53"/>
      <c r="I227" s="70"/>
      <c r="J227" s="53"/>
    </row>
    <row r="228">
      <c r="C228" s="70"/>
      <c r="D228" s="53"/>
      <c r="I228" s="70"/>
      <c r="J228" s="53"/>
    </row>
    <row r="229">
      <c r="C229" s="70"/>
      <c r="D229" s="53"/>
      <c r="I229" s="70"/>
      <c r="J229" s="53"/>
    </row>
    <row r="230">
      <c r="C230" s="70"/>
      <c r="D230" s="53"/>
      <c r="I230" s="70"/>
      <c r="J230" s="53"/>
    </row>
    <row r="231">
      <c r="C231" s="70"/>
      <c r="D231" s="53"/>
      <c r="I231" s="70"/>
      <c r="J231" s="53"/>
    </row>
    <row r="232">
      <c r="C232" s="70"/>
      <c r="D232" s="53"/>
      <c r="I232" s="70"/>
      <c r="J232" s="53"/>
    </row>
    <row r="233">
      <c r="C233" s="70"/>
      <c r="D233" s="53"/>
      <c r="I233" s="70"/>
      <c r="J233" s="53"/>
    </row>
    <row r="234">
      <c r="C234" s="70"/>
      <c r="D234" s="53"/>
      <c r="I234" s="70"/>
      <c r="J234" s="53"/>
    </row>
    <row r="235">
      <c r="C235" s="70"/>
      <c r="D235" s="53"/>
      <c r="I235" s="70"/>
      <c r="J235" s="53"/>
    </row>
    <row r="236">
      <c r="C236" s="70"/>
      <c r="D236" s="53"/>
      <c r="I236" s="70"/>
      <c r="J236" s="53"/>
    </row>
    <row r="237">
      <c r="C237" s="70"/>
      <c r="D237" s="53"/>
      <c r="I237" s="70"/>
      <c r="J237" s="53"/>
    </row>
    <row r="238">
      <c r="C238" s="70"/>
      <c r="D238" s="53"/>
      <c r="I238" s="70"/>
      <c r="J238" s="53"/>
    </row>
    <row r="239">
      <c r="C239" s="70"/>
      <c r="D239" s="53"/>
      <c r="I239" s="70"/>
      <c r="J239" s="53"/>
    </row>
    <row r="240">
      <c r="C240" s="70"/>
      <c r="D240" s="53"/>
      <c r="I240" s="70"/>
      <c r="J240" s="53"/>
    </row>
    <row r="241">
      <c r="C241" s="70"/>
      <c r="D241" s="53"/>
      <c r="I241" s="70"/>
      <c r="J241" s="53"/>
    </row>
    <row r="242">
      <c r="C242" s="70"/>
      <c r="D242" s="53"/>
      <c r="I242" s="70"/>
      <c r="J242" s="53"/>
    </row>
    <row r="243">
      <c r="C243" s="70"/>
      <c r="D243" s="53"/>
      <c r="I243" s="70"/>
      <c r="J243" s="53"/>
    </row>
    <row r="244">
      <c r="C244" s="70"/>
      <c r="D244" s="53"/>
      <c r="I244" s="70"/>
      <c r="J244" s="53"/>
    </row>
    <row r="245">
      <c r="C245" s="70"/>
      <c r="D245" s="53"/>
      <c r="I245" s="70"/>
      <c r="J245" s="53"/>
    </row>
    <row r="246">
      <c r="C246" s="70"/>
      <c r="D246" s="53"/>
      <c r="I246" s="70"/>
      <c r="J246" s="53"/>
    </row>
    <row r="247">
      <c r="C247" s="70"/>
      <c r="D247" s="53"/>
      <c r="I247" s="70"/>
      <c r="J247" s="53"/>
    </row>
    <row r="248">
      <c r="C248" s="70"/>
      <c r="D248" s="53"/>
      <c r="I248" s="70"/>
      <c r="J248" s="53"/>
    </row>
    <row r="249">
      <c r="C249" s="70"/>
      <c r="D249" s="53"/>
      <c r="I249" s="70"/>
      <c r="J249" s="53"/>
    </row>
    <row r="250">
      <c r="C250" s="70"/>
      <c r="D250" s="53"/>
      <c r="I250" s="70"/>
      <c r="J250" s="53"/>
    </row>
    <row r="251">
      <c r="C251" s="70"/>
      <c r="D251" s="53"/>
      <c r="I251" s="70"/>
      <c r="J251" s="53"/>
    </row>
    <row r="252">
      <c r="C252" s="70"/>
      <c r="D252" s="53"/>
      <c r="I252" s="70"/>
      <c r="J252" s="53"/>
    </row>
    <row r="253">
      <c r="C253" s="70"/>
      <c r="D253" s="53"/>
      <c r="I253" s="70"/>
      <c r="J253" s="53"/>
    </row>
    <row r="254">
      <c r="C254" s="70"/>
      <c r="D254" s="53"/>
      <c r="I254" s="70"/>
      <c r="J254" s="53"/>
    </row>
    <row r="255">
      <c r="C255" s="70"/>
      <c r="D255" s="53"/>
      <c r="I255" s="70"/>
      <c r="J255" s="53"/>
    </row>
    <row r="256">
      <c r="C256" s="70"/>
      <c r="D256" s="53"/>
      <c r="I256" s="70"/>
      <c r="J256" s="53"/>
    </row>
    <row r="257">
      <c r="C257" s="70"/>
      <c r="D257" s="53"/>
      <c r="I257" s="70"/>
      <c r="J257" s="53"/>
    </row>
    <row r="258">
      <c r="C258" s="70"/>
      <c r="D258" s="53"/>
      <c r="I258" s="70"/>
      <c r="J258" s="53"/>
    </row>
    <row r="259">
      <c r="C259" s="70"/>
      <c r="D259" s="53"/>
      <c r="I259" s="70"/>
      <c r="J259" s="53"/>
    </row>
    <row r="260">
      <c r="C260" s="70"/>
      <c r="D260" s="53"/>
      <c r="I260" s="70"/>
      <c r="J260" s="53"/>
    </row>
    <row r="261">
      <c r="C261" s="70"/>
      <c r="D261" s="53"/>
      <c r="I261" s="70"/>
      <c r="J261" s="53"/>
    </row>
    <row r="262">
      <c r="C262" s="70"/>
      <c r="D262" s="53"/>
      <c r="I262" s="70"/>
      <c r="J262" s="53"/>
    </row>
    <row r="263">
      <c r="C263" s="70"/>
      <c r="D263" s="53"/>
      <c r="I263" s="70"/>
      <c r="J263" s="53"/>
    </row>
    <row r="264">
      <c r="C264" s="70"/>
      <c r="D264" s="53"/>
      <c r="I264" s="70"/>
      <c r="J264" s="53"/>
    </row>
    <row r="265">
      <c r="C265" s="70"/>
      <c r="D265" s="53"/>
      <c r="I265" s="70"/>
      <c r="J265" s="53"/>
    </row>
    <row r="266">
      <c r="C266" s="70"/>
      <c r="D266" s="53"/>
      <c r="I266" s="70"/>
      <c r="J266" s="53"/>
    </row>
    <row r="267">
      <c r="C267" s="70"/>
      <c r="D267" s="53"/>
      <c r="I267" s="70"/>
      <c r="J267" s="53"/>
    </row>
    <row r="268">
      <c r="C268" s="70"/>
      <c r="D268" s="53"/>
      <c r="I268" s="70"/>
      <c r="J268" s="53"/>
    </row>
    <row r="269">
      <c r="C269" s="70"/>
      <c r="D269" s="53"/>
      <c r="I269" s="70"/>
      <c r="J269" s="53"/>
    </row>
    <row r="270">
      <c r="C270" s="70"/>
      <c r="D270" s="53"/>
      <c r="I270" s="70"/>
      <c r="J270" s="53"/>
    </row>
    <row r="271">
      <c r="C271" s="70"/>
      <c r="D271" s="53"/>
      <c r="I271" s="70"/>
      <c r="J271" s="53"/>
    </row>
    <row r="272">
      <c r="C272" s="70"/>
      <c r="D272" s="53"/>
      <c r="I272" s="70"/>
      <c r="J272" s="53"/>
    </row>
    <row r="273">
      <c r="C273" s="70"/>
      <c r="D273" s="53"/>
      <c r="I273" s="70"/>
      <c r="J273" s="53"/>
    </row>
    <row r="274">
      <c r="C274" s="70"/>
      <c r="D274" s="53"/>
      <c r="I274" s="70"/>
      <c r="J274" s="53"/>
    </row>
    <row r="275">
      <c r="C275" s="70"/>
      <c r="D275" s="53"/>
      <c r="I275" s="70"/>
      <c r="J275" s="53"/>
    </row>
    <row r="276">
      <c r="C276" s="70"/>
      <c r="D276" s="53"/>
      <c r="I276" s="70"/>
      <c r="J276" s="53"/>
    </row>
    <row r="277">
      <c r="C277" s="70"/>
      <c r="D277" s="53"/>
      <c r="I277" s="70"/>
      <c r="J277" s="53"/>
    </row>
    <row r="278">
      <c r="C278" s="70"/>
      <c r="D278" s="53"/>
      <c r="I278" s="70"/>
      <c r="J278" s="53"/>
    </row>
    <row r="279">
      <c r="C279" s="70"/>
      <c r="D279" s="53"/>
      <c r="I279" s="70"/>
      <c r="J279" s="53"/>
    </row>
    <row r="280">
      <c r="C280" s="70"/>
      <c r="D280" s="53"/>
      <c r="I280" s="70"/>
      <c r="J280" s="53"/>
    </row>
    <row r="281">
      <c r="C281" s="70"/>
      <c r="D281" s="53"/>
      <c r="I281" s="70"/>
      <c r="J281" s="53"/>
    </row>
    <row r="282">
      <c r="C282" s="70"/>
      <c r="D282" s="53"/>
      <c r="I282" s="70"/>
      <c r="J282" s="53"/>
    </row>
    <row r="283">
      <c r="C283" s="70"/>
      <c r="D283" s="53"/>
      <c r="I283" s="70"/>
      <c r="J283" s="53"/>
    </row>
    <row r="284">
      <c r="C284" s="70"/>
      <c r="D284" s="53"/>
      <c r="I284" s="70"/>
      <c r="J284" s="53"/>
    </row>
    <row r="285">
      <c r="C285" s="70"/>
      <c r="D285" s="53"/>
      <c r="I285" s="70"/>
      <c r="J285" s="53"/>
    </row>
    <row r="286">
      <c r="C286" s="70"/>
      <c r="D286" s="53"/>
      <c r="I286" s="70"/>
      <c r="J286" s="53"/>
    </row>
    <row r="287">
      <c r="C287" s="70"/>
      <c r="D287" s="53"/>
      <c r="I287" s="70"/>
      <c r="J287" s="53"/>
    </row>
    <row r="288">
      <c r="C288" s="70"/>
      <c r="D288" s="53"/>
      <c r="I288" s="70"/>
      <c r="J288" s="53"/>
    </row>
    <row r="289">
      <c r="C289" s="70"/>
      <c r="D289" s="53"/>
      <c r="I289" s="70"/>
      <c r="J289" s="53"/>
    </row>
    <row r="290">
      <c r="C290" s="70"/>
      <c r="D290" s="53"/>
      <c r="I290" s="70"/>
      <c r="J290" s="53"/>
    </row>
    <row r="291">
      <c r="C291" s="70"/>
      <c r="D291" s="53"/>
      <c r="I291" s="70"/>
      <c r="J291" s="53"/>
    </row>
    <row r="292">
      <c r="C292" s="70"/>
      <c r="D292" s="53"/>
      <c r="I292" s="70"/>
      <c r="J292" s="53"/>
    </row>
    <row r="293">
      <c r="C293" s="70"/>
      <c r="D293" s="53"/>
      <c r="I293" s="70"/>
      <c r="J293" s="53"/>
    </row>
    <row r="294">
      <c r="C294" s="70"/>
      <c r="D294" s="53"/>
      <c r="I294" s="70"/>
      <c r="J294" s="53"/>
    </row>
    <row r="295">
      <c r="C295" s="70"/>
      <c r="D295" s="53"/>
      <c r="I295" s="70"/>
      <c r="J295" s="53"/>
    </row>
    <row r="296">
      <c r="C296" s="70"/>
      <c r="D296" s="53"/>
      <c r="I296" s="70"/>
      <c r="J296" s="53"/>
    </row>
    <row r="297">
      <c r="C297" s="70"/>
      <c r="D297" s="53"/>
      <c r="I297" s="70"/>
      <c r="J297" s="53"/>
    </row>
    <row r="298">
      <c r="C298" s="70"/>
      <c r="D298" s="53"/>
      <c r="I298" s="70"/>
      <c r="J298" s="53"/>
    </row>
    <row r="299">
      <c r="C299" s="70"/>
      <c r="D299" s="53"/>
      <c r="I299" s="70"/>
      <c r="J299" s="53"/>
    </row>
    <row r="300">
      <c r="C300" s="70"/>
      <c r="D300" s="53"/>
      <c r="I300" s="70"/>
      <c r="J300" s="53"/>
    </row>
    <row r="301">
      <c r="C301" s="70"/>
      <c r="D301" s="53"/>
      <c r="I301" s="70"/>
      <c r="J301" s="53"/>
    </row>
    <row r="302">
      <c r="C302" s="70"/>
      <c r="D302" s="53"/>
      <c r="I302" s="70"/>
      <c r="J302" s="53"/>
    </row>
    <row r="303">
      <c r="C303" s="70"/>
      <c r="D303" s="53"/>
      <c r="I303" s="70"/>
      <c r="J303" s="53"/>
    </row>
    <row r="304">
      <c r="C304" s="70"/>
      <c r="D304" s="53"/>
      <c r="I304" s="70"/>
      <c r="J304" s="53"/>
    </row>
    <row r="305">
      <c r="C305" s="70"/>
      <c r="D305" s="53"/>
      <c r="I305" s="70"/>
      <c r="J305" s="53"/>
    </row>
    <row r="306">
      <c r="C306" s="70"/>
      <c r="D306" s="53"/>
      <c r="I306" s="70"/>
      <c r="J306" s="53"/>
    </row>
    <row r="307">
      <c r="C307" s="70"/>
      <c r="D307" s="53"/>
      <c r="I307" s="70"/>
      <c r="J307" s="53"/>
    </row>
    <row r="308">
      <c r="C308" s="70"/>
      <c r="D308" s="53"/>
      <c r="I308" s="70"/>
      <c r="J308" s="53"/>
    </row>
    <row r="309">
      <c r="C309" s="70"/>
      <c r="D309" s="53"/>
      <c r="I309" s="70"/>
      <c r="J309" s="53"/>
    </row>
    <row r="310">
      <c r="C310" s="70"/>
      <c r="D310" s="53"/>
      <c r="I310" s="70"/>
      <c r="J310" s="53"/>
    </row>
    <row r="311">
      <c r="C311" s="70"/>
      <c r="D311" s="53"/>
      <c r="I311" s="70"/>
      <c r="J311" s="53"/>
    </row>
    <row r="312">
      <c r="C312" s="70"/>
      <c r="D312" s="53"/>
      <c r="I312" s="70"/>
      <c r="J312" s="53"/>
    </row>
    <row r="313">
      <c r="C313" s="70"/>
      <c r="D313" s="53"/>
      <c r="I313" s="70"/>
      <c r="J313" s="53"/>
    </row>
    <row r="314">
      <c r="C314" s="70"/>
      <c r="D314" s="53"/>
      <c r="I314" s="70"/>
      <c r="J314" s="53"/>
    </row>
    <row r="315">
      <c r="C315" s="70"/>
      <c r="D315" s="53"/>
      <c r="I315" s="70"/>
      <c r="J315" s="53"/>
    </row>
    <row r="316">
      <c r="C316" s="70"/>
      <c r="D316" s="53"/>
      <c r="I316" s="70"/>
      <c r="J316" s="53"/>
    </row>
    <row r="317">
      <c r="C317" s="70"/>
      <c r="D317" s="53"/>
      <c r="I317" s="70"/>
      <c r="J317" s="53"/>
    </row>
    <row r="318">
      <c r="C318" s="70"/>
      <c r="D318" s="53"/>
      <c r="I318" s="70"/>
      <c r="J318" s="53"/>
    </row>
    <row r="319">
      <c r="C319" s="70"/>
      <c r="D319" s="53"/>
      <c r="I319" s="70"/>
      <c r="J319" s="53"/>
    </row>
    <row r="320">
      <c r="C320" s="70"/>
      <c r="D320" s="53"/>
      <c r="I320" s="70"/>
      <c r="J320" s="53"/>
    </row>
    <row r="321">
      <c r="C321" s="70"/>
      <c r="D321" s="53"/>
      <c r="I321" s="70"/>
      <c r="J321" s="53"/>
    </row>
    <row r="322">
      <c r="C322" s="70"/>
      <c r="D322" s="53"/>
      <c r="I322" s="70"/>
      <c r="J322" s="53"/>
    </row>
    <row r="323">
      <c r="C323" s="70"/>
      <c r="D323" s="53"/>
      <c r="I323" s="70"/>
      <c r="J323" s="53"/>
    </row>
    <row r="324">
      <c r="C324" s="70"/>
      <c r="D324" s="53"/>
      <c r="I324" s="70"/>
      <c r="J324" s="53"/>
    </row>
    <row r="325">
      <c r="C325" s="70"/>
      <c r="D325" s="53"/>
      <c r="I325" s="70"/>
      <c r="J325" s="53"/>
    </row>
    <row r="326">
      <c r="C326" s="70"/>
      <c r="D326" s="53"/>
      <c r="I326" s="70"/>
      <c r="J326" s="53"/>
    </row>
    <row r="327">
      <c r="C327" s="70"/>
      <c r="D327" s="53"/>
      <c r="I327" s="70"/>
      <c r="J327" s="53"/>
    </row>
    <row r="328">
      <c r="C328" s="70"/>
      <c r="D328" s="53"/>
      <c r="I328" s="70"/>
      <c r="J328" s="53"/>
    </row>
    <row r="329">
      <c r="C329" s="70"/>
      <c r="D329" s="53"/>
      <c r="I329" s="70"/>
      <c r="J329" s="53"/>
    </row>
    <row r="330">
      <c r="C330" s="70"/>
      <c r="D330" s="53"/>
      <c r="I330" s="70"/>
      <c r="J330" s="53"/>
    </row>
    <row r="331">
      <c r="C331" s="70"/>
      <c r="D331" s="53"/>
      <c r="I331" s="70"/>
      <c r="J331" s="53"/>
    </row>
    <row r="332">
      <c r="C332" s="70"/>
      <c r="D332" s="53"/>
      <c r="I332" s="70"/>
      <c r="J332" s="53"/>
    </row>
    <row r="333">
      <c r="C333" s="70"/>
      <c r="D333" s="53"/>
      <c r="I333" s="70"/>
      <c r="J333" s="53"/>
    </row>
    <row r="334">
      <c r="C334" s="70"/>
      <c r="D334" s="53"/>
      <c r="I334" s="70"/>
      <c r="J334" s="53"/>
    </row>
    <row r="335">
      <c r="C335" s="70"/>
      <c r="D335" s="53"/>
      <c r="I335" s="70"/>
      <c r="J335" s="53"/>
    </row>
    <row r="336">
      <c r="C336" s="70"/>
      <c r="D336" s="53"/>
      <c r="I336" s="70"/>
      <c r="J336" s="53"/>
    </row>
    <row r="337">
      <c r="C337" s="70"/>
      <c r="D337" s="53"/>
      <c r="I337" s="70"/>
      <c r="J337" s="53"/>
    </row>
    <row r="338">
      <c r="C338" s="70"/>
      <c r="D338" s="53"/>
      <c r="I338" s="70"/>
      <c r="J338" s="53"/>
    </row>
    <row r="339">
      <c r="C339" s="70"/>
      <c r="D339" s="53"/>
      <c r="I339" s="70"/>
      <c r="J339" s="53"/>
    </row>
    <row r="340">
      <c r="C340" s="70"/>
      <c r="D340" s="53"/>
      <c r="I340" s="70"/>
      <c r="J340" s="53"/>
    </row>
    <row r="341">
      <c r="C341" s="70"/>
      <c r="D341" s="53"/>
      <c r="I341" s="70"/>
      <c r="J341" s="53"/>
    </row>
    <row r="342">
      <c r="C342" s="70"/>
      <c r="D342" s="53"/>
      <c r="I342" s="70"/>
      <c r="J342" s="53"/>
    </row>
    <row r="343">
      <c r="C343" s="70"/>
      <c r="D343" s="53"/>
      <c r="I343" s="70"/>
      <c r="J343" s="53"/>
    </row>
    <row r="344">
      <c r="C344" s="70"/>
      <c r="D344" s="53"/>
      <c r="I344" s="70"/>
      <c r="J344" s="53"/>
    </row>
    <row r="345">
      <c r="C345" s="70"/>
      <c r="D345" s="53"/>
      <c r="I345" s="70"/>
      <c r="J345" s="53"/>
    </row>
    <row r="346">
      <c r="C346" s="70"/>
      <c r="D346" s="53"/>
      <c r="I346" s="70"/>
      <c r="J346" s="53"/>
    </row>
    <row r="347">
      <c r="C347" s="70"/>
      <c r="D347" s="53"/>
      <c r="I347" s="70"/>
      <c r="J347" s="53"/>
    </row>
    <row r="348">
      <c r="C348" s="70"/>
      <c r="D348" s="53"/>
      <c r="I348" s="70"/>
      <c r="J348" s="53"/>
    </row>
    <row r="349">
      <c r="C349" s="70"/>
      <c r="D349" s="53"/>
      <c r="I349" s="70"/>
      <c r="J349" s="53"/>
    </row>
    <row r="350">
      <c r="C350" s="70"/>
      <c r="D350" s="53"/>
      <c r="I350" s="70"/>
      <c r="J350" s="53"/>
    </row>
    <row r="351">
      <c r="C351" s="70"/>
      <c r="D351" s="53"/>
      <c r="I351" s="70"/>
      <c r="J351" s="53"/>
    </row>
    <row r="352">
      <c r="C352" s="70"/>
      <c r="D352" s="53"/>
      <c r="I352" s="70"/>
      <c r="J352" s="53"/>
    </row>
    <row r="353">
      <c r="C353" s="70"/>
      <c r="D353" s="53"/>
      <c r="I353" s="70"/>
      <c r="J353" s="53"/>
    </row>
    <row r="354">
      <c r="C354" s="70"/>
      <c r="D354" s="53"/>
      <c r="I354" s="70"/>
      <c r="J354" s="53"/>
    </row>
    <row r="355">
      <c r="C355" s="70"/>
      <c r="D355" s="53"/>
      <c r="I355" s="70"/>
      <c r="J355" s="53"/>
    </row>
    <row r="356">
      <c r="C356" s="70"/>
      <c r="D356" s="53"/>
      <c r="I356" s="70"/>
      <c r="J356" s="53"/>
    </row>
    <row r="357">
      <c r="C357" s="70"/>
      <c r="D357" s="53"/>
      <c r="I357" s="70"/>
      <c r="J357" s="53"/>
    </row>
    <row r="358">
      <c r="C358" s="70"/>
      <c r="D358" s="53"/>
      <c r="I358" s="70"/>
      <c r="J358" s="53"/>
    </row>
    <row r="359">
      <c r="C359" s="70"/>
      <c r="D359" s="53"/>
      <c r="I359" s="70"/>
      <c r="J359" s="53"/>
    </row>
    <row r="360">
      <c r="C360" s="70"/>
      <c r="D360" s="53"/>
      <c r="I360" s="70"/>
      <c r="J360" s="53"/>
    </row>
    <row r="361">
      <c r="C361" s="70"/>
      <c r="D361" s="53"/>
      <c r="I361" s="70"/>
      <c r="J361" s="53"/>
    </row>
    <row r="362">
      <c r="C362" s="70"/>
      <c r="D362" s="53"/>
      <c r="I362" s="70"/>
      <c r="J362" s="53"/>
    </row>
    <row r="363">
      <c r="C363" s="70"/>
      <c r="D363" s="53"/>
      <c r="I363" s="70"/>
      <c r="J363" s="53"/>
    </row>
    <row r="364">
      <c r="C364" s="70"/>
      <c r="D364" s="53"/>
      <c r="I364" s="70"/>
      <c r="J364" s="53"/>
    </row>
    <row r="365">
      <c r="C365" s="70"/>
      <c r="D365" s="53"/>
      <c r="I365" s="70"/>
      <c r="J365" s="53"/>
    </row>
    <row r="366">
      <c r="C366" s="70"/>
      <c r="D366" s="53"/>
      <c r="I366" s="70"/>
      <c r="J366" s="53"/>
    </row>
    <row r="367">
      <c r="C367" s="70"/>
      <c r="D367" s="53"/>
      <c r="I367" s="70"/>
      <c r="J367" s="53"/>
    </row>
    <row r="368">
      <c r="C368" s="70"/>
      <c r="D368" s="53"/>
      <c r="I368" s="70"/>
      <c r="J368" s="53"/>
    </row>
    <row r="369">
      <c r="C369" s="70"/>
      <c r="D369" s="53"/>
      <c r="I369" s="70"/>
      <c r="J369" s="53"/>
    </row>
    <row r="370">
      <c r="C370" s="70"/>
      <c r="D370" s="53"/>
      <c r="I370" s="70"/>
      <c r="J370" s="53"/>
    </row>
    <row r="371">
      <c r="C371" s="70"/>
      <c r="D371" s="53"/>
      <c r="I371" s="70"/>
      <c r="J371" s="53"/>
    </row>
    <row r="372">
      <c r="C372" s="70"/>
      <c r="D372" s="53"/>
      <c r="I372" s="70"/>
      <c r="J372" s="53"/>
    </row>
    <row r="373">
      <c r="C373" s="70"/>
      <c r="D373" s="53"/>
      <c r="I373" s="70"/>
      <c r="J373" s="53"/>
    </row>
    <row r="374">
      <c r="C374" s="70"/>
      <c r="D374" s="53"/>
      <c r="I374" s="70"/>
      <c r="J374" s="53"/>
    </row>
    <row r="375">
      <c r="C375" s="70"/>
      <c r="D375" s="53"/>
      <c r="I375" s="70"/>
      <c r="J375" s="53"/>
    </row>
    <row r="376">
      <c r="C376" s="70"/>
      <c r="D376" s="53"/>
      <c r="I376" s="70"/>
      <c r="J376" s="53"/>
    </row>
    <row r="377">
      <c r="C377" s="70"/>
      <c r="D377" s="53"/>
      <c r="I377" s="70"/>
      <c r="J377" s="53"/>
    </row>
    <row r="378">
      <c r="C378" s="70"/>
      <c r="D378" s="53"/>
      <c r="I378" s="70"/>
      <c r="J378" s="53"/>
    </row>
    <row r="379">
      <c r="C379" s="70"/>
      <c r="D379" s="53"/>
      <c r="I379" s="70"/>
      <c r="J379" s="53"/>
    </row>
    <row r="380">
      <c r="C380" s="70"/>
      <c r="D380" s="53"/>
      <c r="I380" s="70"/>
      <c r="J380" s="53"/>
    </row>
    <row r="381">
      <c r="C381" s="70"/>
      <c r="D381" s="53"/>
      <c r="I381" s="70"/>
      <c r="J381" s="53"/>
    </row>
    <row r="382">
      <c r="C382" s="70"/>
      <c r="D382" s="53"/>
      <c r="I382" s="70"/>
      <c r="J382" s="53"/>
    </row>
    <row r="383">
      <c r="C383" s="70"/>
      <c r="D383" s="53"/>
      <c r="I383" s="70"/>
      <c r="J383" s="53"/>
    </row>
    <row r="384">
      <c r="C384" s="70"/>
      <c r="D384" s="53"/>
      <c r="I384" s="70"/>
      <c r="J384" s="53"/>
    </row>
    <row r="385">
      <c r="C385" s="70"/>
      <c r="D385" s="53"/>
      <c r="I385" s="70"/>
      <c r="J385" s="53"/>
    </row>
    <row r="386">
      <c r="C386" s="70"/>
      <c r="D386" s="53"/>
      <c r="I386" s="70"/>
      <c r="J386" s="53"/>
    </row>
    <row r="387">
      <c r="C387" s="70"/>
      <c r="D387" s="53"/>
      <c r="I387" s="70"/>
      <c r="J387" s="53"/>
    </row>
    <row r="388">
      <c r="C388" s="70"/>
      <c r="D388" s="53"/>
      <c r="I388" s="70"/>
      <c r="J388" s="53"/>
    </row>
    <row r="389">
      <c r="C389" s="70"/>
      <c r="D389" s="53"/>
      <c r="I389" s="70"/>
      <c r="J389" s="53"/>
    </row>
    <row r="390">
      <c r="C390" s="70"/>
      <c r="D390" s="53"/>
      <c r="I390" s="70"/>
      <c r="J390" s="53"/>
    </row>
    <row r="391">
      <c r="C391" s="70"/>
      <c r="D391" s="53"/>
      <c r="I391" s="70"/>
      <c r="J391" s="53"/>
    </row>
    <row r="392">
      <c r="C392" s="70"/>
      <c r="D392" s="53"/>
      <c r="I392" s="70"/>
      <c r="J392" s="53"/>
    </row>
    <row r="393">
      <c r="C393" s="70"/>
      <c r="D393" s="53"/>
      <c r="I393" s="70"/>
      <c r="J393" s="53"/>
    </row>
    <row r="394">
      <c r="C394" s="70"/>
      <c r="D394" s="53"/>
      <c r="I394" s="70"/>
      <c r="J394" s="53"/>
    </row>
    <row r="395">
      <c r="C395" s="70"/>
      <c r="D395" s="53"/>
      <c r="I395" s="70"/>
      <c r="J395" s="53"/>
    </row>
    <row r="396">
      <c r="C396" s="70"/>
      <c r="D396" s="53"/>
      <c r="I396" s="70"/>
      <c r="J396" s="53"/>
    </row>
    <row r="397">
      <c r="C397" s="70"/>
      <c r="D397" s="53"/>
      <c r="I397" s="70"/>
      <c r="J397" s="53"/>
    </row>
    <row r="398">
      <c r="C398" s="120"/>
      <c r="I398" s="70"/>
      <c r="J398" s="53"/>
    </row>
    <row r="399">
      <c r="C399" s="120"/>
      <c r="I399" s="70"/>
      <c r="J399" s="53"/>
    </row>
    <row r="400">
      <c r="C400" s="120"/>
      <c r="I400" s="70"/>
      <c r="J400" s="53"/>
    </row>
    <row r="401">
      <c r="C401" s="120"/>
      <c r="I401" s="70"/>
      <c r="J401" s="53"/>
    </row>
    <row r="402">
      <c r="C402" s="120"/>
      <c r="I402" s="70"/>
      <c r="J402" s="53"/>
    </row>
    <row r="403">
      <c r="C403" s="120"/>
      <c r="I403" s="70"/>
      <c r="J403" s="53"/>
    </row>
    <row r="404">
      <c r="C404" s="120"/>
    </row>
    <row r="405">
      <c r="C405" s="120"/>
    </row>
    <row r="406">
      <c r="C406" s="120"/>
    </row>
    <row r="407">
      <c r="C407" s="120"/>
    </row>
    <row r="408">
      <c r="C408" s="120"/>
    </row>
    <row r="409">
      <c r="C409" s="120"/>
    </row>
    <row r="410">
      <c r="C410" s="120"/>
    </row>
    <row r="411">
      <c r="C411" s="120"/>
    </row>
    <row r="412">
      <c r="C412" s="120"/>
    </row>
    <row r="413">
      <c r="C413" s="120"/>
    </row>
    <row r="414">
      <c r="C414" s="120"/>
    </row>
    <row r="415">
      <c r="C415" s="120"/>
    </row>
    <row r="416">
      <c r="C416" s="120"/>
    </row>
    <row r="417">
      <c r="C417" s="120"/>
    </row>
    <row r="418">
      <c r="C418" s="120"/>
    </row>
    <row r="419">
      <c r="C419" s="120"/>
    </row>
    <row r="420">
      <c r="C420" s="120"/>
    </row>
    <row r="421">
      <c r="C421" s="120"/>
    </row>
    <row r="422">
      <c r="C422" s="120"/>
    </row>
    <row r="423">
      <c r="C423" s="120"/>
    </row>
    <row r="424">
      <c r="C424" s="120"/>
    </row>
    <row r="425">
      <c r="C425" s="120"/>
    </row>
    <row r="426">
      <c r="C426" s="120"/>
    </row>
    <row r="427">
      <c r="C427" s="120"/>
    </row>
    <row r="428">
      <c r="C428" s="120"/>
    </row>
    <row r="429">
      <c r="C429" s="120"/>
    </row>
    <row r="430">
      <c r="C430" s="120"/>
    </row>
    <row r="431">
      <c r="C431" s="120"/>
    </row>
    <row r="432">
      <c r="C432" s="120"/>
    </row>
    <row r="433">
      <c r="C433" s="120"/>
    </row>
    <row r="434">
      <c r="C434" s="120"/>
    </row>
    <row r="435">
      <c r="C435" s="120"/>
    </row>
    <row r="436">
      <c r="C436" s="120"/>
    </row>
    <row r="437">
      <c r="C437" s="120"/>
    </row>
    <row r="438">
      <c r="C438" s="120"/>
    </row>
    <row r="439">
      <c r="C439" s="120"/>
    </row>
    <row r="440">
      <c r="C440" s="120"/>
    </row>
    <row r="441">
      <c r="C441" s="120"/>
    </row>
    <row r="442">
      <c r="C442" s="120"/>
    </row>
    <row r="443">
      <c r="C443" s="120"/>
    </row>
    <row r="444">
      <c r="C444" s="120"/>
    </row>
    <row r="445">
      <c r="C445" s="120"/>
    </row>
    <row r="446">
      <c r="C446" s="120"/>
    </row>
    <row r="447">
      <c r="C447" s="120"/>
    </row>
    <row r="448">
      <c r="C448" s="120"/>
    </row>
    <row r="449">
      <c r="C449" s="120"/>
    </row>
    <row r="450">
      <c r="C450" s="120"/>
    </row>
    <row r="451">
      <c r="C451" s="120"/>
    </row>
    <row r="452">
      <c r="C452" s="120"/>
    </row>
    <row r="453">
      <c r="C453" s="120"/>
    </row>
    <row r="454">
      <c r="C454" s="120"/>
    </row>
    <row r="455">
      <c r="C455" s="120"/>
    </row>
    <row r="456">
      <c r="C456" s="120"/>
    </row>
    <row r="457">
      <c r="C457" s="120"/>
    </row>
    <row r="458">
      <c r="C458" s="120"/>
    </row>
    <row r="459">
      <c r="C459" s="120"/>
    </row>
    <row r="460">
      <c r="C460" s="120"/>
    </row>
    <row r="461">
      <c r="C461" s="120"/>
    </row>
    <row r="462">
      <c r="C462" s="120"/>
    </row>
    <row r="463">
      <c r="C463" s="120"/>
    </row>
    <row r="464">
      <c r="C464" s="120"/>
    </row>
    <row r="465">
      <c r="C465" s="120"/>
    </row>
    <row r="466">
      <c r="C466" s="120"/>
    </row>
    <row r="467">
      <c r="C467" s="120"/>
    </row>
    <row r="468">
      <c r="C468" s="120"/>
    </row>
    <row r="469">
      <c r="C469" s="120"/>
    </row>
    <row r="470">
      <c r="C470" s="120"/>
    </row>
    <row r="471">
      <c r="C471" s="120"/>
    </row>
    <row r="472">
      <c r="C472" s="120"/>
    </row>
    <row r="473">
      <c r="C473" s="120"/>
    </row>
    <row r="474">
      <c r="C474" s="120"/>
    </row>
    <row r="475">
      <c r="C475" s="120"/>
    </row>
    <row r="476">
      <c r="C476" s="120"/>
    </row>
    <row r="477">
      <c r="C477" s="120"/>
    </row>
    <row r="478">
      <c r="C478" s="120"/>
    </row>
    <row r="479">
      <c r="C479" s="120"/>
    </row>
    <row r="480">
      <c r="C480" s="120"/>
    </row>
    <row r="481">
      <c r="C481" s="120"/>
    </row>
    <row r="482">
      <c r="C482" s="120"/>
    </row>
    <row r="483">
      <c r="C483" s="120"/>
    </row>
    <row r="484">
      <c r="C484" s="120"/>
    </row>
    <row r="485">
      <c r="C485" s="120"/>
    </row>
    <row r="486">
      <c r="C486" s="120"/>
    </row>
    <row r="487">
      <c r="C487" s="120"/>
    </row>
    <row r="488">
      <c r="C488" s="120"/>
    </row>
    <row r="489">
      <c r="C489" s="120"/>
    </row>
    <row r="490">
      <c r="C490" s="120"/>
    </row>
    <row r="491">
      <c r="C491" s="120"/>
    </row>
    <row r="492">
      <c r="C492" s="120"/>
    </row>
    <row r="493">
      <c r="C493" s="120"/>
    </row>
    <row r="494">
      <c r="C494" s="120"/>
    </row>
    <row r="495">
      <c r="C495" s="120"/>
    </row>
    <row r="496">
      <c r="C496" s="120"/>
    </row>
    <row r="497">
      <c r="C497" s="120"/>
    </row>
    <row r="498">
      <c r="C498" s="120"/>
    </row>
    <row r="499">
      <c r="C499" s="120"/>
    </row>
    <row r="500">
      <c r="C500" s="120"/>
    </row>
    <row r="501">
      <c r="C501" s="120"/>
    </row>
    <row r="502">
      <c r="C502" s="120"/>
    </row>
    <row r="503">
      <c r="C503" s="120"/>
    </row>
    <row r="504">
      <c r="C504" s="120"/>
    </row>
    <row r="505">
      <c r="C505" s="120"/>
    </row>
    <row r="506">
      <c r="C506" s="120"/>
    </row>
    <row r="507">
      <c r="C507" s="120"/>
    </row>
    <row r="508">
      <c r="C508" s="120"/>
    </row>
    <row r="509">
      <c r="C509" s="120"/>
    </row>
    <row r="510">
      <c r="C510" s="120"/>
    </row>
    <row r="511">
      <c r="C511" s="120"/>
    </row>
    <row r="512">
      <c r="C512" s="120"/>
    </row>
    <row r="513">
      <c r="C513" s="120"/>
    </row>
    <row r="514">
      <c r="C514" s="120"/>
    </row>
    <row r="515">
      <c r="C515" s="120"/>
    </row>
    <row r="516">
      <c r="C516" s="120"/>
    </row>
    <row r="517">
      <c r="C517" s="120"/>
    </row>
    <row r="518">
      <c r="C518" s="120"/>
    </row>
    <row r="519">
      <c r="C519" s="120"/>
    </row>
    <row r="520">
      <c r="C520" s="120"/>
    </row>
    <row r="521">
      <c r="C521" s="120"/>
    </row>
    <row r="522">
      <c r="C522" s="120"/>
    </row>
    <row r="523">
      <c r="C523" s="120"/>
    </row>
    <row r="524">
      <c r="C524" s="120"/>
    </row>
    <row r="525">
      <c r="C525" s="120"/>
    </row>
    <row r="526">
      <c r="C526" s="120"/>
    </row>
    <row r="527">
      <c r="C527" s="120"/>
    </row>
    <row r="528">
      <c r="C528" s="120"/>
    </row>
    <row r="529">
      <c r="C529" s="120"/>
    </row>
    <row r="530">
      <c r="C530" s="120"/>
    </row>
    <row r="531">
      <c r="C531" s="120"/>
    </row>
    <row r="532">
      <c r="C532" s="120"/>
    </row>
    <row r="533">
      <c r="C533" s="120"/>
    </row>
    <row r="534">
      <c r="C534" s="120"/>
    </row>
    <row r="535">
      <c r="C535" s="120"/>
    </row>
    <row r="536">
      <c r="C536" s="120"/>
    </row>
    <row r="537">
      <c r="C537" s="120"/>
    </row>
    <row r="538">
      <c r="C538" s="120"/>
    </row>
    <row r="539">
      <c r="C539" s="120"/>
    </row>
    <row r="540">
      <c r="C540" s="120"/>
    </row>
    <row r="541">
      <c r="C541" s="120"/>
    </row>
    <row r="542">
      <c r="C542" s="120"/>
    </row>
    <row r="543">
      <c r="C543" s="120"/>
    </row>
    <row r="544">
      <c r="C544" s="120"/>
    </row>
    <row r="545">
      <c r="C545" s="120"/>
    </row>
    <row r="546">
      <c r="C546" s="120"/>
    </row>
    <row r="547">
      <c r="C547" s="120"/>
    </row>
    <row r="548">
      <c r="C548" s="120"/>
    </row>
    <row r="549">
      <c r="C549" s="120"/>
    </row>
    <row r="550">
      <c r="C550" s="120"/>
    </row>
    <row r="551">
      <c r="C551" s="120"/>
    </row>
    <row r="552">
      <c r="C552" s="120"/>
    </row>
    <row r="553">
      <c r="C553" s="120"/>
    </row>
    <row r="554">
      <c r="C554" s="120"/>
    </row>
    <row r="555">
      <c r="C555" s="120"/>
    </row>
    <row r="556">
      <c r="C556" s="120"/>
    </row>
    <row r="557">
      <c r="C557" s="120"/>
    </row>
    <row r="558">
      <c r="C558" s="120"/>
    </row>
    <row r="559">
      <c r="C559" s="120"/>
    </row>
    <row r="560">
      <c r="C560" s="120"/>
    </row>
    <row r="561">
      <c r="C561" s="120"/>
    </row>
    <row r="562">
      <c r="C562" s="120"/>
    </row>
    <row r="563">
      <c r="C563" s="120"/>
    </row>
    <row r="564">
      <c r="C564" s="120"/>
    </row>
    <row r="565">
      <c r="C565" s="120"/>
    </row>
    <row r="566">
      <c r="C566" s="120"/>
    </row>
    <row r="567">
      <c r="C567" s="120"/>
    </row>
    <row r="568">
      <c r="C568" s="120"/>
    </row>
    <row r="569">
      <c r="C569" s="120"/>
    </row>
    <row r="570">
      <c r="C570" s="120"/>
    </row>
    <row r="571">
      <c r="C571" s="120"/>
    </row>
    <row r="572">
      <c r="C572" s="120"/>
    </row>
    <row r="573">
      <c r="C573" s="120"/>
    </row>
    <row r="574">
      <c r="C574" s="120"/>
    </row>
    <row r="575">
      <c r="C575" s="120"/>
    </row>
    <row r="576">
      <c r="C576" s="120"/>
    </row>
    <row r="577">
      <c r="C577" s="120"/>
    </row>
    <row r="578">
      <c r="C578" s="120"/>
    </row>
    <row r="579">
      <c r="C579" s="120"/>
    </row>
    <row r="580">
      <c r="C580" s="120"/>
    </row>
    <row r="581">
      <c r="C581" s="120"/>
    </row>
    <row r="582">
      <c r="C582" s="120"/>
    </row>
    <row r="583">
      <c r="C583" s="120"/>
    </row>
    <row r="584">
      <c r="C584" s="120"/>
    </row>
    <row r="585">
      <c r="C585" s="120"/>
    </row>
    <row r="586">
      <c r="C586" s="120"/>
    </row>
    <row r="587">
      <c r="C587" s="120"/>
    </row>
    <row r="588">
      <c r="C588" s="120"/>
    </row>
    <row r="589">
      <c r="C589" s="120"/>
    </row>
    <row r="590">
      <c r="C590" s="120"/>
    </row>
    <row r="591">
      <c r="C591" s="120"/>
    </row>
    <row r="592">
      <c r="C592" s="120"/>
    </row>
    <row r="593">
      <c r="C593" s="120"/>
    </row>
    <row r="594">
      <c r="C594" s="120"/>
    </row>
    <row r="595">
      <c r="C595" s="120"/>
    </row>
    <row r="596">
      <c r="C596" s="120"/>
    </row>
    <row r="597">
      <c r="C597" s="120"/>
    </row>
    <row r="598">
      <c r="C598" s="120"/>
    </row>
    <row r="599">
      <c r="C599" s="120"/>
    </row>
    <row r="600">
      <c r="C600" s="120"/>
    </row>
    <row r="601">
      <c r="C601" s="120"/>
    </row>
    <row r="602">
      <c r="C602" s="120"/>
    </row>
    <row r="603">
      <c r="C603" s="120"/>
    </row>
    <row r="604">
      <c r="C604" s="120"/>
    </row>
    <row r="605">
      <c r="C605" s="120"/>
    </row>
    <row r="606">
      <c r="C606" s="120"/>
    </row>
    <row r="607">
      <c r="C607" s="120"/>
    </row>
    <row r="608">
      <c r="C608" s="120"/>
    </row>
    <row r="609">
      <c r="C609" s="120"/>
    </row>
    <row r="610">
      <c r="C610" s="120"/>
    </row>
    <row r="611">
      <c r="C611" s="120"/>
    </row>
    <row r="612">
      <c r="C612" s="120"/>
    </row>
    <row r="613">
      <c r="C613" s="120"/>
    </row>
    <row r="614">
      <c r="C614" s="120"/>
    </row>
    <row r="615">
      <c r="C615" s="120"/>
    </row>
    <row r="616">
      <c r="C616" s="120"/>
    </row>
    <row r="617">
      <c r="C617" s="120"/>
    </row>
    <row r="618">
      <c r="C618" s="120"/>
    </row>
    <row r="619">
      <c r="C619" s="120"/>
    </row>
    <row r="620">
      <c r="C620" s="120"/>
    </row>
    <row r="621">
      <c r="C621" s="120"/>
    </row>
    <row r="622">
      <c r="C622" s="120"/>
    </row>
    <row r="623">
      <c r="C623" s="120"/>
    </row>
    <row r="624">
      <c r="C624" s="120"/>
    </row>
    <row r="625">
      <c r="C625" s="120"/>
    </row>
    <row r="626">
      <c r="C626" s="120"/>
    </row>
    <row r="627">
      <c r="C627" s="120"/>
    </row>
    <row r="628">
      <c r="C628" s="120"/>
    </row>
    <row r="629">
      <c r="C629" s="120"/>
    </row>
    <row r="630">
      <c r="C630" s="120"/>
    </row>
    <row r="631">
      <c r="C631" s="120"/>
    </row>
    <row r="632">
      <c r="C632" s="120"/>
    </row>
    <row r="633">
      <c r="C633" s="120"/>
    </row>
    <row r="634">
      <c r="C634" s="120"/>
    </row>
    <row r="635">
      <c r="C635" s="120"/>
    </row>
    <row r="636">
      <c r="C636" s="120"/>
    </row>
    <row r="637">
      <c r="C637" s="120"/>
    </row>
    <row r="638">
      <c r="C638" s="120"/>
    </row>
    <row r="639">
      <c r="C639" s="120"/>
    </row>
    <row r="640">
      <c r="C640" s="120"/>
    </row>
    <row r="641">
      <c r="C641" s="120"/>
    </row>
    <row r="642">
      <c r="C642" s="120"/>
    </row>
    <row r="643">
      <c r="C643" s="120"/>
    </row>
    <row r="644">
      <c r="C644" s="120"/>
    </row>
    <row r="645">
      <c r="C645" s="120"/>
    </row>
    <row r="646">
      <c r="C646" s="120"/>
    </row>
    <row r="647">
      <c r="C647" s="120"/>
    </row>
    <row r="648">
      <c r="C648" s="120"/>
    </row>
    <row r="649">
      <c r="C649" s="120"/>
    </row>
    <row r="650">
      <c r="C650" s="120"/>
    </row>
    <row r="651">
      <c r="C651" s="120"/>
    </row>
    <row r="652">
      <c r="C652" s="120"/>
    </row>
    <row r="653">
      <c r="C653" s="120"/>
    </row>
    <row r="654">
      <c r="C654" s="120"/>
    </row>
    <row r="655">
      <c r="C655" s="120"/>
    </row>
    <row r="656">
      <c r="C656" s="120"/>
    </row>
    <row r="657">
      <c r="C657" s="120"/>
    </row>
    <row r="658">
      <c r="C658" s="120"/>
    </row>
    <row r="659">
      <c r="C659" s="120"/>
    </row>
    <row r="660">
      <c r="C660" s="120"/>
    </row>
    <row r="661">
      <c r="C661" s="120"/>
    </row>
    <row r="662">
      <c r="C662" s="120"/>
    </row>
    <row r="663">
      <c r="C663" s="120"/>
    </row>
    <row r="664">
      <c r="C664" s="120"/>
    </row>
    <row r="665">
      <c r="C665" s="120"/>
    </row>
    <row r="666">
      <c r="C666" s="120"/>
    </row>
    <row r="667">
      <c r="C667" s="120"/>
    </row>
    <row r="668">
      <c r="C668" s="120"/>
    </row>
    <row r="669">
      <c r="C669" s="120"/>
    </row>
    <row r="670">
      <c r="C670" s="120"/>
    </row>
    <row r="671">
      <c r="C671" s="120"/>
    </row>
    <row r="672">
      <c r="C672" s="120"/>
    </row>
    <row r="673">
      <c r="C673" s="120"/>
    </row>
    <row r="674">
      <c r="C674" s="120"/>
    </row>
    <row r="675">
      <c r="C675" s="120"/>
    </row>
    <row r="676">
      <c r="C676" s="120"/>
    </row>
    <row r="677">
      <c r="C677" s="120"/>
    </row>
    <row r="678">
      <c r="C678" s="120"/>
    </row>
    <row r="679">
      <c r="C679" s="120"/>
    </row>
    <row r="680">
      <c r="C680" s="120"/>
    </row>
    <row r="681">
      <c r="C681" s="120"/>
    </row>
    <row r="682">
      <c r="C682" s="120"/>
    </row>
    <row r="683">
      <c r="C683" s="120"/>
    </row>
    <row r="684">
      <c r="C684" s="120"/>
    </row>
    <row r="685">
      <c r="C685" s="120"/>
    </row>
    <row r="686">
      <c r="C686" s="120"/>
    </row>
    <row r="687">
      <c r="C687" s="120"/>
    </row>
    <row r="688">
      <c r="C688" s="120"/>
    </row>
    <row r="689">
      <c r="C689" s="120"/>
    </row>
    <row r="690">
      <c r="C690" s="120"/>
    </row>
    <row r="691">
      <c r="C691" s="120"/>
    </row>
    <row r="692">
      <c r="C692" s="120"/>
    </row>
    <row r="693">
      <c r="C693" s="120"/>
    </row>
    <row r="694">
      <c r="C694" s="120"/>
    </row>
    <row r="695">
      <c r="C695" s="120"/>
    </row>
    <row r="696">
      <c r="C696" s="120"/>
    </row>
    <row r="697">
      <c r="C697" s="120"/>
    </row>
    <row r="698">
      <c r="C698" s="120"/>
    </row>
    <row r="699">
      <c r="C699" s="120"/>
    </row>
    <row r="700">
      <c r="C700" s="120"/>
    </row>
    <row r="701">
      <c r="C701" s="120"/>
    </row>
    <row r="702">
      <c r="C702" s="120"/>
    </row>
    <row r="703">
      <c r="C703" s="120"/>
    </row>
    <row r="704">
      <c r="C704" s="120"/>
    </row>
    <row r="705">
      <c r="C705" s="120"/>
    </row>
    <row r="706">
      <c r="C706" s="120"/>
    </row>
    <row r="707">
      <c r="C707" s="120"/>
    </row>
    <row r="708">
      <c r="C708" s="120"/>
    </row>
    <row r="709">
      <c r="C709" s="120"/>
    </row>
    <row r="710">
      <c r="C710" s="120"/>
    </row>
    <row r="711">
      <c r="C711" s="120"/>
    </row>
    <row r="712">
      <c r="C712" s="120"/>
    </row>
    <row r="713">
      <c r="C713" s="120"/>
    </row>
    <row r="714">
      <c r="C714" s="120"/>
    </row>
    <row r="715">
      <c r="C715" s="120"/>
    </row>
    <row r="716">
      <c r="C716" s="120"/>
    </row>
    <row r="717">
      <c r="C717" s="120"/>
    </row>
    <row r="718">
      <c r="C718" s="120"/>
    </row>
    <row r="719">
      <c r="C719" s="120"/>
    </row>
    <row r="720">
      <c r="C720" s="120"/>
    </row>
    <row r="721">
      <c r="C721" s="120"/>
    </row>
    <row r="722">
      <c r="C722" s="120"/>
    </row>
    <row r="723">
      <c r="C723" s="120"/>
    </row>
    <row r="724">
      <c r="C724" s="120"/>
    </row>
    <row r="725">
      <c r="C725" s="120"/>
    </row>
    <row r="726">
      <c r="C726" s="120"/>
    </row>
    <row r="727">
      <c r="C727" s="120"/>
    </row>
    <row r="728">
      <c r="C728" s="120"/>
    </row>
    <row r="729">
      <c r="C729" s="120"/>
    </row>
    <row r="730">
      <c r="C730" s="120"/>
    </row>
    <row r="731">
      <c r="C731" s="120"/>
    </row>
    <row r="732">
      <c r="C732" s="120"/>
    </row>
    <row r="733">
      <c r="C733" s="120"/>
    </row>
    <row r="734">
      <c r="C734" s="120"/>
    </row>
    <row r="735">
      <c r="C735" s="120"/>
    </row>
    <row r="736">
      <c r="C736" s="120"/>
    </row>
    <row r="737">
      <c r="C737" s="120"/>
    </row>
    <row r="738">
      <c r="C738" s="120"/>
    </row>
    <row r="739">
      <c r="C739" s="120"/>
    </row>
    <row r="740">
      <c r="C740" s="120"/>
    </row>
    <row r="741">
      <c r="C741" s="120"/>
    </row>
    <row r="742">
      <c r="C742" s="120"/>
    </row>
    <row r="743">
      <c r="C743" s="120"/>
    </row>
    <row r="744">
      <c r="C744" s="120"/>
    </row>
    <row r="745">
      <c r="C745" s="120"/>
    </row>
    <row r="746">
      <c r="C746" s="120"/>
    </row>
    <row r="747">
      <c r="C747" s="120"/>
    </row>
    <row r="748">
      <c r="C748" s="120"/>
    </row>
    <row r="749">
      <c r="C749" s="120"/>
    </row>
    <row r="750">
      <c r="C750" s="120"/>
    </row>
    <row r="751">
      <c r="C751" s="120"/>
    </row>
    <row r="752">
      <c r="C752" s="120"/>
    </row>
    <row r="753">
      <c r="C753" s="120"/>
    </row>
    <row r="754">
      <c r="C754" s="120"/>
    </row>
    <row r="755">
      <c r="C755" s="120"/>
    </row>
    <row r="756">
      <c r="C756" s="120"/>
    </row>
    <row r="757">
      <c r="C757" s="120"/>
    </row>
    <row r="758">
      <c r="C758" s="120"/>
    </row>
    <row r="759">
      <c r="C759" s="120"/>
    </row>
    <row r="760">
      <c r="C760" s="120"/>
    </row>
    <row r="761">
      <c r="C761" s="120"/>
    </row>
    <row r="762">
      <c r="C762" s="120"/>
    </row>
    <row r="763">
      <c r="C763" s="120"/>
    </row>
    <row r="764">
      <c r="C764" s="120"/>
    </row>
    <row r="765">
      <c r="C765" s="120"/>
    </row>
    <row r="766">
      <c r="C766" s="120"/>
    </row>
    <row r="767">
      <c r="C767" s="120"/>
    </row>
    <row r="768">
      <c r="C768" s="120"/>
    </row>
    <row r="769">
      <c r="C769" s="120"/>
    </row>
    <row r="770">
      <c r="C770" s="120"/>
    </row>
    <row r="771">
      <c r="C771" s="120"/>
    </row>
    <row r="772">
      <c r="C772" s="120"/>
    </row>
    <row r="773">
      <c r="C773" s="120"/>
    </row>
    <row r="774">
      <c r="C774" s="120"/>
    </row>
    <row r="775">
      <c r="C775" s="120"/>
    </row>
    <row r="776">
      <c r="C776" s="120"/>
    </row>
    <row r="777">
      <c r="C777" s="120"/>
    </row>
    <row r="778">
      <c r="C778" s="120"/>
    </row>
    <row r="779">
      <c r="C779" s="120"/>
    </row>
    <row r="780">
      <c r="C780" s="120"/>
    </row>
    <row r="781">
      <c r="C781" s="120"/>
    </row>
    <row r="782">
      <c r="C782" s="120"/>
    </row>
    <row r="783">
      <c r="C783" s="120"/>
    </row>
    <row r="784">
      <c r="C784" s="120"/>
    </row>
    <row r="785">
      <c r="C785" s="120"/>
    </row>
    <row r="786">
      <c r="C786" s="120"/>
    </row>
    <row r="787">
      <c r="C787" s="120"/>
    </row>
    <row r="788">
      <c r="C788" s="120"/>
    </row>
    <row r="789">
      <c r="C789" s="120"/>
    </row>
    <row r="790">
      <c r="C790" s="120"/>
    </row>
    <row r="791">
      <c r="C791" s="120"/>
    </row>
    <row r="792">
      <c r="C792" s="120"/>
    </row>
    <row r="793">
      <c r="C793" s="120"/>
    </row>
    <row r="794">
      <c r="C794" s="120"/>
    </row>
    <row r="795">
      <c r="C795" s="120"/>
    </row>
    <row r="796">
      <c r="C796" s="120"/>
    </row>
    <row r="797">
      <c r="C797" s="120"/>
    </row>
    <row r="798">
      <c r="C798" s="120"/>
    </row>
    <row r="799">
      <c r="C799" s="120"/>
    </row>
    <row r="800">
      <c r="C800" s="120"/>
    </row>
    <row r="801">
      <c r="C801" s="120"/>
    </row>
    <row r="802">
      <c r="C802" s="120"/>
    </row>
    <row r="803">
      <c r="C803" s="120"/>
    </row>
    <row r="804">
      <c r="C804" s="120"/>
    </row>
    <row r="805">
      <c r="C805" s="120"/>
    </row>
    <row r="806">
      <c r="C806" s="120"/>
    </row>
    <row r="807">
      <c r="C807" s="120"/>
    </row>
    <row r="808">
      <c r="C808" s="120"/>
    </row>
    <row r="809">
      <c r="C809" s="120"/>
    </row>
    <row r="810">
      <c r="C810" s="120"/>
    </row>
    <row r="811">
      <c r="C811" s="120"/>
    </row>
    <row r="812">
      <c r="C812" s="120"/>
    </row>
    <row r="813">
      <c r="C813" s="120"/>
    </row>
    <row r="814">
      <c r="C814" s="120"/>
    </row>
    <row r="815">
      <c r="C815" s="120"/>
    </row>
    <row r="816">
      <c r="C816" s="120"/>
    </row>
    <row r="817">
      <c r="C817" s="120"/>
    </row>
    <row r="818">
      <c r="C818" s="120"/>
    </row>
    <row r="819">
      <c r="C819" s="120"/>
    </row>
    <row r="820">
      <c r="C820" s="120"/>
    </row>
    <row r="821">
      <c r="C821" s="120"/>
    </row>
    <row r="822">
      <c r="C822" s="120"/>
    </row>
    <row r="823">
      <c r="C823" s="120"/>
    </row>
    <row r="824">
      <c r="C824" s="120"/>
    </row>
    <row r="825">
      <c r="C825" s="120"/>
    </row>
    <row r="826">
      <c r="C826" s="120"/>
    </row>
    <row r="827">
      <c r="C827" s="120"/>
    </row>
    <row r="828">
      <c r="C828" s="120"/>
    </row>
    <row r="829">
      <c r="C829" s="120"/>
    </row>
    <row r="830">
      <c r="C830" s="120"/>
    </row>
    <row r="831">
      <c r="C831" s="120"/>
    </row>
    <row r="832">
      <c r="C832" s="120"/>
    </row>
    <row r="833">
      <c r="C833" s="120"/>
    </row>
    <row r="834">
      <c r="C834" s="120"/>
    </row>
    <row r="835">
      <c r="C835" s="120"/>
    </row>
    <row r="836">
      <c r="C836" s="120"/>
    </row>
    <row r="837">
      <c r="C837" s="120"/>
    </row>
    <row r="838">
      <c r="C838" s="120"/>
    </row>
    <row r="839">
      <c r="C839" s="120"/>
    </row>
    <row r="840">
      <c r="C840" s="120"/>
    </row>
    <row r="841">
      <c r="C841" s="120"/>
    </row>
    <row r="842">
      <c r="C842" s="120"/>
    </row>
    <row r="843">
      <c r="C843" s="120"/>
    </row>
    <row r="844">
      <c r="C844" s="120"/>
    </row>
    <row r="845">
      <c r="C845" s="120"/>
    </row>
    <row r="846">
      <c r="C846" s="120"/>
    </row>
    <row r="847">
      <c r="C847" s="120"/>
    </row>
    <row r="848">
      <c r="C848" s="120"/>
    </row>
    <row r="849">
      <c r="C849" s="120"/>
    </row>
    <row r="850">
      <c r="C850" s="120"/>
    </row>
    <row r="851">
      <c r="C851" s="120"/>
    </row>
    <row r="852">
      <c r="C852" s="120"/>
    </row>
    <row r="853">
      <c r="C853" s="120"/>
    </row>
    <row r="854">
      <c r="C854" s="120"/>
    </row>
    <row r="855">
      <c r="C855" s="120"/>
    </row>
    <row r="856">
      <c r="C856" s="120"/>
    </row>
    <row r="857">
      <c r="C857" s="120"/>
    </row>
    <row r="858">
      <c r="C858" s="120"/>
    </row>
    <row r="859">
      <c r="C859" s="120"/>
    </row>
    <row r="860">
      <c r="C860" s="120"/>
    </row>
    <row r="861">
      <c r="C861" s="120"/>
    </row>
    <row r="862">
      <c r="C862" s="120"/>
    </row>
    <row r="863">
      <c r="C863" s="120"/>
    </row>
    <row r="864">
      <c r="C864" s="120"/>
    </row>
    <row r="865">
      <c r="C865" s="120"/>
    </row>
    <row r="866">
      <c r="C866" s="120"/>
    </row>
    <row r="867">
      <c r="C867" s="120"/>
    </row>
    <row r="868">
      <c r="C868" s="120"/>
    </row>
    <row r="869">
      <c r="C869" s="120"/>
    </row>
    <row r="870">
      <c r="C870" s="120"/>
    </row>
    <row r="871">
      <c r="C871" s="120"/>
    </row>
    <row r="872">
      <c r="C872" s="120"/>
    </row>
    <row r="873">
      <c r="C873" s="120"/>
    </row>
    <row r="874">
      <c r="C874" s="120"/>
    </row>
    <row r="875">
      <c r="C875" s="120"/>
    </row>
    <row r="876">
      <c r="C876" s="120"/>
    </row>
    <row r="877">
      <c r="C877" s="120"/>
    </row>
    <row r="878">
      <c r="C878" s="120"/>
    </row>
    <row r="879">
      <c r="C879" s="120"/>
    </row>
    <row r="880">
      <c r="C880" s="120"/>
    </row>
    <row r="881">
      <c r="C881" s="120"/>
    </row>
    <row r="882">
      <c r="C882" s="120"/>
    </row>
    <row r="883">
      <c r="C883" s="120"/>
    </row>
    <row r="884">
      <c r="C884" s="120"/>
    </row>
    <row r="885">
      <c r="C885" s="120"/>
    </row>
    <row r="886">
      <c r="C886" s="120"/>
    </row>
    <row r="887">
      <c r="C887" s="120"/>
    </row>
    <row r="888">
      <c r="C888" s="120"/>
    </row>
    <row r="889">
      <c r="C889" s="120"/>
    </row>
    <row r="890">
      <c r="C890" s="120"/>
    </row>
    <row r="891">
      <c r="C891" s="120"/>
    </row>
    <row r="892">
      <c r="C892" s="120"/>
    </row>
    <row r="893">
      <c r="C893" s="120"/>
    </row>
    <row r="894">
      <c r="C894" s="120"/>
    </row>
    <row r="895">
      <c r="C895" s="120"/>
    </row>
    <row r="896">
      <c r="C896" s="120"/>
    </row>
    <row r="897">
      <c r="C897" s="120"/>
    </row>
    <row r="898">
      <c r="C898" s="120"/>
    </row>
    <row r="899">
      <c r="C899" s="120"/>
    </row>
    <row r="900">
      <c r="C900" s="120"/>
    </row>
    <row r="901">
      <c r="C901" s="120"/>
    </row>
    <row r="902">
      <c r="C902" s="120"/>
    </row>
    <row r="903">
      <c r="C903" s="120"/>
    </row>
    <row r="904">
      <c r="C904" s="120"/>
    </row>
    <row r="905">
      <c r="C905" s="120"/>
    </row>
    <row r="906">
      <c r="C906" s="120"/>
    </row>
    <row r="907">
      <c r="C907" s="120"/>
    </row>
    <row r="908">
      <c r="C908" s="120"/>
    </row>
    <row r="909">
      <c r="C909" s="120"/>
    </row>
    <row r="910">
      <c r="C910" s="120"/>
    </row>
    <row r="911">
      <c r="C911" s="120"/>
    </row>
    <row r="912">
      <c r="C912" s="120"/>
    </row>
    <row r="913">
      <c r="C913" s="120"/>
    </row>
    <row r="914">
      <c r="C914" s="120"/>
    </row>
    <row r="915">
      <c r="C915" s="120"/>
    </row>
    <row r="916">
      <c r="C916" s="120"/>
    </row>
    <row r="917">
      <c r="C917" s="120"/>
    </row>
    <row r="918">
      <c r="C918" s="120"/>
    </row>
    <row r="919">
      <c r="C919" s="120"/>
    </row>
    <row r="920">
      <c r="C920" s="120"/>
    </row>
    <row r="921">
      <c r="C921" s="120"/>
    </row>
    <row r="922">
      <c r="C922" s="120"/>
    </row>
    <row r="923">
      <c r="C923" s="120"/>
    </row>
    <row r="924">
      <c r="C924" s="120"/>
    </row>
    <row r="925">
      <c r="C925" s="120"/>
    </row>
    <row r="926">
      <c r="C926" s="120"/>
    </row>
    <row r="927">
      <c r="C927" s="120"/>
    </row>
    <row r="928">
      <c r="C928" s="120"/>
    </row>
    <row r="929">
      <c r="C929" s="120"/>
    </row>
    <row r="930">
      <c r="C930" s="120"/>
    </row>
    <row r="931">
      <c r="C931" s="120"/>
    </row>
    <row r="932">
      <c r="C932" s="120"/>
    </row>
    <row r="933">
      <c r="C933" s="120"/>
    </row>
    <row r="934">
      <c r="C934" s="120"/>
    </row>
    <row r="935">
      <c r="C935" s="120"/>
    </row>
    <row r="936">
      <c r="C936" s="120"/>
    </row>
    <row r="937">
      <c r="C937" s="120"/>
    </row>
    <row r="938">
      <c r="C938" s="120"/>
    </row>
    <row r="939">
      <c r="C939" s="120"/>
    </row>
    <row r="940">
      <c r="C940" s="120"/>
    </row>
    <row r="941">
      <c r="C941" s="120"/>
    </row>
    <row r="942">
      <c r="C942" s="120"/>
    </row>
    <row r="943">
      <c r="C943" s="120"/>
    </row>
    <row r="944">
      <c r="C944" s="120"/>
    </row>
    <row r="945">
      <c r="C945" s="120"/>
    </row>
    <row r="946">
      <c r="C946" s="120"/>
    </row>
    <row r="947">
      <c r="C947" s="120"/>
    </row>
    <row r="948">
      <c r="C948" s="120"/>
    </row>
    <row r="949">
      <c r="C949" s="120"/>
    </row>
    <row r="950">
      <c r="C950" s="120"/>
    </row>
    <row r="951">
      <c r="C951" s="120"/>
    </row>
    <row r="952">
      <c r="C952" s="120"/>
    </row>
    <row r="953">
      <c r="C953" s="120"/>
    </row>
    <row r="954">
      <c r="C954" s="120"/>
    </row>
    <row r="955">
      <c r="C955" s="120"/>
    </row>
    <row r="956">
      <c r="C956" s="120"/>
    </row>
    <row r="957">
      <c r="C957" s="120"/>
    </row>
    <row r="958">
      <c r="C958" s="120"/>
    </row>
    <row r="959">
      <c r="C959" s="120"/>
    </row>
    <row r="960">
      <c r="C960" s="120"/>
    </row>
    <row r="961">
      <c r="C961" s="120"/>
    </row>
    <row r="962">
      <c r="C962" s="120"/>
    </row>
    <row r="963">
      <c r="C963" s="120"/>
    </row>
    <row r="964">
      <c r="C964" s="120"/>
    </row>
    <row r="965">
      <c r="C965" s="120"/>
    </row>
    <row r="966">
      <c r="C966" s="120"/>
    </row>
    <row r="967">
      <c r="C967" s="120"/>
    </row>
    <row r="968">
      <c r="C968" s="120"/>
    </row>
    <row r="969">
      <c r="C969" s="120"/>
    </row>
    <row r="970">
      <c r="C970" s="120"/>
    </row>
    <row r="971">
      <c r="C971" s="120"/>
    </row>
    <row r="972">
      <c r="C972" s="120"/>
    </row>
    <row r="973">
      <c r="C973" s="120"/>
    </row>
    <row r="974">
      <c r="C974" s="120"/>
    </row>
    <row r="975">
      <c r="C975" s="120"/>
    </row>
    <row r="976">
      <c r="C976" s="120"/>
    </row>
    <row r="977">
      <c r="C977" s="120"/>
    </row>
    <row r="978">
      <c r="C978" s="120"/>
    </row>
    <row r="979">
      <c r="C979" s="120"/>
    </row>
    <row r="980">
      <c r="C980" s="120"/>
    </row>
    <row r="981">
      <c r="C981" s="120"/>
    </row>
    <row r="982">
      <c r="C982" s="120"/>
    </row>
    <row r="983">
      <c r="C983" s="120"/>
    </row>
    <row r="984">
      <c r="C984" s="120"/>
    </row>
    <row r="985">
      <c r="C985" s="120"/>
    </row>
    <row r="986">
      <c r="C986" s="120"/>
    </row>
    <row r="987">
      <c r="C987" s="120"/>
    </row>
    <row r="988">
      <c r="C988" s="120"/>
    </row>
    <row r="989">
      <c r="C989" s="120"/>
    </row>
    <row r="990">
      <c r="C990" s="120"/>
    </row>
    <row r="991">
      <c r="C991" s="120"/>
    </row>
    <row r="992">
      <c r="C992" s="120"/>
    </row>
    <row r="993">
      <c r="C993" s="120"/>
    </row>
    <row r="994">
      <c r="C994" s="120"/>
    </row>
    <row r="995">
      <c r="C995" s="120"/>
    </row>
    <row r="996">
      <c r="C996" s="120"/>
    </row>
    <row r="997">
      <c r="C997" s="120"/>
    </row>
    <row r="998">
      <c r="C998" s="120"/>
    </row>
    <row r="999">
      <c r="C999" s="120"/>
    </row>
    <row r="1000">
      <c r="C1000" s="12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26.88"/>
    <col customWidth="1" min="3" max="3" width="25.13"/>
    <col customWidth="1" min="7" max="7" width="23.13"/>
    <col customWidth="1" min="8" max="8" width="29.38"/>
    <col customWidth="1" min="9" max="9" width="26.25"/>
    <col customWidth="1" min="11" max="11" width="14.0"/>
  </cols>
  <sheetData>
    <row r="1">
      <c r="A1" s="104" t="s">
        <v>246</v>
      </c>
      <c r="B1" s="104" t="s">
        <v>257</v>
      </c>
      <c r="C1" s="120" t="s">
        <v>237</v>
      </c>
      <c r="G1" s="104" t="s">
        <v>246</v>
      </c>
      <c r="H1" s="104" t="s">
        <v>257</v>
      </c>
      <c r="I1" s="104" t="s">
        <v>237</v>
      </c>
      <c r="L1" s="121" t="s">
        <v>831</v>
      </c>
    </row>
    <row r="2">
      <c r="A2" s="104" t="s">
        <v>78</v>
      </c>
      <c r="B2" s="122" t="s">
        <v>350</v>
      </c>
      <c r="C2" s="70">
        <v>17706.88296455571</v>
      </c>
      <c r="D2" s="71"/>
      <c r="G2" s="104" t="s">
        <v>843</v>
      </c>
      <c r="H2" s="104" t="s">
        <v>350</v>
      </c>
      <c r="I2" s="70">
        <v>14244.502372381192</v>
      </c>
      <c r="J2" s="53"/>
      <c r="L2" s="123">
        <f t="shared" ref="L2:L398" si="1">D2-J2</f>
        <v>0</v>
      </c>
    </row>
    <row r="3">
      <c r="A3" s="104"/>
      <c r="B3" s="122" t="s">
        <v>361</v>
      </c>
      <c r="C3" s="70">
        <v>-22816.4811330875</v>
      </c>
      <c r="D3" s="71"/>
      <c r="G3" s="104"/>
      <c r="H3" s="104" t="s">
        <v>361</v>
      </c>
      <c r="I3" s="70">
        <v>92007.24712655219</v>
      </c>
      <c r="J3" s="53"/>
      <c r="L3" s="123">
        <f t="shared" si="1"/>
        <v>0</v>
      </c>
    </row>
    <row r="4">
      <c r="A4" s="104"/>
      <c r="B4" s="122" t="s">
        <v>377</v>
      </c>
      <c r="C4" s="70">
        <v>-47844.443622329076</v>
      </c>
      <c r="D4" s="71"/>
      <c r="G4" s="104"/>
      <c r="H4" s="104" t="s">
        <v>377</v>
      </c>
      <c r="I4" s="70">
        <v>13507.657227657286</v>
      </c>
      <c r="J4" s="53"/>
      <c r="L4" s="123">
        <f t="shared" si="1"/>
        <v>0</v>
      </c>
    </row>
    <row r="5">
      <c r="A5" s="104"/>
      <c r="B5" s="122" t="s">
        <v>415</v>
      </c>
      <c r="C5" s="70">
        <v>138610.63963782784</v>
      </c>
      <c r="D5" s="71"/>
      <c r="G5" s="104"/>
      <c r="H5" s="104" t="s">
        <v>419</v>
      </c>
      <c r="I5" s="70">
        <v>26931.14213538458</v>
      </c>
      <c r="J5" s="53"/>
      <c r="L5" s="123">
        <f t="shared" si="1"/>
        <v>0</v>
      </c>
    </row>
    <row r="6">
      <c r="A6" s="104"/>
      <c r="B6" s="122" t="s">
        <v>419</v>
      </c>
      <c r="C6" s="70">
        <v>129189.82409495609</v>
      </c>
      <c r="D6" s="71"/>
      <c r="G6" s="104"/>
      <c r="H6" s="104" t="s">
        <v>470</v>
      </c>
      <c r="I6" s="70">
        <v>-120267.89535315173</v>
      </c>
      <c r="J6" s="53"/>
      <c r="L6" s="123">
        <f t="shared" si="1"/>
        <v>0</v>
      </c>
    </row>
    <row r="7">
      <c r="A7" s="104"/>
      <c r="B7" s="122" t="s">
        <v>470</v>
      </c>
      <c r="C7" s="70">
        <v>-717839.9647299194</v>
      </c>
      <c r="D7" s="71"/>
      <c r="G7" s="104" t="s">
        <v>858</v>
      </c>
      <c r="H7" s="104" t="s">
        <v>361</v>
      </c>
      <c r="I7" s="70">
        <v>-107363.2409550807</v>
      </c>
      <c r="J7" s="53"/>
      <c r="L7" s="123">
        <f t="shared" si="1"/>
        <v>0</v>
      </c>
    </row>
    <row r="8">
      <c r="A8" s="104"/>
      <c r="B8" s="122" t="s">
        <v>507</v>
      </c>
      <c r="C8" s="70">
        <v>54674.78360492087</v>
      </c>
      <c r="D8" s="71"/>
      <c r="G8" s="104"/>
      <c r="H8" s="104" t="s">
        <v>377</v>
      </c>
      <c r="I8" s="70">
        <v>46030.93051058149</v>
      </c>
      <c r="J8" s="53"/>
      <c r="L8" s="123">
        <f t="shared" si="1"/>
        <v>0</v>
      </c>
    </row>
    <row r="9">
      <c r="A9" s="104" t="s">
        <v>79</v>
      </c>
      <c r="B9" s="122" t="s">
        <v>507</v>
      </c>
      <c r="C9" s="70">
        <v>-32862.34168062752</v>
      </c>
      <c r="D9" s="71"/>
      <c r="G9" s="104"/>
      <c r="H9" s="104" t="s">
        <v>415</v>
      </c>
      <c r="I9" s="70">
        <v>32268.202775157755</v>
      </c>
      <c r="J9" s="53"/>
      <c r="L9" s="123">
        <f t="shared" si="1"/>
        <v>0</v>
      </c>
    </row>
    <row r="10">
      <c r="A10" s="104" t="s">
        <v>80</v>
      </c>
      <c r="B10" s="122" t="s">
        <v>377</v>
      </c>
      <c r="C10" s="70">
        <v>106459.27836096335</v>
      </c>
      <c r="D10" s="71"/>
      <c r="G10" s="104"/>
      <c r="H10" s="104" t="s">
        <v>507</v>
      </c>
      <c r="I10" s="70">
        <v>8458.242023354818</v>
      </c>
      <c r="J10" s="53"/>
      <c r="L10" s="123">
        <f t="shared" si="1"/>
        <v>0</v>
      </c>
    </row>
    <row r="11">
      <c r="A11" s="104"/>
      <c r="B11" s="122" t="s">
        <v>415</v>
      </c>
      <c r="C11" s="70">
        <v>57331.77311585718</v>
      </c>
      <c r="D11" s="71"/>
      <c r="G11" s="104" t="s">
        <v>840</v>
      </c>
      <c r="H11" s="104" t="s">
        <v>350</v>
      </c>
      <c r="I11" s="70">
        <v>42645.904751445254</v>
      </c>
      <c r="J11" s="53"/>
      <c r="L11" s="123">
        <f t="shared" si="1"/>
        <v>0</v>
      </c>
    </row>
    <row r="12">
      <c r="A12" s="104"/>
      <c r="B12" s="122" t="s">
        <v>470</v>
      </c>
      <c r="C12" s="70">
        <v>-343847.79802805046</v>
      </c>
      <c r="D12" s="71"/>
      <c r="G12" s="104"/>
      <c r="H12" s="104" t="s">
        <v>377</v>
      </c>
      <c r="I12" s="70">
        <v>194452.31499156822</v>
      </c>
      <c r="J12" s="53"/>
      <c r="L12" s="123">
        <f t="shared" si="1"/>
        <v>0</v>
      </c>
    </row>
    <row r="13">
      <c r="A13" s="104"/>
      <c r="B13" s="122" t="s">
        <v>507</v>
      </c>
      <c r="C13" s="70">
        <v>300788.1798443155</v>
      </c>
      <c r="D13" s="71"/>
      <c r="G13" s="104"/>
      <c r="H13" s="104" t="s">
        <v>415</v>
      </c>
      <c r="I13" s="70">
        <v>-101389.06822717856</v>
      </c>
      <c r="J13" s="53"/>
      <c r="L13" s="123">
        <f t="shared" si="1"/>
        <v>0</v>
      </c>
    </row>
    <row r="14">
      <c r="A14" s="104" t="s">
        <v>82</v>
      </c>
      <c r="B14" s="122" t="s">
        <v>361</v>
      </c>
      <c r="C14" s="70">
        <v>8477.775676576544</v>
      </c>
      <c r="D14" s="71"/>
      <c r="G14" s="104"/>
      <c r="H14" s="104" t="s">
        <v>419</v>
      </c>
      <c r="I14" s="70">
        <v>434655.0132550274</v>
      </c>
      <c r="J14" s="53"/>
      <c r="L14" s="123">
        <f t="shared" si="1"/>
        <v>0</v>
      </c>
    </row>
    <row r="15">
      <c r="A15" s="104" t="s">
        <v>83</v>
      </c>
      <c r="B15" s="122" t="s">
        <v>415</v>
      </c>
      <c r="C15" s="70">
        <v>-123647.9416561125</v>
      </c>
      <c r="D15" s="71"/>
      <c r="G15" s="104"/>
      <c r="H15" s="104" t="s">
        <v>470</v>
      </c>
      <c r="I15" s="70">
        <v>-335320.51379727735</v>
      </c>
      <c r="J15" s="53"/>
      <c r="L15" s="123">
        <f t="shared" si="1"/>
        <v>0</v>
      </c>
    </row>
    <row r="16">
      <c r="A16" s="104"/>
      <c r="B16" s="122" t="s">
        <v>470</v>
      </c>
      <c r="C16" s="70">
        <v>-110435.6725736617</v>
      </c>
      <c r="D16" s="71"/>
      <c r="G16" s="104" t="s">
        <v>859</v>
      </c>
      <c r="H16" s="104" t="s">
        <v>361</v>
      </c>
      <c r="I16" s="70">
        <v>6815.442864019453</v>
      </c>
      <c r="J16" s="53"/>
      <c r="L16" s="123">
        <f t="shared" si="1"/>
        <v>0</v>
      </c>
    </row>
    <row r="17">
      <c r="A17" s="104" t="s">
        <v>84</v>
      </c>
      <c r="B17" s="122" t="s">
        <v>361</v>
      </c>
      <c r="C17" s="70">
        <v>87323.61269127711</v>
      </c>
      <c r="D17" s="71"/>
      <c r="G17" s="104"/>
      <c r="H17" s="104" t="s">
        <v>377</v>
      </c>
      <c r="I17" s="70">
        <v>-12640.094513938593</v>
      </c>
      <c r="J17" s="53"/>
      <c r="L17" s="123">
        <f t="shared" si="1"/>
        <v>0</v>
      </c>
    </row>
    <row r="18">
      <c r="A18" s="104"/>
      <c r="B18" s="122" t="s">
        <v>470</v>
      </c>
      <c r="C18" s="70">
        <v>-171253.1436108255</v>
      </c>
      <c r="D18" s="71"/>
      <c r="G18" s="104"/>
      <c r="H18" s="104" t="s">
        <v>415</v>
      </c>
      <c r="I18" s="70">
        <v>-297996.3034804184</v>
      </c>
      <c r="J18" s="53"/>
      <c r="L18" s="123">
        <f t="shared" si="1"/>
        <v>0</v>
      </c>
    </row>
    <row r="19">
      <c r="A19" s="104"/>
      <c r="B19" s="122" t="s">
        <v>507</v>
      </c>
      <c r="C19" s="70">
        <v>95133.23454191243</v>
      </c>
      <c r="D19" s="71"/>
      <c r="G19" s="104"/>
      <c r="H19" s="104" t="s">
        <v>419</v>
      </c>
      <c r="I19" s="70">
        <v>17044.231312309184</v>
      </c>
      <c r="J19" s="53"/>
      <c r="L19" s="123">
        <f t="shared" si="1"/>
        <v>0</v>
      </c>
    </row>
    <row r="20">
      <c r="A20" s="104" t="s">
        <v>86</v>
      </c>
      <c r="B20" s="122" t="s">
        <v>377</v>
      </c>
      <c r="C20" s="70">
        <v>-6221.00066470488</v>
      </c>
      <c r="D20" s="71"/>
      <c r="G20" s="104" t="s">
        <v>838</v>
      </c>
      <c r="H20" s="104" t="s">
        <v>377</v>
      </c>
      <c r="I20" s="70">
        <v>-6257.954023270786</v>
      </c>
      <c r="J20" s="53"/>
      <c r="L20" s="123">
        <f t="shared" si="1"/>
        <v>0</v>
      </c>
    </row>
    <row r="21">
      <c r="A21" s="104"/>
      <c r="B21" s="122" t="s">
        <v>419</v>
      </c>
      <c r="C21" s="70">
        <v>103049.70882977212</v>
      </c>
      <c r="D21" s="71"/>
      <c r="G21" s="104"/>
      <c r="H21" s="104" t="s">
        <v>470</v>
      </c>
      <c r="I21" s="70">
        <v>-43840.68029741626</v>
      </c>
      <c r="J21" s="53"/>
      <c r="L21" s="123">
        <f t="shared" si="1"/>
        <v>0</v>
      </c>
    </row>
    <row r="22">
      <c r="A22" s="104" t="s">
        <v>88</v>
      </c>
      <c r="B22" s="122" t="s">
        <v>350</v>
      </c>
      <c r="C22" s="70">
        <v>-78191.17196432462</v>
      </c>
      <c r="D22" s="71"/>
      <c r="G22" s="104" t="s">
        <v>839</v>
      </c>
      <c r="H22" s="104" t="s">
        <v>470</v>
      </c>
      <c r="I22" s="70">
        <v>27199.135934759284</v>
      </c>
      <c r="J22" s="53"/>
      <c r="L22" s="123">
        <f t="shared" si="1"/>
        <v>0</v>
      </c>
    </row>
    <row r="23">
      <c r="A23" s="104"/>
      <c r="B23" s="122" t="s">
        <v>361</v>
      </c>
      <c r="C23" s="70">
        <v>51823.65016688494</v>
      </c>
      <c r="D23" s="71"/>
      <c r="G23" s="104" t="s">
        <v>845</v>
      </c>
      <c r="H23" s="104" t="s">
        <v>361</v>
      </c>
      <c r="I23" s="70">
        <v>29540.769242149123</v>
      </c>
      <c r="J23" s="53"/>
      <c r="L23" s="123">
        <f t="shared" si="1"/>
        <v>0</v>
      </c>
    </row>
    <row r="24">
      <c r="A24" s="104"/>
      <c r="B24" s="104" t="s">
        <v>377</v>
      </c>
      <c r="C24" s="70">
        <v>-148687.74706671666</v>
      </c>
      <c r="D24" s="71"/>
      <c r="G24" s="104"/>
      <c r="H24" s="104" t="s">
        <v>470</v>
      </c>
      <c r="I24" s="70">
        <v>-257003.37813048114</v>
      </c>
      <c r="J24" s="53"/>
      <c r="L24" s="123">
        <f t="shared" si="1"/>
        <v>0</v>
      </c>
    </row>
    <row r="25">
      <c r="A25" s="104"/>
      <c r="B25" s="104" t="s">
        <v>415</v>
      </c>
      <c r="C25" s="70">
        <v>-138854.22929060136</v>
      </c>
      <c r="D25" s="71"/>
      <c r="G25" s="104" t="s">
        <v>860</v>
      </c>
      <c r="H25" s="104" t="s">
        <v>377</v>
      </c>
      <c r="I25" s="70">
        <v>169028.74036929547</v>
      </c>
      <c r="J25" s="53"/>
      <c r="L25" s="123">
        <f t="shared" si="1"/>
        <v>0</v>
      </c>
    </row>
    <row r="26">
      <c r="A26" s="104"/>
      <c r="B26" s="104" t="s">
        <v>419</v>
      </c>
      <c r="C26" s="70">
        <v>36592.78189186108</v>
      </c>
      <c r="D26" s="71"/>
      <c r="G26" s="104"/>
      <c r="H26" s="104" t="s">
        <v>507</v>
      </c>
      <c r="I26" s="70">
        <v>13850.883270957584</v>
      </c>
      <c r="J26" s="53"/>
      <c r="L26" s="123">
        <f t="shared" si="1"/>
        <v>0</v>
      </c>
    </row>
    <row r="27">
      <c r="A27" s="104"/>
      <c r="B27" s="104" t="s">
        <v>470</v>
      </c>
      <c r="C27" s="70">
        <v>-390302.27493025485</v>
      </c>
      <c r="D27" s="71"/>
      <c r="G27" s="104" t="s">
        <v>842</v>
      </c>
      <c r="H27" s="104" t="s">
        <v>350</v>
      </c>
      <c r="I27" s="70">
        <v>107687.84553749839</v>
      </c>
      <c r="J27" s="53"/>
      <c r="L27" s="123">
        <f t="shared" si="1"/>
        <v>0</v>
      </c>
    </row>
    <row r="28">
      <c r="A28" s="104"/>
      <c r="B28" s="104" t="s">
        <v>507</v>
      </c>
      <c r="C28" s="70">
        <v>178490.91584127315</v>
      </c>
      <c r="D28" s="71"/>
      <c r="G28" s="104"/>
      <c r="H28" s="104" t="s">
        <v>377</v>
      </c>
      <c r="I28" s="70">
        <v>138596.27102209823</v>
      </c>
      <c r="J28" s="53"/>
      <c r="L28" s="123">
        <f t="shared" si="1"/>
        <v>0</v>
      </c>
    </row>
    <row r="29">
      <c r="A29" s="104" t="s">
        <v>89</v>
      </c>
      <c r="B29" s="104" t="s">
        <v>350</v>
      </c>
      <c r="C29" s="70">
        <v>-138464.96447077784</v>
      </c>
      <c r="D29" s="71"/>
      <c r="G29" s="104"/>
      <c r="H29" s="104" t="s">
        <v>470</v>
      </c>
      <c r="I29" s="70">
        <v>-213689.77598651452</v>
      </c>
      <c r="J29" s="53"/>
      <c r="L29" s="123">
        <f t="shared" si="1"/>
        <v>0</v>
      </c>
    </row>
    <row r="30">
      <c r="A30" s="104"/>
      <c r="B30" s="104" t="s">
        <v>377</v>
      </c>
      <c r="C30" s="70">
        <v>-357221.1366408128</v>
      </c>
      <c r="D30" s="71"/>
      <c r="G30" s="104" t="s">
        <v>844</v>
      </c>
      <c r="H30" s="104" t="s">
        <v>377</v>
      </c>
      <c r="I30" s="70">
        <v>-82962.26474487175</v>
      </c>
      <c r="J30" s="53"/>
      <c r="L30" s="123">
        <f t="shared" si="1"/>
        <v>0</v>
      </c>
      <c r="Q30" s="124" t="s">
        <v>846</v>
      </c>
      <c r="R30" s="124" t="s">
        <v>847</v>
      </c>
      <c r="S30" s="124" t="s">
        <v>848</v>
      </c>
    </row>
    <row r="31">
      <c r="A31" s="104"/>
      <c r="B31" s="104" t="s">
        <v>419</v>
      </c>
      <c r="C31" s="70">
        <v>650110.1122322264</v>
      </c>
      <c r="D31" s="71"/>
      <c r="G31" s="104"/>
      <c r="H31" s="104" t="s">
        <v>419</v>
      </c>
      <c r="I31" s="70">
        <v>52988.58437590417</v>
      </c>
      <c r="J31" s="53"/>
      <c r="L31" s="123">
        <f t="shared" si="1"/>
        <v>0</v>
      </c>
      <c r="Q31" s="124">
        <v>83298.0</v>
      </c>
      <c r="R31" s="125">
        <v>96760.0</v>
      </c>
      <c r="S31" s="126">
        <f>Q31/R31</f>
        <v>0.8608722613</v>
      </c>
    </row>
    <row r="32">
      <c r="A32" s="104"/>
      <c r="B32" s="104" t="s">
        <v>470</v>
      </c>
      <c r="C32" s="70">
        <v>-599100.9315559771</v>
      </c>
      <c r="D32" s="53"/>
      <c r="G32" s="104"/>
      <c r="H32" s="104" t="s">
        <v>470</v>
      </c>
      <c r="I32" s="70">
        <v>-334811.79239052616</v>
      </c>
      <c r="J32" s="53"/>
      <c r="L32" s="111">
        <f t="shared" si="1"/>
        <v>0</v>
      </c>
      <c r="Q32" s="127"/>
      <c r="R32" s="125"/>
      <c r="S32" s="127"/>
    </row>
    <row r="33">
      <c r="A33" s="104"/>
      <c r="B33" s="104" t="s">
        <v>507</v>
      </c>
      <c r="C33" s="70">
        <v>43974.06518995256</v>
      </c>
      <c r="D33" s="53"/>
      <c r="G33" s="104" t="s">
        <v>835</v>
      </c>
      <c r="H33" s="104" t="s">
        <v>350</v>
      </c>
      <c r="I33" s="70">
        <v>92661.43825422964</v>
      </c>
      <c r="J33" s="53"/>
      <c r="L33" s="111">
        <f t="shared" si="1"/>
        <v>0</v>
      </c>
      <c r="Q33" s="128"/>
      <c r="R33" s="29"/>
      <c r="S33" s="128"/>
    </row>
    <row r="34">
      <c r="A34" s="104" t="s">
        <v>90</v>
      </c>
      <c r="B34" s="104" t="s">
        <v>350</v>
      </c>
      <c r="C34" s="70">
        <v>-29286.28118888133</v>
      </c>
      <c r="D34" s="53"/>
      <c r="G34" s="104"/>
      <c r="H34" s="104" t="s">
        <v>361</v>
      </c>
      <c r="I34" s="70">
        <v>118390.11945257647</v>
      </c>
      <c r="J34" s="53"/>
      <c r="L34" s="111">
        <f t="shared" si="1"/>
        <v>0</v>
      </c>
    </row>
    <row r="35">
      <c r="A35" s="104"/>
      <c r="B35" s="104" t="s">
        <v>361</v>
      </c>
      <c r="C35" s="70">
        <v>145918.98278932602</v>
      </c>
      <c r="D35" s="53"/>
      <c r="G35" s="104"/>
      <c r="H35" s="104" t="s">
        <v>470</v>
      </c>
      <c r="I35" s="70">
        <v>-95101.47427912042</v>
      </c>
      <c r="J35" s="53"/>
      <c r="L35" s="111">
        <f t="shared" si="1"/>
        <v>0</v>
      </c>
    </row>
    <row r="36">
      <c r="A36" s="104"/>
      <c r="B36" s="104" t="s">
        <v>377</v>
      </c>
      <c r="C36" s="70">
        <v>-170611.50191687662</v>
      </c>
      <c r="D36" s="53"/>
      <c r="G36" s="104" t="s">
        <v>834</v>
      </c>
      <c r="H36" s="104" t="s">
        <v>361</v>
      </c>
      <c r="I36" s="70">
        <v>233777.00591529548</v>
      </c>
      <c r="J36" s="53"/>
      <c r="L36" s="111">
        <f t="shared" si="1"/>
        <v>0</v>
      </c>
    </row>
    <row r="37">
      <c r="A37" s="104"/>
      <c r="B37" s="104" t="s">
        <v>415</v>
      </c>
      <c r="C37" s="70">
        <v>-374483.5454597447</v>
      </c>
      <c r="D37" s="53"/>
      <c r="G37" s="104"/>
      <c r="H37" s="104" t="s">
        <v>415</v>
      </c>
      <c r="I37" s="70">
        <v>-11968.916348299994</v>
      </c>
      <c r="J37" s="53"/>
      <c r="L37" s="111">
        <f t="shared" si="1"/>
        <v>0</v>
      </c>
    </row>
    <row r="38">
      <c r="A38" s="104"/>
      <c r="B38" s="104" t="s">
        <v>419</v>
      </c>
      <c r="C38" s="70">
        <v>-41697.485566714924</v>
      </c>
      <c r="D38" s="53"/>
      <c r="G38" s="104"/>
      <c r="H38" s="104" t="s">
        <v>419</v>
      </c>
      <c r="I38" s="70">
        <v>20876.066415367037</v>
      </c>
      <c r="J38" s="53"/>
      <c r="L38" s="111">
        <f t="shared" si="1"/>
        <v>0</v>
      </c>
    </row>
    <row r="39">
      <c r="A39" s="104"/>
      <c r="B39" s="104" t="s">
        <v>470</v>
      </c>
      <c r="C39" s="70">
        <v>-330856.1572317032</v>
      </c>
      <c r="D39" s="53"/>
      <c r="G39" s="104"/>
      <c r="H39" s="104" t="s">
        <v>470</v>
      </c>
      <c r="I39" s="70">
        <v>-133250.26597509027</v>
      </c>
      <c r="J39" s="53"/>
      <c r="L39" s="111">
        <f t="shared" si="1"/>
        <v>0</v>
      </c>
    </row>
    <row r="40">
      <c r="A40" s="104" t="s">
        <v>92</v>
      </c>
      <c r="B40" s="104" t="s">
        <v>361</v>
      </c>
      <c r="C40" s="70">
        <v>26721.1257356497</v>
      </c>
      <c r="D40" s="53"/>
      <c r="G40" s="104"/>
      <c r="H40" s="104" t="s">
        <v>507</v>
      </c>
      <c r="I40" s="70">
        <v>401137.4773404831</v>
      </c>
      <c r="J40" s="53"/>
      <c r="L40" s="111">
        <f t="shared" si="1"/>
        <v>0</v>
      </c>
    </row>
    <row r="41">
      <c r="A41" s="104"/>
      <c r="B41" s="104" t="s">
        <v>377</v>
      </c>
      <c r="C41" s="70">
        <v>149854.07343648255</v>
      </c>
      <c r="G41" s="104" t="s">
        <v>832</v>
      </c>
      <c r="H41" s="104" t="s">
        <v>350</v>
      </c>
      <c r="I41" s="70">
        <v>245671.6572268245</v>
      </c>
      <c r="L41" s="104">
        <f t="shared" si="1"/>
        <v>0</v>
      </c>
    </row>
    <row r="42">
      <c r="A42" s="104"/>
      <c r="B42" s="104" t="s">
        <v>470</v>
      </c>
      <c r="C42" s="70">
        <v>-478638.9786834317</v>
      </c>
      <c r="G42" s="104"/>
      <c r="H42" s="104" t="s">
        <v>361</v>
      </c>
      <c r="I42" s="70">
        <v>273818.18033447064</v>
      </c>
      <c r="L42" s="104">
        <f t="shared" si="1"/>
        <v>0</v>
      </c>
    </row>
    <row r="43">
      <c r="A43" s="104" t="s">
        <v>94</v>
      </c>
      <c r="B43" s="104" t="s">
        <v>361</v>
      </c>
      <c r="C43" s="70">
        <v>101481.3516791692</v>
      </c>
      <c r="G43" s="104"/>
      <c r="H43" s="104" t="s">
        <v>377</v>
      </c>
      <c r="I43" s="70">
        <v>116372.95304408103</v>
      </c>
      <c r="L43" s="104">
        <f t="shared" si="1"/>
        <v>0</v>
      </c>
    </row>
    <row r="44">
      <c r="A44" s="104"/>
      <c r="B44" s="104" t="s">
        <v>470</v>
      </c>
      <c r="C44" s="70">
        <v>-38815.33667254031</v>
      </c>
      <c r="G44" s="104"/>
      <c r="H44" s="104" t="s">
        <v>415</v>
      </c>
      <c r="I44" s="70">
        <v>6305.785814059947</v>
      </c>
      <c r="L44" s="104">
        <f t="shared" si="1"/>
        <v>0</v>
      </c>
    </row>
    <row r="45">
      <c r="A45" s="104" t="s">
        <v>96</v>
      </c>
      <c r="B45" s="104" t="s">
        <v>361</v>
      </c>
      <c r="C45" s="70">
        <v>-32822.454082187236</v>
      </c>
      <c r="G45" s="104"/>
      <c r="H45" s="104" t="s">
        <v>419</v>
      </c>
      <c r="I45" s="70">
        <v>408129.0474515787</v>
      </c>
      <c r="L45" s="104">
        <f t="shared" si="1"/>
        <v>0</v>
      </c>
    </row>
    <row r="46">
      <c r="A46" s="104"/>
      <c r="B46" s="104" t="s">
        <v>507</v>
      </c>
      <c r="C46" s="70">
        <v>-79589.34907186413</v>
      </c>
      <c r="G46" s="104"/>
      <c r="H46" s="104" t="s">
        <v>470</v>
      </c>
      <c r="I46" s="70">
        <v>-1005874.5605049148</v>
      </c>
      <c r="L46" s="104">
        <f t="shared" si="1"/>
        <v>0</v>
      </c>
    </row>
    <row r="47">
      <c r="A47" s="104" t="s">
        <v>97</v>
      </c>
      <c r="B47" s="104" t="s">
        <v>350</v>
      </c>
      <c r="C47" s="70">
        <v>-112360.5968648757</v>
      </c>
      <c r="G47" s="104" t="s">
        <v>861</v>
      </c>
      <c r="H47" s="104" t="s">
        <v>361</v>
      </c>
      <c r="I47" s="70">
        <v>35520.83976227356</v>
      </c>
      <c r="L47" s="104">
        <f t="shared" si="1"/>
        <v>0</v>
      </c>
    </row>
    <row r="48">
      <c r="A48" s="104"/>
      <c r="B48" s="104" t="s">
        <v>361</v>
      </c>
      <c r="C48" s="70">
        <v>41807.136449087775</v>
      </c>
      <c r="G48" s="104" t="s">
        <v>837</v>
      </c>
      <c r="H48" s="104" t="s">
        <v>419</v>
      </c>
      <c r="I48" s="70">
        <v>123678.029299822</v>
      </c>
      <c r="L48" s="104">
        <f t="shared" si="1"/>
        <v>0</v>
      </c>
    </row>
    <row r="49">
      <c r="A49" s="104"/>
      <c r="B49" s="104" t="s">
        <v>377</v>
      </c>
      <c r="C49" s="70">
        <v>-15079.013992237682</v>
      </c>
      <c r="G49" s="104"/>
      <c r="H49" s="104" t="s">
        <v>470</v>
      </c>
      <c r="I49" s="70">
        <v>-48583.85938422316</v>
      </c>
      <c r="L49" s="104">
        <f t="shared" si="1"/>
        <v>0</v>
      </c>
    </row>
    <row r="50">
      <c r="A50" s="104"/>
      <c r="B50" s="104" t="s">
        <v>415</v>
      </c>
      <c r="C50" s="70">
        <v>-51735.220329985925</v>
      </c>
      <c r="G50" s="104" t="s">
        <v>862</v>
      </c>
      <c r="H50" s="104" t="s">
        <v>507</v>
      </c>
      <c r="I50" s="70">
        <v>13253.585879954673</v>
      </c>
      <c r="L50" s="104">
        <f t="shared" si="1"/>
        <v>0</v>
      </c>
    </row>
    <row r="51">
      <c r="A51" s="104"/>
      <c r="B51" s="104" t="s">
        <v>419</v>
      </c>
      <c r="C51" s="70">
        <v>28099.11897677215</v>
      </c>
      <c r="G51" s="104" t="s">
        <v>863</v>
      </c>
      <c r="H51" s="104" t="s">
        <v>415</v>
      </c>
      <c r="I51" s="70">
        <v>18077.052677248772</v>
      </c>
      <c r="L51" s="104">
        <f t="shared" si="1"/>
        <v>0</v>
      </c>
    </row>
    <row r="52">
      <c r="A52" s="104"/>
      <c r="B52" s="104" t="s">
        <v>470</v>
      </c>
      <c r="C52" s="70">
        <v>-449591.63485507993</v>
      </c>
      <c r="G52" s="104"/>
      <c r="H52" s="104" t="s">
        <v>470</v>
      </c>
      <c r="I52" s="70">
        <v>-28186.50226174645</v>
      </c>
      <c r="L52" s="104">
        <f t="shared" si="1"/>
        <v>0</v>
      </c>
    </row>
    <row r="53">
      <c r="A53" s="104"/>
      <c r="B53" s="104" t="s">
        <v>507</v>
      </c>
      <c r="C53" s="70">
        <v>74817.11525633917</v>
      </c>
      <c r="G53" s="104" t="s">
        <v>864</v>
      </c>
      <c r="H53" s="104" t="s">
        <v>350</v>
      </c>
      <c r="I53" s="70">
        <v>9239.074437178228</v>
      </c>
      <c r="L53" s="104">
        <f t="shared" si="1"/>
        <v>0</v>
      </c>
    </row>
    <row r="54">
      <c r="C54" s="70">
        <f>SUM(C2:C53)</f>
        <v>-3004722.677</v>
      </c>
      <c r="I54" s="70">
        <f>SUM(I2:I53)</f>
        <v>348352.8338</v>
      </c>
      <c r="L54" s="104">
        <f t="shared" si="1"/>
        <v>0</v>
      </c>
    </row>
    <row r="55">
      <c r="C55" s="70"/>
      <c r="I55" s="70"/>
      <c r="L55" s="104">
        <f t="shared" si="1"/>
        <v>0</v>
      </c>
    </row>
    <row r="56">
      <c r="C56" s="70"/>
      <c r="I56" s="70"/>
      <c r="L56" s="104">
        <f t="shared" si="1"/>
        <v>0</v>
      </c>
    </row>
    <row r="57">
      <c r="A57" s="104" t="s">
        <v>246</v>
      </c>
      <c r="B57" s="104" t="s">
        <v>257</v>
      </c>
      <c r="C57" s="120" t="s">
        <v>237</v>
      </c>
      <c r="G57" s="104" t="s">
        <v>246</v>
      </c>
      <c r="H57" s="104" t="s">
        <v>257</v>
      </c>
      <c r="I57" s="104" t="s">
        <v>237</v>
      </c>
      <c r="L57" s="104">
        <f t="shared" si="1"/>
        <v>0</v>
      </c>
    </row>
    <row r="58">
      <c r="A58" s="104" t="s">
        <v>78</v>
      </c>
      <c r="B58" s="122" t="s">
        <v>553</v>
      </c>
      <c r="C58" s="70">
        <v>-34659.934426982916</v>
      </c>
      <c r="D58" s="71"/>
      <c r="G58" s="104" t="s">
        <v>865</v>
      </c>
      <c r="H58" s="104" t="s">
        <v>383</v>
      </c>
      <c r="I58" s="70">
        <v>-31781.66012304771</v>
      </c>
      <c r="J58" s="70">
        <f t="shared" ref="J58:J180" si="2">I58/3</f>
        <v>-10593.88671</v>
      </c>
      <c r="L58" s="123">
        <f t="shared" si="1"/>
        <v>10593.88671</v>
      </c>
    </row>
    <row r="59">
      <c r="A59" s="104"/>
      <c r="B59" s="122" t="s">
        <v>491</v>
      </c>
      <c r="C59" s="70">
        <v>18849.649157086278</v>
      </c>
      <c r="D59" s="71"/>
      <c r="G59" s="104"/>
      <c r="H59" s="104" t="s">
        <v>574</v>
      </c>
      <c r="I59" s="70">
        <v>36824.37320342086</v>
      </c>
      <c r="J59" s="70">
        <f t="shared" si="2"/>
        <v>12274.79107</v>
      </c>
      <c r="L59" s="123">
        <f t="shared" si="1"/>
        <v>-12274.79107</v>
      </c>
    </row>
    <row r="60">
      <c r="A60" s="104"/>
      <c r="B60" s="122" t="s">
        <v>445</v>
      </c>
      <c r="C60" s="70">
        <v>-58603.40321204777</v>
      </c>
      <c r="D60" s="71"/>
      <c r="G60" s="104"/>
      <c r="H60" s="104" t="s">
        <v>585</v>
      </c>
      <c r="I60" s="70">
        <v>-191946.0777044237</v>
      </c>
      <c r="J60" s="70">
        <f t="shared" si="2"/>
        <v>-63982.0259</v>
      </c>
      <c r="L60" s="123">
        <f t="shared" si="1"/>
        <v>63982.0259</v>
      </c>
    </row>
    <row r="61">
      <c r="A61" s="104"/>
      <c r="B61" s="122" t="s">
        <v>438</v>
      </c>
      <c r="C61" s="70">
        <v>278271.3943952472</v>
      </c>
      <c r="D61" s="71"/>
      <c r="G61" s="104"/>
      <c r="H61" s="104" t="s">
        <v>368</v>
      </c>
      <c r="I61" s="70">
        <v>-34065.599636206265</v>
      </c>
      <c r="J61" s="70">
        <f t="shared" si="2"/>
        <v>-11355.19988</v>
      </c>
      <c r="L61" s="123">
        <f t="shared" si="1"/>
        <v>11355.19988</v>
      </c>
    </row>
    <row r="62">
      <c r="A62" s="104"/>
      <c r="B62" s="122" t="s">
        <v>407</v>
      </c>
      <c r="C62" s="70">
        <v>-143170.00011763597</v>
      </c>
      <c r="D62" s="71"/>
      <c r="G62" s="104"/>
      <c r="H62" s="104" t="s">
        <v>612</v>
      </c>
      <c r="I62" s="70">
        <v>284408.6586201669</v>
      </c>
      <c r="J62" s="70">
        <f t="shared" si="2"/>
        <v>94802.88621</v>
      </c>
      <c r="L62" s="123">
        <f t="shared" si="1"/>
        <v>-94802.88621</v>
      </c>
    </row>
    <row r="63">
      <c r="A63" s="104" t="s">
        <v>79</v>
      </c>
      <c r="B63" s="122" t="s">
        <v>368</v>
      </c>
      <c r="C63" s="70">
        <v>-85730.56345459359</v>
      </c>
      <c r="D63" s="71"/>
      <c r="G63" s="104"/>
      <c r="H63" s="104" t="s">
        <v>390</v>
      </c>
      <c r="I63" s="70">
        <v>21944.219943947282</v>
      </c>
      <c r="J63" s="70">
        <f t="shared" si="2"/>
        <v>7314.739981</v>
      </c>
      <c r="L63" s="123">
        <f t="shared" si="1"/>
        <v>-7314.739981</v>
      </c>
    </row>
    <row r="64">
      <c r="A64" s="104"/>
      <c r="B64" s="122" t="s">
        <v>412</v>
      </c>
      <c r="C64" s="70">
        <v>-75126.29380346718</v>
      </c>
      <c r="D64" s="71"/>
      <c r="G64" s="104"/>
      <c r="H64" s="104" t="s">
        <v>401</v>
      </c>
      <c r="I64" s="70">
        <v>48469.82423926021</v>
      </c>
      <c r="J64" s="70">
        <f t="shared" si="2"/>
        <v>16156.60808</v>
      </c>
      <c r="L64" s="123">
        <f t="shared" si="1"/>
        <v>-16156.60808</v>
      </c>
    </row>
    <row r="65">
      <c r="A65" s="104"/>
      <c r="B65" s="122" t="s">
        <v>516</v>
      </c>
      <c r="C65" s="70">
        <v>17997.101828450133</v>
      </c>
      <c r="D65" s="71"/>
      <c r="G65" s="104"/>
      <c r="H65" s="104" t="s">
        <v>396</v>
      </c>
      <c r="I65" s="70">
        <v>9682.483998851385</v>
      </c>
      <c r="J65" s="70">
        <f t="shared" si="2"/>
        <v>3227.494666</v>
      </c>
      <c r="L65" s="123">
        <f t="shared" si="1"/>
        <v>-3227.494666</v>
      </c>
    </row>
    <row r="66">
      <c r="A66" s="104"/>
      <c r="B66" s="122" t="s">
        <v>390</v>
      </c>
      <c r="C66" s="70">
        <v>-111832.87992349597</v>
      </c>
      <c r="D66" s="71"/>
      <c r="G66" s="104" t="s">
        <v>843</v>
      </c>
      <c r="H66" s="104" t="s">
        <v>438</v>
      </c>
      <c r="I66" s="70">
        <v>92369.60189057286</v>
      </c>
      <c r="J66" s="70">
        <f t="shared" si="2"/>
        <v>30789.8673</v>
      </c>
      <c r="L66" s="123">
        <f t="shared" si="1"/>
        <v>-30789.8673</v>
      </c>
    </row>
    <row r="67">
      <c r="A67" s="104"/>
      <c r="B67" s="122" t="s">
        <v>401</v>
      </c>
      <c r="C67" s="70">
        <v>-71778.8447157139</v>
      </c>
      <c r="D67" s="71"/>
      <c r="G67" s="104" t="s">
        <v>866</v>
      </c>
      <c r="H67" s="104" t="s">
        <v>574</v>
      </c>
      <c r="I67" s="70">
        <v>-22446.765024920893</v>
      </c>
      <c r="J67" s="70">
        <f t="shared" si="2"/>
        <v>-7482.255008</v>
      </c>
      <c r="L67" s="123">
        <f t="shared" si="1"/>
        <v>7482.255008</v>
      </c>
    </row>
    <row r="68">
      <c r="A68" s="104"/>
      <c r="B68" s="122" t="s">
        <v>445</v>
      </c>
      <c r="C68" s="70">
        <v>26939.154962642675</v>
      </c>
      <c r="D68" s="71"/>
      <c r="G68" s="104" t="s">
        <v>867</v>
      </c>
      <c r="H68" s="104" t="s">
        <v>585</v>
      </c>
      <c r="I68" s="70">
        <v>7120.604132934204</v>
      </c>
      <c r="J68" s="70">
        <f t="shared" si="2"/>
        <v>2373.534711</v>
      </c>
      <c r="L68" s="123">
        <f t="shared" si="1"/>
        <v>-2373.534711</v>
      </c>
    </row>
    <row r="69">
      <c r="A69" s="104"/>
      <c r="B69" s="122" t="s">
        <v>407</v>
      </c>
      <c r="C69" s="70">
        <v>-27171.569935799278</v>
      </c>
      <c r="D69" s="71"/>
      <c r="G69" s="104"/>
      <c r="H69" s="104" t="s">
        <v>412</v>
      </c>
      <c r="I69" s="70">
        <v>-11211.303016075652</v>
      </c>
      <c r="J69" s="70">
        <f t="shared" si="2"/>
        <v>-3737.101005</v>
      </c>
      <c r="L69" s="123">
        <f t="shared" si="1"/>
        <v>3737.101005</v>
      </c>
    </row>
    <row r="70">
      <c r="A70" s="104"/>
      <c r="B70" s="122" t="s">
        <v>460</v>
      </c>
      <c r="C70" s="70">
        <v>-3284.6290711966094</v>
      </c>
      <c r="D70" s="71"/>
      <c r="G70" s="104"/>
      <c r="H70" s="104" t="s">
        <v>427</v>
      </c>
      <c r="I70" s="70">
        <v>-81405.26763514437</v>
      </c>
      <c r="J70" s="70">
        <f t="shared" si="2"/>
        <v>-27135.08921</v>
      </c>
      <c r="L70" s="123">
        <f t="shared" si="1"/>
        <v>27135.08921</v>
      </c>
    </row>
    <row r="71">
      <c r="A71" s="104" t="s">
        <v>80</v>
      </c>
      <c r="B71" s="122" t="s">
        <v>438</v>
      </c>
      <c r="C71" s="70">
        <v>117857.78298142161</v>
      </c>
      <c r="D71" s="71"/>
      <c r="G71" s="104"/>
      <c r="H71" s="104" t="s">
        <v>491</v>
      </c>
      <c r="I71" s="70">
        <v>353819.72651233844</v>
      </c>
      <c r="J71" s="70">
        <f t="shared" si="2"/>
        <v>117939.9088</v>
      </c>
      <c r="L71" s="123">
        <f t="shared" si="1"/>
        <v>-117939.9088</v>
      </c>
    </row>
    <row r="72">
      <c r="A72" s="104" t="s">
        <v>81</v>
      </c>
      <c r="B72" s="122" t="s">
        <v>383</v>
      </c>
      <c r="C72" s="70">
        <v>-20507.276733080344</v>
      </c>
      <c r="D72" s="71"/>
      <c r="G72" s="104"/>
      <c r="H72" s="104" t="s">
        <v>445</v>
      </c>
      <c r="I72" s="70">
        <v>-123616.36202967758</v>
      </c>
      <c r="J72" s="70">
        <f t="shared" si="2"/>
        <v>-41205.45401</v>
      </c>
      <c r="L72" s="123">
        <f t="shared" si="1"/>
        <v>41205.45401</v>
      </c>
    </row>
    <row r="73">
      <c r="A73" s="104"/>
      <c r="B73" s="122" t="s">
        <v>585</v>
      </c>
      <c r="C73" s="70">
        <v>-3145.7960273738827</v>
      </c>
      <c r="D73" s="71"/>
      <c r="G73" s="104"/>
      <c r="H73" s="104" t="s">
        <v>460</v>
      </c>
      <c r="I73" s="70">
        <v>37660.546435772936</v>
      </c>
      <c r="J73" s="70">
        <f t="shared" si="2"/>
        <v>12553.51548</v>
      </c>
      <c r="L73" s="123">
        <f t="shared" si="1"/>
        <v>-12553.51548</v>
      </c>
    </row>
    <row r="74">
      <c r="A74" s="104"/>
      <c r="B74" s="122" t="s">
        <v>412</v>
      </c>
      <c r="C74" s="70">
        <v>-129591.74751230191</v>
      </c>
      <c r="D74" s="71"/>
      <c r="G74" s="104" t="s">
        <v>858</v>
      </c>
      <c r="H74" s="104" t="s">
        <v>438</v>
      </c>
      <c r="I74" s="70">
        <v>62121.15770506044</v>
      </c>
      <c r="J74" s="70">
        <f t="shared" si="2"/>
        <v>20707.05257</v>
      </c>
      <c r="L74" s="123">
        <f t="shared" si="1"/>
        <v>-20707.05257</v>
      </c>
    </row>
    <row r="75">
      <c r="A75" s="104"/>
      <c r="B75" s="122" t="s">
        <v>445</v>
      </c>
      <c r="C75" s="70">
        <v>47925.63842317814</v>
      </c>
      <c r="D75" s="71"/>
      <c r="G75" s="104" t="s">
        <v>840</v>
      </c>
      <c r="H75" s="104" t="s">
        <v>438</v>
      </c>
      <c r="I75" s="70">
        <v>118736.37221990134</v>
      </c>
      <c r="J75" s="70">
        <f t="shared" si="2"/>
        <v>39578.79074</v>
      </c>
      <c r="L75" s="123">
        <f t="shared" si="1"/>
        <v>-39578.79074</v>
      </c>
    </row>
    <row r="76">
      <c r="A76" s="104" t="s">
        <v>82</v>
      </c>
      <c r="B76" s="122" t="s">
        <v>383</v>
      </c>
      <c r="C76" s="70">
        <v>116298.01778028106</v>
      </c>
      <c r="D76" s="71"/>
      <c r="G76" s="104" t="s">
        <v>868</v>
      </c>
      <c r="H76" s="104" t="s">
        <v>383</v>
      </c>
      <c r="I76" s="70">
        <v>342265.7033419517</v>
      </c>
      <c r="J76" s="70">
        <f t="shared" si="2"/>
        <v>114088.5678</v>
      </c>
      <c r="L76" s="123">
        <f t="shared" si="1"/>
        <v>-114088.5678</v>
      </c>
    </row>
    <row r="77">
      <c r="A77" s="104"/>
      <c r="B77" s="122" t="s">
        <v>412</v>
      </c>
      <c r="C77" s="70">
        <v>-267828.0133308035</v>
      </c>
      <c r="D77" s="71"/>
      <c r="G77" s="104"/>
      <c r="H77" s="104" t="s">
        <v>574</v>
      </c>
      <c r="I77" s="70">
        <v>22859.80740344953</v>
      </c>
      <c r="J77" s="70">
        <f t="shared" si="2"/>
        <v>7619.935801</v>
      </c>
      <c r="L77" s="123">
        <f t="shared" si="1"/>
        <v>-7619.935801</v>
      </c>
    </row>
    <row r="78">
      <c r="A78" s="104"/>
      <c r="B78" s="122" t="s">
        <v>516</v>
      </c>
      <c r="C78" s="70">
        <v>-46551.009995790504</v>
      </c>
      <c r="D78" s="71"/>
      <c r="G78" s="104"/>
      <c r="H78" s="104" t="s">
        <v>585</v>
      </c>
      <c r="I78" s="70">
        <v>83741.50612518474</v>
      </c>
      <c r="J78" s="70">
        <f t="shared" si="2"/>
        <v>27913.83538</v>
      </c>
      <c r="L78" s="123">
        <f t="shared" si="1"/>
        <v>-27913.83538</v>
      </c>
    </row>
    <row r="79">
      <c r="A79" s="104"/>
      <c r="B79" s="122" t="s">
        <v>427</v>
      </c>
      <c r="C79" s="70">
        <v>-94550.40253957645</v>
      </c>
      <c r="D79" s="71"/>
      <c r="G79" s="104"/>
      <c r="H79" s="104" t="s">
        <v>368</v>
      </c>
      <c r="I79" s="70">
        <v>-250143.63347673256</v>
      </c>
      <c r="J79" s="70">
        <f t="shared" si="2"/>
        <v>-83381.21116</v>
      </c>
      <c r="L79" s="123">
        <f t="shared" si="1"/>
        <v>83381.21116</v>
      </c>
    </row>
    <row r="80">
      <c r="A80" s="104"/>
      <c r="B80" s="104" t="s">
        <v>491</v>
      </c>
      <c r="C80" s="70">
        <v>113495.96835005257</v>
      </c>
      <c r="D80" s="71"/>
      <c r="G80" s="104"/>
      <c r="H80" s="104" t="s">
        <v>412</v>
      </c>
      <c r="I80" s="70">
        <v>-109791.44489620399</v>
      </c>
      <c r="J80" s="70">
        <f t="shared" si="2"/>
        <v>-36597.1483</v>
      </c>
      <c r="L80" s="123">
        <f t="shared" si="1"/>
        <v>36597.1483</v>
      </c>
    </row>
    <row r="81">
      <c r="A81" s="104"/>
      <c r="B81" s="104" t="s">
        <v>401</v>
      </c>
      <c r="C81" s="70">
        <v>-20280.696412950176</v>
      </c>
      <c r="D81" s="71"/>
      <c r="G81" s="104"/>
      <c r="H81" s="104" t="s">
        <v>553</v>
      </c>
      <c r="I81" s="70">
        <v>-119261.07414616256</v>
      </c>
      <c r="J81" s="70">
        <f t="shared" si="2"/>
        <v>-39753.69138</v>
      </c>
      <c r="L81" s="123">
        <f t="shared" si="1"/>
        <v>39753.69138</v>
      </c>
    </row>
    <row r="82">
      <c r="A82" s="104"/>
      <c r="B82" s="104" t="s">
        <v>445</v>
      </c>
      <c r="C82" s="70">
        <v>-108285.44451515844</v>
      </c>
      <c r="D82" s="71"/>
      <c r="G82" s="104"/>
      <c r="H82" s="104" t="s">
        <v>516</v>
      </c>
      <c r="I82" s="70">
        <v>38469.21702017416</v>
      </c>
      <c r="J82" s="70">
        <f t="shared" si="2"/>
        <v>12823.07234</v>
      </c>
      <c r="L82" s="123">
        <f t="shared" si="1"/>
        <v>-12823.07234</v>
      </c>
    </row>
    <row r="83">
      <c r="A83" s="104"/>
      <c r="B83" s="104" t="s">
        <v>407</v>
      </c>
      <c r="C83" s="70">
        <v>-73310.29412834959</v>
      </c>
      <c r="D83" s="71"/>
      <c r="G83" s="104"/>
      <c r="H83" s="104" t="s">
        <v>612</v>
      </c>
      <c r="I83" s="70">
        <v>153710.78804486254</v>
      </c>
      <c r="J83" s="70">
        <f t="shared" si="2"/>
        <v>51236.92935</v>
      </c>
      <c r="L83" s="123">
        <f t="shared" si="1"/>
        <v>-51236.92935</v>
      </c>
    </row>
    <row r="84">
      <c r="A84" s="104"/>
      <c r="B84" s="104" t="s">
        <v>460</v>
      </c>
      <c r="C84" s="70">
        <v>-280117.00261932355</v>
      </c>
      <c r="D84" s="71"/>
      <c r="G84" s="104"/>
      <c r="H84" s="104" t="s">
        <v>390</v>
      </c>
      <c r="I84" s="70">
        <v>1073587.6008583324</v>
      </c>
      <c r="J84" s="70">
        <f t="shared" si="2"/>
        <v>357862.5336</v>
      </c>
      <c r="L84" s="123">
        <f t="shared" si="1"/>
        <v>-357862.5336</v>
      </c>
    </row>
    <row r="85">
      <c r="A85" s="104" t="s">
        <v>83</v>
      </c>
      <c r="B85" s="104" t="s">
        <v>383</v>
      </c>
      <c r="C85" s="70">
        <v>21604.256480019805</v>
      </c>
      <c r="D85" s="71"/>
      <c r="G85" s="104"/>
      <c r="H85" s="104" t="s">
        <v>401</v>
      </c>
      <c r="I85" s="70">
        <v>-21825.431910776508</v>
      </c>
      <c r="J85" s="70">
        <f t="shared" si="2"/>
        <v>-7275.14397</v>
      </c>
      <c r="L85" s="123">
        <f t="shared" si="1"/>
        <v>7275.14397</v>
      </c>
    </row>
    <row r="86">
      <c r="A86" s="104"/>
      <c r="B86" s="104" t="s">
        <v>585</v>
      </c>
      <c r="C86" s="70">
        <v>-44019.20768040583</v>
      </c>
      <c r="D86" s="71"/>
      <c r="G86" s="104"/>
      <c r="H86" s="104" t="s">
        <v>445</v>
      </c>
      <c r="I86" s="70">
        <v>-85725.2882687661</v>
      </c>
      <c r="J86" s="70">
        <f t="shared" si="2"/>
        <v>-28575.09609</v>
      </c>
      <c r="L86" s="123">
        <f t="shared" si="1"/>
        <v>28575.09609</v>
      </c>
    </row>
    <row r="87">
      <c r="A87" s="104"/>
      <c r="B87" s="104" t="s">
        <v>516</v>
      </c>
      <c r="C87" s="70">
        <v>111004.13116727318</v>
      </c>
      <c r="D87" s="71"/>
      <c r="G87" s="104"/>
      <c r="H87" s="104" t="s">
        <v>521</v>
      </c>
      <c r="I87" s="70">
        <v>24461.940496194118</v>
      </c>
      <c r="J87" s="70">
        <f t="shared" si="2"/>
        <v>8153.980165</v>
      </c>
      <c r="L87" s="123">
        <f t="shared" si="1"/>
        <v>-8153.980165</v>
      </c>
    </row>
    <row r="88">
      <c r="A88" s="104"/>
      <c r="B88" s="104" t="s">
        <v>390</v>
      </c>
      <c r="C88" s="70">
        <v>-15307.656158519936</v>
      </c>
      <c r="D88" s="53"/>
      <c r="G88" s="104"/>
      <c r="H88" s="104" t="s">
        <v>396</v>
      </c>
      <c r="I88" s="70">
        <v>-196570.3732501073</v>
      </c>
      <c r="J88" s="70">
        <f t="shared" si="2"/>
        <v>-65523.45775</v>
      </c>
      <c r="L88" s="111">
        <f t="shared" si="1"/>
        <v>65523.45775</v>
      </c>
    </row>
    <row r="89">
      <c r="A89" s="104"/>
      <c r="B89" s="104" t="s">
        <v>401</v>
      </c>
      <c r="C89" s="70">
        <v>133718.3157629324</v>
      </c>
      <c r="D89" s="53"/>
      <c r="G89" s="104"/>
      <c r="H89" s="104" t="s">
        <v>407</v>
      </c>
      <c r="I89" s="70">
        <v>-145401.7076489144</v>
      </c>
      <c r="J89" s="70">
        <f t="shared" si="2"/>
        <v>-48467.23588</v>
      </c>
      <c r="L89" s="111">
        <f t="shared" si="1"/>
        <v>48467.23588</v>
      </c>
    </row>
    <row r="90">
      <c r="A90" s="104"/>
      <c r="B90" s="104" t="s">
        <v>521</v>
      </c>
      <c r="C90" s="70">
        <v>-17578.77853695222</v>
      </c>
      <c r="D90" s="53"/>
      <c r="G90" s="104" t="s">
        <v>859</v>
      </c>
      <c r="H90" s="104" t="s">
        <v>438</v>
      </c>
      <c r="I90" s="70">
        <v>475465.7352664919</v>
      </c>
      <c r="J90" s="70">
        <f t="shared" si="2"/>
        <v>158488.5784</v>
      </c>
      <c r="L90" s="111">
        <f t="shared" si="1"/>
        <v>-158488.5784</v>
      </c>
    </row>
    <row r="91">
      <c r="A91" s="104"/>
      <c r="B91" s="104" t="s">
        <v>438</v>
      </c>
      <c r="C91" s="70">
        <v>42582.50482728282</v>
      </c>
      <c r="D91" s="53"/>
      <c r="G91" s="104" t="s">
        <v>869</v>
      </c>
      <c r="H91" s="104" t="s">
        <v>383</v>
      </c>
      <c r="I91" s="70">
        <v>215501.94343891047</v>
      </c>
      <c r="J91" s="70">
        <f t="shared" si="2"/>
        <v>71833.98115</v>
      </c>
      <c r="L91" s="111">
        <f t="shared" si="1"/>
        <v>-71833.98115</v>
      </c>
    </row>
    <row r="92">
      <c r="A92" s="104"/>
      <c r="B92" s="104" t="s">
        <v>407</v>
      </c>
      <c r="C92" s="70">
        <v>-84276.60217183357</v>
      </c>
      <c r="D92" s="53"/>
      <c r="G92" s="104"/>
      <c r="H92" s="104" t="s">
        <v>585</v>
      </c>
      <c r="I92" s="70">
        <v>40709.75140714744</v>
      </c>
      <c r="J92" s="70">
        <f t="shared" si="2"/>
        <v>13569.91714</v>
      </c>
      <c r="L92" s="111">
        <f t="shared" si="1"/>
        <v>-13569.91714</v>
      </c>
    </row>
    <row r="93">
      <c r="A93" s="104"/>
      <c r="B93" s="104" t="s">
        <v>460</v>
      </c>
      <c r="C93" s="70">
        <v>-17679.031773262497</v>
      </c>
      <c r="D93" s="53"/>
      <c r="G93" s="104"/>
      <c r="H93" s="104" t="s">
        <v>368</v>
      </c>
      <c r="I93" s="70">
        <v>106227.93524870978</v>
      </c>
      <c r="J93" s="70">
        <f t="shared" si="2"/>
        <v>35409.31175</v>
      </c>
      <c r="L93" s="111">
        <f t="shared" si="1"/>
        <v>-35409.31175</v>
      </c>
    </row>
    <row r="94">
      <c r="A94" s="104" t="s">
        <v>84</v>
      </c>
      <c r="B94" s="104" t="s">
        <v>574</v>
      </c>
      <c r="C94" s="70">
        <v>55990.93739637293</v>
      </c>
      <c r="D94" s="53"/>
      <c r="G94" s="104"/>
      <c r="H94" s="104" t="s">
        <v>412</v>
      </c>
      <c r="I94" s="70">
        <v>3163.455842711144</v>
      </c>
      <c r="J94" s="70">
        <f t="shared" si="2"/>
        <v>1054.485281</v>
      </c>
      <c r="L94" s="111">
        <f t="shared" si="1"/>
        <v>-1054.485281</v>
      </c>
    </row>
    <row r="95">
      <c r="A95" s="104"/>
      <c r="B95" s="104" t="s">
        <v>368</v>
      </c>
      <c r="C95" s="70">
        <v>-196755.97494597282</v>
      </c>
      <c r="D95" s="53"/>
      <c r="G95" s="104"/>
      <c r="H95" s="104" t="s">
        <v>390</v>
      </c>
      <c r="I95" s="70">
        <v>27436.733450198968</v>
      </c>
      <c r="J95" s="70">
        <f t="shared" si="2"/>
        <v>9145.577817</v>
      </c>
      <c r="L95" s="111">
        <f t="shared" si="1"/>
        <v>-9145.577817</v>
      </c>
    </row>
    <row r="96">
      <c r="A96" s="104"/>
      <c r="B96" s="104" t="s">
        <v>427</v>
      </c>
      <c r="C96" s="70">
        <v>-623.5475897497681</v>
      </c>
      <c r="D96" s="53"/>
      <c r="G96" s="104"/>
      <c r="H96" s="104" t="s">
        <v>401</v>
      </c>
      <c r="I96" s="70">
        <v>101969.85372091283</v>
      </c>
      <c r="J96" s="70">
        <f t="shared" si="2"/>
        <v>33989.95124</v>
      </c>
      <c r="L96" s="111">
        <f t="shared" si="1"/>
        <v>-33989.95124</v>
      </c>
    </row>
    <row r="97">
      <c r="A97" s="104"/>
      <c r="B97" s="104" t="s">
        <v>401</v>
      </c>
      <c r="C97" s="70">
        <v>-131570.09773588984</v>
      </c>
      <c r="G97" s="104"/>
      <c r="H97" s="104" t="s">
        <v>521</v>
      </c>
      <c r="I97" s="70">
        <v>-49134.311948285205</v>
      </c>
      <c r="J97" s="70">
        <f t="shared" si="2"/>
        <v>-16378.10398</v>
      </c>
      <c r="L97" s="111">
        <f t="shared" si="1"/>
        <v>16378.10398</v>
      </c>
    </row>
    <row r="98">
      <c r="A98" s="104"/>
      <c r="B98" s="104" t="s">
        <v>438</v>
      </c>
      <c r="C98" s="70">
        <v>55920.84819733467</v>
      </c>
      <c r="G98" s="104"/>
      <c r="H98" s="104" t="s">
        <v>396</v>
      </c>
      <c r="I98" s="70">
        <v>-57473.13872204479</v>
      </c>
      <c r="J98" s="70">
        <f t="shared" si="2"/>
        <v>-19157.71291</v>
      </c>
      <c r="L98" s="111">
        <f t="shared" si="1"/>
        <v>19157.71291</v>
      </c>
    </row>
    <row r="99">
      <c r="A99" s="104" t="s">
        <v>85</v>
      </c>
      <c r="B99" s="104" t="s">
        <v>383</v>
      </c>
      <c r="C99" s="70">
        <v>-76715.86424869807</v>
      </c>
      <c r="G99" s="104"/>
      <c r="H99" s="104" t="s">
        <v>407</v>
      </c>
      <c r="I99" s="70">
        <v>50735.17486620494</v>
      </c>
      <c r="J99" s="70">
        <f t="shared" si="2"/>
        <v>16911.72496</v>
      </c>
      <c r="L99" s="111">
        <f t="shared" si="1"/>
        <v>-16911.72496</v>
      </c>
    </row>
    <row r="100">
      <c r="A100" s="104"/>
      <c r="B100" s="104" t="s">
        <v>585</v>
      </c>
      <c r="C100" s="70">
        <v>34268.04685536155</v>
      </c>
      <c r="G100" s="104" t="s">
        <v>838</v>
      </c>
      <c r="H100" s="104" t="s">
        <v>438</v>
      </c>
      <c r="I100" s="70">
        <v>114296.39144638501</v>
      </c>
      <c r="J100" s="70">
        <f t="shared" si="2"/>
        <v>38098.79715</v>
      </c>
      <c r="L100" s="111">
        <f t="shared" si="1"/>
        <v>-38098.79715</v>
      </c>
    </row>
    <row r="101">
      <c r="A101" s="104"/>
      <c r="B101" s="104" t="s">
        <v>368</v>
      </c>
      <c r="C101" s="70">
        <v>70942.6089352089</v>
      </c>
      <c r="G101" s="104" t="s">
        <v>870</v>
      </c>
      <c r="H101" s="104" t="s">
        <v>383</v>
      </c>
      <c r="I101" s="70">
        <v>56530.5631444674</v>
      </c>
      <c r="J101" s="70">
        <f t="shared" si="2"/>
        <v>18843.52105</v>
      </c>
      <c r="L101" s="111">
        <f t="shared" si="1"/>
        <v>-18843.52105</v>
      </c>
    </row>
    <row r="102">
      <c r="A102" s="104"/>
      <c r="B102" s="104" t="s">
        <v>401</v>
      </c>
      <c r="C102" s="70">
        <v>-97986.38266906509</v>
      </c>
      <c r="G102" s="104"/>
      <c r="H102" s="104" t="s">
        <v>574</v>
      </c>
      <c r="I102" s="70">
        <v>131172.27695258465</v>
      </c>
      <c r="J102" s="70">
        <f t="shared" si="2"/>
        <v>43724.09232</v>
      </c>
      <c r="L102" s="111">
        <f t="shared" si="1"/>
        <v>-43724.09232</v>
      </c>
    </row>
    <row r="103">
      <c r="A103" s="104"/>
      <c r="B103" s="104" t="s">
        <v>396</v>
      </c>
      <c r="C103" s="70">
        <v>-129315.10180562633</v>
      </c>
      <c r="G103" s="104"/>
      <c r="H103" s="104" t="s">
        <v>412</v>
      </c>
      <c r="I103" s="70">
        <v>-36971.60159781405</v>
      </c>
      <c r="J103" s="70">
        <f t="shared" si="2"/>
        <v>-12323.8672</v>
      </c>
      <c r="L103" s="111">
        <f t="shared" si="1"/>
        <v>12323.8672</v>
      </c>
    </row>
    <row r="104">
      <c r="A104" s="104"/>
      <c r="B104" s="104" t="s">
        <v>460</v>
      </c>
      <c r="C104" s="70">
        <v>-16585.946304545287</v>
      </c>
      <c r="G104" s="104"/>
      <c r="H104" s="104" t="s">
        <v>427</v>
      </c>
      <c r="I104" s="70">
        <v>115182.89340395576</v>
      </c>
      <c r="J104" s="70">
        <f t="shared" si="2"/>
        <v>38394.2978</v>
      </c>
      <c r="L104" s="111">
        <f t="shared" si="1"/>
        <v>-38394.2978</v>
      </c>
    </row>
    <row r="105">
      <c r="A105" s="104" t="s">
        <v>86</v>
      </c>
      <c r="B105" s="104" t="s">
        <v>574</v>
      </c>
      <c r="C105" s="70">
        <v>30998.50999341446</v>
      </c>
      <c r="G105" s="104"/>
      <c r="H105" s="104" t="s">
        <v>460</v>
      </c>
      <c r="I105" s="70">
        <v>108749.0315116831</v>
      </c>
      <c r="J105" s="70">
        <f t="shared" si="2"/>
        <v>36249.67717</v>
      </c>
      <c r="L105" s="111">
        <f t="shared" si="1"/>
        <v>-36249.67717</v>
      </c>
    </row>
    <row r="106">
      <c r="A106" s="104"/>
      <c r="B106" s="104" t="s">
        <v>585</v>
      </c>
      <c r="C106" s="70">
        <v>-115494.6330436334</v>
      </c>
      <c r="G106" s="104" t="s">
        <v>871</v>
      </c>
      <c r="H106" s="104" t="s">
        <v>383</v>
      </c>
      <c r="I106" s="70">
        <v>21096.53127916192</v>
      </c>
      <c r="J106" s="70">
        <f t="shared" si="2"/>
        <v>7032.177093</v>
      </c>
      <c r="L106" s="111">
        <f t="shared" si="1"/>
        <v>-7032.177093</v>
      </c>
    </row>
    <row r="107">
      <c r="A107" s="104"/>
      <c r="B107" s="104" t="s">
        <v>368</v>
      </c>
      <c r="C107" s="70">
        <v>-84089.09665713696</v>
      </c>
      <c r="G107" s="104"/>
      <c r="H107" s="104" t="s">
        <v>574</v>
      </c>
      <c r="I107" s="70">
        <v>157247.72629824578</v>
      </c>
      <c r="J107" s="70">
        <f t="shared" si="2"/>
        <v>52415.90877</v>
      </c>
      <c r="L107" s="111">
        <f t="shared" si="1"/>
        <v>-52415.90877</v>
      </c>
    </row>
    <row r="108">
      <c r="A108" s="104"/>
      <c r="B108" s="104" t="s">
        <v>427</v>
      </c>
      <c r="C108" s="70">
        <v>177836.8889283032</v>
      </c>
      <c r="G108" s="104"/>
      <c r="H108" s="104" t="s">
        <v>368</v>
      </c>
      <c r="I108" s="70">
        <v>-262124.85998315344</v>
      </c>
      <c r="J108" s="70">
        <f t="shared" si="2"/>
        <v>-87374.95333</v>
      </c>
      <c r="L108" s="111">
        <f t="shared" si="1"/>
        <v>87374.95333</v>
      </c>
    </row>
    <row r="109">
      <c r="A109" s="104"/>
      <c r="B109" s="104" t="s">
        <v>491</v>
      </c>
      <c r="C109" s="70">
        <v>42178.391346314405</v>
      </c>
      <c r="G109" s="104"/>
      <c r="H109" s="104" t="s">
        <v>412</v>
      </c>
      <c r="I109" s="70">
        <v>99118.79318595518</v>
      </c>
      <c r="J109" s="70">
        <f t="shared" si="2"/>
        <v>33039.59773</v>
      </c>
      <c r="L109" s="111">
        <f t="shared" si="1"/>
        <v>-33039.59773</v>
      </c>
    </row>
    <row r="110">
      <c r="A110" s="104"/>
      <c r="B110" s="104" t="s">
        <v>390</v>
      </c>
      <c r="C110" s="70">
        <v>-113026.07256698262</v>
      </c>
      <c r="G110" s="104"/>
      <c r="H110" s="104" t="s">
        <v>516</v>
      </c>
      <c r="I110" s="70">
        <v>55670.99978847306</v>
      </c>
      <c r="J110" s="70">
        <f t="shared" si="2"/>
        <v>18556.99993</v>
      </c>
      <c r="L110" s="111">
        <f t="shared" si="1"/>
        <v>-18556.99993</v>
      </c>
    </row>
    <row r="111">
      <c r="A111" s="104"/>
      <c r="B111" s="104" t="s">
        <v>401</v>
      </c>
      <c r="C111" s="70">
        <v>60294.601327753786</v>
      </c>
      <c r="G111" s="104"/>
      <c r="H111" s="104" t="s">
        <v>390</v>
      </c>
      <c r="I111" s="70">
        <v>36680.66953608617</v>
      </c>
      <c r="J111" s="70">
        <f t="shared" si="2"/>
        <v>12226.88985</v>
      </c>
      <c r="L111" s="111">
        <f t="shared" si="1"/>
        <v>-12226.88985</v>
      </c>
    </row>
    <row r="112">
      <c r="A112" s="104"/>
      <c r="B112" s="104" t="s">
        <v>521</v>
      </c>
      <c r="C112" s="70">
        <v>-211319.81196087305</v>
      </c>
      <c r="G112" s="104"/>
      <c r="H112" s="104" t="s">
        <v>521</v>
      </c>
      <c r="I112" s="70">
        <v>73590.70296287282</v>
      </c>
      <c r="J112" s="70">
        <f t="shared" si="2"/>
        <v>24530.23432</v>
      </c>
      <c r="L112" s="111">
        <f t="shared" si="1"/>
        <v>-24530.23432</v>
      </c>
    </row>
    <row r="113">
      <c r="A113" s="104"/>
      <c r="B113" s="104" t="s">
        <v>396</v>
      </c>
      <c r="C113" s="70">
        <v>-98724.62082737483</v>
      </c>
      <c r="G113" s="104"/>
      <c r="H113" s="104" t="s">
        <v>407</v>
      </c>
      <c r="I113" s="70">
        <v>41012.84693333322</v>
      </c>
      <c r="J113" s="70">
        <f t="shared" si="2"/>
        <v>13670.94898</v>
      </c>
      <c r="L113" s="111">
        <f t="shared" si="1"/>
        <v>-13670.94898</v>
      </c>
    </row>
    <row r="114">
      <c r="A114" s="104"/>
      <c r="B114" s="104" t="s">
        <v>438</v>
      </c>
      <c r="C114" s="70">
        <v>-11770.481483931888</v>
      </c>
      <c r="G114" s="104" t="s">
        <v>872</v>
      </c>
      <c r="H114" s="104" t="s">
        <v>383</v>
      </c>
      <c r="I114" s="70">
        <v>-12761.802452417887</v>
      </c>
      <c r="J114" s="70">
        <f t="shared" si="2"/>
        <v>-4253.934151</v>
      </c>
      <c r="L114" s="111">
        <f t="shared" si="1"/>
        <v>4253.934151</v>
      </c>
    </row>
    <row r="115">
      <c r="A115" s="104"/>
      <c r="B115" s="104" t="s">
        <v>407</v>
      </c>
      <c r="C115" s="70">
        <v>5765.625568992784</v>
      </c>
      <c r="G115" s="104"/>
      <c r="H115" s="104" t="s">
        <v>368</v>
      </c>
      <c r="I115" s="70">
        <v>-76587.12348134721</v>
      </c>
      <c r="J115" s="70">
        <f t="shared" si="2"/>
        <v>-25529.04116</v>
      </c>
      <c r="L115" s="111">
        <f t="shared" si="1"/>
        <v>25529.04116</v>
      </c>
    </row>
    <row r="116">
      <c r="A116" s="104"/>
      <c r="B116" s="104" t="s">
        <v>460</v>
      </c>
      <c r="C116" s="70">
        <v>121414.51568988017</v>
      </c>
      <c r="G116" s="104"/>
      <c r="H116" s="104" t="s">
        <v>390</v>
      </c>
      <c r="I116" s="70">
        <v>-76447.29449363987</v>
      </c>
      <c r="J116" s="70">
        <f t="shared" si="2"/>
        <v>-25482.4315</v>
      </c>
      <c r="L116" s="111">
        <f t="shared" si="1"/>
        <v>25482.4315</v>
      </c>
    </row>
    <row r="117">
      <c r="A117" s="104" t="s">
        <v>87</v>
      </c>
      <c r="B117" s="104" t="s">
        <v>383</v>
      </c>
      <c r="C117" s="70">
        <v>148058.76535463802</v>
      </c>
      <c r="G117" s="104"/>
      <c r="H117" s="104" t="s">
        <v>401</v>
      </c>
      <c r="I117" s="70">
        <v>366419.1590747506</v>
      </c>
      <c r="J117" s="70">
        <f t="shared" si="2"/>
        <v>122139.7197</v>
      </c>
      <c r="L117" s="111">
        <f t="shared" si="1"/>
        <v>-122139.7197</v>
      </c>
    </row>
    <row r="118">
      <c r="A118" s="104"/>
      <c r="B118" s="104" t="s">
        <v>574</v>
      </c>
      <c r="C118" s="70">
        <v>-197328.15502408746</v>
      </c>
      <c r="G118" s="104"/>
      <c r="H118" s="104" t="s">
        <v>396</v>
      </c>
      <c r="I118" s="70">
        <v>-519328.6980629035</v>
      </c>
      <c r="J118" s="70">
        <f t="shared" si="2"/>
        <v>-173109.566</v>
      </c>
      <c r="L118" s="111">
        <f t="shared" si="1"/>
        <v>173109.566</v>
      </c>
    </row>
    <row r="119">
      <c r="A119" s="104"/>
      <c r="B119" s="104" t="s">
        <v>585</v>
      </c>
      <c r="C119" s="70">
        <v>-36262.07780235063</v>
      </c>
      <c r="G119" s="104"/>
      <c r="H119" s="104" t="s">
        <v>407</v>
      </c>
      <c r="I119" s="70">
        <v>30786.382698782763</v>
      </c>
      <c r="J119" s="70">
        <f t="shared" si="2"/>
        <v>10262.12757</v>
      </c>
      <c r="L119" s="111">
        <f t="shared" si="1"/>
        <v>-10262.12757</v>
      </c>
    </row>
    <row r="120">
      <c r="A120" s="104"/>
      <c r="B120" s="104" t="s">
        <v>368</v>
      </c>
      <c r="C120" s="70">
        <v>-155749.63623982767</v>
      </c>
      <c r="G120" s="104" t="s">
        <v>845</v>
      </c>
      <c r="H120" s="104" t="s">
        <v>438</v>
      </c>
      <c r="I120" s="70">
        <v>68544.14489170515</v>
      </c>
      <c r="J120" s="70">
        <f t="shared" si="2"/>
        <v>22848.0483</v>
      </c>
      <c r="L120" s="111">
        <f t="shared" si="1"/>
        <v>-22848.0483</v>
      </c>
    </row>
    <row r="121">
      <c r="A121" s="104"/>
      <c r="B121" s="104" t="s">
        <v>612</v>
      </c>
      <c r="C121" s="70">
        <v>268178.1646052734</v>
      </c>
      <c r="G121" s="104" t="s">
        <v>873</v>
      </c>
      <c r="H121" s="104" t="s">
        <v>427</v>
      </c>
      <c r="I121" s="70">
        <v>7338.781090163236</v>
      </c>
      <c r="J121" s="70">
        <f t="shared" si="2"/>
        <v>2446.260363</v>
      </c>
      <c r="L121" s="111">
        <f t="shared" si="1"/>
        <v>-2446.260363</v>
      </c>
    </row>
    <row r="122">
      <c r="A122" s="104"/>
      <c r="B122" s="104" t="s">
        <v>427</v>
      </c>
      <c r="C122" s="70">
        <v>-72805.71245825454</v>
      </c>
      <c r="G122" s="104"/>
      <c r="H122" s="104" t="s">
        <v>460</v>
      </c>
      <c r="I122" s="70">
        <v>171726.3237339916</v>
      </c>
      <c r="J122" s="70">
        <f t="shared" si="2"/>
        <v>57242.10791</v>
      </c>
      <c r="L122" s="111">
        <f t="shared" si="1"/>
        <v>-57242.10791</v>
      </c>
    </row>
    <row r="123">
      <c r="A123" s="104"/>
      <c r="B123" s="104" t="s">
        <v>491</v>
      </c>
      <c r="C123" s="70">
        <v>11840.45659323757</v>
      </c>
      <c r="G123" s="104" t="s">
        <v>874</v>
      </c>
      <c r="H123" s="104" t="s">
        <v>383</v>
      </c>
      <c r="I123" s="70">
        <v>286465.15922812495</v>
      </c>
      <c r="J123" s="70">
        <f t="shared" si="2"/>
        <v>95488.38641</v>
      </c>
      <c r="L123" s="111">
        <f t="shared" si="1"/>
        <v>-95488.38641</v>
      </c>
    </row>
    <row r="124">
      <c r="A124" s="104"/>
      <c r="B124" s="104" t="s">
        <v>390</v>
      </c>
      <c r="C124" s="70">
        <v>884327.9641043944</v>
      </c>
      <c r="G124" s="104"/>
      <c r="H124" s="104" t="s">
        <v>585</v>
      </c>
      <c r="I124" s="70">
        <v>221032.52002457765</v>
      </c>
      <c r="J124" s="70">
        <f t="shared" si="2"/>
        <v>73677.50667</v>
      </c>
      <c r="L124" s="111">
        <f t="shared" si="1"/>
        <v>-73677.50667</v>
      </c>
    </row>
    <row r="125">
      <c r="A125" s="104"/>
      <c r="B125" s="104" t="s">
        <v>445</v>
      </c>
      <c r="C125" s="70">
        <v>74540.08239600321</v>
      </c>
      <c r="G125" s="104"/>
      <c r="H125" s="104" t="s">
        <v>368</v>
      </c>
      <c r="I125" s="70">
        <v>40530.136296019366</v>
      </c>
      <c r="J125" s="70">
        <f t="shared" si="2"/>
        <v>13510.04543</v>
      </c>
      <c r="L125" s="111">
        <f t="shared" si="1"/>
        <v>-13510.04543</v>
      </c>
    </row>
    <row r="126">
      <c r="A126" s="104"/>
      <c r="B126" s="104" t="s">
        <v>521</v>
      </c>
      <c r="C126" s="70">
        <v>-195048.25210365668</v>
      </c>
      <c r="G126" s="104"/>
      <c r="H126" s="104" t="s">
        <v>553</v>
      </c>
      <c r="I126" s="70">
        <v>-130198.58898692568</v>
      </c>
      <c r="J126" s="70">
        <f t="shared" si="2"/>
        <v>-43399.52966</v>
      </c>
      <c r="L126" s="111">
        <f t="shared" si="1"/>
        <v>43399.52966</v>
      </c>
    </row>
    <row r="127">
      <c r="A127" s="104"/>
      <c r="B127" s="104" t="s">
        <v>438</v>
      </c>
      <c r="C127" s="70">
        <v>56892.34143979367</v>
      </c>
      <c r="G127" s="104"/>
      <c r="H127" s="104" t="s">
        <v>612</v>
      </c>
      <c r="I127" s="70">
        <v>-564802.4776048957</v>
      </c>
      <c r="J127" s="70">
        <f t="shared" si="2"/>
        <v>-188267.4925</v>
      </c>
      <c r="L127" s="111">
        <f t="shared" si="1"/>
        <v>188267.4925</v>
      </c>
    </row>
    <row r="128">
      <c r="A128" s="104"/>
      <c r="B128" s="104" t="s">
        <v>407</v>
      </c>
      <c r="C128" s="70">
        <v>-101741.8860062362</v>
      </c>
      <c r="G128" s="104"/>
      <c r="H128" s="104" t="s">
        <v>390</v>
      </c>
      <c r="I128" s="70">
        <v>93884.43777686218</v>
      </c>
      <c r="J128" s="70">
        <f t="shared" si="2"/>
        <v>31294.81259</v>
      </c>
      <c r="L128" s="111">
        <f t="shared" si="1"/>
        <v>-31294.81259</v>
      </c>
    </row>
    <row r="129">
      <c r="A129" s="104" t="s">
        <v>88</v>
      </c>
      <c r="B129" s="104" t="s">
        <v>574</v>
      </c>
      <c r="C129" s="70">
        <v>-49904.669407574256</v>
      </c>
      <c r="G129" s="104"/>
      <c r="H129" s="104" t="s">
        <v>521</v>
      </c>
      <c r="I129" s="70">
        <v>-142387.9636458887</v>
      </c>
      <c r="J129" s="70">
        <f t="shared" si="2"/>
        <v>-47462.65455</v>
      </c>
      <c r="L129" s="111">
        <f t="shared" si="1"/>
        <v>47462.65455</v>
      </c>
    </row>
    <row r="130">
      <c r="A130" s="104"/>
      <c r="B130" s="104" t="s">
        <v>412</v>
      </c>
      <c r="C130" s="70">
        <v>-1107.6048798517886</v>
      </c>
      <c r="G130" s="104"/>
      <c r="H130" s="104" t="s">
        <v>407</v>
      </c>
      <c r="I130" s="70">
        <v>-94703.02193917616</v>
      </c>
      <c r="J130" s="70">
        <f t="shared" si="2"/>
        <v>-31567.67398</v>
      </c>
      <c r="L130" s="111">
        <f t="shared" si="1"/>
        <v>31567.67398</v>
      </c>
    </row>
    <row r="131">
      <c r="A131" s="104"/>
      <c r="B131" s="104" t="s">
        <v>516</v>
      </c>
      <c r="C131" s="70">
        <v>-105533.25948480995</v>
      </c>
      <c r="G131" s="104" t="s">
        <v>844</v>
      </c>
      <c r="H131" s="104" t="s">
        <v>438</v>
      </c>
      <c r="I131" s="70">
        <v>136857.73834119563</v>
      </c>
      <c r="J131" s="70">
        <f t="shared" si="2"/>
        <v>45619.24611</v>
      </c>
      <c r="L131" s="111">
        <f t="shared" si="1"/>
        <v>-45619.24611</v>
      </c>
    </row>
    <row r="132">
      <c r="A132" s="104"/>
      <c r="B132" s="104" t="s">
        <v>491</v>
      </c>
      <c r="C132" s="70">
        <v>43809.21208275223</v>
      </c>
      <c r="G132" s="104" t="s">
        <v>875</v>
      </c>
      <c r="H132" s="104" t="s">
        <v>401</v>
      </c>
      <c r="I132" s="70">
        <v>151659.29851454185</v>
      </c>
      <c r="J132" s="70">
        <f t="shared" si="2"/>
        <v>50553.0995</v>
      </c>
      <c r="L132" s="111">
        <f t="shared" si="1"/>
        <v>-50553.0995</v>
      </c>
    </row>
    <row r="133">
      <c r="A133" s="104"/>
      <c r="B133" s="104" t="s">
        <v>445</v>
      </c>
      <c r="C133" s="70">
        <v>-131253.25635913998</v>
      </c>
      <c r="G133" s="104"/>
      <c r="H133" s="104" t="s">
        <v>396</v>
      </c>
      <c r="I133" s="70">
        <v>-100337.91480328157</v>
      </c>
      <c r="J133" s="70">
        <f t="shared" si="2"/>
        <v>-33445.9716</v>
      </c>
      <c r="L133" s="111">
        <f t="shared" si="1"/>
        <v>33445.9716</v>
      </c>
    </row>
    <row r="134">
      <c r="A134" s="104"/>
      <c r="B134" s="104" t="s">
        <v>438</v>
      </c>
      <c r="C134" s="70">
        <v>710441.0366729086</v>
      </c>
      <c r="G134" s="104" t="s">
        <v>876</v>
      </c>
      <c r="H134" s="104" t="s">
        <v>383</v>
      </c>
      <c r="I134" s="70">
        <v>55405.997869615414</v>
      </c>
      <c r="J134" s="70">
        <f t="shared" si="2"/>
        <v>18468.66596</v>
      </c>
      <c r="L134" s="111">
        <f t="shared" si="1"/>
        <v>-18468.66596</v>
      </c>
    </row>
    <row r="135">
      <c r="A135" s="104"/>
      <c r="B135" s="104" t="s">
        <v>460</v>
      </c>
      <c r="C135" s="70">
        <v>-524.3296431982644</v>
      </c>
      <c r="G135" s="104"/>
      <c r="H135" s="104" t="s">
        <v>412</v>
      </c>
      <c r="I135" s="70">
        <v>58679.66392445299</v>
      </c>
      <c r="J135" s="70">
        <f t="shared" si="2"/>
        <v>19559.88797</v>
      </c>
      <c r="L135" s="111">
        <f t="shared" si="1"/>
        <v>-19559.88797</v>
      </c>
    </row>
    <row r="136">
      <c r="A136" s="104" t="s">
        <v>89</v>
      </c>
      <c r="B136" s="104" t="s">
        <v>585</v>
      </c>
      <c r="C136" s="70">
        <v>219274.29484426166</v>
      </c>
      <c r="G136" s="104"/>
      <c r="H136" s="104" t="s">
        <v>427</v>
      </c>
      <c r="I136" s="70">
        <v>-110001.19777103288</v>
      </c>
      <c r="J136" s="70">
        <f t="shared" si="2"/>
        <v>-36667.06592</v>
      </c>
      <c r="L136" s="111">
        <f t="shared" si="1"/>
        <v>36667.06592</v>
      </c>
    </row>
    <row r="137">
      <c r="A137" s="104"/>
      <c r="B137" s="104" t="s">
        <v>368</v>
      </c>
      <c r="C137" s="70">
        <v>-69877.32385268653</v>
      </c>
      <c r="G137" s="104"/>
      <c r="H137" s="104" t="s">
        <v>491</v>
      </c>
      <c r="I137" s="70">
        <v>-35569.69775815555</v>
      </c>
      <c r="J137" s="70">
        <f t="shared" si="2"/>
        <v>-11856.56592</v>
      </c>
      <c r="L137" s="111">
        <f t="shared" si="1"/>
        <v>11856.56592</v>
      </c>
    </row>
    <row r="138">
      <c r="A138" s="104"/>
      <c r="B138" s="104" t="s">
        <v>612</v>
      </c>
      <c r="C138" s="70">
        <v>-549561.3551035845</v>
      </c>
      <c r="G138" s="104"/>
      <c r="H138" s="104" t="s">
        <v>445</v>
      </c>
      <c r="I138" s="70">
        <v>94675.48017310225</v>
      </c>
      <c r="J138" s="70">
        <f t="shared" si="2"/>
        <v>31558.49339</v>
      </c>
      <c r="L138" s="111">
        <f t="shared" si="1"/>
        <v>-31558.49339</v>
      </c>
    </row>
    <row r="139">
      <c r="A139" s="104"/>
      <c r="B139" s="104" t="s">
        <v>438</v>
      </c>
      <c r="C139" s="70">
        <v>72523.23981830783</v>
      </c>
      <c r="G139" s="104"/>
      <c r="H139" s="104" t="s">
        <v>460</v>
      </c>
      <c r="I139" s="70">
        <v>-148216.11974307982</v>
      </c>
      <c r="J139" s="70">
        <f t="shared" si="2"/>
        <v>-49405.37325</v>
      </c>
      <c r="L139" s="111">
        <f t="shared" si="1"/>
        <v>49405.37325</v>
      </c>
    </row>
    <row r="140">
      <c r="A140" s="104"/>
      <c r="B140" s="104" t="s">
        <v>407</v>
      </c>
      <c r="C140" s="70">
        <v>-14407.479770083319</v>
      </c>
      <c r="G140" s="104" t="s">
        <v>834</v>
      </c>
      <c r="H140" s="104" t="s">
        <v>438</v>
      </c>
      <c r="I140" s="70">
        <v>23432.50414926707</v>
      </c>
      <c r="J140" s="70">
        <f t="shared" si="2"/>
        <v>7810.834716</v>
      </c>
      <c r="L140" s="111">
        <f t="shared" si="1"/>
        <v>-7810.834716</v>
      </c>
    </row>
    <row r="141">
      <c r="A141" s="104"/>
      <c r="B141" s="104" t="s">
        <v>460</v>
      </c>
      <c r="C141" s="70">
        <v>193659.0380116821</v>
      </c>
      <c r="G141" s="104" t="s">
        <v>832</v>
      </c>
      <c r="H141" s="104" t="s">
        <v>438</v>
      </c>
      <c r="I141" s="70">
        <v>964329.2232402043</v>
      </c>
      <c r="J141" s="70">
        <f t="shared" si="2"/>
        <v>321443.0744</v>
      </c>
      <c r="L141" s="111">
        <f t="shared" si="1"/>
        <v>-321443.0744</v>
      </c>
    </row>
    <row r="142">
      <c r="A142" s="104" t="s">
        <v>90</v>
      </c>
      <c r="B142" s="104" t="s">
        <v>383</v>
      </c>
      <c r="C142" s="70">
        <v>62982.14298562133</v>
      </c>
      <c r="G142" s="104" t="s">
        <v>877</v>
      </c>
      <c r="H142" s="104" t="s">
        <v>412</v>
      </c>
      <c r="I142" s="70">
        <v>-3359.0091735038877</v>
      </c>
      <c r="J142" s="70">
        <f t="shared" si="2"/>
        <v>-1119.669725</v>
      </c>
      <c r="L142" s="111">
        <f t="shared" si="1"/>
        <v>1119.669725</v>
      </c>
    </row>
    <row r="143">
      <c r="A143" s="104"/>
      <c r="B143" s="104" t="s">
        <v>368</v>
      </c>
      <c r="C143" s="70">
        <v>-112121.66278956829</v>
      </c>
      <c r="G143" s="104"/>
      <c r="H143" s="104" t="s">
        <v>553</v>
      </c>
      <c r="I143" s="70">
        <v>119703.58891422999</v>
      </c>
      <c r="J143" s="70">
        <f t="shared" si="2"/>
        <v>39901.1963</v>
      </c>
      <c r="L143" s="111">
        <f t="shared" si="1"/>
        <v>-39901.1963</v>
      </c>
    </row>
    <row r="144">
      <c r="A144" s="104"/>
      <c r="B144" s="104" t="s">
        <v>412</v>
      </c>
      <c r="C144" s="70">
        <v>-46398.72483475384</v>
      </c>
      <c r="G144" s="104"/>
      <c r="H144" s="104" t="s">
        <v>516</v>
      </c>
      <c r="I144" s="70">
        <v>133698.24912255292</v>
      </c>
      <c r="J144" s="70">
        <f t="shared" si="2"/>
        <v>44566.08304</v>
      </c>
      <c r="L144" s="111">
        <f t="shared" si="1"/>
        <v>-44566.08304</v>
      </c>
    </row>
    <row r="145">
      <c r="A145" s="104"/>
      <c r="B145" s="104" t="s">
        <v>553</v>
      </c>
      <c r="C145" s="70">
        <v>-291277.1076661635</v>
      </c>
      <c r="G145" s="104"/>
      <c r="H145" s="104" t="s">
        <v>612</v>
      </c>
      <c r="I145" s="70">
        <v>-199733.23647350896</v>
      </c>
      <c r="J145" s="70">
        <f t="shared" si="2"/>
        <v>-66577.74549</v>
      </c>
      <c r="L145" s="111">
        <f t="shared" si="1"/>
        <v>66577.74549</v>
      </c>
    </row>
    <row r="146">
      <c r="A146" s="104"/>
      <c r="B146" s="104" t="s">
        <v>516</v>
      </c>
      <c r="C146" s="70">
        <v>-7278.838409818904</v>
      </c>
      <c r="G146" s="104"/>
      <c r="H146" s="104" t="s">
        <v>390</v>
      </c>
      <c r="I146" s="70">
        <v>-34777.756102323074</v>
      </c>
      <c r="J146" s="70">
        <f t="shared" si="2"/>
        <v>-11592.58537</v>
      </c>
      <c r="L146" s="111">
        <f t="shared" si="1"/>
        <v>11592.58537</v>
      </c>
    </row>
    <row r="147">
      <c r="A147" s="104"/>
      <c r="B147" s="104" t="s">
        <v>612</v>
      </c>
      <c r="C147" s="70">
        <v>113960.6008076834</v>
      </c>
      <c r="G147" s="104"/>
      <c r="H147" s="104" t="s">
        <v>401</v>
      </c>
      <c r="I147" s="70">
        <v>-21563.734539877783</v>
      </c>
      <c r="J147" s="70">
        <f t="shared" si="2"/>
        <v>-7187.911513</v>
      </c>
      <c r="L147" s="111">
        <f t="shared" si="1"/>
        <v>7187.911513</v>
      </c>
    </row>
    <row r="148">
      <c r="A148" s="104"/>
      <c r="B148" s="104" t="s">
        <v>427</v>
      </c>
      <c r="C148" s="70">
        <v>-87409.46868761258</v>
      </c>
      <c r="G148" s="104"/>
      <c r="H148" s="104" t="s">
        <v>407</v>
      </c>
      <c r="I148" s="70">
        <v>55840.29682724335</v>
      </c>
      <c r="J148" s="70">
        <f t="shared" si="2"/>
        <v>18613.43228</v>
      </c>
      <c r="L148" s="111">
        <f t="shared" si="1"/>
        <v>-18613.43228</v>
      </c>
    </row>
    <row r="149">
      <c r="A149" s="104"/>
      <c r="B149" s="104" t="s">
        <v>491</v>
      </c>
      <c r="C149" s="70">
        <v>-32876.4720483695</v>
      </c>
      <c r="G149" s="104" t="s">
        <v>861</v>
      </c>
      <c r="H149" s="104" t="s">
        <v>438</v>
      </c>
      <c r="I149" s="70">
        <v>-48425.08961844768</v>
      </c>
      <c r="J149" s="70">
        <f t="shared" si="2"/>
        <v>-16141.69654</v>
      </c>
      <c r="L149" s="111">
        <f t="shared" si="1"/>
        <v>16141.69654</v>
      </c>
    </row>
    <row r="150">
      <c r="A150" s="104"/>
      <c r="B150" s="104" t="s">
        <v>390</v>
      </c>
      <c r="C150" s="70">
        <v>93528.60610105681</v>
      </c>
      <c r="G150" s="104" t="s">
        <v>878</v>
      </c>
      <c r="H150" s="104" t="s">
        <v>383</v>
      </c>
      <c r="I150" s="70">
        <v>50441.42703499541</v>
      </c>
      <c r="J150" s="70">
        <f t="shared" si="2"/>
        <v>16813.80901</v>
      </c>
      <c r="L150" s="111">
        <f t="shared" si="1"/>
        <v>-16813.80901</v>
      </c>
    </row>
    <row r="151">
      <c r="A151" s="104"/>
      <c r="B151" s="104" t="s">
        <v>401</v>
      </c>
      <c r="C151" s="70">
        <v>-27900.89627620587</v>
      </c>
      <c r="G151" s="104"/>
      <c r="H151" s="104" t="s">
        <v>574</v>
      </c>
      <c r="I151" s="70">
        <v>-45268.388199105684</v>
      </c>
      <c r="J151" s="70">
        <f t="shared" si="2"/>
        <v>-15089.46273</v>
      </c>
      <c r="L151" s="111">
        <f t="shared" si="1"/>
        <v>15089.46273</v>
      </c>
    </row>
    <row r="152">
      <c r="A152" s="104"/>
      <c r="B152" s="104" t="s">
        <v>445</v>
      </c>
      <c r="C152" s="70">
        <v>14157.92393930935</v>
      </c>
      <c r="G152" s="104"/>
      <c r="H152" s="104" t="s">
        <v>585</v>
      </c>
      <c r="I152" s="70">
        <v>89211.55645739456</v>
      </c>
      <c r="J152" s="70">
        <f t="shared" si="2"/>
        <v>29737.18549</v>
      </c>
      <c r="L152" s="111">
        <f t="shared" si="1"/>
        <v>-29737.18549</v>
      </c>
    </row>
    <row r="153">
      <c r="A153" s="104"/>
      <c r="B153" s="104" t="s">
        <v>438</v>
      </c>
      <c r="C153" s="70">
        <v>86546.7452440107</v>
      </c>
      <c r="G153" s="104"/>
      <c r="H153" s="104" t="s">
        <v>412</v>
      </c>
      <c r="I153" s="70">
        <v>-20794.302536464456</v>
      </c>
      <c r="J153" s="70">
        <f t="shared" si="2"/>
        <v>-6931.434179</v>
      </c>
      <c r="L153" s="111">
        <f t="shared" si="1"/>
        <v>6931.434179</v>
      </c>
    </row>
    <row r="154">
      <c r="A154" s="104" t="s">
        <v>91</v>
      </c>
      <c r="B154" s="104" t="s">
        <v>383</v>
      </c>
      <c r="C154" s="70">
        <v>-24148.881122431805</v>
      </c>
      <c r="G154" s="104"/>
      <c r="H154" s="104" t="s">
        <v>612</v>
      </c>
      <c r="I154" s="70">
        <v>-276971.9218038918</v>
      </c>
      <c r="J154" s="70">
        <f t="shared" si="2"/>
        <v>-92323.97393</v>
      </c>
      <c r="L154" s="111">
        <f t="shared" si="1"/>
        <v>92323.97393</v>
      </c>
    </row>
    <row r="155">
      <c r="A155" s="104"/>
      <c r="B155" s="104" t="s">
        <v>368</v>
      </c>
      <c r="C155" s="70">
        <v>-83385.30390697098</v>
      </c>
      <c r="G155" s="104"/>
      <c r="H155" s="104" t="s">
        <v>390</v>
      </c>
      <c r="I155" s="70">
        <v>137769.67453547643</v>
      </c>
      <c r="J155" s="70">
        <f t="shared" si="2"/>
        <v>45923.22485</v>
      </c>
      <c r="L155" s="111">
        <f t="shared" si="1"/>
        <v>-45923.22485</v>
      </c>
    </row>
    <row r="156">
      <c r="A156" s="104"/>
      <c r="B156" s="104" t="s">
        <v>427</v>
      </c>
      <c r="C156" s="70">
        <v>-86235.17501054784</v>
      </c>
      <c r="G156" s="104"/>
      <c r="H156" s="104" t="s">
        <v>401</v>
      </c>
      <c r="I156" s="70">
        <v>199398.14656319693</v>
      </c>
      <c r="J156" s="70">
        <f t="shared" si="2"/>
        <v>66466.04885</v>
      </c>
      <c r="L156" s="111">
        <f t="shared" si="1"/>
        <v>-66466.04885</v>
      </c>
    </row>
    <row r="157">
      <c r="A157" s="104"/>
      <c r="B157" s="104" t="s">
        <v>491</v>
      </c>
      <c r="C157" s="70">
        <v>41987.816767307595</v>
      </c>
      <c r="G157" s="104"/>
      <c r="H157" s="104" t="s">
        <v>521</v>
      </c>
      <c r="I157" s="70">
        <v>17469.654994034743</v>
      </c>
      <c r="J157" s="70">
        <f t="shared" si="2"/>
        <v>5823.218331</v>
      </c>
      <c r="L157" s="111">
        <f t="shared" si="1"/>
        <v>-5823.218331</v>
      </c>
    </row>
    <row r="158">
      <c r="A158" s="104"/>
      <c r="B158" s="104" t="s">
        <v>401</v>
      </c>
      <c r="C158" s="70">
        <v>354963.9811118618</v>
      </c>
      <c r="G158" s="104"/>
      <c r="H158" s="104" t="s">
        <v>396</v>
      </c>
      <c r="I158" s="70">
        <v>-32041.802388272903</v>
      </c>
      <c r="J158" s="70">
        <f t="shared" si="2"/>
        <v>-10680.6008</v>
      </c>
      <c r="L158" s="111">
        <f t="shared" si="1"/>
        <v>10680.6008</v>
      </c>
    </row>
    <row r="159">
      <c r="A159" s="104"/>
      <c r="B159" s="104" t="s">
        <v>396</v>
      </c>
      <c r="C159" s="70">
        <v>-550621.2788020862</v>
      </c>
      <c r="G159" s="104"/>
      <c r="H159" s="104" t="s">
        <v>460</v>
      </c>
      <c r="I159" s="70">
        <v>6288.736446623927</v>
      </c>
      <c r="J159" s="70">
        <f t="shared" si="2"/>
        <v>2096.245482</v>
      </c>
      <c r="L159" s="111">
        <f t="shared" si="1"/>
        <v>-2096.245482</v>
      </c>
    </row>
    <row r="160">
      <c r="A160" s="104"/>
      <c r="B160" s="104" t="s">
        <v>438</v>
      </c>
      <c r="C160" s="70">
        <v>24144.008583654973</v>
      </c>
      <c r="G160" s="104" t="s">
        <v>837</v>
      </c>
      <c r="H160" s="104" t="s">
        <v>438</v>
      </c>
      <c r="I160" s="70">
        <v>73573.1185760647</v>
      </c>
      <c r="J160" s="70">
        <f t="shared" si="2"/>
        <v>24524.37286</v>
      </c>
      <c r="L160" s="111">
        <f t="shared" si="1"/>
        <v>-24524.37286</v>
      </c>
    </row>
    <row r="161">
      <c r="A161" s="104" t="s">
        <v>92</v>
      </c>
      <c r="B161" s="104" t="s">
        <v>390</v>
      </c>
      <c r="C161" s="70">
        <v>-108441.97013495494</v>
      </c>
      <c r="G161" s="104" t="s">
        <v>879</v>
      </c>
      <c r="H161" s="104" t="s">
        <v>412</v>
      </c>
      <c r="I161" s="70">
        <v>21250.453359479103</v>
      </c>
      <c r="J161" s="70">
        <f t="shared" si="2"/>
        <v>7083.484453</v>
      </c>
      <c r="L161" s="111">
        <f t="shared" si="1"/>
        <v>-7083.484453</v>
      </c>
    </row>
    <row r="162">
      <c r="A162" s="104"/>
      <c r="B162" s="104" t="s">
        <v>438</v>
      </c>
      <c r="C162" s="70">
        <v>27991.368164469837</v>
      </c>
      <c r="G162" s="104" t="s">
        <v>880</v>
      </c>
      <c r="H162" s="104" t="s">
        <v>574</v>
      </c>
      <c r="I162" s="70">
        <v>-1901.172535911693</v>
      </c>
      <c r="J162" s="70">
        <f t="shared" si="2"/>
        <v>-633.7241786</v>
      </c>
      <c r="L162" s="111">
        <f t="shared" si="1"/>
        <v>633.7241786</v>
      </c>
    </row>
    <row r="163">
      <c r="A163" s="104" t="s">
        <v>93</v>
      </c>
      <c r="B163" s="104" t="s">
        <v>383</v>
      </c>
      <c r="C163" s="70">
        <v>107638.01674529184</v>
      </c>
      <c r="G163" s="104"/>
      <c r="H163" s="104" t="s">
        <v>585</v>
      </c>
      <c r="I163" s="70">
        <v>4497.76699968653</v>
      </c>
      <c r="J163" s="70">
        <f t="shared" si="2"/>
        <v>1499.255667</v>
      </c>
      <c r="L163" s="111">
        <f t="shared" si="1"/>
        <v>-1499.255667</v>
      </c>
    </row>
    <row r="164">
      <c r="A164" s="104"/>
      <c r="B164" s="104" t="s">
        <v>585</v>
      </c>
      <c r="C164" s="70">
        <v>-93562.11759649572</v>
      </c>
      <c r="G164" s="104"/>
      <c r="H164" s="104" t="s">
        <v>412</v>
      </c>
      <c r="I164" s="70">
        <v>-87486.35396037025</v>
      </c>
      <c r="J164" s="70">
        <f t="shared" si="2"/>
        <v>-29162.11799</v>
      </c>
      <c r="L164" s="111">
        <f t="shared" si="1"/>
        <v>29162.11799</v>
      </c>
    </row>
    <row r="165">
      <c r="A165" s="104"/>
      <c r="B165" s="104" t="s">
        <v>368</v>
      </c>
      <c r="C165" s="70">
        <v>-80797.39840079531</v>
      </c>
      <c r="G165" s="104"/>
      <c r="H165" s="104" t="s">
        <v>516</v>
      </c>
      <c r="I165" s="70">
        <v>1396.3325901061278</v>
      </c>
      <c r="J165" s="70">
        <f t="shared" si="2"/>
        <v>465.4441967</v>
      </c>
      <c r="L165" s="111">
        <f t="shared" si="1"/>
        <v>-465.4441967</v>
      </c>
    </row>
    <row r="166">
      <c r="A166" s="104"/>
      <c r="B166" s="104" t="s">
        <v>401</v>
      </c>
      <c r="C166" s="70">
        <v>49347.63262735134</v>
      </c>
      <c r="G166" s="104"/>
      <c r="H166" s="104" t="s">
        <v>427</v>
      </c>
      <c r="I166" s="70">
        <v>239201.70177244622</v>
      </c>
      <c r="J166" s="70">
        <f t="shared" si="2"/>
        <v>79733.90059</v>
      </c>
      <c r="L166" s="111">
        <f t="shared" si="1"/>
        <v>-79733.90059</v>
      </c>
    </row>
    <row r="167">
      <c r="A167" s="104" t="s">
        <v>94</v>
      </c>
      <c r="B167" s="104" t="s">
        <v>438</v>
      </c>
      <c r="C167" s="70">
        <v>-16293.734803978045</v>
      </c>
      <c r="G167" s="104"/>
      <c r="H167" s="104" t="s">
        <v>491</v>
      </c>
      <c r="I167" s="70">
        <v>199068.84315428307</v>
      </c>
      <c r="J167" s="70">
        <f t="shared" si="2"/>
        <v>66356.28105</v>
      </c>
      <c r="L167" s="111">
        <f t="shared" si="1"/>
        <v>-66356.28105</v>
      </c>
    </row>
    <row r="168">
      <c r="A168" s="104" t="s">
        <v>95</v>
      </c>
      <c r="B168" s="104" t="s">
        <v>383</v>
      </c>
      <c r="C168" s="70">
        <v>45648.844342917204</v>
      </c>
      <c r="G168" s="104"/>
      <c r="H168" s="104" t="s">
        <v>401</v>
      </c>
      <c r="I168" s="70">
        <v>-25985.799345980664</v>
      </c>
      <c r="J168" s="70">
        <f t="shared" si="2"/>
        <v>-8661.933115</v>
      </c>
      <c r="L168" s="111">
        <f t="shared" si="1"/>
        <v>8661.933115</v>
      </c>
    </row>
    <row r="169">
      <c r="A169" s="104"/>
      <c r="B169" s="104" t="s">
        <v>574</v>
      </c>
      <c r="C169" s="70">
        <v>-21800.20125724015</v>
      </c>
      <c r="G169" s="104"/>
      <c r="H169" s="104" t="s">
        <v>445</v>
      </c>
      <c r="I169" s="70">
        <v>22781.719105710985</v>
      </c>
      <c r="J169" s="70">
        <f t="shared" si="2"/>
        <v>7593.906369</v>
      </c>
      <c r="L169" s="111">
        <f t="shared" si="1"/>
        <v>-7593.906369</v>
      </c>
    </row>
    <row r="170">
      <c r="A170" s="104"/>
      <c r="B170" s="104" t="s">
        <v>412</v>
      </c>
      <c r="C170" s="70">
        <v>-113705.05455043854</v>
      </c>
      <c r="G170" s="104"/>
      <c r="H170" s="104" t="s">
        <v>407</v>
      </c>
      <c r="I170" s="70">
        <v>-12736.538381368773</v>
      </c>
      <c r="J170" s="70">
        <f t="shared" si="2"/>
        <v>-4245.512794</v>
      </c>
      <c r="L170" s="111">
        <f t="shared" si="1"/>
        <v>4245.512794</v>
      </c>
    </row>
    <row r="171">
      <c r="A171" s="104"/>
      <c r="B171" s="104" t="s">
        <v>401</v>
      </c>
      <c r="C171" s="70">
        <v>-41986.7992380218</v>
      </c>
      <c r="G171" s="104"/>
      <c r="H171" s="104" t="s">
        <v>460</v>
      </c>
      <c r="I171" s="70">
        <v>10719.424779205976</v>
      </c>
      <c r="J171" s="70">
        <f t="shared" si="2"/>
        <v>3573.141593</v>
      </c>
      <c r="L171" s="111">
        <f t="shared" si="1"/>
        <v>-3573.141593</v>
      </c>
    </row>
    <row r="172">
      <c r="A172" s="104"/>
      <c r="B172" s="104" t="s">
        <v>460</v>
      </c>
      <c r="C172" s="70">
        <v>-17397.179418429787</v>
      </c>
      <c r="G172" s="104" t="s">
        <v>862</v>
      </c>
      <c r="H172" s="104" t="s">
        <v>438</v>
      </c>
      <c r="I172" s="70">
        <v>-5717.742732259236</v>
      </c>
      <c r="J172" s="70">
        <f t="shared" si="2"/>
        <v>-1905.914244</v>
      </c>
      <c r="L172" s="111">
        <f t="shared" si="1"/>
        <v>1905.914244</v>
      </c>
    </row>
    <row r="173">
      <c r="A173" s="104" t="s">
        <v>96</v>
      </c>
      <c r="B173" s="104" t="s">
        <v>553</v>
      </c>
      <c r="C173" s="70">
        <v>-83003.35616845872</v>
      </c>
      <c r="G173" s="104" t="s">
        <v>863</v>
      </c>
      <c r="H173" s="104" t="s">
        <v>438</v>
      </c>
      <c r="I173" s="70">
        <v>9021.366971256277</v>
      </c>
      <c r="J173" s="70">
        <f t="shared" si="2"/>
        <v>3007.122324</v>
      </c>
      <c r="L173" s="111">
        <f t="shared" si="1"/>
        <v>-3007.122324</v>
      </c>
    </row>
    <row r="174">
      <c r="A174" s="104"/>
      <c r="B174" s="104" t="s">
        <v>612</v>
      </c>
      <c r="C174" s="70">
        <v>-158302.5195948435</v>
      </c>
      <c r="G174" s="104" t="s">
        <v>881</v>
      </c>
      <c r="H174" s="104" t="s">
        <v>383</v>
      </c>
      <c r="I174" s="70">
        <v>89833.23925613967</v>
      </c>
      <c r="J174" s="70">
        <f t="shared" si="2"/>
        <v>29944.41309</v>
      </c>
      <c r="L174" s="111">
        <f t="shared" si="1"/>
        <v>-29944.41309</v>
      </c>
    </row>
    <row r="175">
      <c r="A175" s="104"/>
      <c r="B175" s="104" t="s">
        <v>491</v>
      </c>
      <c r="C175" s="70">
        <v>99936.51772763694</v>
      </c>
      <c r="G175" s="104"/>
      <c r="H175" s="104" t="s">
        <v>412</v>
      </c>
      <c r="I175" s="70">
        <v>-157942.8915448871</v>
      </c>
      <c r="J175" s="70">
        <f t="shared" si="2"/>
        <v>-52647.63051</v>
      </c>
      <c r="L175" s="111">
        <f t="shared" si="1"/>
        <v>52647.63051</v>
      </c>
    </row>
    <row r="176">
      <c r="A176" s="104"/>
      <c r="B176" s="104" t="s">
        <v>401</v>
      </c>
      <c r="C176" s="70">
        <v>5171.160560997742</v>
      </c>
      <c r="D176" s="53"/>
      <c r="G176" s="104"/>
      <c r="H176" s="104" t="s">
        <v>553</v>
      </c>
      <c r="I176" s="70">
        <v>-9568.545208476735</v>
      </c>
      <c r="J176" s="70">
        <f t="shared" si="2"/>
        <v>-3189.515069</v>
      </c>
      <c r="L176" s="111">
        <f t="shared" si="1"/>
        <v>3189.515069</v>
      </c>
    </row>
    <row r="177">
      <c r="A177" s="104"/>
      <c r="B177" s="104" t="s">
        <v>445</v>
      </c>
      <c r="C177" s="70">
        <v>-192125.02359894107</v>
      </c>
      <c r="D177" s="53"/>
      <c r="G177" s="104"/>
      <c r="H177" s="104" t="s">
        <v>401</v>
      </c>
      <c r="I177" s="70">
        <v>54861.42393818773</v>
      </c>
      <c r="J177" s="70">
        <f t="shared" si="2"/>
        <v>18287.14131</v>
      </c>
      <c r="L177" s="111">
        <f t="shared" si="1"/>
        <v>-18287.14131</v>
      </c>
    </row>
    <row r="178">
      <c r="A178" s="104"/>
      <c r="B178" s="104" t="s">
        <v>438</v>
      </c>
      <c r="C178" s="70">
        <v>80694.85553794948</v>
      </c>
      <c r="D178" s="53"/>
      <c r="G178" s="104"/>
      <c r="H178" s="104" t="s">
        <v>445</v>
      </c>
      <c r="I178" s="70">
        <v>36556.804977523025</v>
      </c>
      <c r="J178" s="70">
        <f t="shared" si="2"/>
        <v>12185.60166</v>
      </c>
      <c r="L178" s="111">
        <f t="shared" si="1"/>
        <v>-12185.60166</v>
      </c>
    </row>
    <row r="179">
      <c r="A179" s="104"/>
      <c r="B179" s="104" t="s">
        <v>407</v>
      </c>
      <c r="C179" s="70">
        <v>-59367.04443034096</v>
      </c>
      <c r="D179" s="53"/>
      <c r="G179" s="104"/>
      <c r="H179" s="104" t="s">
        <v>407</v>
      </c>
      <c r="I179" s="70">
        <v>14474.897094583233</v>
      </c>
      <c r="J179" s="70">
        <f t="shared" si="2"/>
        <v>4824.965698</v>
      </c>
      <c r="L179" s="111">
        <f t="shared" si="1"/>
        <v>-4824.965698</v>
      </c>
    </row>
    <row r="180">
      <c r="A180" s="104" t="s">
        <v>97</v>
      </c>
      <c r="B180" s="104" t="s">
        <v>585</v>
      </c>
      <c r="C180" s="70">
        <v>77195.58070608039</v>
      </c>
      <c r="D180" s="53"/>
      <c r="I180" s="70">
        <f>SUM(I58:I179)</f>
        <v>4376127.43</v>
      </c>
      <c r="J180" s="70">
        <f t="shared" si="2"/>
        <v>1458709.143</v>
      </c>
      <c r="L180" s="111">
        <f t="shared" si="1"/>
        <v>-1458709.143</v>
      </c>
    </row>
    <row r="181">
      <c r="A181" s="104"/>
      <c r="B181" s="104" t="s">
        <v>612</v>
      </c>
      <c r="C181" s="70">
        <v>-57125.14962895372</v>
      </c>
      <c r="D181" s="53"/>
      <c r="I181" s="70"/>
      <c r="J181" s="53"/>
      <c r="L181" s="111">
        <f t="shared" si="1"/>
        <v>0</v>
      </c>
    </row>
    <row r="182">
      <c r="A182" s="104"/>
      <c r="B182" s="104" t="s">
        <v>427</v>
      </c>
      <c r="C182" s="70">
        <v>18204.125657371605</v>
      </c>
      <c r="D182" s="53"/>
      <c r="I182" s="70"/>
      <c r="J182" s="53"/>
      <c r="L182" s="111">
        <f t="shared" si="1"/>
        <v>0</v>
      </c>
    </row>
    <row r="183">
      <c r="A183" s="104"/>
      <c r="B183" s="104" t="s">
        <v>491</v>
      </c>
      <c r="C183" s="70">
        <v>-12405.694576072347</v>
      </c>
      <c r="D183" s="53"/>
      <c r="I183" s="70"/>
      <c r="J183" s="53"/>
      <c r="L183" s="111">
        <f t="shared" si="1"/>
        <v>0</v>
      </c>
    </row>
    <row r="184">
      <c r="A184" s="104"/>
      <c r="B184" s="104" t="s">
        <v>390</v>
      </c>
      <c r="C184" s="70">
        <v>2150.8833533611196</v>
      </c>
      <c r="D184" s="53"/>
      <c r="I184" s="70"/>
      <c r="J184" s="53"/>
      <c r="L184" s="111">
        <f t="shared" si="1"/>
        <v>0</v>
      </c>
    </row>
    <row r="185">
      <c r="A185" s="104"/>
      <c r="B185" s="104" t="s">
        <v>401</v>
      </c>
      <c r="C185" s="70">
        <v>-81838.84265385215</v>
      </c>
      <c r="D185" s="53"/>
      <c r="I185" s="70"/>
      <c r="J185" s="53"/>
      <c r="L185" s="111">
        <f t="shared" si="1"/>
        <v>0</v>
      </c>
    </row>
    <row r="186">
      <c r="A186" s="104"/>
      <c r="B186" s="104" t="s">
        <v>521</v>
      </c>
      <c r="C186" s="70">
        <v>7207.40878480099</v>
      </c>
      <c r="D186" s="53"/>
      <c r="I186" s="70"/>
      <c r="J186" s="53"/>
      <c r="L186" s="111">
        <f t="shared" si="1"/>
        <v>0</v>
      </c>
    </row>
    <row r="187">
      <c r="A187" s="104"/>
      <c r="B187" s="104" t="s">
        <v>396</v>
      </c>
      <c r="C187" s="70">
        <v>-221492.48767669545</v>
      </c>
      <c r="D187" s="53"/>
      <c r="I187" s="70"/>
      <c r="J187" s="53"/>
      <c r="L187" s="111">
        <f t="shared" si="1"/>
        <v>0</v>
      </c>
    </row>
    <row r="188">
      <c r="A188" s="104"/>
      <c r="B188" s="104" t="s">
        <v>438</v>
      </c>
      <c r="C188" s="70">
        <v>104139.31605655747</v>
      </c>
      <c r="D188" s="53"/>
      <c r="I188" s="70"/>
      <c r="J188" s="53"/>
      <c r="L188" s="111">
        <f t="shared" si="1"/>
        <v>0</v>
      </c>
    </row>
    <row r="189">
      <c r="A189" s="104"/>
      <c r="B189" s="104" t="s">
        <v>407</v>
      </c>
      <c r="C189" s="70">
        <v>59332.63342015341</v>
      </c>
      <c r="D189" s="53"/>
      <c r="I189" s="70"/>
      <c r="J189" s="53"/>
      <c r="L189" s="111">
        <f t="shared" si="1"/>
        <v>0</v>
      </c>
    </row>
    <row r="190">
      <c r="A190" s="104"/>
      <c r="B190" s="104" t="s">
        <v>460</v>
      </c>
      <c r="C190" s="70">
        <v>-39793.228116810315</v>
      </c>
      <c r="D190" s="53"/>
      <c r="I190" s="70"/>
      <c r="J190" s="53"/>
      <c r="L190" s="111">
        <f t="shared" si="1"/>
        <v>0</v>
      </c>
    </row>
    <row r="191">
      <c r="A191" s="104" t="s">
        <v>98</v>
      </c>
      <c r="B191" s="104" t="s">
        <v>574</v>
      </c>
      <c r="C191" s="70">
        <v>68509.20131924514</v>
      </c>
      <c r="D191" s="53"/>
      <c r="I191" s="70"/>
      <c r="J191" s="53"/>
      <c r="L191" s="111">
        <f t="shared" si="1"/>
        <v>0</v>
      </c>
    </row>
    <row r="192">
      <c r="A192" s="104"/>
      <c r="B192" s="104" t="s">
        <v>412</v>
      </c>
      <c r="C192" s="70">
        <v>-117072.33222655885</v>
      </c>
      <c r="D192" s="53"/>
      <c r="I192" s="70"/>
      <c r="J192" s="53"/>
      <c r="L192" s="111">
        <f t="shared" si="1"/>
        <v>0</v>
      </c>
    </row>
    <row r="193">
      <c r="A193" s="104"/>
      <c r="B193" s="104" t="s">
        <v>516</v>
      </c>
      <c r="C193" s="70">
        <v>21520.27254002692</v>
      </c>
      <c r="D193" s="53"/>
      <c r="I193" s="70"/>
      <c r="J193" s="53"/>
      <c r="L193" s="111">
        <f t="shared" si="1"/>
        <v>0</v>
      </c>
    </row>
    <row r="194">
      <c r="A194" s="104"/>
      <c r="B194" s="104" t="s">
        <v>612</v>
      </c>
      <c r="C194" s="70">
        <v>-305888.44192483823</v>
      </c>
      <c r="D194" s="53"/>
      <c r="I194" s="70"/>
      <c r="J194" s="53"/>
      <c r="L194" s="111">
        <f t="shared" si="1"/>
        <v>0</v>
      </c>
    </row>
    <row r="195">
      <c r="A195" s="104"/>
      <c r="B195" s="104" t="s">
        <v>427</v>
      </c>
      <c r="C195" s="70">
        <v>83223.38383094654</v>
      </c>
      <c r="D195" s="53"/>
      <c r="I195" s="70"/>
      <c r="J195" s="53"/>
      <c r="L195" s="111">
        <f t="shared" si="1"/>
        <v>0</v>
      </c>
    </row>
    <row r="196">
      <c r="A196" s="104"/>
      <c r="B196" s="104" t="s">
        <v>491</v>
      </c>
      <c r="C196" s="70">
        <v>67861.85848912143</v>
      </c>
      <c r="D196" s="53"/>
      <c r="I196" s="70"/>
      <c r="J196" s="53"/>
      <c r="L196" s="111">
        <f t="shared" si="1"/>
        <v>0</v>
      </c>
    </row>
    <row r="197">
      <c r="A197" s="104"/>
      <c r="B197" s="104" t="s">
        <v>390</v>
      </c>
      <c r="C197" s="70">
        <v>52328.93152072371</v>
      </c>
      <c r="D197" s="53"/>
      <c r="I197" s="70"/>
      <c r="J197" s="53"/>
      <c r="L197" s="111">
        <f t="shared" si="1"/>
        <v>0</v>
      </c>
    </row>
    <row r="198">
      <c r="A198" s="104"/>
      <c r="B198" s="104" t="s">
        <v>401</v>
      </c>
      <c r="C198" s="70">
        <v>-103253.8964511611</v>
      </c>
      <c r="D198" s="53"/>
      <c r="I198" s="70"/>
      <c r="J198" s="53"/>
      <c r="L198" s="111">
        <f t="shared" si="1"/>
        <v>0</v>
      </c>
    </row>
    <row r="199">
      <c r="A199" s="104"/>
      <c r="B199" s="104" t="s">
        <v>521</v>
      </c>
      <c r="C199" s="70">
        <v>-85610.24882850728</v>
      </c>
      <c r="D199" s="53"/>
      <c r="I199" s="70"/>
      <c r="J199" s="53"/>
      <c r="L199" s="111">
        <f t="shared" si="1"/>
        <v>0</v>
      </c>
    </row>
    <row r="200">
      <c r="A200" s="104"/>
      <c r="B200" s="104" t="s">
        <v>407</v>
      </c>
      <c r="C200" s="70">
        <v>-102915.09414221498</v>
      </c>
      <c r="D200" s="53"/>
      <c r="I200" s="70"/>
      <c r="J200" s="53"/>
      <c r="L200" s="111">
        <f t="shared" si="1"/>
        <v>0</v>
      </c>
    </row>
    <row r="201">
      <c r="A201" s="104"/>
      <c r="B201" s="104" t="s">
        <v>460</v>
      </c>
      <c r="C201" s="70">
        <v>-30044.645906706304</v>
      </c>
      <c r="D201" s="53"/>
      <c r="I201" s="70"/>
      <c r="J201" s="53"/>
      <c r="L201" s="111">
        <f t="shared" si="1"/>
        <v>0</v>
      </c>
    </row>
    <row r="202">
      <c r="C202" s="70">
        <f>SUM(C58:C201)</f>
        <v>-2137272.676</v>
      </c>
      <c r="D202" s="53"/>
      <c r="I202" s="70"/>
      <c r="J202" s="53"/>
      <c r="L202" s="111">
        <f t="shared" si="1"/>
        <v>0</v>
      </c>
    </row>
    <row r="203">
      <c r="C203" s="70"/>
      <c r="D203" s="53"/>
      <c r="I203" s="70"/>
      <c r="J203" s="53"/>
      <c r="L203" s="111">
        <f t="shared" si="1"/>
        <v>0</v>
      </c>
    </row>
    <row r="204">
      <c r="C204" s="70"/>
      <c r="D204" s="53"/>
      <c r="I204" s="70"/>
      <c r="J204" s="53"/>
      <c r="L204" s="111">
        <f t="shared" si="1"/>
        <v>0</v>
      </c>
    </row>
    <row r="205">
      <c r="C205" s="70"/>
      <c r="D205" s="53"/>
      <c r="I205" s="70"/>
      <c r="J205" s="53"/>
      <c r="L205" s="111">
        <f t="shared" si="1"/>
        <v>0</v>
      </c>
    </row>
    <row r="206">
      <c r="C206" s="70"/>
      <c r="D206" s="53"/>
      <c r="I206" s="70"/>
      <c r="J206" s="53"/>
      <c r="L206" s="111">
        <f t="shared" si="1"/>
        <v>0</v>
      </c>
    </row>
    <row r="207">
      <c r="C207" s="70"/>
      <c r="D207" s="53"/>
      <c r="I207" s="70"/>
      <c r="J207" s="53"/>
      <c r="L207" s="111">
        <f t="shared" si="1"/>
        <v>0</v>
      </c>
    </row>
    <row r="208">
      <c r="C208" s="70"/>
      <c r="D208" s="53"/>
      <c r="I208" s="70"/>
      <c r="J208" s="53"/>
      <c r="L208" s="111">
        <f t="shared" si="1"/>
        <v>0</v>
      </c>
    </row>
    <row r="209">
      <c r="C209" s="70"/>
      <c r="D209" s="53"/>
      <c r="I209" s="70"/>
      <c r="J209" s="53"/>
      <c r="L209" s="111">
        <f t="shared" si="1"/>
        <v>0</v>
      </c>
    </row>
    <row r="210">
      <c r="C210" s="70"/>
      <c r="D210" s="53"/>
      <c r="I210" s="70"/>
      <c r="J210" s="53"/>
      <c r="L210" s="111">
        <f t="shared" si="1"/>
        <v>0</v>
      </c>
    </row>
    <row r="211">
      <c r="C211" s="70"/>
      <c r="D211" s="53"/>
      <c r="I211" s="70"/>
      <c r="J211" s="53"/>
      <c r="L211" s="111">
        <f t="shared" si="1"/>
        <v>0</v>
      </c>
    </row>
    <row r="212">
      <c r="C212" s="70"/>
      <c r="D212" s="53"/>
      <c r="I212" s="70"/>
      <c r="J212" s="53"/>
      <c r="L212" s="111">
        <f t="shared" si="1"/>
        <v>0</v>
      </c>
    </row>
    <row r="213">
      <c r="C213" s="70"/>
      <c r="D213" s="53"/>
      <c r="I213" s="70"/>
      <c r="J213" s="53"/>
      <c r="L213" s="111">
        <f t="shared" si="1"/>
        <v>0</v>
      </c>
    </row>
    <row r="214">
      <c r="C214" s="70"/>
      <c r="D214" s="53"/>
      <c r="I214" s="70"/>
      <c r="J214" s="53"/>
      <c r="L214" s="111">
        <f t="shared" si="1"/>
        <v>0</v>
      </c>
    </row>
    <row r="215">
      <c r="C215" s="70"/>
      <c r="D215" s="53"/>
      <c r="I215" s="70"/>
      <c r="J215" s="53"/>
      <c r="L215" s="111">
        <f t="shared" si="1"/>
        <v>0</v>
      </c>
    </row>
    <row r="216">
      <c r="C216" s="70"/>
      <c r="D216" s="53"/>
      <c r="I216" s="70"/>
      <c r="J216" s="53"/>
      <c r="L216" s="111">
        <f t="shared" si="1"/>
        <v>0</v>
      </c>
    </row>
    <row r="217">
      <c r="C217" s="70"/>
      <c r="D217" s="53"/>
      <c r="I217" s="70"/>
      <c r="J217" s="53"/>
      <c r="L217" s="111">
        <f t="shared" si="1"/>
        <v>0</v>
      </c>
    </row>
    <row r="218">
      <c r="C218" s="70"/>
      <c r="D218" s="53"/>
      <c r="I218" s="70"/>
      <c r="J218" s="53"/>
      <c r="L218" s="111">
        <f t="shared" si="1"/>
        <v>0</v>
      </c>
    </row>
    <row r="219">
      <c r="C219" s="70"/>
      <c r="D219" s="53"/>
      <c r="I219" s="70"/>
      <c r="J219" s="53"/>
      <c r="L219" s="111">
        <f t="shared" si="1"/>
        <v>0</v>
      </c>
    </row>
    <row r="220">
      <c r="C220" s="70"/>
      <c r="D220" s="53"/>
      <c r="I220" s="70"/>
      <c r="J220" s="53"/>
      <c r="L220" s="111">
        <f t="shared" si="1"/>
        <v>0</v>
      </c>
    </row>
    <row r="221">
      <c r="C221" s="70"/>
      <c r="D221" s="53"/>
      <c r="I221" s="70"/>
      <c r="J221" s="53"/>
      <c r="L221" s="111">
        <f t="shared" si="1"/>
        <v>0</v>
      </c>
    </row>
    <row r="222">
      <c r="C222" s="70"/>
      <c r="D222" s="53"/>
      <c r="I222" s="70"/>
      <c r="J222" s="53"/>
      <c r="L222" s="111">
        <f t="shared" si="1"/>
        <v>0</v>
      </c>
    </row>
    <row r="223">
      <c r="C223" s="70"/>
      <c r="D223" s="53"/>
      <c r="I223" s="70"/>
      <c r="J223" s="53"/>
      <c r="L223" s="111">
        <f t="shared" si="1"/>
        <v>0</v>
      </c>
    </row>
    <row r="224">
      <c r="C224" s="70"/>
      <c r="D224" s="53"/>
      <c r="I224" s="70"/>
      <c r="J224" s="53"/>
      <c r="L224" s="111">
        <f t="shared" si="1"/>
        <v>0</v>
      </c>
    </row>
    <row r="225">
      <c r="C225" s="70"/>
      <c r="D225" s="53"/>
      <c r="I225" s="70"/>
      <c r="J225" s="53"/>
      <c r="L225" s="111">
        <f t="shared" si="1"/>
        <v>0</v>
      </c>
    </row>
    <row r="226">
      <c r="C226" s="70"/>
      <c r="D226" s="53"/>
      <c r="I226" s="70"/>
      <c r="J226" s="53"/>
      <c r="L226" s="111">
        <f t="shared" si="1"/>
        <v>0</v>
      </c>
    </row>
    <row r="227">
      <c r="C227" s="70"/>
      <c r="D227" s="53"/>
      <c r="I227" s="70"/>
      <c r="J227" s="53"/>
      <c r="L227" s="111">
        <f t="shared" si="1"/>
        <v>0</v>
      </c>
    </row>
    <row r="228">
      <c r="C228" s="70"/>
      <c r="D228" s="53"/>
      <c r="I228" s="70"/>
      <c r="J228" s="53"/>
      <c r="L228" s="111">
        <f t="shared" si="1"/>
        <v>0</v>
      </c>
    </row>
    <row r="229">
      <c r="C229" s="70"/>
      <c r="D229" s="53"/>
      <c r="I229" s="70"/>
      <c r="J229" s="53"/>
      <c r="L229" s="111">
        <f t="shared" si="1"/>
        <v>0</v>
      </c>
    </row>
    <row r="230">
      <c r="C230" s="70"/>
      <c r="D230" s="53"/>
      <c r="I230" s="70"/>
      <c r="J230" s="53"/>
      <c r="L230" s="111">
        <f t="shared" si="1"/>
        <v>0</v>
      </c>
    </row>
    <row r="231">
      <c r="C231" s="70"/>
      <c r="D231" s="53"/>
      <c r="I231" s="70"/>
      <c r="J231" s="53"/>
      <c r="L231" s="111">
        <f t="shared" si="1"/>
        <v>0</v>
      </c>
    </row>
    <row r="232">
      <c r="C232" s="70"/>
      <c r="D232" s="53"/>
      <c r="I232" s="70"/>
      <c r="J232" s="53"/>
      <c r="L232" s="111">
        <f t="shared" si="1"/>
        <v>0</v>
      </c>
    </row>
    <row r="233">
      <c r="C233" s="70"/>
      <c r="D233" s="53"/>
      <c r="I233" s="70"/>
      <c r="J233" s="53"/>
      <c r="L233" s="111">
        <f t="shared" si="1"/>
        <v>0</v>
      </c>
    </row>
    <row r="234">
      <c r="C234" s="70"/>
      <c r="D234" s="53"/>
      <c r="I234" s="70"/>
      <c r="J234" s="53"/>
      <c r="L234" s="111">
        <f t="shared" si="1"/>
        <v>0</v>
      </c>
    </row>
    <row r="235">
      <c r="C235" s="70"/>
      <c r="D235" s="53"/>
      <c r="I235" s="70"/>
      <c r="J235" s="53"/>
      <c r="L235" s="111">
        <f t="shared" si="1"/>
        <v>0</v>
      </c>
    </row>
    <row r="236">
      <c r="C236" s="70"/>
      <c r="D236" s="53"/>
      <c r="I236" s="70"/>
      <c r="J236" s="53"/>
      <c r="L236" s="111">
        <f t="shared" si="1"/>
        <v>0</v>
      </c>
    </row>
    <row r="237">
      <c r="C237" s="70"/>
      <c r="D237" s="53"/>
      <c r="I237" s="70"/>
      <c r="J237" s="53"/>
      <c r="L237" s="111">
        <f t="shared" si="1"/>
        <v>0</v>
      </c>
    </row>
    <row r="238">
      <c r="C238" s="70"/>
      <c r="D238" s="53"/>
      <c r="I238" s="70"/>
      <c r="J238" s="53"/>
      <c r="L238" s="111">
        <f t="shared" si="1"/>
        <v>0</v>
      </c>
    </row>
    <row r="239">
      <c r="C239" s="70"/>
      <c r="D239" s="53"/>
      <c r="I239" s="70"/>
      <c r="J239" s="53"/>
      <c r="L239" s="111">
        <f t="shared" si="1"/>
        <v>0</v>
      </c>
    </row>
    <row r="240">
      <c r="C240" s="70"/>
      <c r="D240" s="53"/>
      <c r="I240" s="70"/>
      <c r="J240" s="53"/>
      <c r="L240" s="111">
        <f t="shared" si="1"/>
        <v>0</v>
      </c>
    </row>
    <row r="241">
      <c r="C241" s="70"/>
      <c r="D241" s="53"/>
      <c r="I241" s="70"/>
      <c r="J241" s="53"/>
      <c r="L241" s="111">
        <f t="shared" si="1"/>
        <v>0</v>
      </c>
    </row>
    <row r="242">
      <c r="C242" s="70"/>
      <c r="D242" s="53"/>
      <c r="I242" s="70"/>
      <c r="J242" s="53"/>
      <c r="L242" s="111">
        <f t="shared" si="1"/>
        <v>0</v>
      </c>
    </row>
    <row r="243">
      <c r="C243" s="70"/>
      <c r="D243" s="53"/>
      <c r="I243" s="70"/>
      <c r="J243" s="53"/>
      <c r="L243" s="111">
        <f t="shared" si="1"/>
        <v>0</v>
      </c>
    </row>
    <row r="244">
      <c r="C244" s="70"/>
      <c r="D244" s="53"/>
      <c r="I244" s="70"/>
      <c r="J244" s="53"/>
      <c r="L244" s="111">
        <f t="shared" si="1"/>
        <v>0</v>
      </c>
    </row>
    <row r="245">
      <c r="C245" s="70"/>
      <c r="D245" s="53"/>
      <c r="I245" s="70"/>
      <c r="J245" s="53"/>
      <c r="L245" s="111">
        <f t="shared" si="1"/>
        <v>0</v>
      </c>
    </row>
    <row r="246">
      <c r="C246" s="70"/>
      <c r="D246" s="53"/>
      <c r="I246" s="70"/>
      <c r="J246" s="53"/>
      <c r="L246" s="111">
        <f t="shared" si="1"/>
        <v>0</v>
      </c>
    </row>
    <row r="247">
      <c r="C247" s="70"/>
      <c r="D247" s="53"/>
      <c r="I247" s="70"/>
      <c r="J247" s="53"/>
      <c r="L247" s="111">
        <f t="shared" si="1"/>
        <v>0</v>
      </c>
    </row>
    <row r="248">
      <c r="C248" s="70"/>
      <c r="D248" s="53"/>
      <c r="I248" s="70"/>
      <c r="J248" s="53"/>
      <c r="L248" s="111">
        <f t="shared" si="1"/>
        <v>0</v>
      </c>
    </row>
    <row r="249">
      <c r="C249" s="70"/>
      <c r="D249" s="53"/>
      <c r="I249" s="70"/>
      <c r="J249" s="53"/>
      <c r="L249" s="111">
        <f t="shared" si="1"/>
        <v>0</v>
      </c>
    </row>
    <row r="250">
      <c r="C250" s="70"/>
      <c r="D250" s="53"/>
      <c r="I250" s="70"/>
      <c r="J250" s="53"/>
      <c r="L250" s="111">
        <f t="shared" si="1"/>
        <v>0</v>
      </c>
    </row>
    <row r="251">
      <c r="C251" s="70"/>
      <c r="D251" s="53"/>
      <c r="I251" s="70"/>
      <c r="J251" s="53"/>
      <c r="L251" s="111">
        <f t="shared" si="1"/>
        <v>0</v>
      </c>
    </row>
    <row r="252">
      <c r="C252" s="70"/>
      <c r="D252" s="53"/>
      <c r="I252" s="70"/>
      <c r="J252" s="53"/>
      <c r="L252" s="111">
        <f t="shared" si="1"/>
        <v>0</v>
      </c>
    </row>
    <row r="253">
      <c r="C253" s="70"/>
      <c r="D253" s="53"/>
      <c r="I253" s="70"/>
      <c r="J253" s="53"/>
      <c r="L253" s="111">
        <f t="shared" si="1"/>
        <v>0</v>
      </c>
    </row>
    <row r="254">
      <c r="C254" s="70"/>
      <c r="D254" s="53"/>
      <c r="I254" s="70"/>
      <c r="J254" s="53"/>
      <c r="L254" s="111">
        <f t="shared" si="1"/>
        <v>0</v>
      </c>
    </row>
    <row r="255">
      <c r="C255" s="70"/>
      <c r="D255" s="53"/>
      <c r="I255" s="70"/>
      <c r="J255" s="53"/>
      <c r="L255" s="111">
        <f t="shared" si="1"/>
        <v>0</v>
      </c>
    </row>
    <row r="256">
      <c r="C256" s="70"/>
      <c r="D256" s="53"/>
      <c r="I256" s="70"/>
      <c r="J256" s="53"/>
      <c r="L256" s="111">
        <f t="shared" si="1"/>
        <v>0</v>
      </c>
    </row>
    <row r="257">
      <c r="C257" s="70"/>
      <c r="D257" s="53"/>
      <c r="I257" s="70"/>
      <c r="J257" s="53"/>
      <c r="L257" s="111">
        <f t="shared" si="1"/>
        <v>0</v>
      </c>
    </row>
    <row r="258">
      <c r="C258" s="70"/>
      <c r="D258" s="53"/>
      <c r="I258" s="70"/>
      <c r="J258" s="53"/>
      <c r="L258" s="111">
        <f t="shared" si="1"/>
        <v>0</v>
      </c>
    </row>
    <row r="259">
      <c r="C259" s="70"/>
      <c r="D259" s="53"/>
      <c r="I259" s="70"/>
      <c r="J259" s="53"/>
      <c r="L259" s="111">
        <f t="shared" si="1"/>
        <v>0</v>
      </c>
    </row>
    <row r="260">
      <c r="C260" s="70"/>
      <c r="D260" s="53"/>
      <c r="I260" s="70"/>
      <c r="J260" s="53"/>
      <c r="L260" s="111">
        <f t="shared" si="1"/>
        <v>0</v>
      </c>
    </row>
    <row r="261">
      <c r="C261" s="70"/>
      <c r="D261" s="53"/>
      <c r="I261" s="70"/>
      <c r="J261" s="53"/>
      <c r="L261" s="111">
        <f t="shared" si="1"/>
        <v>0</v>
      </c>
    </row>
    <row r="262">
      <c r="C262" s="70"/>
      <c r="D262" s="53"/>
      <c r="I262" s="70"/>
      <c r="J262" s="53"/>
      <c r="L262" s="111">
        <f t="shared" si="1"/>
        <v>0</v>
      </c>
    </row>
    <row r="263">
      <c r="C263" s="70"/>
      <c r="D263" s="53"/>
      <c r="I263" s="70"/>
      <c r="J263" s="53"/>
      <c r="L263" s="111">
        <f t="shared" si="1"/>
        <v>0</v>
      </c>
    </row>
    <row r="264">
      <c r="C264" s="70"/>
      <c r="D264" s="53"/>
      <c r="I264" s="70"/>
      <c r="J264" s="53"/>
      <c r="L264" s="111">
        <f t="shared" si="1"/>
        <v>0</v>
      </c>
    </row>
    <row r="265">
      <c r="C265" s="70"/>
      <c r="D265" s="53"/>
      <c r="I265" s="70"/>
      <c r="J265" s="53"/>
      <c r="L265" s="111">
        <f t="shared" si="1"/>
        <v>0</v>
      </c>
    </row>
    <row r="266">
      <c r="C266" s="70"/>
      <c r="D266" s="53"/>
      <c r="I266" s="70"/>
      <c r="J266" s="53"/>
      <c r="L266" s="111">
        <f t="shared" si="1"/>
        <v>0</v>
      </c>
    </row>
    <row r="267">
      <c r="C267" s="70"/>
      <c r="D267" s="53"/>
      <c r="I267" s="70"/>
      <c r="J267" s="53"/>
      <c r="L267" s="111">
        <f t="shared" si="1"/>
        <v>0</v>
      </c>
    </row>
    <row r="268">
      <c r="C268" s="70"/>
      <c r="D268" s="53"/>
      <c r="I268" s="70"/>
      <c r="J268" s="53"/>
      <c r="L268" s="111">
        <f t="shared" si="1"/>
        <v>0</v>
      </c>
    </row>
    <row r="269">
      <c r="C269" s="70"/>
      <c r="D269" s="53"/>
      <c r="I269" s="70"/>
      <c r="J269" s="53"/>
      <c r="L269" s="111">
        <f t="shared" si="1"/>
        <v>0</v>
      </c>
    </row>
    <row r="270">
      <c r="C270" s="70"/>
      <c r="D270" s="53"/>
      <c r="I270" s="70"/>
      <c r="J270" s="53"/>
      <c r="L270" s="111">
        <f t="shared" si="1"/>
        <v>0</v>
      </c>
    </row>
    <row r="271">
      <c r="C271" s="70"/>
      <c r="D271" s="53"/>
      <c r="I271" s="70"/>
      <c r="J271" s="53"/>
      <c r="L271" s="111">
        <f t="shared" si="1"/>
        <v>0</v>
      </c>
    </row>
    <row r="272">
      <c r="C272" s="70"/>
      <c r="D272" s="53"/>
      <c r="I272" s="70"/>
      <c r="J272" s="53"/>
      <c r="L272" s="111">
        <f t="shared" si="1"/>
        <v>0</v>
      </c>
    </row>
    <row r="273">
      <c r="C273" s="70"/>
      <c r="D273" s="53"/>
      <c r="I273" s="70"/>
      <c r="J273" s="53"/>
      <c r="L273" s="111">
        <f t="shared" si="1"/>
        <v>0</v>
      </c>
    </row>
    <row r="274">
      <c r="C274" s="70"/>
      <c r="D274" s="53"/>
      <c r="I274" s="70"/>
      <c r="J274" s="53"/>
      <c r="L274" s="111">
        <f t="shared" si="1"/>
        <v>0</v>
      </c>
    </row>
    <row r="275">
      <c r="C275" s="70"/>
      <c r="D275" s="53"/>
      <c r="I275" s="70"/>
      <c r="J275" s="53"/>
      <c r="L275" s="111">
        <f t="shared" si="1"/>
        <v>0</v>
      </c>
    </row>
    <row r="276">
      <c r="C276" s="70"/>
      <c r="D276" s="53"/>
      <c r="I276" s="70"/>
      <c r="J276" s="53"/>
      <c r="L276" s="111">
        <f t="shared" si="1"/>
        <v>0</v>
      </c>
    </row>
    <row r="277">
      <c r="C277" s="70"/>
      <c r="D277" s="53"/>
      <c r="I277" s="70"/>
      <c r="J277" s="53"/>
      <c r="L277" s="111">
        <f t="shared" si="1"/>
        <v>0</v>
      </c>
    </row>
    <row r="278">
      <c r="C278" s="70"/>
      <c r="D278" s="53"/>
      <c r="I278" s="70"/>
      <c r="J278" s="53"/>
      <c r="L278" s="111">
        <f t="shared" si="1"/>
        <v>0</v>
      </c>
    </row>
    <row r="279">
      <c r="C279" s="70"/>
      <c r="D279" s="53"/>
      <c r="I279" s="70"/>
      <c r="J279" s="53"/>
      <c r="L279" s="111">
        <f t="shared" si="1"/>
        <v>0</v>
      </c>
    </row>
    <row r="280">
      <c r="C280" s="70"/>
      <c r="D280" s="53"/>
      <c r="I280" s="70"/>
      <c r="J280" s="53"/>
      <c r="L280" s="111">
        <f t="shared" si="1"/>
        <v>0</v>
      </c>
    </row>
    <row r="281">
      <c r="C281" s="70"/>
      <c r="D281" s="53"/>
      <c r="I281" s="70"/>
      <c r="J281" s="53"/>
      <c r="L281" s="111">
        <f t="shared" si="1"/>
        <v>0</v>
      </c>
    </row>
    <row r="282">
      <c r="C282" s="70"/>
      <c r="D282" s="53"/>
      <c r="I282" s="70"/>
      <c r="J282" s="53"/>
      <c r="L282" s="111">
        <f t="shared" si="1"/>
        <v>0</v>
      </c>
    </row>
    <row r="283">
      <c r="C283" s="70"/>
      <c r="D283" s="53"/>
      <c r="I283" s="70"/>
      <c r="J283" s="53"/>
      <c r="L283" s="111">
        <f t="shared" si="1"/>
        <v>0</v>
      </c>
    </row>
    <row r="284">
      <c r="C284" s="70"/>
      <c r="D284" s="53"/>
      <c r="I284" s="70"/>
      <c r="J284" s="53"/>
      <c r="L284" s="111">
        <f t="shared" si="1"/>
        <v>0</v>
      </c>
    </row>
    <row r="285">
      <c r="C285" s="70"/>
      <c r="D285" s="53"/>
      <c r="I285" s="70"/>
      <c r="J285" s="53"/>
      <c r="L285" s="111">
        <f t="shared" si="1"/>
        <v>0</v>
      </c>
    </row>
    <row r="286">
      <c r="C286" s="70"/>
      <c r="D286" s="53"/>
      <c r="I286" s="70"/>
      <c r="J286" s="53"/>
      <c r="L286" s="111">
        <f t="shared" si="1"/>
        <v>0</v>
      </c>
    </row>
    <row r="287">
      <c r="C287" s="70"/>
      <c r="D287" s="53"/>
      <c r="I287" s="70"/>
      <c r="J287" s="53"/>
      <c r="L287" s="111">
        <f t="shared" si="1"/>
        <v>0</v>
      </c>
    </row>
    <row r="288">
      <c r="C288" s="70"/>
      <c r="D288" s="53"/>
      <c r="I288" s="70"/>
      <c r="J288" s="53"/>
      <c r="L288" s="111">
        <f t="shared" si="1"/>
        <v>0</v>
      </c>
    </row>
    <row r="289">
      <c r="C289" s="70"/>
      <c r="D289" s="53"/>
      <c r="I289" s="70"/>
      <c r="J289" s="53"/>
      <c r="L289" s="111">
        <f t="shared" si="1"/>
        <v>0</v>
      </c>
    </row>
    <row r="290">
      <c r="C290" s="70"/>
      <c r="D290" s="53"/>
      <c r="I290" s="70"/>
      <c r="J290" s="53"/>
      <c r="L290" s="111">
        <f t="shared" si="1"/>
        <v>0</v>
      </c>
    </row>
    <row r="291">
      <c r="C291" s="70"/>
      <c r="D291" s="53"/>
      <c r="I291" s="70"/>
      <c r="J291" s="53"/>
      <c r="L291" s="111">
        <f t="shared" si="1"/>
        <v>0</v>
      </c>
    </row>
    <row r="292">
      <c r="C292" s="70"/>
      <c r="D292" s="53"/>
      <c r="I292" s="70"/>
      <c r="J292" s="53"/>
      <c r="L292" s="111">
        <f t="shared" si="1"/>
        <v>0</v>
      </c>
    </row>
    <row r="293">
      <c r="C293" s="70"/>
      <c r="D293" s="53"/>
      <c r="I293" s="70"/>
      <c r="J293" s="53"/>
      <c r="L293" s="111">
        <f t="shared" si="1"/>
        <v>0</v>
      </c>
    </row>
    <row r="294">
      <c r="C294" s="70"/>
      <c r="D294" s="53"/>
      <c r="I294" s="70"/>
      <c r="J294" s="53"/>
      <c r="L294" s="111">
        <f t="shared" si="1"/>
        <v>0</v>
      </c>
    </row>
    <row r="295">
      <c r="C295" s="70"/>
      <c r="D295" s="53"/>
      <c r="I295" s="70"/>
      <c r="J295" s="53"/>
      <c r="L295" s="111">
        <f t="shared" si="1"/>
        <v>0</v>
      </c>
    </row>
    <row r="296">
      <c r="C296" s="70"/>
      <c r="D296" s="53"/>
      <c r="I296" s="70"/>
      <c r="J296" s="53"/>
      <c r="L296" s="111">
        <f t="shared" si="1"/>
        <v>0</v>
      </c>
    </row>
    <row r="297">
      <c r="C297" s="70"/>
      <c r="D297" s="53"/>
      <c r="I297" s="70"/>
      <c r="J297" s="53"/>
      <c r="L297" s="111">
        <f t="shared" si="1"/>
        <v>0</v>
      </c>
    </row>
    <row r="298">
      <c r="C298" s="70"/>
      <c r="D298" s="53"/>
      <c r="I298" s="70"/>
      <c r="J298" s="53"/>
      <c r="L298" s="111">
        <f t="shared" si="1"/>
        <v>0</v>
      </c>
    </row>
    <row r="299">
      <c r="C299" s="70"/>
      <c r="D299" s="53"/>
      <c r="I299" s="70"/>
      <c r="J299" s="53"/>
      <c r="L299" s="111">
        <f t="shared" si="1"/>
        <v>0</v>
      </c>
    </row>
    <row r="300">
      <c r="C300" s="70"/>
      <c r="D300" s="53"/>
      <c r="I300" s="70"/>
      <c r="J300" s="53"/>
      <c r="L300" s="111">
        <f t="shared" si="1"/>
        <v>0</v>
      </c>
    </row>
    <row r="301">
      <c r="C301" s="70"/>
      <c r="D301" s="53"/>
      <c r="I301" s="70"/>
      <c r="J301" s="53"/>
      <c r="L301" s="111">
        <f t="shared" si="1"/>
        <v>0</v>
      </c>
    </row>
    <row r="302">
      <c r="C302" s="70"/>
      <c r="D302" s="53"/>
      <c r="I302" s="70"/>
      <c r="J302" s="53"/>
      <c r="L302" s="111">
        <f t="shared" si="1"/>
        <v>0</v>
      </c>
    </row>
    <row r="303">
      <c r="C303" s="70"/>
      <c r="D303" s="53"/>
      <c r="I303" s="70"/>
      <c r="J303" s="53"/>
      <c r="L303" s="111">
        <f t="shared" si="1"/>
        <v>0</v>
      </c>
    </row>
    <row r="304">
      <c r="C304" s="70"/>
      <c r="D304" s="53"/>
      <c r="I304" s="70"/>
      <c r="J304" s="53"/>
      <c r="L304" s="111">
        <f t="shared" si="1"/>
        <v>0</v>
      </c>
    </row>
    <row r="305">
      <c r="C305" s="70"/>
      <c r="D305" s="53"/>
      <c r="I305" s="70"/>
      <c r="J305" s="53"/>
      <c r="L305" s="111">
        <f t="shared" si="1"/>
        <v>0</v>
      </c>
    </row>
    <row r="306">
      <c r="C306" s="70"/>
      <c r="D306" s="53"/>
      <c r="I306" s="70"/>
      <c r="J306" s="53"/>
      <c r="L306" s="111">
        <f t="shared" si="1"/>
        <v>0</v>
      </c>
    </row>
    <row r="307">
      <c r="C307" s="70"/>
      <c r="D307" s="53"/>
      <c r="I307" s="70"/>
      <c r="J307" s="53"/>
      <c r="L307" s="111">
        <f t="shared" si="1"/>
        <v>0</v>
      </c>
    </row>
    <row r="308">
      <c r="C308" s="70"/>
      <c r="D308" s="53"/>
      <c r="I308" s="70"/>
      <c r="J308" s="53"/>
      <c r="L308" s="111">
        <f t="shared" si="1"/>
        <v>0</v>
      </c>
    </row>
    <row r="309">
      <c r="C309" s="70"/>
      <c r="D309" s="53"/>
      <c r="I309" s="70"/>
      <c r="J309" s="53"/>
      <c r="L309" s="111">
        <f t="shared" si="1"/>
        <v>0</v>
      </c>
    </row>
    <row r="310">
      <c r="C310" s="70"/>
      <c r="D310" s="53"/>
      <c r="I310" s="70"/>
      <c r="J310" s="53"/>
      <c r="L310" s="111">
        <f t="shared" si="1"/>
        <v>0</v>
      </c>
    </row>
    <row r="311">
      <c r="C311" s="70"/>
      <c r="D311" s="53"/>
      <c r="I311" s="70"/>
      <c r="J311" s="53"/>
      <c r="L311" s="111">
        <f t="shared" si="1"/>
        <v>0</v>
      </c>
    </row>
    <row r="312">
      <c r="C312" s="70"/>
      <c r="D312" s="53"/>
      <c r="I312" s="70"/>
      <c r="J312" s="53"/>
      <c r="L312" s="111">
        <f t="shared" si="1"/>
        <v>0</v>
      </c>
    </row>
    <row r="313">
      <c r="C313" s="70"/>
      <c r="D313" s="53"/>
      <c r="I313" s="70"/>
      <c r="J313" s="53"/>
      <c r="L313" s="111">
        <f t="shared" si="1"/>
        <v>0</v>
      </c>
    </row>
    <row r="314">
      <c r="C314" s="70"/>
      <c r="D314" s="53"/>
      <c r="I314" s="70"/>
      <c r="J314" s="53"/>
      <c r="L314" s="111">
        <f t="shared" si="1"/>
        <v>0</v>
      </c>
    </row>
    <row r="315">
      <c r="C315" s="70"/>
      <c r="D315" s="53"/>
      <c r="I315" s="70"/>
      <c r="J315" s="53"/>
      <c r="L315" s="111">
        <f t="shared" si="1"/>
        <v>0</v>
      </c>
    </row>
    <row r="316">
      <c r="C316" s="70"/>
      <c r="D316" s="53"/>
      <c r="I316" s="70"/>
      <c r="J316" s="53"/>
      <c r="L316" s="111">
        <f t="shared" si="1"/>
        <v>0</v>
      </c>
    </row>
    <row r="317">
      <c r="C317" s="70"/>
      <c r="D317" s="53"/>
      <c r="I317" s="70"/>
      <c r="J317" s="53"/>
      <c r="L317" s="111">
        <f t="shared" si="1"/>
        <v>0</v>
      </c>
    </row>
    <row r="318">
      <c r="C318" s="70"/>
      <c r="D318" s="53"/>
      <c r="I318" s="70"/>
      <c r="J318" s="53"/>
      <c r="L318" s="111">
        <f t="shared" si="1"/>
        <v>0</v>
      </c>
    </row>
    <row r="319">
      <c r="C319" s="70"/>
      <c r="D319" s="53"/>
      <c r="I319" s="70"/>
      <c r="J319" s="53"/>
      <c r="L319" s="111">
        <f t="shared" si="1"/>
        <v>0</v>
      </c>
    </row>
    <row r="320">
      <c r="C320" s="70"/>
      <c r="D320" s="53"/>
      <c r="I320" s="70"/>
      <c r="J320" s="53"/>
      <c r="L320" s="111">
        <f t="shared" si="1"/>
        <v>0</v>
      </c>
    </row>
    <row r="321">
      <c r="C321" s="70"/>
      <c r="D321" s="53"/>
      <c r="I321" s="70"/>
      <c r="J321" s="53"/>
      <c r="L321" s="111">
        <f t="shared" si="1"/>
        <v>0</v>
      </c>
    </row>
    <row r="322">
      <c r="C322" s="70"/>
      <c r="D322" s="53"/>
      <c r="I322" s="70"/>
      <c r="J322" s="53"/>
      <c r="L322" s="111">
        <f t="shared" si="1"/>
        <v>0</v>
      </c>
    </row>
    <row r="323">
      <c r="C323" s="70"/>
      <c r="D323" s="53"/>
      <c r="I323" s="70"/>
      <c r="J323" s="53"/>
      <c r="L323" s="111">
        <f t="shared" si="1"/>
        <v>0</v>
      </c>
    </row>
    <row r="324">
      <c r="C324" s="70"/>
      <c r="D324" s="53"/>
      <c r="I324" s="70"/>
      <c r="J324" s="53"/>
      <c r="L324" s="111">
        <f t="shared" si="1"/>
        <v>0</v>
      </c>
    </row>
    <row r="325">
      <c r="C325" s="70"/>
      <c r="D325" s="53"/>
      <c r="I325" s="70"/>
      <c r="J325" s="53"/>
      <c r="L325" s="111">
        <f t="shared" si="1"/>
        <v>0</v>
      </c>
    </row>
    <row r="326">
      <c r="C326" s="70"/>
      <c r="D326" s="53"/>
      <c r="I326" s="70"/>
      <c r="J326" s="53"/>
      <c r="L326" s="111">
        <f t="shared" si="1"/>
        <v>0</v>
      </c>
    </row>
    <row r="327">
      <c r="C327" s="70"/>
      <c r="D327" s="53"/>
      <c r="I327" s="70"/>
      <c r="J327" s="53"/>
      <c r="L327" s="111">
        <f t="shared" si="1"/>
        <v>0</v>
      </c>
    </row>
    <row r="328">
      <c r="C328" s="70"/>
      <c r="D328" s="53"/>
      <c r="I328" s="70"/>
      <c r="J328" s="53"/>
      <c r="L328" s="111">
        <f t="shared" si="1"/>
        <v>0</v>
      </c>
    </row>
    <row r="329">
      <c r="C329" s="70"/>
      <c r="D329" s="53"/>
      <c r="I329" s="70"/>
      <c r="J329" s="53"/>
      <c r="L329" s="111">
        <f t="shared" si="1"/>
        <v>0</v>
      </c>
    </row>
    <row r="330">
      <c r="C330" s="70"/>
      <c r="D330" s="53"/>
      <c r="I330" s="70"/>
      <c r="J330" s="53"/>
      <c r="L330" s="111">
        <f t="shared" si="1"/>
        <v>0</v>
      </c>
    </row>
    <row r="331">
      <c r="C331" s="70"/>
      <c r="D331" s="53"/>
      <c r="I331" s="70"/>
      <c r="J331" s="53"/>
      <c r="L331" s="111">
        <f t="shared" si="1"/>
        <v>0</v>
      </c>
    </row>
    <row r="332">
      <c r="C332" s="70"/>
      <c r="D332" s="53"/>
      <c r="I332" s="70"/>
      <c r="J332" s="53"/>
      <c r="L332" s="111">
        <f t="shared" si="1"/>
        <v>0</v>
      </c>
    </row>
    <row r="333">
      <c r="C333" s="70"/>
      <c r="D333" s="53"/>
      <c r="I333" s="70"/>
      <c r="J333" s="53"/>
      <c r="L333" s="111">
        <f t="shared" si="1"/>
        <v>0</v>
      </c>
    </row>
    <row r="334">
      <c r="C334" s="70"/>
      <c r="D334" s="53"/>
      <c r="I334" s="70"/>
      <c r="J334" s="53"/>
      <c r="L334" s="111">
        <f t="shared" si="1"/>
        <v>0</v>
      </c>
    </row>
    <row r="335">
      <c r="C335" s="70"/>
      <c r="D335" s="53"/>
      <c r="I335" s="70"/>
      <c r="J335" s="53"/>
      <c r="L335" s="111">
        <f t="shared" si="1"/>
        <v>0</v>
      </c>
    </row>
    <row r="336">
      <c r="C336" s="70"/>
      <c r="D336" s="53"/>
      <c r="I336" s="70"/>
      <c r="J336" s="53"/>
      <c r="L336" s="111">
        <f t="shared" si="1"/>
        <v>0</v>
      </c>
    </row>
    <row r="337">
      <c r="C337" s="70"/>
      <c r="D337" s="53"/>
      <c r="I337" s="70"/>
      <c r="J337" s="53"/>
      <c r="L337" s="111">
        <f t="shared" si="1"/>
        <v>0</v>
      </c>
    </row>
    <row r="338">
      <c r="C338" s="70"/>
      <c r="D338" s="53"/>
      <c r="I338" s="70"/>
      <c r="J338" s="53"/>
      <c r="L338" s="111">
        <f t="shared" si="1"/>
        <v>0</v>
      </c>
    </row>
    <row r="339">
      <c r="C339" s="70"/>
      <c r="D339" s="53"/>
      <c r="I339" s="70"/>
      <c r="J339" s="53"/>
      <c r="L339" s="111">
        <f t="shared" si="1"/>
        <v>0</v>
      </c>
    </row>
    <row r="340">
      <c r="C340" s="70"/>
      <c r="D340" s="53"/>
      <c r="I340" s="70"/>
      <c r="J340" s="53"/>
      <c r="L340" s="111">
        <f t="shared" si="1"/>
        <v>0</v>
      </c>
    </row>
    <row r="341">
      <c r="C341" s="70"/>
      <c r="D341" s="53"/>
      <c r="I341" s="70"/>
      <c r="J341" s="53"/>
      <c r="L341" s="111">
        <f t="shared" si="1"/>
        <v>0</v>
      </c>
    </row>
    <row r="342">
      <c r="C342" s="70"/>
      <c r="D342" s="53"/>
      <c r="I342" s="70"/>
      <c r="J342" s="53"/>
      <c r="L342" s="111">
        <f t="shared" si="1"/>
        <v>0</v>
      </c>
    </row>
    <row r="343">
      <c r="C343" s="70"/>
      <c r="D343" s="53"/>
      <c r="I343" s="70"/>
      <c r="J343" s="53"/>
      <c r="L343" s="111">
        <f t="shared" si="1"/>
        <v>0</v>
      </c>
    </row>
    <row r="344">
      <c r="C344" s="70"/>
      <c r="D344" s="53"/>
      <c r="I344" s="70"/>
      <c r="J344" s="53"/>
      <c r="L344" s="111">
        <f t="shared" si="1"/>
        <v>0</v>
      </c>
    </row>
    <row r="345">
      <c r="C345" s="70"/>
      <c r="D345" s="53"/>
      <c r="I345" s="70"/>
      <c r="J345" s="53"/>
      <c r="L345" s="111">
        <f t="shared" si="1"/>
        <v>0</v>
      </c>
    </row>
    <row r="346">
      <c r="C346" s="70"/>
      <c r="D346" s="53"/>
      <c r="I346" s="70"/>
      <c r="J346" s="53"/>
      <c r="L346" s="111">
        <f t="shared" si="1"/>
        <v>0</v>
      </c>
    </row>
    <row r="347">
      <c r="C347" s="70"/>
      <c r="D347" s="53"/>
      <c r="I347" s="70"/>
      <c r="J347" s="53"/>
      <c r="L347" s="111">
        <f t="shared" si="1"/>
        <v>0</v>
      </c>
    </row>
    <row r="348">
      <c r="C348" s="70"/>
      <c r="D348" s="53"/>
      <c r="I348" s="70"/>
      <c r="J348" s="53"/>
      <c r="L348" s="111">
        <f t="shared" si="1"/>
        <v>0</v>
      </c>
    </row>
    <row r="349">
      <c r="C349" s="70"/>
      <c r="D349" s="53"/>
      <c r="I349" s="70"/>
      <c r="J349" s="53"/>
      <c r="L349" s="111">
        <f t="shared" si="1"/>
        <v>0</v>
      </c>
    </row>
    <row r="350">
      <c r="C350" s="70"/>
      <c r="D350" s="53"/>
      <c r="I350" s="70"/>
      <c r="J350" s="53"/>
      <c r="L350" s="111">
        <f t="shared" si="1"/>
        <v>0</v>
      </c>
    </row>
    <row r="351">
      <c r="C351" s="70"/>
      <c r="D351" s="53"/>
      <c r="I351" s="70"/>
      <c r="J351" s="53"/>
      <c r="L351" s="111">
        <f t="shared" si="1"/>
        <v>0</v>
      </c>
    </row>
    <row r="352">
      <c r="C352" s="70"/>
      <c r="D352" s="53"/>
      <c r="I352" s="70"/>
      <c r="J352" s="53"/>
      <c r="L352" s="111">
        <f t="shared" si="1"/>
        <v>0</v>
      </c>
    </row>
    <row r="353">
      <c r="C353" s="70"/>
      <c r="D353" s="53"/>
      <c r="I353" s="70"/>
      <c r="J353" s="53"/>
      <c r="L353" s="111">
        <f t="shared" si="1"/>
        <v>0</v>
      </c>
    </row>
    <row r="354">
      <c r="C354" s="70"/>
      <c r="D354" s="53"/>
      <c r="I354" s="70"/>
      <c r="J354" s="53"/>
      <c r="L354" s="111">
        <f t="shared" si="1"/>
        <v>0</v>
      </c>
    </row>
    <row r="355">
      <c r="C355" s="70"/>
      <c r="D355" s="53"/>
      <c r="I355" s="70"/>
      <c r="J355" s="53"/>
      <c r="L355" s="111">
        <f t="shared" si="1"/>
        <v>0</v>
      </c>
    </row>
    <row r="356">
      <c r="C356" s="70"/>
      <c r="D356" s="53"/>
      <c r="I356" s="70"/>
      <c r="J356" s="53"/>
      <c r="L356" s="111">
        <f t="shared" si="1"/>
        <v>0</v>
      </c>
    </row>
    <row r="357">
      <c r="C357" s="70"/>
      <c r="D357" s="53"/>
      <c r="I357" s="70"/>
      <c r="J357" s="53"/>
      <c r="L357" s="111">
        <f t="shared" si="1"/>
        <v>0</v>
      </c>
    </row>
    <row r="358">
      <c r="C358" s="70"/>
      <c r="D358" s="53"/>
      <c r="I358" s="70"/>
      <c r="J358" s="53"/>
      <c r="L358" s="111">
        <f t="shared" si="1"/>
        <v>0</v>
      </c>
    </row>
    <row r="359">
      <c r="C359" s="70"/>
      <c r="D359" s="53"/>
      <c r="I359" s="70"/>
      <c r="J359" s="53"/>
      <c r="L359" s="111">
        <f t="shared" si="1"/>
        <v>0</v>
      </c>
    </row>
    <row r="360">
      <c r="C360" s="70"/>
      <c r="D360" s="53"/>
      <c r="I360" s="70"/>
      <c r="J360" s="53"/>
      <c r="L360" s="111">
        <f t="shared" si="1"/>
        <v>0</v>
      </c>
    </row>
    <row r="361">
      <c r="C361" s="70"/>
      <c r="D361" s="53"/>
      <c r="I361" s="70"/>
      <c r="J361" s="53"/>
      <c r="L361" s="111">
        <f t="shared" si="1"/>
        <v>0</v>
      </c>
    </row>
    <row r="362">
      <c r="C362" s="70"/>
      <c r="D362" s="53"/>
      <c r="I362" s="70"/>
      <c r="J362" s="53"/>
      <c r="L362" s="111">
        <f t="shared" si="1"/>
        <v>0</v>
      </c>
    </row>
    <row r="363">
      <c r="C363" s="70"/>
      <c r="D363" s="53"/>
      <c r="I363" s="70"/>
      <c r="J363" s="53"/>
      <c r="L363" s="111">
        <f t="shared" si="1"/>
        <v>0</v>
      </c>
    </row>
    <row r="364">
      <c r="C364" s="70"/>
      <c r="D364" s="53"/>
      <c r="I364" s="70"/>
      <c r="J364" s="53"/>
      <c r="L364" s="111">
        <f t="shared" si="1"/>
        <v>0</v>
      </c>
    </row>
    <row r="365">
      <c r="C365" s="70"/>
      <c r="D365" s="53"/>
      <c r="I365" s="70"/>
      <c r="J365" s="53"/>
      <c r="L365" s="111">
        <f t="shared" si="1"/>
        <v>0</v>
      </c>
    </row>
    <row r="366">
      <c r="C366" s="70"/>
      <c r="D366" s="53"/>
      <c r="I366" s="70"/>
      <c r="J366" s="53"/>
      <c r="L366" s="111">
        <f t="shared" si="1"/>
        <v>0</v>
      </c>
    </row>
    <row r="367">
      <c r="C367" s="70"/>
      <c r="D367" s="53"/>
      <c r="I367" s="70"/>
      <c r="J367" s="53"/>
      <c r="L367" s="111">
        <f t="shared" si="1"/>
        <v>0</v>
      </c>
    </row>
    <row r="368">
      <c r="C368" s="70"/>
      <c r="D368" s="53"/>
      <c r="I368" s="70"/>
      <c r="J368" s="53"/>
      <c r="L368" s="111">
        <f t="shared" si="1"/>
        <v>0</v>
      </c>
    </row>
    <row r="369">
      <c r="C369" s="70"/>
      <c r="D369" s="53"/>
      <c r="I369" s="70"/>
      <c r="J369" s="53"/>
      <c r="L369" s="111">
        <f t="shared" si="1"/>
        <v>0</v>
      </c>
    </row>
    <row r="370">
      <c r="C370" s="70"/>
      <c r="D370" s="53"/>
      <c r="I370" s="70"/>
      <c r="J370" s="53"/>
      <c r="L370" s="111">
        <f t="shared" si="1"/>
        <v>0</v>
      </c>
    </row>
    <row r="371">
      <c r="C371" s="70"/>
      <c r="D371" s="53"/>
      <c r="I371" s="70"/>
      <c r="J371" s="53"/>
      <c r="L371" s="111">
        <f t="shared" si="1"/>
        <v>0</v>
      </c>
    </row>
    <row r="372">
      <c r="C372" s="70"/>
      <c r="D372" s="53"/>
      <c r="I372" s="70"/>
      <c r="J372" s="53"/>
      <c r="L372" s="111">
        <f t="shared" si="1"/>
        <v>0</v>
      </c>
    </row>
    <row r="373">
      <c r="C373" s="70"/>
      <c r="D373" s="53"/>
      <c r="I373" s="70"/>
      <c r="J373" s="53"/>
      <c r="L373" s="111">
        <f t="shared" si="1"/>
        <v>0</v>
      </c>
    </row>
    <row r="374">
      <c r="C374" s="70"/>
      <c r="D374" s="53"/>
      <c r="I374" s="70"/>
      <c r="J374" s="53"/>
      <c r="L374" s="111">
        <f t="shared" si="1"/>
        <v>0</v>
      </c>
    </row>
    <row r="375">
      <c r="C375" s="70"/>
      <c r="D375" s="53"/>
      <c r="I375" s="70"/>
      <c r="J375" s="53"/>
      <c r="L375" s="111">
        <f t="shared" si="1"/>
        <v>0</v>
      </c>
    </row>
    <row r="376">
      <c r="C376" s="70"/>
      <c r="D376" s="53"/>
      <c r="I376" s="70"/>
      <c r="J376" s="53"/>
      <c r="L376" s="111">
        <f t="shared" si="1"/>
        <v>0</v>
      </c>
    </row>
    <row r="377">
      <c r="C377" s="70"/>
      <c r="D377" s="53"/>
      <c r="I377" s="70"/>
      <c r="J377" s="53"/>
      <c r="L377" s="111">
        <f t="shared" si="1"/>
        <v>0</v>
      </c>
    </row>
    <row r="378">
      <c r="C378" s="70"/>
      <c r="D378" s="53"/>
      <c r="I378" s="70"/>
      <c r="J378" s="53"/>
      <c r="L378" s="111">
        <f t="shared" si="1"/>
        <v>0</v>
      </c>
    </row>
    <row r="379">
      <c r="C379" s="70"/>
      <c r="D379" s="53"/>
      <c r="I379" s="70"/>
      <c r="J379" s="53"/>
      <c r="L379" s="111">
        <f t="shared" si="1"/>
        <v>0</v>
      </c>
    </row>
    <row r="380">
      <c r="C380" s="70"/>
      <c r="D380" s="53"/>
      <c r="I380" s="70"/>
      <c r="J380" s="53"/>
      <c r="L380" s="111">
        <f t="shared" si="1"/>
        <v>0</v>
      </c>
    </row>
    <row r="381">
      <c r="C381" s="70"/>
      <c r="D381" s="53"/>
      <c r="I381" s="70"/>
      <c r="J381" s="53"/>
      <c r="L381" s="111">
        <f t="shared" si="1"/>
        <v>0</v>
      </c>
    </row>
    <row r="382">
      <c r="C382" s="70"/>
      <c r="D382" s="53"/>
      <c r="I382" s="70"/>
      <c r="J382" s="53"/>
      <c r="L382" s="111">
        <f t="shared" si="1"/>
        <v>0</v>
      </c>
    </row>
    <row r="383">
      <c r="C383" s="70"/>
      <c r="D383" s="53"/>
      <c r="I383" s="70"/>
      <c r="J383" s="53"/>
      <c r="L383" s="111">
        <f t="shared" si="1"/>
        <v>0</v>
      </c>
    </row>
    <row r="384">
      <c r="C384" s="70"/>
      <c r="D384" s="53"/>
      <c r="I384" s="70"/>
      <c r="J384" s="53"/>
      <c r="L384" s="111">
        <f t="shared" si="1"/>
        <v>0</v>
      </c>
    </row>
    <row r="385">
      <c r="C385" s="70"/>
      <c r="D385" s="53"/>
      <c r="I385" s="70"/>
      <c r="J385" s="53"/>
      <c r="L385" s="111">
        <f t="shared" si="1"/>
        <v>0</v>
      </c>
    </row>
    <row r="386">
      <c r="C386" s="70"/>
      <c r="D386" s="53"/>
      <c r="I386" s="70"/>
      <c r="J386" s="53"/>
      <c r="L386" s="111">
        <f t="shared" si="1"/>
        <v>0</v>
      </c>
    </row>
    <row r="387">
      <c r="C387" s="70"/>
      <c r="D387" s="53"/>
      <c r="I387" s="70"/>
      <c r="J387" s="53"/>
      <c r="L387" s="111">
        <f t="shared" si="1"/>
        <v>0</v>
      </c>
    </row>
    <row r="388">
      <c r="C388" s="70"/>
      <c r="D388" s="53"/>
      <c r="I388" s="70"/>
      <c r="J388" s="53"/>
      <c r="L388" s="111">
        <f t="shared" si="1"/>
        <v>0</v>
      </c>
    </row>
    <row r="389">
      <c r="C389" s="70"/>
      <c r="D389" s="53"/>
      <c r="I389" s="70"/>
      <c r="J389" s="53"/>
      <c r="L389" s="111">
        <f t="shared" si="1"/>
        <v>0</v>
      </c>
    </row>
    <row r="390">
      <c r="C390" s="70"/>
      <c r="D390" s="53"/>
      <c r="I390" s="70"/>
      <c r="J390" s="53"/>
      <c r="L390" s="111">
        <f t="shared" si="1"/>
        <v>0</v>
      </c>
    </row>
    <row r="391">
      <c r="C391" s="70"/>
      <c r="D391" s="53"/>
      <c r="I391" s="70"/>
      <c r="J391" s="53"/>
      <c r="L391" s="111">
        <f t="shared" si="1"/>
        <v>0</v>
      </c>
    </row>
    <row r="392">
      <c r="C392" s="70"/>
      <c r="D392" s="53"/>
      <c r="I392" s="70"/>
      <c r="J392" s="53"/>
      <c r="L392" s="111">
        <f t="shared" si="1"/>
        <v>0</v>
      </c>
    </row>
    <row r="393">
      <c r="C393" s="70"/>
      <c r="D393" s="53"/>
      <c r="I393" s="70"/>
      <c r="J393" s="53"/>
      <c r="L393" s="111">
        <f t="shared" si="1"/>
        <v>0</v>
      </c>
    </row>
    <row r="394">
      <c r="C394" s="70"/>
      <c r="D394" s="53"/>
      <c r="I394" s="70"/>
      <c r="J394" s="53"/>
      <c r="L394" s="111">
        <f t="shared" si="1"/>
        <v>0</v>
      </c>
    </row>
    <row r="395">
      <c r="C395" s="70"/>
      <c r="D395" s="53"/>
      <c r="I395" s="70"/>
      <c r="J395" s="53"/>
      <c r="L395" s="111">
        <f t="shared" si="1"/>
        <v>0</v>
      </c>
    </row>
    <row r="396">
      <c r="C396" s="70"/>
      <c r="D396" s="53"/>
      <c r="I396" s="70"/>
      <c r="J396" s="53"/>
      <c r="L396" s="111">
        <f t="shared" si="1"/>
        <v>0</v>
      </c>
    </row>
    <row r="397">
      <c r="C397" s="70"/>
      <c r="D397" s="53"/>
      <c r="I397" s="70"/>
      <c r="J397" s="53"/>
      <c r="L397" s="111">
        <f t="shared" si="1"/>
        <v>0</v>
      </c>
    </row>
    <row r="398">
      <c r="C398" s="70"/>
      <c r="D398" s="53"/>
      <c r="I398" s="70"/>
      <c r="J398" s="53"/>
      <c r="L398" s="111">
        <f t="shared" si="1"/>
        <v>0</v>
      </c>
    </row>
    <row r="399">
      <c r="C399" s="70"/>
      <c r="D399" s="53"/>
      <c r="I399" s="70"/>
      <c r="J399" s="53"/>
    </row>
    <row r="400">
      <c r="C400" s="70"/>
      <c r="D400" s="53"/>
      <c r="I400" s="70"/>
      <c r="J400" s="53"/>
    </row>
    <row r="401">
      <c r="C401" s="70"/>
      <c r="D401" s="53"/>
      <c r="I401" s="70"/>
      <c r="J401" s="53"/>
    </row>
    <row r="402">
      <c r="C402" s="70"/>
      <c r="D402" s="53"/>
      <c r="I402" s="70"/>
      <c r="J402" s="53"/>
    </row>
    <row r="403">
      <c r="C403" s="70"/>
      <c r="D403" s="53"/>
      <c r="I403" s="70"/>
      <c r="J403" s="53"/>
    </row>
    <row r="404">
      <c r="C404" s="120"/>
      <c r="I404" s="70"/>
      <c r="J404" s="53"/>
    </row>
    <row r="405">
      <c r="C405" s="120"/>
      <c r="I405" s="70"/>
      <c r="J405" s="53"/>
    </row>
    <row r="406">
      <c r="C406" s="120"/>
      <c r="I406" s="70"/>
      <c r="J406" s="53"/>
    </row>
    <row r="407">
      <c r="C407" s="120"/>
      <c r="I407" s="70"/>
      <c r="J407" s="53"/>
    </row>
    <row r="408">
      <c r="C408" s="120"/>
      <c r="I408" s="70"/>
      <c r="J408" s="53"/>
    </row>
    <row r="409">
      <c r="C409" s="120"/>
      <c r="I409" s="70"/>
      <c r="J409" s="53"/>
    </row>
    <row r="410">
      <c r="C410" s="120"/>
    </row>
    <row r="411">
      <c r="C411" s="120"/>
    </row>
    <row r="412">
      <c r="C412" s="120"/>
    </row>
    <row r="413">
      <c r="C413" s="120"/>
    </row>
    <row r="414">
      <c r="C414" s="120"/>
    </row>
    <row r="415">
      <c r="C415" s="120"/>
    </row>
    <row r="416">
      <c r="C416" s="120"/>
    </row>
    <row r="417">
      <c r="C417" s="120"/>
    </row>
    <row r="418">
      <c r="C418" s="120"/>
    </row>
    <row r="419">
      <c r="C419" s="120"/>
    </row>
    <row r="420">
      <c r="C420" s="120"/>
    </row>
    <row r="421">
      <c r="C421" s="120"/>
    </row>
    <row r="422">
      <c r="C422" s="120"/>
    </row>
    <row r="423">
      <c r="C423" s="120"/>
    </row>
    <row r="424">
      <c r="C424" s="120"/>
    </row>
    <row r="425">
      <c r="C425" s="120"/>
    </row>
    <row r="426">
      <c r="C426" s="120"/>
    </row>
    <row r="427">
      <c r="C427" s="120"/>
    </row>
    <row r="428">
      <c r="C428" s="120"/>
    </row>
    <row r="429">
      <c r="C429" s="120"/>
    </row>
    <row r="430">
      <c r="C430" s="120"/>
    </row>
    <row r="431">
      <c r="C431" s="120"/>
    </row>
    <row r="432">
      <c r="C432" s="120"/>
    </row>
    <row r="433">
      <c r="C433" s="120"/>
    </row>
    <row r="434">
      <c r="C434" s="120"/>
    </row>
    <row r="435">
      <c r="C435" s="120"/>
    </row>
    <row r="436">
      <c r="C436" s="120"/>
    </row>
    <row r="437">
      <c r="C437" s="120"/>
    </row>
    <row r="438">
      <c r="C438" s="120"/>
    </row>
    <row r="439">
      <c r="C439" s="120"/>
    </row>
    <row r="440">
      <c r="C440" s="120"/>
    </row>
    <row r="441">
      <c r="C441" s="120"/>
    </row>
    <row r="442">
      <c r="C442" s="120"/>
    </row>
    <row r="443">
      <c r="C443" s="120"/>
    </row>
    <row r="444">
      <c r="C444" s="120"/>
    </row>
    <row r="445">
      <c r="C445" s="120"/>
    </row>
    <row r="446">
      <c r="C446" s="120"/>
    </row>
    <row r="447">
      <c r="C447" s="120"/>
    </row>
    <row r="448">
      <c r="C448" s="120"/>
    </row>
    <row r="449">
      <c r="C449" s="120"/>
    </row>
    <row r="450">
      <c r="C450" s="120"/>
    </row>
    <row r="451">
      <c r="C451" s="120"/>
    </row>
    <row r="452">
      <c r="C452" s="120"/>
    </row>
    <row r="453">
      <c r="C453" s="120"/>
    </row>
    <row r="454">
      <c r="C454" s="120"/>
    </row>
    <row r="455">
      <c r="C455" s="120"/>
    </row>
    <row r="456">
      <c r="C456" s="120"/>
    </row>
    <row r="457">
      <c r="C457" s="120"/>
    </row>
    <row r="458">
      <c r="C458" s="120"/>
    </row>
    <row r="459">
      <c r="C459" s="120"/>
    </row>
    <row r="460">
      <c r="C460" s="120"/>
    </row>
    <row r="461">
      <c r="C461" s="120"/>
    </row>
    <row r="462">
      <c r="C462" s="120"/>
    </row>
    <row r="463">
      <c r="C463" s="120"/>
    </row>
    <row r="464">
      <c r="C464" s="120"/>
    </row>
    <row r="465">
      <c r="C465" s="120"/>
    </row>
    <row r="466">
      <c r="C466" s="120"/>
    </row>
    <row r="467">
      <c r="C467" s="120"/>
    </row>
    <row r="468">
      <c r="C468" s="120"/>
    </row>
    <row r="469">
      <c r="C469" s="120"/>
    </row>
    <row r="470">
      <c r="C470" s="120"/>
    </row>
    <row r="471">
      <c r="C471" s="120"/>
    </row>
    <row r="472">
      <c r="C472" s="120"/>
    </row>
    <row r="473">
      <c r="C473" s="120"/>
    </row>
    <row r="474">
      <c r="C474" s="120"/>
    </row>
    <row r="475">
      <c r="C475" s="120"/>
    </row>
    <row r="476">
      <c r="C476" s="120"/>
    </row>
    <row r="477">
      <c r="C477" s="120"/>
    </row>
    <row r="478">
      <c r="C478" s="120"/>
    </row>
    <row r="479">
      <c r="C479" s="120"/>
    </row>
    <row r="480">
      <c r="C480" s="120"/>
    </row>
    <row r="481">
      <c r="C481" s="120"/>
    </row>
    <row r="482">
      <c r="C482" s="120"/>
    </row>
    <row r="483">
      <c r="C483" s="120"/>
    </row>
    <row r="484">
      <c r="C484" s="120"/>
    </row>
    <row r="485">
      <c r="C485" s="120"/>
    </row>
    <row r="486">
      <c r="C486" s="120"/>
    </row>
    <row r="487">
      <c r="C487" s="120"/>
    </row>
    <row r="488">
      <c r="C488" s="120"/>
    </row>
    <row r="489">
      <c r="C489" s="120"/>
    </row>
    <row r="490">
      <c r="C490" s="120"/>
    </row>
    <row r="491">
      <c r="C491" s="120"/>
    </row>
    <row r="492">
      <c r="C492" s="120"/>
    </row>
    <row r="493">
      <c r="C493" s="120"/>
    </row>
    <row r="494">
      <c r="C494" s="120"/>
    </row>
    <row r="495">
      <c r="C495" s="120"/>
    </row>
    <row r="496">
      <c r="C496" s="120"/>
    </row>
    <row r="497">
      <c r="C497" s="120"/>
    </row>
    <row r="498">
      <c r="C498" s="120"/>
    </row>
    <row r="499">
      <c r="C499" s="120"/>
    </row>
    <row r="500">
      <c r="C500" s="120"/>
    </row>
    <row r="501">
      <c r="C501" s="120"/>
    </row>
    <row r="502">
      <c r="C502" s="120"/>
    </row>
    <row r="503">
      <c r="C503" s="120"/>
    </row>
    <row r="504">
      <c r="C504" s="120"/>
    </row>
    <row r="505">
      <c r="C505" s="120"/>
    </row>
    <row r="506">
      <c r="C506" s="120"/>
    </row>
    <row r="507">
      <c r="C507" s="120"/>
    </row>
    <row r="508">
      <c r="C508" s="120"/>
    </row>
    <row r="509">
      <c r="C509" s="120"/>
    </row>
    <row r="510">
      <c r="C510" s="120"/>
    </row>
    <row r="511">
      <c r="C511" s="120"/>
    </row>
    <row r="512">
      <c r="C512" s="120"/>
    </row>
    <row r="513">
      <c r="C513" s="120"/>
    </row>
    <row r="514">
      <c r="C514" s="120"/>
    </row>
    <row r="515">
      <c r="C515" s="120"/>
    </row>
    <row r="516">
      <c r="C516" s="120"/>
    </row>
    <row r="517">
      <c r="C517" s="120"/>
    </row>
    <row r="518">
      <c r="C518" s="120"/>
    </row>
    <row r="519">
      <c r="C519" s="120"/>
    </row>
    <row r="520">
      <c r="C520" s="120"/>
    </row>
    <row r="521">
      <c r="C521" s="120"/>
    </row>
    <row r="522">
      <c r="C522" s="120"/>
    </row>
    <row r="523">
      <c r="C523" s="120"/>
    </row>
    <row r="524">
      <c r="C524" s="120"/>
    </row>
    <row r="525">
      <c r="C525" s="120"/>
    </row>
    <row r="526">
      <c r="C526" s="120"/>
    </row>
    <row r="527">
      <c r="C527" s="120"/>
    </row>
    <row r="528">
      <c r="C528" s="120"/>
    </row>
    <row r="529">
      <c r="C529" s="120"/>
    </row>
    <row r="530">
      <c r="C530" s="120"/>
    </row>
    <row r="531">
      <c r="C531" s="120"/>
    </row>
    <row r="532">
      <c r="C532" s="120"/>
    </row>
    <row r="533">
      <c r="C533" s="120"/>
    </row>
    <row r="534">
      <c r="C534" s="120"/>
    </row>
    <row r="535">
      <c r="C535" s="120"/>
    </row>
    <row r="536">
      <c r="C536" s="120"/>
    </row>
    <row r="537">
      <c r="C537" s="120"/>
    </row>
    <row r="538">
      <c r="C538" s="120"/>
    </row>
    <row r="539">
      <c r="C539" s="120"/>
    </row>
    <row r="540">
      <c r="C540" s="120"/>
    </row>
    <row r="541">
      <c r="C541" s="120"/>
    </row>
    <row r="542">
      <c r="C542" s="120"/>
    </row>
    <row r="543">
      <c r="C543" s="120"/>
    </row>
    <row r="544">
      <c r="C544" s="120"/>
    </row>
    <row r="545">
      <c r="C545" s="120"/>
    </row>
    <row r="546">
      <c r="C546" s="120"/>
    </row>
    <row r="547">
      <c r="C547" s="120"/>
    </row>
    <row r="548">
      <c r="C548" s="120"/>
    </row>
    <row r="549">
      <c r="C549" s="120"/>
    </row>
    <row r="550">
      <c r="C550" s="120"/>
    </row>
    <row r="551">
      <c r="C551" s="120"/>
    </row>
    <row r="552">
      <c r="C552" s="120"/>
    </row>
    <row r="553">
      <c r="C553" s="120"/>
    </row>
    <row r="554">
      <c r="C554" s="120"/>
    </row>
    <row r="555">
      <c r="C555" s="120"/>
    </row>
    <row r="556">
      <c r="C556" s="120"/>
    </row>
    <row r="557">
      <c r="C557" s="120"/>
    </row>
    <row r="558">
      <c r="C558" s="120"/>
    </row>
    <row r="559">
      <c r="C559" s="120"/>
    </row>
    <row r="560">
      <c r="C560" s="120"/>
    </row>
    <row r="561">
      <c r="C561" s="120"/>
    </row>
    <row r="562">
      <c r="C562" s="120"/>
    </row>
    <row r="563">
      <c r="C563" s="120"/>
    </row>
    <row r="564">
      <c r="C564" s="120"/>
    </row>
    <row r="565">
      <c r="C565" s="120"/>
    </row>
    <row r="566">
      <c r="C566" s="120"/>
    </row>
    <row r="567">
      <c r="C567" s="120"/>
    </row>
    <row r="568">
      <c r="C568" s="120"/>
    </row>
    <row r="569">
      <c r="C569" s="120"/>
    </row>
    <row r="570">
      <c r="C570" s="120"/>
    </row>
    <row r="571">
      <c r="C571" s="120"/>
    </row>
    <row r="572">
      <c r="C572" s="120"/>
    </row>
    <row r="573">
      <c r="C573" s="120"/>
    </row>
    <row r="574">
      <c r="C574" s="120"/>
    </row>
    <row r="575">
      <c r="C575" s="120"/>
    </row>
    <row r="576">
      <c r="C576" s="120"/>
    </row>
    <row r="577">
      <c r="C577" s="120"/>
    </row>
    <row r="578">
      <c r="C578" s="120"/>
    </row>
    <row r="579">
      <c r="C579" s="120"/>
    </row>
    <row r="580">
      <c r="C580" s="120"/>
    </row>
    <row r="581">
      <c r="C581" s="120"/>
    </row>
    <row r="582">
      <c r="C582" s="120"/>
    </row>
    <row r="583">
      <c r="C583" s="120"/>
    </row>
    <row r="584">
      <c r="C584" s="120"/>
    </row>
    <row r="585">
      <c r="C585" s="120"/>
    </row>
    <row r="586">
      <c r="C586" s="120"/>
    </row>
    <row r="587">
      <c r="C587" s="120"/>
    </row>
    <row r="588">
      <c r="C588" s="120"/>
    </row>
    <row r="589">
      <c r="C589" s="120"/>
    </row>
    <row r="590">
      <c r="C590" s="120"/>
    </row>
    <row r="591">
      <c r="C591" s="120"/>
    </row>
    <row r="592">
      <c r="C592" s="120"/>
    </row>
    <row r="593">
      <c r="C593" s="120"/>
    </row>
    <row r="594">
      <c r="C594" s="120"/>
    </row>
    <row r="595">
      <c r="C595" s="120"/>
    </row>
    <row r="596">
      <c r="C596" s="120"/>
    </row>
    <row r="597">
      <c r="C597" s="120"/>
    </row>
    <row r="598">
      <c r="C598" s="120"/>
    </row>
    <row r="599">
      <c r="C599" s="120"/>
    </row>
    <row r="600">
      <c r="C600" s="120"/>
    </row>
    <row r="601">
      <c r="C601" s="120"/>
    </row>
    <row r="602">
      <c r="C602" s="120"/>
    </row>
    <row r="603">
      <c r="C603" s="120"/>
    </row>
    <row r="604">
      <c r="C604" s="120"/>
    </row>
    <row r="605">
      <c r="C605" s="120"/>
    </row>
    <row r="606">
      <c r="C606" s="120"/>
    </row>
    <row r="607">
      <c r="C607" s="120"/>
    </row>
    <row r="608">
      <c r="C608" s="120"/>
    </row>
    <row r="609">
      <c r="C609" s="120"/>
    </row>
    <row r="610">
      <c r="C610" s="120"/>
    </row>
    <row r="611">
      <c r="C611" s="120"/>
    </row>
    <row r="612">
      <c r="C612" s="120"/>
    </row>
    <row r="613">
      <c r="C613" s="120"/>
    </row>
    <row r="614">
      <c r="C614" s="120"/>
    </row>
    <row r="615">
      <c r="C615" s="120"/>
    </row>
    <row r="616">
      <c r="C616" s="120"/>
    </row>
    <row r="617">
      <c r="C617" s="120"/>
    </row>
    <row r="618">
      <c r="C618" s="120"/>
    </row>
    <row r="619">
      <c r="C619" s="120"/>
    </row>
    <row r="620">
      <c r="C620" s="120"/>
    </row>
    <row r="621">
      <c r="C621" s="120"/>
    </row>
    <row r="622">
      <c r="C622" s="120"/>
    </row>
    <row r="623">
      <c r="C623" s="120"/>
    </row>
    <row r="624">
      <c r="C624" s="120"/>
    </row>
    <row r="625">
      <c r="C625" s="120"/>
    </row>
    <row r="626">
      <c r="C626" s="120"/>
    </row>
    <row r="627">
      <c r="C627" s="120"/>
    </row>
    <row r="628">
      <c r="C628" s="120"/>
    </row>
    <row r="629">
      <c r="C629" s="120"/>
    </row>
    <row r="630">
      <c r="C630" s="120"/>
    </row>
    <row r="631">
      <c r="C631" s="120"/>
    </row>
    <row r="632">
      <c r="C632" s="120"/>
    </row>
    <row r="633">
      <c r="C633" s="120"/>
    </row>
    <row r="634">
      <c r="C634" s="120"/>
    </row>
    <row r="635">
      <c r="C635" s="120"/>
    </row>
    <row r="636">
      <c r="C636" s="120"/>
    </row>
    <row r="637">
      <c r="C637" s="120"/>
    </row>
    <row r="638">
      <c r="C638" s="120"/>
    </row>
    <row r="639">
      <c r="C639" s="120"/>
    </row>
    <row r="640">
      <c r="C640" s="120"/>
    </row>
    <row r="641">
      <c r="C641" s="120"/>
    </row>
    <row r="642">
      <c r="C642" s="120"/>
    </row>
    <row r="643">
      <c r="C643" s="120"/>
    </row>
    <row r="644">
      <c r="C644" s="120"/>
    </row>
    <row r="645">
      <c r="C645" s="120"/>
    </row>
    <row r="646">
      <c r="C646" s="120"/>
    </row>
    <row r="647">
      <c r="C647" s="120"/>
    </row>
    <row r="648">
      <c r="C648" s="120"/>
    </row>
    <row r="649">
      <c r="C649" s="120"/>
    </row>
    <row r="650">
      <c r="C650" s="120"/>
    </row>
    <row r="651">
      <c r="C651" s="120"/>
    </row>
    <row r="652">
      <c r="C652" s="120"/>
    </row>
    <row r="653">
      <c r="C653" s="120"/>
    </row>
    <row r="654">
      <c r="C654" s="120"/>
    </row>
    <row r="655">
      <c r="C655" s="120"/>
    </row>
    <row r="656">
      <c r="C656" s="120"/>
    </row>
    <row r="657">
      <c r="C657" s="120"/>
    </row>
    <row r="658">
      <c r="C658" s="120"/>
    </row>
    <row r="659">
      <c r="C659" s="120"/>
    </row>
    <row r="660">
      <c r="C660" s="120"/>
    </row>
    <row r="661">
      <c r="C661" s="120"/>
    </row>
    <row r="662">
      <c r="C662" s="120"/>
    </row>
    <row r="663">
      <c r="C663" s="120"/>
    </row>
    <row r="664">
      <c r="C664" s="120"/>
    </row>
    <row r="665">
      <c r="C665" s="120"/>
    </row>
    <row r="666">
      <c r="C666" s="120"/>
    </row>
    <row r="667">
      <c r="C667" s="120"/>
    </row>
    <row r="668">
      <c r="C668" s="120"/>
    </row>
    <row r="669">
      <c r="C669" s="120"/>
    </row>
    <row r="670">
      <c r="C670" s="120"/>
    </row>
    <row r="671">
      <c r="C671" s="120"/>
    </row>
    <row r="672">
      <c r="C672" s="120"/>
    </row>
    <row r="673">
      <c r="C673" s="120"/>
    </row>
    <row r="674">
      <c r="C674" s="120"/>
    </row>
    <row r="675">
      <c r="C675" s="120"/>
    </row>
    <row r="676">
      <c r="C676" s="120"/>
    </row>
    <row r="677">
      <c r="C677" s="120"/>
    </row>
    <row r="678">
      <c r="C678" s="120"/>
    </row>
    <row r="679">
      <c r="C679" s="120"/>
    </row>
    <row r="680">
      <c r="C680" s="120"/>
    </row>
    <row r="681">
      <c r="C681" s="120"/>
    </row>
    <row r="682">
      <c r="C682" s="120"/>
    </row>
    <row r="683">
      <c r="C683" s="120"/>
    </row>
    <row r="684">
      <c r="C684" s="120"/>
    </row>
    <row r="685">
      <c r="C685" s="120"/>
    </row>
    <row r="686">
      <c r="C686" s="120"/>
    </row>
    <row r="687">
      <c r="C687" s="120"/>
    </row>
    <row r="688">
      <c r="C688" s="120"/>
    </row>
    <row r="689">
      <c r="C689" s="120"/>
    </row>
    <row r="690">
      <c r="C690" s="120"/>
    </row>
    <row r="691">
      <c r="C691" s="120"/>
    </row>
    <row r="692">
      <c r="C692" s="120"/>
    </row>
    <row r="693">
      <c r="C693" s="120"/>
    </row>
    <row r="694">
      <c r="C694" s="120"/>
    </row>
    <row r="695">
      <c r="C695" s="120"/>
    </row>
    <row r="696">
      <c r="C696" s="120"/>
    </row>
    <row r="697">
      <c r="C697" s="120"/>
    </row>
    <row r="698">
      <c r="C698" s="120"/>
    </row>
    <row r="699">
      <c r="C699" s="120"/>
    </row>
    <row r="700">
      <c r="C700" s="120"/>
    </row>
    <row r="701">
      <c r="C701" s="120"/>
    </row>
    <row r="702">
      <c r="C702" s="120"/>
    </row>
    <row r="703">
      <c r="C703" s="120"/>
    </row>
    <row r="704">
      <c r="C704" s="120"/>
    </row>
    <row r="705">
      <c r="C705" s="120"/>
    </row>
    <row r="706">
      <c r="C706" s="120"/>
    </row>
    <row r="707">
      <c r="C707" s="120"/>
    </row>
    <row r="708">
      <c r="C708" s="120"/>
    </row>
    <row r="709">
      <c r="C709" s="120"/>
    </row>
    <row r="710">
      <c r="C710" s="120"/>
    </row>
    <row r="711">
      <c r="C711" s="120"/>
    </row>
    <row r="712">
      <c r="C712" s="120"/>
    </row>
    <row r="713">
      <c r="C713" s="120"/>
    </row>
    <row r="714">
      <c r="C714" s="120"/>
    </row>
    <row r="715">
      <c r="C715" s="120"/>
    </row>
    <row r="716">
      <c r="C716" s="120"/>
    </row>
    <row r="717">
      <c r="C717" s="120"/>
    </row>
    <row r="718">
      <c r="C718" s="120"/>
    </row>
    <row r="719">
      <c r="C719" s="120"/>
    </row>
    <row r="720">
      <c r="C720" s="120"/>
    </row>
    <row r="721">
      <c r="C721" s="120"/>
    </row>
    <row r="722">
      <c r="C722" s="120"/>
    </row>
    <row r="723">
      <c r="C723" s="120"/>
    </row>
    <row r="724">
      <c r="C724" s="120"/>
    </row>
    <row r="725">
      <c r="C725" s="120"/>
    </row>
    <row r="726">
      <c r="C726" s="120"/>
    </row>
    <row r="727">
      <c r="C727" s="120"/>
    </row>
    <row r="728">
      <c r="C728" s="120"/>
    </row>
    <row r="729">
      <c r="C729" s="120"/>
    </row>
    <row r="730">
      <c r="C730" s="120"/>
    </row>
    <row r="731">
      <c r="C731" s="120"/>
    </row>
    <row r="732">
      <c r="C732" s="120"/>
    </row>
    <row r="733">
      <c r="C733" s="120"/>
    </row>
    <row r="734">
      <c r="C734" s="120"/>
    </row>
    <row r="735">
      <c r="C735" s="120"/>
    </row>
    <row r="736">
      <c r="C736" s="120"/>
    </row>
    <row r="737">
      <c r="C737" s="120"/>
    </row>
    <row r="738">
      <c r="C738" s="120"/>
    </row>
    <row r="739">
      <c r="C739" s="120"/>
    </row>
    <row r="740">
      <c r="C740" s="120"/>
    </row>
    <row r="741">
      <c r="C741" s="120"/>
    </row>
    <row r="742">
      <c r="C742" s="120"/>
    </row>
    <row r="743">
      <c r="C743" s="120"/>
    </row>
    <row r="744">
      <c r="C744" s="120"/>
    </row>
    <row r="745">
      <c r="C745" s="120"/>
    </row>
    <row r="746">
      <c r="C746" s="120"/>
    </row>
    <row r="747">
      <c r="C747" s="120"/>
    </row>
    <row r="748">
      <c r="C748" s="120"/>
    </row>
    <row r="749">
      <c r="C749" s="120"/>
    </row>
    <row r="750">
      <c r="C750" s="120"/>
    </row>
    <row r="751">
      <c r="C751" s="120"/>
    </row>
    <row r="752">
      <c r="C752" s="120"/>
    </row>
    <row r="753">
      <c r="C753" s="120"/>
    </row>
    <row r="754">
      <c r="C754" s="120"/>
    </row>
    <row r="755">
      <c r="C755" s="120"/>
    </row>
    <row r="756">
      <c r="C756" s="120"/>
    </row>
    <row r="757">
      <c r="C757" s="120"/>
    </row>
    <row r="758">
      <c r="C758" s="120"/>
    </row>
    <row r="759">
      <c r="C759" s="120"/>
    </row>
    <row r="760">
      <c r="C760" s="120"/>
    </row>
    <row r="761">
      <c r="C761" s="120"/>
    </row>
    <row r="762">
      <c r="C762" s="120"/>
    </row>
    <row r="763">
      <c r="C763" s="120"/>
    </row>
    <row r="764">
      <c r="C764" s="120"/>
    </row>
    <row r="765">
      <c r="C765" s="120"/>
    </row>
    <row r="766">
      <c r="C766" s="120"/>
    </row>
    <row r="767">
      <c r="C767" s="120"/>
    </row>
    <row r="768">
      <c r="C768" s="120"/>
    </row>
    <row r="769">
      <c r="C769" s="120"/>
    </row>
    <row r="770">
      <c r="C770" s="120"/>
    </row>
    <row r="771">
      <c r="C771" s="120"/>
    </row>
    <row r="772">
      <c r="C772" s="120"/>
    </row>
    <row r="773">
      <c r="C773" s="120"/>
    </row>
    <row r="774">
      <c r="C774" s="120"/>
    </row>
    <row r="775">
      <c r="C775" s="120"/>
    </row>
    <row r="776">
      <c r="C776" s="120"/>
    </row>
    <row r="777">
      <c r="C777" s="120"/>
    </row>
    <row r="778">
      <c r="C778" s="120"/>
    </row>
    <row r="779">
      <c r="C779" s="120"/>
    </row>
    <row r="780">
      <c r="C780" s="120"/>
    </row>
    <row r="781">
      <c r="C781" s="120"/>
    </row>
    <row r="782">
      <c r="C782" s="120"/>
    </row>
    <row r="783">
      <c r="C783" s="120"/>
    </row>
    <row r="784">
      <c r="C784" s="120"/>
    </row>
    <row r="785">
      <c r="C785" s="120"/>
    </row>
    <row r="786">
      <c r="C786" s="120"/>
    </row>
    <row r="787">
      <c r="C787" s="120"/>
    </row>
    <row r="788">
      <c r="C788" s="120"/>
    </row>
    <row r="789">
      <c r="C789" s="120"/>
    </row>
    <row r="790">
      <c r="C790" s="120"/>
    </row>
    <row r="791">
      <c r="C791" s="120"/>
    </row>
    <row r="792">
      <c r="C792" s="120"/>
    </row>
    <row r="793">
      <c r="C793" s="120"/>
    </row>
    <row r="794">
      <c r="C794" s="120"/>
    </row>
    <row r="795">
      <c r="C795" s="120"/>
    </row>
    <row r="796">
      <c r="C796" s="120"/>
    </row>
    <row r="797">
      <c r="C797" s="120"/>
    </row>
    <row r="798">
      <c r="C798" s="120"/>
    </row>
    <row r="799">
      <c r="C799" s="120"/>
    </row>
    <row r="800">
      <c r="C800" s="120"/>
    </row>
    <row r="801">
      <c r="C801" s="120"/>
    </row>
    <row r="802">
      <c r="C802" s="120"/>
    </row>
    <row r="803">
      <c r="C803" s="120"/>
    </row>
    <row r="804">
      <c r="C804" s="120"/>
    </row>
    <row r="805">
      <c r="C805" s="120"/>
    </row>
    <row r="806">
      <c r="C806" s="120"/>
    </row>
    <row r="807">
      <c r="C807" s="120"/>
    </row>
    <row r="808">
      <c r="C808" s="120"/>
    </row>
    <row r="809">
      <c r="C809" s="120"/>
    </row>
    <row r="810">
      <c r="C810" s="120"/>
    </row>
    <row r="811">
      <c r="C811" s="120"/>
    </row>
    <row r="812">
      <c r="C812" s="120"/>
    </row>
    <row r="813">
      <c r="C813" s="120"/>
    </row>
    <row r="814">
      <c r="C814" s="120"/>
    </row>
    <row r="815">
      <c r="C815" s="120"/>
    </row>
    <row r="816">
      <c r="C816" s="120"/>
    </row>
    <row r="817">
      <c r="C817" s="120"/>
    </row>
    <row r="818">
      <c r="C818" s="120"/>
    </row>
    <row r="819">
      <c r="C819" s="120"/>
    </row>
    <row r="820">
      <c r="C820" s="120"/>
    </row>
    <row r="821">
      <c r="C821" s="120"/>
    </row>
    <row r="822">
      <c r="C822" s="120"/>
    </row>
    <row r="823">
      <c r="C823" s="120"/>
    </row>
    <row r="824">
      <c r="C824" s="120"/>
    </row>
    <row r="825">
      <c r="C825" s="120"/>
    </row>
    <row r="826">
      <c r="C826" s="120"/>
    </row>
    <row r="827">
      <c r="C827" s="120"/>
    </row>
    <row r="828">
      <c r="C828" s="120"/>
    </row>
    <row r="829">
      <c r="C829" s="120"/>
    </row>
    <row r="830">
      <c r="C830" s="120"/>
    </row>
    <row r="831">
      <c r="C831" s="120"/>
    </row>
    <row r="832">
      <c r="C832" s="120"/>
    </row>
    <row r="833">
      <c r="C833" s="120"/>
    </row>
    <row r="834">
      <c r="C834" s="120"/>
    </row>
    <row r="835">
      <c r="C835" s="120"/>
    </row>
    <row r="836">
      <c r="C836" s="120"/>
    </row>
    <row r="837">
      <c r="C837" s="120"/>
    </row>
    <row r="838">
      <c r="C838" s="120"/>
    </row>
    <row r="839">
      <c r="C839" s="120"/>
    </row>
    <row r="840">
      <c r="C840" s="120"/>
    </row>
    <row r="841">
      <c r="C841" s="120"/>
    </row>
    <row r="842">
      <c r="C842" s="120"/>
    </row>
    <row r="843">
      <c r="C843" s="120"/>
    </row>
    <row r="844">
      <c r="C844" s="120"/>
    </row>
    <row r="845">
      <c r="C845" s="120"/>
    </row>
    <row r="846">
      <c r="C846" s="120"/>
    </row>
    <row r="847">
      <c r="C847" s="120"/>
    </row>
    <row r="848">
      <c r="C848" s="120"/>
    </row>
    <row r="849">
      <c r="C849" s="120"/>
    </row>
    <row r="850">
      <c r="C850" s="120"/>
    </row>
    <row r="851">
      <c r="C851" s="120"/>
    </row>
    <row r="852">
      <c r="C852" s="120"/>
    </row>
    <row r="853">
      <c r="C853" s="120"/>
    </row>
    <row r="854">
      <c r="C854" s="120"/>
    </row>
    <row r="855">
      <c r="C855" s="120"/>
    </row>
    <row r="856">
      <c r="C856" s="120"/>
    </row>
    <row r="857">
      <c r="C857" s="120"/>
    </row>
    <row r="858">
      <c r="C858" s="120"/>
    </row>
    <row r="859">
      <c r="C859" s="120"/>
    </row>
    <row r="860">
      <c r="C860" s="120"/>
    </row>
    <row r="861">
      <c r="C861" s="120"/>
    </row>
    <row r="862">
      <c r="C862" s="120"/>
    </row>
    <row r="863">
      <c r="C863" s="120"/>
    </row>
    <row r="864">
      <c r="C864" s="120"/>
    </row>
    <row r="865">
      <c r="C865" s="120"/>
    </row>
    <row r="866">
      <c r="C866" s="120"/>
    </row>
    <row r="867">
      <c r="C867" s="120"/>
    </row>
    <row r="868">
      <c r="C868" s="120"/>
    </row>
    <row r="869">
      <c r="C869" s="120"/>
    </row>
    <row r="870">
      <c r="C870" s="120"/>
    </row>
    <row r="871">
      <c r="C871" s="120"/>
    </row>
    <row r="872">
      <c r="C872" s="120"/>
    </row>
    <row r="873">
      <c r="C873" s="120"/>
    </row>
    <row r="874">
      <c r="C874" s="120"/>
    </row>
    <row r="875">
      <c r="C875" s="120"/>
    </row>
    <row r="876">
      <c r="C876" s="120"/>
    </row>
    <row r="877">
      <c r="C877" s="120"/>
    </row>
    <row r="878">
      <c r="C878" s="120"/>
    </row>
    <row r="879">
      <c r="C879" s="120"/>
    </row>
    <row r="880">
      <c r="C880" s="120"/>
    </row>
    <row r="881">
      <c r="C881" s="120"/>
    </row>
    <row r="882">
      <c r="C882" s="120"/>
    </row>
    <row r="883">
      <c r="C883" s="120"/>
    </row>
    <row r="884">
      <c r="C884" s="120"/>
    </row>
    <row r="885">
      <c r="C885" s="120"/>
    </row>
    <row r="886">
      <c r="C886" s="120"/>
    </row>
    <row r="887">
      <c r="C887" s="120"/>
    </row>
    <row r="888">
      <c r="C888" s="120"/>
    </row>
    <row r="889">
      <c r="C889" s="120"/>
    </row>
    <row r="890">
      <c r="C890" s="120"/>
    </row>
    <row r="891">
      <c r="C891" s="120"/>
    </row>
    <row r="892">
      <c r="C892" s="120"/>
    </row>
    <row r="893">
      <c r="C893" s="120"/>
    </row>
    <row r="894">
      <c r="C894" s="120"/>
    </row>
    <row r="895">
      <c r="C895" s="120"/>
    </row>
    <row r="896">
      <c r="C896" s="120"/>
    </row>
    <row r="897">
      <c r="C897" s="120"/>
    </row>
    <row r="898">
      <c r="C898" s="120"/>
    </row>
    <row r="899">
      <c r="C899" s="120"/>
    </row>
    <row r="900">
      <c r="C900" s="120"/>
    </row>
    <row r="901">
      <c r="C901" s="120"/>
    </row>
    <row r="902">
      <c r="C902" s="120"/>
    </row>
    <row r="903">
      <c r="C903" s="120"/>
    </row>
    <row r="904">
      <c r="C904" s="120"/>
    </row>
    <row r="905">
      <c r="C905" s="120"/>
    </row>
    <row r="906">
      <c r="C906" s="120"/>
    </row>
    <row r="907">
      <c r="C907" s="120"/>
    </row>
    <row r="908">
      <c r="C908" s="120"/>
    </row>
    <row r="909">
      <c r="C909" s="120"/>
    </row>
    <row r="910">
      <c r="C910" s="120"/>
    </row>
    <row r="911">
      <c r="C911" s="120"/>
    </row>
    <row r="912">
      <c r="C912" s="120"/>
    </row>
    <row r="913">
      <c r="C913" s="120"/>
    </row>
    <row r="914">
      <c r="C914" s="120"/>
    </row>
    <row r="915">
      <c r="C915" s="120"/>
    </row>
    <row r="916">
      <c r="C916" s="120"/>
    </row>
    <row r="917">
      <c r="C917" s="120"/>
    </row>
    <row r="918">
      <c r="C918" s="120"/>
    </row>
    <row r="919">
      <c r="C919" s="120"/>
    </row>
    <row r="920">
      <c r="C920" s="120"/>
    </row>
    <row r="921">
      <c r="C921" s="120"/>
    </row>
    <row r="922">
      <c r="C922" s="120"/>
    </row>
    <row r="923">
      <c r="C923" s="120"/>
    </row>
    <row r="924">
      <c r="C924" s="120"/>
    </row>
    <row r="925">
      <c r="C925" s="120"/>
    </row>
    <row r="926">
      <c r="C926" s="120"/>
    </row>
    <row r="927">
      <c r="C927" s="120"/>
    </row>
    <row r="928">
      <c r="C928" s="120"/>
    </row>
    <row r="929">
      <c r="C929" s="120"/>
    </row>
    <row r="930">
      <c r="C930" s="120"/>
    </row>
    <row r="931">
      <c r="C931" s="120"/>
    </row>
    <row r="932">
      <c r="C932" s="120"/>
    </row>
    <row r="933">
      <c r="C933" s="120"/>
    </row>
    <row r="934">
      <c r="C934" s="120"/>
    </row>
    <row r="935">
      <c r="C935" s="120"/>
    </row>
    <row r="936">
      <c r="C936" s="120"/>
    </row>
    <row r="937">
      <c r="C937" s="120"/>
    </row>
    <row r="938">
      <c r="C938" s="120"/>
    </row>
    <row r="939">
      <c r="C939" s="120"/>
    </row>
    <row r="940">
      <c r="C940" s="120"/>
    </row>
    <row r="941">
      <c r="C941" s="120"/>
    </row>
    <row r="942">
      <c r="C942" s="120"/>
    </row>
    <row r="943">
      <c r="C943" s="120"/>
    </row>
    <row r="944">
      <c r="C944" s="120"/>
    </row>
    <row r="945">
      <c r="C945" s="120"/>
    </row>
    <row r="946">
      <c r="C946" s="120"/>
    </row>
    <row r="947">
      <c r="C947" s="120"/>
    </row>
    <row r="948">
      <c r="C948" s="120"/>
    </row>
    <row r="949">
      <c r="C949" s="120"/>
    </row>
    <row r="950">
      <c r="C950" s="120"/>
    </row>
    <row r="951">
      <c r="C951" s="120"/>
    </row>
    <row r="952">
      <c r="C952" s="120"/>
    </row>
    <row r="953">
      <c r="C953" s="120"/>
    </row>
    <row r="954">
      <c r="C954" s="120"/>
    </row>
    <row r="955">
      <c r="C955" s="120"/>
    </row>
    <row r="956">
      <c r="C956" s="120"/>
    </row>
    <row r="957">
      <c r="C957" s="120"/>
    </row>
    <row r="958">
      <c r="C958" s="120"/>
    </row>
    <row r="959">
      <c r="C959" s="120"/>
    </row>
    <row r="960">
      <c r="C960" s="120"/>
    </row>
    <row r="961">
      <c r="C961" s="120"/>
    </row>
    <row r="962">
      <c r="C962" s="120"/>
    </row>
    <row r="963">
      <c r="C963" s="120"/>
    </row>
    <row r="964">
      <c r="C964" s="120"/>
    </row>
    <row r="965">
      <c r="C965" s="120"/>
    </row>
    <row r="966">
      <c r="C966" s="120"/>
    </row>
    <row r="967">
      <c r="C967" s="120"/>
    </row>
    <row r="968">
      <c r="C968" s="120"/>
    </row>
    <row r="969">
      <c r="C969" s="120"/>
    </row>
    <row r="970">
      <c r="C970" s="120"/>
    </row>
    <row r="971">
      <c r="C971" s="120"/>
    </row>
    <row r="972">
      <c r="C972" s="120"/>
    </row>
    <row r="973">
      <c r="C973" s="120"/>
    </row>
    <row r="974">
      <c r="C974" s="120"/>
    </row>
    <row r="975">
      <c r="C975" s="120"/>
    </row>
    <row r="976">
      <c r="C976" s="120"/>
    </row>
    <row r="977">
      <c r="C977" s="120"/>
    </row>
    <row r="978">
      <c r="C978" s="120"/>
    </row>
    <row r="979">
      <c r="C979" s="120"/>
    </row>
    <row r="980">
      <c r="C980" s="120"/>
    </row>
    <row r="981">
      <c r="C981" s="120"/>
    </row>
    <row r="982">
      <c r="C982" s="120"/>
    </row>
    <row r="983">
      <c r="C983" s="120"/>
    </row>
    <row r="984">
      <c r="C984" s="120"/>
    </row>
    <row r="985">
      <c r="C985" s="120"/>
    </row>
    <row r="986">
      <c r="C986" s="120"/>
    </row>
    <row r="987">
      <c r="C987" s="120"/>
    </row>
    <row r="988">
      <c r="C988" s="120"/>
    </row>
    <row r="989">
      <c r="C989" s="120"/>
    </row>
    <row r="990">
      <c r="C990" s="120"/>
    </row>
    <row r="991">
      <c r="C991" s="120"/>
    </row>
    <row r="992">
      <c r="C992" s="120"/>
    </row>
    <row r="993">
      <c r="C993" s="120"/>
    </row>
    <row r="994">
      <c r="C994" s="120"/>
    </row>
    <row r="995">
      <c r="C995" s="120"/>
    </row>
    <row r="996">
      <c r="C996" s="120"/>
    </row>
    <row r="997">
      <c r="C997" s="120"/>
    </row>
    <row r="998">
      <c r="C998" s="120"/>
    </row>
    <row r="999">
      <c r="C999" s="120"/>
    </row>
    <row r="1000">
      <c r="C1000" s="120"/>
    </row>
    <row r="1001">
      <c r="C1001" s="120"/>
    </row>
    <row r="1002">
      <c r="C1002" s="120"/>
    </row>
    <row r="1003">
      <c r="C1003" s="120"/>
    </row>
    <row r="1004">
      <c r="C1004" s="120"/>
    </row>
    <row r="1005">
      <c r="C1005" s="120"/>
    </row>
    <row r="1006">
      <c r="C1006" s="12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9.38"/>
  </cols>
  <sheetData>
    <row r="1">
      <c r="A1" s="104" t="s">
        <v>237</v>
      </c>
      <c r="B1" s="104"/>
      <c r="C1" s="104" t="s">
        <v>246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>
      <c r="A2" s="104" t="s">
        <v>251</v>
      </c>
      <c r="B2" s="104" t="s">
        <v>233</v>
      </c>
      <c r="C2" s="104" t="s">
        <v>78</v>
      </c>
      <c r="D2" s="104" t="s">
        <v>79</v>
      </c>
      <c r="E2" s="104" t="s">
        <v>80</v>
      </c>
      <c r="F2" s="104" t="s">
        <v>81</v>
      </c>
      <c r="G2" s="104" t="s">
        <v>82</v>
      </c>
      <c r="H2" s="104" t="s">
        <v>83</v>
      </c>
      <c r="I2" s="104" t="s">
        <v>84</v>
      </c>
      <c r="J2" s="104" t="s">
        <v>85</v>
      </c>
      <c r="K2" s="104" t="s">
        <v>86</v>
      </c>
      <c r="L2" s="104" t="s">
        <v>87</v>
      </c>
      <c r="M2" s="104" t="s">
        <v>88</v>
      </c>
      <c r="N2" s="104" t="s">
        <v>89</v>
      </c>
      <c r="O2" s="104" t="s">
        <v>90</v>
      </c>
      <c r="P2" s="104" t="s">
        <v>91</v>
      </c>
      <c r="Q2" s="104" t="s">
        <v>92</v>
      </c>
      <c r="R2" s="104" t="s">
        <v>93</v>
      </c>
      <c r="S2" s="104" t="s">
        <v>94</v>
      </c>
      <c r="T2" s="104" t="s">
        <v>95</v>
      </c>
      <c r="U2" s="104" t="s">
        <v>96</v>
      </c>
      <c r="V2" s="104" t="s">
        <v>97</v>
      </c>
      <c r="W2" s="104" t="s">
        <v>98</v>
      </c>
    </row>
    <row r="3">
      <c r="A3" s="104" t="s">
        <v>459</v>
      </c>
      <c r="B3" s="53" t="s">
        <v>25</v>
      </c>
      <c r="C3" s="53"/>
      <c r="D3" s="53">
        <v>-3284.6290711966094</v>
      </c>
      <c r="E3" s="53"/>
      <c r="F3" s="53"/>
      <c r="G3" s="53">
        <v>-280117.00261932355</v>
      </c>
      <c r="H3" s="53">
        <v>-17679.031773262497</v>
      </c>
      <c r="I3" s="53"/>
      <c r="J3" s="53">
        <v>-16585.946304545287</v>
      </c>
      <c r="K3" s="53">
        <v>121414.51568988017</v>
      </c>
      <c r="L3" s="53"/>
      <c r="M3" s="53">
        <v>-524.3296431982644</v>
      </c>
      <c r="N3" s="53">
        <v>193659.0380116821</v>
      </c>
      <c r="O3" s="53"/>
      <c r="P3" s="53"/>
      <c r="Q3" s="53"/>
      <c r="R3" s="53"/>
      <c r="S3" s="53"/>
      <c r="T3" s="53">
        <v>-17397.179418429787</v>
      </c>
      <c r="U3" s="53"/>
      <c r="V3" s="53">
        <v>-39793.228116810315</v>
      </c>
      <c r="W3" s="53">
        <v>-30044.645906706304</v>
      </c>
      <c r="X3" s="53">
        <f t="shared" ref="X3:X24" si="1">SUM(C3:W3)</f>
        <v>-90352.43915</v>
      </c>
    </row>
    <row r="4">
      <c r="A4" s="104" t="s">
        <v>376</v>
      </c>
      <c r="B4" s="53" t="s">
        <v>24</v>
      </c>
      <c r="C4" s="53">
        <v>-47844.443622329076</v>
      </c>
      <c r="D4" s="53"/>
      <c r="E4" s="53">
        <v>106459.27836096335</v>
      </c>
      <c r="F4" s="53"/>
      <c r="G4" s="53"/>
      <c r="H4" s="53"/>
      <c r="I4" s="53"/>
      <c r="J4" s="53"/>
      <c r="K4" s="53">
        <v>-6221.00066470488</v>
      </c>
      <c r="L4" s="53"/>
      <c r="M4" s="53">
        <v>-148687.74706671666</v>
      </c>
      <c r="N4" s="53">
        <v>-357221.1366408128</v>
      </c>
      <c r="O4" s="53">
        <v>-170611.5019168766</v>
      </c>
      <c r="P4" s="53"/>
      <c r="Q4" s="53">
        <v>149854.07343648255</v>
      </c>
      <c r="R4" s="53"/>
      <c r="S4" s="53"/>
      <c r="T4" s="53"/>
      <c r="U4" s="53"/>
      <c r="V4" s="53">
        <v>-15079.013992237682</v>
      </c>
      <c r="W4" s="53"/>
      <c r="X4" s="53">
        <f t="shared" si="1"/>
        <v>-489351.4921</v>
      </c>
    </row>
    <row r="5">
      <c r="A5" s="104" t="s">
        <v>437</v>
      </c>
      <c r="B5" s="53" t="s">
        <v>25</v>
      </c>
      <c r="C5" s="53">
        <v>278271.3943952472</v>
      </c>
      <c r="D5" s="53"/>
      <c r="E5" s="53">
        <v>117857.78298142161</v>
      </c>
      <c r="F5" s="53"/>
      <c r="G5" s="53"/>
      <c r="H5" s="53">
        <v>42582.50482728282</v>
      </c>
      <c r="I5" s="53">
        <v>55920.84819733467</v>
      </c>
      <c r="J5" s="53"/>
      <c r="K5" s="53">
        <v>-11770.481483931888</v>
      </c>
      <c r="L5" s="53">
        <v>56892.34143979367</v>
      </c>
      <c r="M5" s="53">
        <v>710441.0366729086</v>
      </c>
      <c r="N5" s="53">
        <v>72523.23981830783</v>
      </c>
      <c r="O5" s="53">
        <v>86546.7452440107</v>
      </c>
      <c r="P5" s="53">
        <v>24144.008583654973</v>
      </c>
      <c r="Q5" s="53">
        <v>27991.368164469837</v>
      </c>
      <c r="R5" s="53"/>
      <c r="S5" s="53">
        <v>-16293.734803978045</v>
      </c>
      <c r="T5" s="53"/>
      <c r="U5" s="53">
        <v>80694.85553794948</v>
      </c>
      <c r="V5" s="53">
        <v>104139.31605655748</v>
      </c>
      <c r="W5" s="53"/>
      <c r="X5" s="53">
        <f t="shared" si="1"/>
        <v>1629941.226</v>
      </c>
    </row>
    <row r="6">
      <c r="A6" s="104" t="s">
        <v>490</v>
      </c>
      <c r="B6" s="53" t="s">
        <v>27</v>
      </c>
      <c r="C6" s="53">
        <v>18849.649157086278</v>
      </c>
      <c r="D6" s="53"/>
      <c r="E6" s="53"/>
      <c r="F6" s="53"/>
      <c r="G6" s="53">
        <v>113495.96835005257</v>
      </c>
      <c r="H6" s="53"/>
      <c r="I6" s="53"/>
      <c r="J6" s="53"/>
      <c r="K6" s="53">
        <v>42178.391346314405</v>
      </c>
      <c r="L6" s="53">
        <v>11840.45659323757</v>
      </c>
      <c r="M6" s="53">
        <v>43809.21208275223</v>
      </c>
      <c r="N6" s="53"/>
      <c r="O6" s="53">
        <v>-32876.4720483695</v>
      </c>
      <c r="P6" s="53">
        <v>41987.816767307595</v>
      </c>
      <c r="Q6" s="53"/>
      <c r="R6" s="53"/>
      <c r="S6" s="53"/>
      <c r="T6" s="53"/>
      <c r="U6" s="53">
        <v>99936.51772763694</v>
      </c>
      <c r="V6" s="53">
        <v>-12405.694576072347</v>
      </c>
      <c r="W6" s="53">
        <v>67861.85848912143</v>
      </c>
      <c r="X6" s="53">
        <f t="shared" si="1"/>
        <v>394677.7039</v>
      </c>
    </row>
    <row r="7">
      <c r="A7" s="104" t="s">
        <v>382</v>
      </c>
      <c r="B7" s="53" t="s">
        <v>25</v>
      </c>
      <c r="C7" s="53"/>
      <c r="D7" s="53"/>
      <c r="E7" s="53"/>
      <c r="F7" s="53">
        <v>-20507.27673308034</v>
      </c>
      <c r="G7" s="53">
        <v>116298.01778028106</v>
      </c>
      <c r="H7" s="53">
        <v>21604.256480019805</v>
      </c>
      <c r="I7" s="53"/>
      <c r="J7" s="53">
        <v>-76715.86424869807</v>
      </c>
      <c r="K7" s="53"/>
      <c r="L7" s="53">
        <v>148058.76535463802</v>
      </c>
      <c r="M7" s="53"/>
      <c r="N7" s="53"/>
      <c r="O7" s="53">
        <v>62982.14298562133</v>
      </c>
      <c r="P7" s="53">
        <v>-24148.881122431805</v>
      </c>
      <c r="Q7" s="53"/>
      <c r="R7" s="53">
        <v>107638.01674529184</v>
      </c>
      <c r="S7" s="53"/>
      <c r="T7" s="53">
        <v>45648.844342917204</v>
      </c>
      <c r="U7" s="53"/>
      <c r="V7" s="53"/>
      <c r="W7" s="53"/>
      <c r="X7" s="53">
        <f t="shared" si="1"/>
        <v>380858.0216</v>
      </c>
    </row>
    <row r="8">
      <c r="A8" s="104" t="s">
        <v>411</v>
      </c>
      <c r="B8" s="53" t="s">
        <v>27</v>
      </c>
      <c r="C8" s="53"/>
      <c r="D8" s="53">
        <v>-75126.29380346718</v>
      </c>
      <c r="E8" s="53"/>
      <c r="F8" s="53">
        <v>-129591.74751230191</v>
      </c>
      <c r="G8" s="53">
        <v>-267828.0133308035</v>
      </c>
      <c r="H8" s="53"/>
      <c r="I8" s="53"/>
      <c r="J8" s="53"/>
      <c r="K8" s="53"/>
      <c r="L8" s="53"/>
      <c r="M8" s="53">
        <v>-1107.6048798517886</v>
      </c>
      <c r="N8" s="53"/>
      <c r="O8" s="53">
        <v>-46398.72483475384</v>
      </c>
      <c r="P8" s="53"/>
      <c r="Q8" s="53"/>
      <c r="R8" s="53"/>
      <c r="S8" s="53"/>
      <c r="T8" s="53">
        <v>-113705.05455043854</v>
      </c>
      <c r="U8" s="53"/>
      <c r="V8" s="53"/>
      <c r="W8" s="53">
        <v>-117072.33222655885</v>
      </c>
      <c r="X8" s="53">
        <f t="shared" si="1"/>
        <v>-750829.7711</v>
      </c>
    </row>
    <row r="9">
      <c r="A9" s="104" t="s">
        <v>406</v>
      </c>
      <c r="B9" s="53" t="s">
        <v>26</v>
      </c>
      <c r="C9" s="53">
        <v>-143170.00011763597</v>
      </c>
      <c r="D9" s="53">
        <v>-27171.569935799278</v>
      </c>
      <c r="E9" s="53"/>
      <c r="F9" s="53"/>
      <c r="G9" s="53">
        <v>-73310.29412834959</v>
      </c>
      <c r="H9" s="53">
        <v>-101855.38070878579</v>
      </c>
      <c r="I9" s="53"/>
      <c r="J9" s="53"/>
      <c r="K9" s="53">
        <v>-205554.18639188027</v>
      </c>
      <c r="L9" s="53">
        <v>-296790.1381098927</v>
      </c>
      <c r="M9" s="53"/>
      <c r="N9" s="53">
        <v>-14407.479770083319</v>
      </c>
      <c r="O9" s="53"/>
      <c r="P9" s="53"/>
      <c r="Q9" s="53"/>
      <c r="R9" s="53"/>
      <c r="S9" s="53"/>
      <c r="T9" s="53"/>
      <c r="U9" s="53">
        <v>-59367.04443034096</v>
      </c>
      <c r="V9" s="53">
        <v>66540.0422049544</v>
      </c>
      <c r="W9" s="53">
        <v>-188525.34297072218</v>
      </c>
      <c r="X9" s="53">
        <f t="shared" si="1"/>
        <v>-1043611.394</v>
      </c>
    </row>
    <row r="10">
      <c r="A10" s="104" t="s">
        <v>426</v>
      </c>
      <c r="B10" s="53" t="s">
        <v>27</v>
      </c>
      <c r="C10" s="53"/>
      <c r="D10" s="53"/>
      <c r="E10" s="53"/>
      <c r="F10" s="53"/>
      <c r="G10" s="53">
        <v>-94550.40253957645</v>
      </c>
      <c r="H10" s="53"/>
      <c r="I10" s="53">
        <v>-623.5475897497681</v>
      </c>
      <c r="J10" s="53"/>
      <c r="K10" s="53">
        <v>177836.8889283032</v>
      </c>
      <c r="L10" s="53">
        <v>-72805.71245825454</v>
      </c>
      <c r="M10" s="53"/>
      <c r="N10" s="53"/>
      <c r="O10" s="53">
        <v>-87409.46868761258</v>
      </c>
      <c r="P10" s="53">
        <v>-86235.17501054784</v>
      </c>
      <c r="Q10" s="53"/>
      <c r="R10" s="53"/>
      <c r="S10" s="53"/>
      <c r="T10" s="53"/>
      <c r="U10" s="53"/>
      <c r="V10" s="53">
        <v>18204.125657371605</v>
      </c>
      <c r="W10" s="53">
        <v>83223.38383094654</v>
      </c>
      <c r="X10" s="53">
        <f t="shared" si="1"/>
        <v>-62359.90787</v>
      </c>
    </row>
    <row r="11">
      <c r="A11" s="104" t="s">
        <v>573</v>
      </c>
      <c r="B11" s="53" t="s">
        <v>27</v>
      </c>
      <c r="C11" s="53"/>
      <c r="D11" s="53"/>
      <c r="E11" s="53"/>
      <c r="F11" s="53"/>
      <c r="G11" s="53"/>
      <c r="H11" s="53"/>
      <c r="I11" s="53">
        <v>55990.93739637293</v>
      </c>
      <c r="J11" s="53"/>
      <c r="K11" s="53">
        <v>30998.50999341446</v>
      </c>
      <c r="L11" s="53">
        <v>-197328.15502408746</v>
      </c>
      <c r="M11" s="53">
        <v>-49904.669407574256</v>
      </c>
      <c r="N11" s="53"/>
      <c r="O11" s="53"/>
      <c r="P11" s="53"/>
      <c r="Q11" s="53"/>
      <c r="R11" s="53"/>
      <c r="S11" s="53"/>
      <c r="T11" s="53">
        <v>-21800.20125724015</v>
      </c>
      <c r="U11" s="53"/>
      <c r="V11" s="53"/>
      <c r="W11" s="53">
        <v>68509.20131924514</v>
      </c>
      <c r="X11" s="53">
        <f t="shared" si="1"/>
        <v>-113534.377</v>
      </c>
    </row>
    <row r="12">
      <c r="A12" s="104" t="s">
        <v>367</v>
      </c>
      <c r="B12" s="53" t="s">
        <v>27</v>
      </c>
      <c r="C12" s="53"/>
      <c r="D12" s="53">
        <v>-85730.56345459359</v>
      </c>
      <c r="E12" s="53"/>
      <c r="F12" s="53"/>
      <c r="G12" s="53"/>
      <c r="H12" s="53"/>
      <c r="I12" s="53">
        <v>-196755.97494597282</v>
      </c>
      <c r="J12" s="53">
        <v>70942.6089352089</v>
      </c>
      <c r="K12" s="53">
        <v>-84089.09665713696</v>
      </c>
      <c r="L12" s="53">
        <v>-155749.63623982767</v>
      </c>
      <c r="M12" s="53"/>
      <c r="N12" s="53">
        <v>-69877.32385268653</v>
      </c>
      <c r="O12" s="53">
        <v>-112121.66278956829</v>
      </c>
      <c r="P12" s="53">
        <v>-83385.30390697098</v>
      </c>
      <c r="Q12" s="53"/>
      <c r="R12" s="53">
        <v>-80797.39840079531</v>
      </c>
      <c r="S12" s="53"/>
      <c r="T12" s="53"/>
      <c r="U12" s="53"/>
      <c r="V12" s="53"/>
      <c r="W12" s="53"/>
      <c r="X12" s="53">
        <f t="shared" si="1"/>
        <v>-797564.3513</v>
      </c>
    </row>
    <row r="13">
      <c r="A13" s="104" t="s">
        <v>395</v>
      </c>
      <c r="B13" s="53" t="s">
        <v>26</v>
      </c>
      <c r="C13" s="53">
        <v>-34659.934426982916</v>
      </c>
      <c r="D13" s="53"/>
      <c r="E13" s="53"/>
      <c r="F13" s="53"/>
      <c r="G13" s="53"/>
      <c r="H13" s="53"/>
      <c r="I13" s="53"/>
      <c r="J13" s="53">
        <v>-129315.10180562633</v>
      </c>
      <c r="K13" s="53">
        <v>-98724.62082737483</v>
      </c>
      <c r="L13" s="53">
        <v>268178.1646052734</v>
      </c>
      <c r="M13" s="53"/>
      <c r="N13" s="53">
        <v>-549561.3551035845</v>
      </c>
      <c r="O13" s="53">
        <v>-177316.50685848008</v>
      </c>
      <c r="P13" s="53">
        <v>-550621.2788020862</v>
      </c>
      <c r="Q13" s="53"/>
      <c r="R13" s="53"/>
      <c r="S13" s="53"/>
      <c r="T13" s="53"/>
      <c r="U13" s="53">
        <v>-241305.8757633022</v>
      </c>
      <c r="V13" s="53">
        <v>-278617.6373056492</v>
      </c>
      <c r="W13" s="53">
        <v>-305888.44192483823</v>
      </c>
      <c r="X13" s="53">
        <f t="shared" si="1"/>
        <v>-2097832.588</v>
      </c>
    </row>
    <row r="14">
      <c r="A14" s="104" t="s">
        <v>444</v>
      </c>
      <c r="B14" s="53" t="s">
        <v>25</v>
      </c>
      <c r="C14" s="53">
        <v>-58603.40321204777</v>
      </c>
      <c r="D14" s="53">
        <v>26939.154962642675</v>
      </c>
      <c r="E14" s="53"/>
      <c r="F14" s="53">
        <v>47925.63842317814</v>
      </c>
      <c r="G14" s="53">
        <v>-108285.44451515844</v>
      </c>
      <c r="H14" s="53"/>
      <c r="I14" s="53"/>
      <c r="J14" s="53"/>
      <c r="K14" s="53"/>
      <c r="L14" s="53">
        <v>74540.08239600321</v>
      </c>
      <c r="M14" s="53">
        <v>-131253.25635913998</v>
      </c>
      <c r="N14" s="53"/>
      <c r="O14" s="53">
        <v>14157.92393930935</v>
      </c>
      <c r="P14" s="53"/>
      <c r="Q14" s="53"/>
      <c r="R14" s="53"/>
      <c r="S14" s="53"/>
      <c r="T14" s="53"/>
      <c r="U14" s="53">
        <v>-192125.02359894107</v>
      </c>
      <c r="V14" s="53"/>
      <c r="W14" s="53"/>
      <c r="X14" s="53">
        <f t="shared" si="1"/>
        <v>-326704.328</v>
      </c>
    </row>
    <row r="15">
      <c r="A15" s="104" t="s">
        <v>348</v>
      </c>
      <c r="B15" s="53" t="s">
        <v>24</v>
      </c>
      <c r="C15" s="53">
        <v>17706.88296455571</v>
      </c>
      <c r="D15" s="53"/>
      <c r="E15" s="53"/>
      <c r="F15" s="53"/>
      <c r="G15" s="53"/>
      <c r="H15" s="53"/>
      <c r="I15" s="53"/>
      <c r="J15" s="53"/>
      <c r="K15" s="53"/>
      <c r="L15" s="53"/>
      <c r="M15" s="53">
        <v>-78191.17196432462</v>
      </c>
      <c r="N15" s="53">
        <v>-138464.96447077784</v>
      </c>
      <c r="O15" s="53">
        <v>-29286.28118888133</v>
      </c>
      <c r="P15" s="53"/>
      <c r="Q15" s="53"/>
      <c r="R15" s="53"/>
      <c r="S15" s="53"/>
      <c r="T15" s="53"/>
      <c r="U15" s="53"/>
      <c r="V15" s="53">
        <v>-112360.5968648757</v>
      </c>
      <c r="W15" s="53"/>
      <c r="X15" s="53">
        <f t="shared" si="1"/>
        <v>-340596.1315</v>
      </c>
    </row>
    <row r="16">
      <c r="A16" s="104" t="s">
        <v>400</v>
      </c>
      <c r="B16" s="53" t="s">
        <v>25</v>
      </c>
      <c r="C16" s="53"/>
      <c r="D16" s="53">
        <v>-71778.84471571389</v>
      </c>
      <c r="E16" s="53"/>
      <c r="F16" s="53"/>
      <c r="G16" s="53">
        <v>-20280.696412950176</v>
      </c>
      <c r="H16" s="53">
        <v>133718.3157629324</v>
      </c>
      <c r="I16" s="53">
        <v>-131570.09773588984</v>
      </c>
      <c r="J16" s="53">
        <v>-97986.3826690651</v>
      </c>
      <c r="K16" s="53">
        <v>60294.601327753786</v>
      </c>
      <c r="L16" s="53"/>
      <c r="M16" s="53"/>
      <c r="N16" s="53"/>
      <c r="O16" s="53">
        <v>-27900.89627620587</v>
      </c>
      <c r="P16" s="53">
        <v>354963.9811118618</v>
      </c>
      <c r="Q16" s="53"/>
      <c r="R16" s="53">
        <v>49347.63262735134</v>
      </c>
      <c r="S16" s="53"/>
      <c r="T16" s="53">
        <v>-41986.7992380218</v>
      </c>
      <c r="U16" s="53">
        <v>5171.160560997742</v>
      </c>
      <c r="V16" s="53">
        <v>-81838.84265385215</v>
      </c>
      <c r="W16" s="53">
        <v>-103253.8964511611</v>
      </c>
      <c r="X16" s="53">
        <f t="shared" si="1"/>
        <v>26899.23524</v>
      </c>
    </row>
    <row r="17">
      <c r="A17" s="104" t="s">
        <v>360</v>
      </c>
      <c r="B17" s="53" t="s">
        <v>24</v>
      </c>
      <c r="C17" s="53">
        <v>-22816.4811330875</v>
      </c>
      <c r="D17" s="53"/>
      <c r="E17" s="53"/>
      <c r="F17" s="53"/>
      <c r="G17" s="53">
        <v>8477.775676576544</v>
      </c>
      <c r="H17" s="53"/>
      <c r="I17" s="53">
        <v>87323.61269127711</v>
      </c>
      <c r="J17" s="53"/>
      <c r="K17" s="53"/>
      <c r="L17" s="53"/>
      <c r="M17" s="53">
        <v>51823.65016688494</v>
      </c>
      <c r="N17" s="53"/>
      <c r="O17" s="53">
        <v>145918.98278932602</v>
      </c>
      <c r="P17" s="53"/>
      <c r="Q17" s="53">
        <v>26721.1257356497</v>
      </c>
      <c r="R17" s="53"/>
      <c r="S17" s="53">
        <v>101481.3516791692</v>
      </c>
      <c r="T17" s="53"/>
      <c r="U17" s="53">
        <v>-32822.454082187236</v>
      </c>
      <c r="V17" s="53">
        <v>41807.136449087775</v>
      </c>
      <c r="W17" s="53"/>
      <c r="X17" s="53">
        <f t="shared" si="1"/>
        <v>407914.7</v>
      </c>
    </row>
    <row r="18">
      <c r="A18" s="104" t="s">
        <v>414</v>
      </c>
      <c r="B18" s="53" t="s">
        <v>24</v>
      </c>
      <c r="C18" s="53">
        <v>138610.63963782784</v>
      </c>
      <c r="D18" s="53"/>
      <c r="E18" s="53">
        <v>57331.77311585718</v>
      </c>
      <c r="F18" s="53"/>
      <c r="G18" s="53"/>
      <c r="H18" s="53">
        <v>-123647.9416561125</v>
      </c>
      <c r="I18" s="53"/>
      <c r="J18" s="53"/>
      <c r="K18" s="53"/>
      <c r="L18" s="53"/>
      <c r="M18" s="53">
        <v>-138854.22929060136</v>
      </c>
      <c r="N18" s="53"/>
      <c r="O18" s="53">
        <v>-374483.5454597447</v>
      </c>
      <c r="P18" s="53"/>
      <c r="Q18" s="53"/>
      <c r="R18" s="53"/>
      <c r="S18" s="53"/>
      <c r="T18" s="53"/>
      <c r="U18" s="53"/>
      <c r="V18" s="53">
        <v>-51735.220329985925</v>
      </c>
      <c r="W18" s="53"/>
      <c r="X18" s="53">
        <f t="shared" si="1"/>
        <v>-492778.524</v>
      </c>
    </row>
    <row r="19">
      <c r="A19" s="104" t="s">
        <v>506</v>
      </c>
      <c r="B19" s="53" t="s">
        <v>24</v>
      </c>
      <c r="C19" s="53">
        <v>54674.78360492087</v>
      </c>
      <c r="D19" s="53">
        <v>-32862.34168062752</v>
      </c>
      <c r="E19" s="53">
        <v>300788.1798443155</v>
      </c>
      <c r="F19" s="53"/>
      <c r="G19" s="53"/>
      <c r="H19" s="53"/>
      <c r="I19" s="53">
        <v>95133.23454191243</v>
      </c>
      <c r="J19" s="53"/>
      <c r="K19" s="53"/>
      <c r="L19" s="53"/>
      <c r="M19" s="53">
        <v>178490.91584127315</v>
      </c>
      <c r="N19" s="53">
        <v>43974.06518995256</v>
      </c>
      <c r="O19" s="53"/>
      <c r="P19" s="53"/>
      <c r="Q19" s="53"/>
      <c r="R19" s="53"/>
      <c r="S19" s="53"/>
      <c r="T19" s="53"/>
      <c r="U19" s="53">
        <v>-79589.34907186413</v>
      </c>
      <c r="V19" s="53">
        <v>74817.11525633917</v>
      </c>
      <c r="W19" s="53"/>
      <c r="X19" s="53">
        <f t="shared" si="1"/>
        <v>635426.6035</v>
      </c>
    </row>
    <row r="20">
      <c r="A20" s="104" t="s">
        <v>389</v>
      </c>
      <c r="B20" s="53" t="s">
        <v>25</v>
      </c>
      <c r="C20" s="53"/>
      <c r="D20" s="53">
        <v>-111832.87992349597</v>
      </c>
      <c r="E20" s="53"/>
      <c r="F20" s="53"/>
      <c r="G20" s="53"/>
      <c r="H20" s="53">
        <v>-15307.656158519936</v>
      </c>
      <c r="I20" s="53"/>
      <c r="J20" s="53"/>
      <c r="K20" s="53">
        <v>-113026.07256698262</v>
      </c>
      <c r="L20" s="53">
        <v>884327.9641043943</v>
      </c>
      <c r="M20" s="53"/>
      <c r="N20" s="53"/>
      <c r="O20" s="53">
        <v>93528.60610105681</v>
      </c>
      <c r="P20" s="53"/>
      <c r="Q20" s="53">
        <v>-108441.97013495494</v>
      </c>
      <c r="R20" s="53"/>
      <c r="S20" s="53"/>
      <c r="T20" s="53"/>
      <c r="U20" s="53"/>
      <c r="V20" s="53">
        <v>2150.8833533611196</v>
      </c>
      <c r="W20" s="53">
        <v>52328.93152072371</v>
      </c>
      <c r="X20" s="53">
        <f t="shared" si="1"/>
        <v>683727.8063</v>
      </c>
    </row>
    <row r="21">
      <c r="A21" s="104" t="s">
        <v>515</v>
      </c>
      <c r="B21" s="53" t="s">
        <v>25</v>
      </c>
      <c r="C21" s="53"/>
      <c r="D21" s="53">
        <v>17997.101828450133</v>
      </c>
      <c r="E21" s="53"/>
      <c r="F21" s="53"/>
      <c r="G21" s="53">
        <v>-46551.009995790504</v>
      </c>
      <c r="H21" s="53">
        <v>111004.13116727318</v>
      </c>
      <c r="I21" s="53"/>
      <c r="J21" s="53"/>
      <c r="K21" s="53"/>
      <c r="L21" s="53"/>
      <c r="M21" s="53">
        <v>-105533.25948480995</v>
      </c>
      <c r="N21" s="53"/>
      <c r="O21" s="53">
        <v>-7278.838409818904</v>
      </c>
      <c r="P21" s="53"/>
      <c r="Q21" s="53"/>
      <c r="R21" s="53"/>
      <c r="S21" s="53"/>
      <c r="T21" s="53"/>
      <c r="U21" s="53"/>
      <c r="V21" s="53"/>
      <c r="W21" s="53">
        <v>21520.27254002692</v>
      </c>
      <c r="X21" s="53">
        <f t="shared" si="1"/>
        <v>-8841.602355</v>
      </c>
    </row>
    <row r="22">
      <c r="A22" s="104" t="s">
        <v>418</v>
      </c>
      <c r="B22" s="53" t="s">
        <v>24</v>
      </c>
      <c r="C22" s="53">
        <v>129189.82409495609</v>
      </c>
      <c r="D22" s="53"/>
      <c r="E22" s="53"/>
      <c r="F22" s="53"/>
      <c r="G22" s="53"/>
      <c r="H22" s="53"/>
      <c r="I22" s="53"/>
      <c r="J22" s="53"/>
      <c r="K22" s="53">
        <v>103049.70882977212</v>
      </c>
      <c r="L22" s="53"/>
      <c r="M22" s="53">
        <v>36592.78189186107</v>
      </c>
      <c r="N22" s="53">
        <v>650110.1122322264</v>
      </c>
      <c r="O22" s="53">
        <v>-41697.485566714924</v>
      </c>
      <c r="P22" s="53"/>
      <c r="Q22" s="53"/>
      <c r="R22" s="53"/>
      <c r="S22" s="53"/>
      <c r="T22" s="53"/>
      <c r="U22" s="53"/>
      <c r="V22" s="53">
        <v>28099.11897677215</v>
      </c>
      <c r="W22" s="53"/>
      <c r="X22" s="53">
        <f t="shared" si="1"/>
        <v>905344.0605</v>
      </c>
    </row>
    <row r="23">
      <c r="A23" s="104" t="s">
        <v>469</v>
      </c>
      <c r="B23" s="53" t="s">
        <v>24</v>
      </c>
      <c r="C23" s="53">
        <v>-717839.9647299194</v>
      </c>
      <c r="D23" s="53"/>
      <c r="E23" s="53">
        <v>-343847.7980280504</v>
      </c>
      <c r="F23" s="53"/>
      <c r="G23" s="53"/>
      <c r="H23" s="53">
        <v>-110435.6725736617</v>
      </c>
      <c r="I23" s="53">
        <v>-171253.1436108255</v>
      </c>
      <c r="J23" s="53"/>
      <c r="K23" s="53"/>
      <c r="L23" s="53"/>
      <c r="M23" s="53">
        <v>-390302.27493025485</v>
      </c>
      <c r="N23" s="53">
        <v>-599100.9315559771</v>
      </c>
      <c r="O23" s="53">
        <v>-330856.1572317032</v>
      </c>
      <c r="P23" s="53"/>
      <c r="Q23" s="53">
        <v>-478638.9786834317</v>
      </c>
      <c r="R23" s="53"/>
      <c r="S23" s="53">
        <v>-38815.33667254031</v>
      </c>
      <c r="T23" s="53"/>
      <c r="U23" s="53"/>
      <c r="V23" s="53">
        <v>-449591.63485507993</v>
      </c>
      <c r="W23" s="53"/>
      <c r="X23" s="53">
        <f t="shared" si="1"/>
        <v>-3630681.893</v>
      </c>
    </row>
    <row r="24">
      <c r="A24" s="104" t="s">
        <v>584</v>
      </c>
      <c r="B24" s="53" t="s">
        <v>27</v>
      </c>
      <c r="C24" s="53"/>
      <c r="D24" s="53"/>
      <c r="E24" s="53"/>
      <c r="F24" s="53">
        <v>-3145.7960273738827</v>
      </c>
      <c r="G24" s="53"/>
      <c r="H24" s="53">
        <v>-44019.20768040583</v>
      </c>
      <c r="I24" s="53"/>
      <c r="J24" s="53">
        <v>34268.04685536155</v>
      </c>
      <c r="K24" s="53">
        <v>-115494.6330436334</v>
      </c>
      <c r="L24" s="53">
        <v>-36262.07780235063</v>
      </c>
      <c r="M24" s="53"/>
      <c r="N24" s="53">
        <v>219274.29484426166</v>
      </c>
      <c r="O24" s="53"/>
      <c r="P24" s="53"/>
      <c r="Q24" s="53"/>
      <c r="R24" s="53">
        <v>-93562.11759649572</v>
      </c>
      <c r="S24" s="53"/>
      <c r="T24" s="53"/>
      <c r="U24" s="53"/>
      <c r="V24" s="53">
        <v>77195.58070608039</v>
      </c>
      <c r="W24" s="53"/>
      <c r="X24" s="53">
        <f t="shared" si="1"/>
        <v>38254.09026</v>
      </c>
    </row>
    <row r="25">
      <c r="B25" s="53"/>
      <c r="C25" s="53"/>
      <c r="D25" s="53"/>
      <c r="E25" s="53"/>
    </row>
    <row r="26">
      <c r="B26" s="53"/>
      <c r="C26" s="53"/>
      <c r="D26" s="53"/>
      <c r="E26" s="53"/>
    </row>
    <row r="27">
      <c r="B27" s="53"/>
      <c r="C27" s="53"/>
      <c r="D27" s="53"/>
      <c r="E27" s="53"/>
    </row>
    <row r="28">
      <c r="B28" s="53"/>
      <c r="C28" s="53"/>
      <c r="D28" s="53"/>
      <c r="E28" s="53"/>
    </row>
    <row r="29">
      <c r="B29" s="53"/>
      <c r="C29" s="53"/>
      <c r="D29" s="53"/>
      <c r="E29" s="53"/>
    </row>
    <row r="30">
      <c r="B30" s="53"/>
      <c r="C30" s="53"/>
      <c r="D30" s="53"/>
      <c r="E30" s="53"/>
    </row>
    <row r="31">
      <c r="B31" s="53"/>
      <c r="C31" s="53"/>
      <c r="D31" s="53"/>
      <c r="E31" s="53"/>
    </row>
    <row r="32">
      <c r="B32" s="53"/>
      <c r="C32" s="53"/>
      <c r="D32" s="53"/>
      <c r="E32" s="53"/>
    </row>
    <row r="33">
      <c r="B33" s="53"/>
      <c r="C33" s="53"/>
      <c r="D33" s="53"/>
      <c r="E33" s="53"/>
    </row>
    <row r="34">
      <c r="B34" s="53"/>
      <c r="C34" s="53"/>
      <c r="D34" s="53"/>
      <c r="E34" s="53"/>
    </row>
    <row r="35">
      <c r="B35" s="53"/>
      <c r="C35" s="53"/>
      <c r="D35" s="53"/>
      <c r="E35" s="5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04" t="s">
        <v>237</v>
      </c>
      <c r="B1" s="104" t="s">
        <v>341</v>
      </c>
      <c r="C1" s="104"/>
      <c r="D1" s="104"/>
      <c r="E1" s="134"/>
      <c r="F1" s="134"/>
      <c r="G1" s="134"/>
    </row>
    <row r="2">
      <c r="A2" s="104" t="s">
        <v>236</v>
      </c>
      <c r="B2" s="135">
        <v>23.0</v>
      </c>
      <c r="C2" s="135">
        <v>24.0</v>
      </c>
      <c r="D2" s="135">
        <v>25.0</v>
      </c>
      <c r="E2" s="136">
        <v>23.0</v>
      </c>
      <c r="F2" s="136">
        <v>24.0</v>
      </c>
      <c r="G2" s="136">
        <v>25.0</v>
      </c>
      <c r="J2" s="137" t="s">
        <v>882</v>
      </c>
      <c r="M2" s="137" t="s">
        <v>883</v>
      </c>
    </row>
    <row r="3">
      <c r="A3" s="53">
        <v>1.0</v>
      </c>
      <c r="B3" s="53">
        <v>-2178038.092421462</v>
      </c>
      <c r="C3" s="53">
        <v>-1172059.100427633</v>
      </c>
      <c r="D3" s="53">
        <v>-2915150.9653338534</v>
      </c>
      <c r="E3" s="138">
        <f t="shared" ref="E3:G3" si="1">B3*(1-61%)</f>
        <v>-849434.856</v>
      </c>
      <c r="F3" s="138">
        <f t="shared" si="1"/>
        <v>-457103.0492</v>
      </c>
      <c r="G3" s="138">
        <f t="shared" si="1"/>
        <v>-1136908.876</v>
      </c>
      <c r="J3" s="135">
        <v>23.0</v>
      </c>
      <c r="K3" s="135">
        <v>24.0</v>
      </c>
      <c r="L3" s="135">
        <v>25.0</v>
      </c>
      <c r="M3" s="136">
        <v>23.0</v>
      </c>
      <c r="N3" s="136">
        <v>24.0</v>
      </c>
      <c r="O3" s="136">
        <v>25.0</v>
      </c>
    </row>
    <row r="4">
      <c r="A4" s="53">
        <v>2.0</v>
      </c>
      <c r="B4" s="53">
        <v>-2147396.9785604146</v>
      </c>
      <c r="C4" s="53">
        <v>-2391160.0487044393</v>
      </c>
      <c r="D4" s="53">
        <v>-2395740.722013867</v>
      </c>
      <c r="E4" s="53">
        <f t="shared" ref="E4:G4" si="2">B4*(1-61%)</f>
        <v>-837484.8216</v>
      </c>
      <c r="F4" s="53">
        <f t="shared" si="2"/>
        <v>-932552.419</v>
      </c>
      <c r="G4" s="53">
        <f t="shared" si="2"/>
        <v>-934338.8816</v>
      </c>
      <c r="H4" s="53"/>
      <c r="I4" s="53"/>
      <c r="J4" s="53">
        <f t="shared" ref="J4:O4" si="3">SUM(B3:B398)</f>
        <v>-167630608.5</v>
      </c>
      <c r="K4" s="53">
        <f t="shared" si="3"/>
        <v>-179366428.9</v>
      </c>
      <c r="L4" s="53">
        <f t="shared" si="3"/>
        <v>-60368287.22</v>
      </c>
      <c r="M4" s="53">
        <f t="shared" si="3"/>
        <v>-65375937.3</v>
      </c>
      <c r="N4" s="53">
        <f t="shared" si="3"/>
        <v>-69952907.26</v>
      </c>
      <c r="O4" s="53">
        <f t="shared" si="3"/>
        <v>-23543632.02</v>
      </c>
    </row>
    <row r="5">
      <c r="A5" s="53">
        <v>3.0</v>
      </c>
      <c r="B5" s="53">
        <v>-2278013.8467583368</v>
      </c>
      <c r="C5" s="53">
        <v>-2287546.4571610917</v>
      </c>
      <c r="D5" s="53">
        <v>-2179680.4137990265</v>
      </c>
      <c r="E5" s="53">
        <f t="shared" ref="E5:G5" si="4">B5*(1-61%)</f>
        <v>-888425.4002</v>
      </c>
      <c r="F5" s="53">
        <f t="shared" si="4"/>
        <v>-892143.1183</v>
      </c>
      <c r="G5" s="53">
        <f t="shared" si="4"/>
        <v>-850075.3614</v>
      </c>
      <c r="H5" s="53"/>
      <c r="I5" s="53"/>
      <c r="J5" s="53"/>
      <c r="K5" s="54"/>
      <c r="L5" s="54"/>
      <c r="M5" s="53"/>
      <c r="N5" s="54"/>
      <c r="O5" s="54"/>
    </row>
    <row r="6">
      <c r="A6" s="53">
        <v>4.0</v>
      </c>
      <c r="B6" s="53">
        <v>-2152241.2823913284</v>
      </c>
      <c r="C6" s="53">
        <v>-2320742.970725586</v>
      </c>
      <c r="D6" s="53">
        <v>-2165404.7934582173</v>
      </c>
      <c r="E6" s="53">
        <f t="shared" ref="E6:G6" si="5">B6*(1-61%)</f>
        <v>-839374.1001</v>
      </c>
      <c r="F6" s="53">
        <f t="shared" si="5"/>
        <v>-905089.7586</v>
      </c>
      <c r="G6" s="53">
        <f t="shared" si="5"/>
        <v>-844507.8694</v>
      </c>
      <c r="H6" s="53"/>
      <c r="I6" s="53"/>
      <c r="J6" s="53" t="s">
        <v>884</v>
      </c>
      <c r="K6" s="53" t="s">
        <v>885</v>
      </c>
      <c r="L6" s="53" t="s">
        <v>886</v>
      </c>
      <c r="M6" s="53" t="s">
        <v>887</v>
      </c>
      <c r="N6" s="53"/>
      <c r="O6" s="53"/>
    </row>
    <row r="7">
      <c r="A7" s="53">
        <v>5.0</v>
      </c>
      <c r="B7" s="53">
        <v>-2330874.5810649185</v>
      </c>
      <c r="C7" s="53">
        <v>-2137768.1097641136</v>
      </c>
      <c r="D7" s="53">
        <v>-2036027.9430838337</v>
      </c>
      <c r="E7" s="53">
        <f t="shared" ref="E7:G7" si="6">B7*(1-61%)</f>
        <v>-909041.0866</v>
      </c>
      <c r="F7" s="53">
        <f t="shared" si="6"/>
        <v>-833729.5628</v>
      </c>
      <c r="G7" s="53">
        <f t="shared" si="6"/>
        <v>-794050.8978</v>
      </c>
      <c r="H7" s="53"/>
      <c r="I7" s="53"/>
      <c r="J7" s="53">
        <f>QUARTILE(C3:C398,1)</f>
        <v>-3510600.227</v>
      </c>
      <c r="K7" s="53">
        <f>QUARTILE(C3:C398,2)</f>
        <v>-2693130.838</v>
      </c>
      <c r="L7" s="53">
        <f>QUARTILE(C3:C398,3)</f>
        <v>-2414102.907</v>
      </c>
      <c r="M7" s="53">
        <f>QUARTILE(C3:C398,4)</f>
        <v>-1172059.1</v>
      </c>
      <c r="N7" s="53"/>
      <c r="O7" s="53"/>
    </row>
    <row r="8">
      <c r="A8" s="53">
        <v>6.0</v>
      </c>
      <c r="B8" s="53">
        <v>-2238316.4875507583</v>
      </c>
      <c r="C8" s="53">
        <v>-2521215.1409736793</v>
      </c>
      <c r="D8" s="53">
        <v>-3171802.818501091</v>
      </c>
      <c r="E8" s="53">
        <f t="shared" ref="E8:G8" si="7">B8*(1-61%)</f>
        <v>-872943.4301</v>
      </c>
      <c r="F8" s="53">
        <f t="shared" si="7"/>
        <v>-983273.905</v>
      </c>
      <c r="G8" s="53">
        <f t="shared" si="7"/>
        <v>-1237003.099</v>
      </c>
      <c r="H8" s="53"/>
      <c r="I8" s="53"/>
      <c r="J8" s="53"/>
      <c r="K8" s="53"/>
      <c r="L8" s="53"/>
    </row>
    <row r="9">
      <c r="A9" s="53">
        <v>7.0</v>
      </c>
      <c r="B9" s="53">
        <v>-2205410.324003678</v>
      </c>
      <c r="C9" s="53">
        <v>-1850215.7698886266</v>
      </c>
      <c r="D9" s="53">
        <v>-3962240.079943452</v>
      </c>
      <c r="E9" s="53">
        <f t="shared" ref="E9:G9" si="8">B9*(1-61%)</f>
        <v>-860110.0264</v>
      </c>
      <c r="F9" s="53">
        <f t="shared" si="8"/>
        <v>-721584.1503</v>
      </c>
      <c r="G9" s="53">
        <f t="shared" si="8"/>
        <v>-1545273.631</v>
      </c>
      <c r="H9" s="53"/>
      <c r="I9" s="53"/>
      <c r="J9" s="53" t="s">
        <v>888</v>
      </c>
      <c r="K9" s="53" t="s">
        <v>889</v>
      </c>
      <c r="L9" s="53" t="s">
        <v>890</v>
      </c>
      <c r="M9" s="53" t="s">
        <v>891</v>
      </c>
    </row>
    <row r="10">
      <c r="A10" s="53">
        <v>8.0</v>
      </c>
      <c r="B10" s="53">
        <v>-1213519.2940979037</v>
      </c>
      <c r="C10" s="53">
        <v>-4093354.0137543594</v>
      </c>
      <c r="D10" s="53">
        <v>-1980278.9434982205</v>
      </c>
      <c r="E10" s="53">
        <f t="shared" ref="E10:G10" si="9">B10*(1-61%)</f>
        <v>-473272.5247</v>
      </c>
      <c r="F10" s="53">
        <f t="shared" si="9"/>
        <v>-1596408.065</v>
      </c>
      <c r="G10" s="53">
        <f t="shared" si="9"/>
        <v>-772308.788</v>
      </c>
      <c r="H10" s="53"/>
      <c r="I10" s="53"/>
      <c r="J10" s="53">
        <f>QUARTILE(D3:D398,1)</f>
        <v>-2832084.194</v>
      </c>
      <c r="K10" s="53">
        <f>QUARTILE(D3:D398,2)</f>
        <v>-2437182.215</v>
      </c>
      <c r="L10" s="53">
        <f>QUARTILE(D3:D398,1)</f>
        <v>-2832084.194</v>
      </c>
      <c r="M10" s="53">
        <f>QUARTILE(D3:D398,4)</f>
        <v>-997869.2128</v>
      </c>
    </row>
    <row r="11">
      <c r="A11" s="53">
        <v>9.0</v>
      </c>
      <c r="B11" s="53">
        <v>-3536647.063909749</v>
      </c>
      <c r="C11" s="53">
        <v>-2430810.114723894</v>
      </c>
      <c r="D11" s="53">
        <v>-2437182.2151878593</v>
      </c>
      <c r="E11" s="53">
        <f t="shared" ref="E11:G11" si="10">B11*(1-61%)</f>
        <v>-1379292.355</v>
      </c>
      <c r="F11" s="53">
        <f t="shared" si="10"/>
        <v>-948015.9447</v>
      </c>
      <c r="G11" s="53">
        <f t="shared" si="10"/>
        <v>-950501.0639</v>
      </c>
      <c r="H11" s="53"/>
      <c r="I11" s="53"/>
      <c r="J11" s="53"/>
      <c r="K11" s="53"/>
      <c r="L11" s="53"/>
    </row>
    <row r="12">
      <c r="A12" s="53">
        <v>10.0</v>
      </c>
      <c r="B12" s="53">
        <v>-3318804.4296132517</v>
      </c>
      <c r="C12" s="53">
        <v>-3958944.266573074</v>
      </c>
      <c r="D12" s="53">
        <v>-2234253.829252137</v>
      </c>
      <c r="E12" s="53">
        <f t="shared" ref="E12:G12" si="11">B12*(1-61%)</f>
        <v>-1294333.728</v>
      </c>
      <c r="F12" s="53">
        <f t="shared" si="11"/>
        <v>-1543988.264</v>
      </c>
      <c r="G12" s="53">
        <f t="shared" si="11"/>
        <v>-871358.9934</v>
      </c>
      <c r="H12" s="53"/>
      <c r="I12" s="53"/>
      <c r="J12" s="53"/>
      <c r="K12" s="53"/>
      <c r="L12" s="53"/>
    </row>
    <row r="13">
      <c r="A13" s="53">
        <v>11.0</v>
      </c>
      <c r="B13" s="53">
        <v>-2188537.025985193</v>
      </c>
      <c r="C13" s="53">
        <v>-2819425.427432074</v>
      </c>
      <c r="D13" s="53">
        <v>-2746917.9477530187</v>
      </c>
      <c r="E13" s="53">
        <f t="shared" ref="E13:G13" si="12">B13*(1-61%)</f>
        <v>-853529.4401</v>
      </c>
      <c r="F13" s="53">
        <f t="shared" si="12"/>
        <v>-1099575.917</v>
      </c>
      <c r="G13" s="53">
        <f t="shared" si="12"/>
        <v>-1071298</v>
      </c>
      <c r="H13" s="53"/>
      <c r="I13" s="53"/>
      <c r="J13" s="53"/>
      <c r="K13" s="53"/>
      <c r="L13" s="53"/>
    </row>
    <row r="14">
      <c r="A14" s="53">
        <v>12.0</v>
      </c>
      <c r="B14" s="53">
        <v>-2147504.545725511</v>
      </c>
      <c r="C14" s="53">
        <v>-2521882.4138288214</v>
      </c>
      <c r="D14" s="53">
        <v>-2330634.9563124757</v>
      </c>
      <c r="E14" s="53">
        <f t="shared" ref="E14:G14" si="13">B14*(1-61%)</f>
        <v>-837526.7728</v>
      </c>
      <c r="F14" s="53">
        <f t="shared" si="13"/>
        <v>-983534.1414</v>
      </c>
      <c r="G14" s="53">
        <f t="shared" si="13"/>
        <v>-908947.633</v>
      </c>
      <c r="H14" s="53"/>
      <c r="I14" s="53"/>
      <c r="J14" s="53"/>
      <c r="K14" s="53"/>
      <c r="L14" s="53"/>
    </row>
    <row r="15">
      <c r="A15" s="53">
        <v>13.0</v>
      </c>
      <c r="B15" s="53">
        <v>-2106456.751367099</v>
      </c>
      <c r="C15" s="53">
        <v>-2039799.5545400842</v>
      </c>
      <c r="D15" s="53">
        <v>-3975176.694876152</v>
      </c>
      <c r="E15" s="53">
        <f t="shared" ref="E15:G15" si="14">B15*(1-61%)</f>
        <v>-821518.133</v>
      </c>
      <c r="F15" s="53">
        <f t="shared" si="14"/>
        <v>-795521.8263</v>
      </c>
      <c r="G15" s="53">
        <f t="shared" si="14"/>
        <v>-1550318.911</v>
      </c>
      <c r="H15" s="53"/>
      <c r="I15" s="53"/>
      <c r="J15" s="53"/>
      <c r="K15" s="53"/>
      <c r="L15" s="53"/>
    </row>
    <row r="16">
      <c r="A16" s="53">
        <v>14.0</v>
      </c>
      <c r="B16" s="53">
        <v>-2214067.4019051758</v>
      </c>
      <c r="C16" s="53">
        <v>-5091605.136865543</v>
      </c>
      <c r="D16" s="53">
        <v>-2442732.2046870748</v>
      </c>
      <c r="E16" s="53">
        <f t="shared" ref="E16:G16" si="15">B16*(1-61%)</f>
        <v>-863486.2867</v>
      </c>
      <c r="F16" s="53">
        <f t="shared" si="15"/>
        <v>-1985726.003</v>
      </c>
      <c r="G16" s="53">
        <f t="shared" si="15"/>
        <v>-952665.5598</v>
      </c>
      <c r="H16" s="53"/>
      <c r="I16" s="53"/>
      <c r="J16" s="53"/>
      <c r="K16" s="53"/>
      <c r="L16" s="53"/>
    </row>
    <row r="17">
      <c r="A17" s="53">
        <v>15.0</v>
      </c>
      <c r="B17" s="53">
        <v>-3918045.0448059165</v>
      </c>
      <c r="C17" s="53">
        <v>-2415312.9455435458</v>
      </c>
      <c r="D17" s="53">
        <v>-2630285.739513466</v>
      </c>
      <c r="E17" s="53">
        <f t="shared" ref="E17:G17" si="16">B17*(1-61%)</f>
        <v>-1528037.567</v>
      </c>
      <c r="F17" s="53">
        <f t="shared" si="16"/>
        <v>-941972.0488</v>
      </c>
      <c r="G17" s="53">
        <f t="shared" si="16"/>
        <v>-1025811.438</v>
      </c>
      <c r="H17" s="53"/>
      <c r="I17" s="53"/>
      <c r="J17" s="53"/>
      <c r="K17" s="53"/>
      <c r="L17" s="53"/>
    </row>
    <row r="18">
      <c r="A18" s="53">
        <v>16.0</v>
      </c>
      <c r="B18" s="53">
        <v>-2821838.9103619494</v>
      </c>
      <c r="C18" s="53">
        <v>-3439267.2429186874</v>
      </c>
      <c r="D18" s="53">
        <v>-2415468.9925345746</v>
      </c>
      <c r="E18" s="53">
        <f t="shared" ref="E18:G18" si="17">B18*(1-61%)</f>
        <v>-1100517.175</v>
      </c>
      <c r="F18" s="53">
        <f t="shared" si="17"/>
        <v>-1341314.225</v>
      </c>
      <c r="G18" s="53">
        <f t="shared" si="17"/>
        <v>-942032.9071</v>
      </c>
      <c r="H18" s="53"/>
      <c r="I18" s="53"/>
      <c r="J18" s="53"/>
      <c r="K18" s="53"/>
      <c r="L18" s="53"/>
    </row>
    <row r="19">
      <c r="A19" s="53">
        <v>17.0</v>
      </c>
      <c r="B19" s="53">
        <v>-2702240.923910509</v>
      </c>
      <c r="C19" s="53">
        <v>-2377784.380561585</v>
      </c>
      <c r="D19" s="53">
        <v>-2089254.7213942893</v>
      </c>
      <c r="E19" s="53">
        <f t="shared" ref="E19:G19" si="18">B19*(1-61%)</f>
        <v>-1053873.96</v>
      </c>
      <c r="F19" s="53">
        <f t="shared" si="18"/>
        <v>-927335.9084</v>
      </c>
      <c r="G19" s="53">
        <f t="shared" si="18"/>
        <v>-814809.3413</v>
      </c>
      <c r="H19" s="53"/>
      <c r="I19" s="53"/>
      <c r="J19" s="53"/>
      <c r="K19" s="53"/>
      <c r="L19" s="53"/>
    </row>
    <row r="20">
      <c r="A20" s="53">
        <v>18.0</v>
      </c>
      <c r="B20" s="53">
        <v>-3503707.408795247</v>
      </c>
      <c r="C20" s="53">
        <v>-3274865.2224896406</v>
      </c>
      <c r="D20" s="53">
        <v>-2749017.422471623</v>
      </c>
      <c r="E20" s="53">
        <f t="shared" ref="E20:G20" si="19">B20*(1-61%)</f>
        <v>-1366445.889</v>
      </c>
      <c r="F20" s="53">
        <f t="shared" si="19"/>
        <v>-1277197.437</v>
      </c>
      <c r="G20" s="53">
        <f t="shared" si="19"/>
        <v>-1072116.795</v>
      </c>
      <c r="H20" s="53"/>
      <c r="I20" s="53"/>
      <c r="J20" s="53"/>
      <c r="K20" s="53"/>
      <c r="L20" s="53"/>
    </row>
    <row r="21">
      <c r="A21" s="53">
        <v>19.0</v>
      </c>
      <c r="B21" s="53">
        <v>-1.2163307112128228E7</v>
      </c>
      <c r="C21" s="53">
        <v>-5661050.609701655</v>
      </c>
      <c r="D21" s="53">
        <v>-4520260.848531962</v>
      </c>
      <c r="E21" s="53">
        <f t="shared" ref="E21:G21" si="20">B21*(1-61%)</f>
        <v>-4743689.774</v>
      </c>
      <c r="F21" s="53">
        <f t="shared" si="20"/>
        <v>-2207809.738</v>
      </c>
      <c r="G21" s="53">
        <f t="shared" si="20"/>
        <v>-1762901.731</v>
      </c>
      <c r="H21" s="53"/>
      <c r="I21" s="53"/>
      <c r="J21" s="53"/>
      <c r="K21" s="53"/>
      <c r="L21" s="53"/>
    </row>
    <row r="22">
      <c r="A22" s="53">
        <v>20.0</v>
      </c>
      <c r="B22" s="53">
        <v>-2134626.7370685246</v>
      </c>
      <c r="C22" s="53">
        <v>-2584119.493805923</v>
      </c>
      <c r="D22" s="53">
        <v>-2293716.3555647787</v>
      </c>
      <c r="E22" s="53">
        <f t="shared" ref="E22:G22" si="21">B22*(1-61%)</f>
        <v>-832504.4275</v>
      </c>
      <c r="F22" s="53">
        <f t="shared" si="21"/>
        <v>-1007806.603</v>
      </c>
      <c r="G22" s="53">
        <f t="shared" si="21"/>
        <v>-894549.3787</v>
      </c>
      <c r="H22" s="53"/>
      <c r="I22" s="53"/>
      <c r="J22" s="53"/>
      <c r="K22" s="53"/>
      <c r="L22" s="53"/>
    </row>
    <row r="23">
      <c r="A23" s="53">
        <v>21.0</v>
      </c>
      <c r="B23" s="53">
        <v>-2112808.0251768976</v>
      </c>
      <c r="C23" s="53">
        <v>-2505224.7424414153</v>
      </c>
      <c r="D23" s="53">
        <v>-2737047.8110313714</v>
      </c>
      <c r="E23" s="53">
        <f t="shared" ref="E23:G23" si="22">B23*(1-61%)</f>
        <v>-823995.1298</v>
      </c>
      <c r="F23" s="53">
        <f t="shared" si="22"/>
        <v>-977037.6496</v>
      </c>
      <c r="G23" s="53">
        <f t="shared" si="22"/>
        <v>-1067448.646</v>
      </c>
      <c r="H23" s="53"/>
      <c r="I23" s="53"/>
      <c r="J23" s="53"/>
      <c r="K23" s="53"/>
      <c r="L23" s="53"/>
    </row>
    <row r="24">
      <c r="A24" s="53">
        <v>22.0</v>
      </c>
      <c r="B24" s="53">
        <v>-2212972.5276676645</v>
      </c>
      <c r="C24" s="53">
        <v>-2410472.7896705153</v>
      </c>
      <c r="D24" s="53">
        <v>-2962141.58846402</v>
      </c>
      <c r="E24" s="53">
        <f t="shared" ref="E24:G24" si="23">B24*(1-61%)</f>
        <v>-863059.2858</v>
      </c>
      <c r="F24" s="53">
        <f t="shared" si="23"/>
        <v>-940084.388</v>
      </c>
      <c r="G24" s="53">
        <f t="shared" si="23"/>
        <v>-1155235.22</v>
      </c>
      <c r="H24" s="53"/>
      <c r="I24" s="53"/>
      <c r="J24" s="53"/>
      <c r="K24" s="53"/>
      <c r="L24" s="53"/>
    </row>
    <row r="25">
      <c r="A25" s="53">
        <v>23.0</v>
      </c>
      <c r="B25" s="53">
        <v>-3548584.682089386</v>
      </c>
      <c r="C25" s="53">
        <v>-3791756.8505478785</v>
      </c>
      <c r="D25" s="53">
        <v>-997869.2128328455</v>
      </c>
      <c r="E25" s="53">
        <f t="shared" ref="E25:G25" si="24">B25*(1-61%)</f>
        <v>-1383948.026</v>
      </c>
      <c r="F25" s="53">
        <f t="shared" si="24"/>
        <v>-1478785.172</v>
      </c>
      <c r="G25" s="53">
        <f t="shared" si="24"/>
        <v>-389168.993</v>
      </c>
      <c r="H25" s="53"/>
      <c r="I25" s="53"/>
      <c r="J25" s="53"/>
      <c r="K25" s="53"/>
      <c r="L25" s="53"/>
    </row>
    <row r="26">
      <c r="A26" s="53">
        <v>24.0</v>
      </c>
      <c r="B26" s="53">
        <v>-6995981.460293626</v>
      </c>
      <c r="C26" s="53">
        <v>-1.316186821697676E7</v>
      </c>
      <c r="D26" s="53"/>
      <c r="E26" s="53">
        <f t="shared" ref="E26:G26" si="25">B26*(1-61%)</f>
        <v>-2728432.77</v>
      </c>
      <c r="F26" s="53">
        <f t="shared" si="25"/>
        <v>-5133128.605</v>
      </c>
      <c r="G26" s="53">
        <f t="shared" si="25"/>
        <v>0</v>
      </c>
      <c r="H26" s="53"/>
      <c r="I26" s="53"/>
      <c r="J26" s="53"/>
      <c r="K26" s="53"/>
      <c r="L26" s="53"/>
    </row>
    <row r="27">
      <c r="A27" s="53">
        <v>25.0</v>
      </c>
      <c r="B27" s="53">
        <v>-2050509.6707910525</v>
      </c>
      <c r="C27" s="53">
        <v>-3010651.882061459</v>
      </c>
      <c r="D27" s="53"/>
      <c r="E27" s="53">
        <f t="shared" ref="E27:G27" si="26">B27*(1-61%)</f>
        <v>-799698.7716</v>
      </c>
      <c r="F27" s="53">
        <f t="shared" si="26"/>
        <v>-1174154.234</v>
      </c>
      <c r="G27" s="53">
        <f t="shared" si="26"/>
        <v>0</v>
      </c>
      <c r="H27" s="53"/>
      <c r="I27" s="53"/>
      <c r="J27" s="53"/>
      <c r="K27" s="53"/>
      <c r="L27" s="53"/>
    </row>
    <row r="28">
      <c r="A28" s="53">
        <v>26.0</v>
      </c>
      <c r="B28" s="53">
        <v>-2266552.5019137813</v>
      </c>
      <c r="C28" s="53">
        <v>-2474139.9398503546</v>
      </c>
      <c r="D28" s="53"/>
      <c r="E28" s="53">
        <f t="shared" ref="E28:G28" si="27">B28*(1-61%)</f>
        <v>-883955.4757</v>
      </c>
      <c r="F28" s="53">
        <f t="shared" si="27"/>
        <v>-964914.5765</v>
      </c>
      <c r="G28" s="53">
        <f t="shared" si="27"/>
        <v>0</v>
      </c>
      <c r="H28" s="53"/>
      <c r="I28" s="53"/>
      <c r="J28" s="53"/>
      <c r="K28" s="53"/>
      <c r="L28" s="53"/>
    </row>
    <row r="29">
      <c r="A29" s="53">
        <v>27.0</v>
      </c>
      <c r="B29" s="53">
        <v>-2516682.537383836</v>
      </c>
      <c r="C29" s="53">
        <v>-2678964.5889284955</v>
      </c>
      <c r="D29" s="53"/>
      <c r="E29" s="53">
        <f t="shared" ref="E29:G29" si="28">B29*(1-61%)</f>
        <v>-981506.1896</v>
      </c>
      <c r="F29" s="53">
        <f t="shared" si="28"/>
        <v>-1044796.19</v>
      </c>
      <c r="G29" s="53">
        <f t="shared" si="28"/>
        <v>0</v>
      </c>
      <c r="H29" s="53"/>
      <c r="I29" s="53"/>
      <c r="J29" s="53"/>
      <c r="K29" s="53"/>
      <c r="L29" s="53"/>
    </row>
    <row r="30">
      <c r="A30" s="53">
        <v>28.0</v>
      </c>
      <c r="B30" s="53">
        <v>-2285017.1929523083</v>
      </c>
      <c r="C30" s="53">
        <v>-2423371.105592153</v>
      </c>
      <c r="D30" s="53"/>
      <c r="E30" s="53">
        <f t="shared" ref="E30:G30" si="29">B30*(1-61%)</f>
        <v>-891156.7053</v>
      </c>
      <c r="F30" s="53">
        <f t="shared" si="29"/>
        <v>-945114.7312</v>
      </c>
      <c r="G30" s="53">
        <f t="shared" si="29"/>
        <v>0</v>
      </c>
      <c r="H30" s="53"/>
      <c r="I30" s="53"/>
      <c r="J30" s="53"/>
      <c r="K30" s="53"/>
      <c r="L30" s="53"/>
    </row>
    <row r="31">
      <c r="A31" s="53">
        <v>29.0</v>
      </c>
      <c r="B31" s="53">
        <v>-2132965.8300274992</v>
      </c>
      <c r="C31" s="53">
        <v>-2563356.589039389</v>
      </c>
      <c r="D31" s="53"/>
      <c r="E31" s="53">
        <f t="shared" ref="E31:G31" si="30">B31*(1-61%)</f>
        <v>-831856.6737</v>
      </c>
      <c r="F31" s="53">
        <f t="shared" si="30"/>
        <v>-999709.0697</v>
      </c>
      <c r="G31" s="53">
        <f t="shared" si="30"/>
        <v>0</v>
      </c>
      <c r="H31" s="53"/>
      <c r="I31" s="53"/>
      <c r="J31" s="53"/>
      <c r="K31" s="53"/>
      <c r="L31" s="53"/>
    </row>
    <row r="32">
      <c r="A32" s="53">
        <v>30.0</v>
      </c>
      <c r="B32" s="53">
        <v>-2293239.153806448</v>
      </c>
      <c r="C32" s="53">
        <v>-2301984.237853327</v>
      </c>
      <c r="D32" s="53"/>
      <c r="E32" s="53">
        <f t="shared" ref="E32:G32" si="31">B32*(1-61%)</f>
        <v>-894363.27</v>
      </c>
      <c r="F32" s="53">
        <f t="shared" si="31"/>
        <v>-897773.8528</v>
      </c>
      <c r="G32" s="53">
        <f t="shared" si="31"/>
        <v>0</v>
      </c>
      <c r="H32" s="53"/>
      <c r="I32" s="53"/>
      <c r="J32" s="53"/>
      <c r="K32" s="53"/>
      <c r="L32" s="53"/>
    </row>
    <row r="33">
      <c r="A33" s="53">
        <v>31.0</v>
      </c>
      <c r="B33" s="53">
        <v>-2432480.064937725</v>
      </c>
      <c r="C33" s="53">
        <v>-2494121.5413195617</v>
      </c>
      <c r="D33" s="53"/>
      <c r="E33" s="53">
        <f t="shared" ref="E33:G33" si="32">B33*(1-61%)</f>
        <v>-948667.2253</v>
      </c>
      <c r="F33" s="53">
        <f t="shared" si="32"/>
        <v>-972707.4011</v>
      </c>
      <c r="G33" s="53">
        <f t="shared" si="32"/>
        <v>0</v>
      </c>
      <c r="H33" s="53"/>
      <c r="I33" s="53"/>
      <c r="J33" s="53"/>
      <c r="K33" s="53"/>
      <c r="L33" s="53"/>
    </row>
    <row r="34">
      <c r="A34" s="53">
        <v>32.0</v>
      </c>
      <c r="B34" s="53">
        <v>-3482456.5147680566</v>
      </c>
      <c r="C34" s="53">
        <v>-3866851.8635173626</v>
      </c>
      <c r="D34" s="53"/>
      <c r="E34" s="53">
        <f t="shared" ref="E34:G34" si="33">B34*(1-61%)</f>
        <v>-1358158.041</v>
      </c>
      <c r="F34" s="53">
        <f t="shared" si="33"/>
        <v>-1508072.227</v>
      </c>
      <c r="G34" s="53">
        <f t="shared" si="33"/>
        <v>0</v>
      </c>
      <c r="H34" s="53"/>
      <c r="I34" s="53"/>
      <c r="J34" s="53"/>
      <c r="K34" s="53"/>
      <c r="L34" s="53"/>
    </row>
    <row r="35">
      <c r="A35" s="53">
        <v>33.0</v>
      </c>
      <c r="B35" s="53">
        <v>-2313308.6904283226</v>
      </c>
      <c r="C35" s="53">
        <v>-2707297.0868652044</v>
      </c>
      <c r="D35" s="53"/>
      <c r="E35" s="53">
        <f t="shared" ref="E35:G35" si="34">B35*(1-61%)</f>
        <v>-902190.3893</v>
      </c>
      <c r="F35" s="53">
        <f t="shared" si="34"/>
        <v>-1055845.864</v>
      </c>
      <c r="G35" s="53">
        <f t="shared" si="34"/>
        <v>0</v>
      </c>
      <c r="H35" s="53"/>
      <c r="I35" s="53"/>
      <c r="J35" s="53"/>
      <c r="K35" s="53"/>
      <c r="L35" s="53"/>
    </row>
    <row r="36">
      <c r="A36" s="53">
        <v>34.0</v>
      </c>
      <c r="B36" s="53">
        <v>-2187749.8653510823</v>
      </c>
      <c r="C36" s="53">
        <v>-2522302.5793778314</v>
      </c>
      <c r="D36" s="53"/>
      <c r="E36" s="53">
        <f t="shared" ref="E36:G36" si="35">B36*(1-61%)</f>
        <v>-853222.4475</v>
      </c>
      <c r="F36" s="53">
        <f t="shared" si="35"/>
        <v>-983698.006</v>
      </c>
      <c r="G36" s="53">
        <f t="shared" si="35"/>
        <v>0</v>
      </c>
      <c r="H36" s="53"/>
      <c r="I36" s="53"/>
      <c r="J36" s="53"/>
      <c r="K36" s="53"/>
      <c r="L36" s="53"/>
    </row>
    <row r="37">
      <c r="A37" s="53">
        <v>35.0</v>
      </c>
      <c r="B37" s="53">
        <v>-2191463.9457492507</v>
      </c>
      <c r="C37" s="53">
        <v>-2389638.007139997</v>
      </c>
      <c r="D37" s="53"/>
      <c r="E37" s="53">
        <f t="shared" ref="E37:G37" si="36">B37*(1-61%)</f>
        <v>-854670.9388</v>
      </c>
      <c r="F37" s="53">
        <f t="shared" si="36"/>
        <v>-931958.8228</v>
      </c>
      <c r="G37" s="53">
        <f t="shared" si="36"/>
        <v>0</v>
      </c>
      <c r="H37" s="53"/>
      <c r="I37" s="53"/>
      <c r="J37" s="53"/>
      <c r="K37" s="53"/>
      <c r="L37" s="53"/>
    </row>
    <row r="38">
      <c r="A38" s="53">
        <v>36.0</v>
      </c>
      <c r="B38" s="53">
        <v>-2883460.375649717</v>
      </c>
      <c r="C38" s="53">
        <v>-3476481.821251957</v>
      </c>
      <c r="D38" s="53"/>
      <c r="E38" s="53">
        <f t="shared" ref="E38:G38" si="37">B38*(1-61%)</f>
        <v>-1124549.547</v>
      </c>
      <c r="F38" s="53">
        <f t="shared" si="37"/>
        <v>-1355827.91</v>
      </c>
      <c r="G38" s="53">
        <f t="shared" si="37"/>
        <v>0</v>
      </c>
      <c r="H38" s="53"/>
      <c r="I38" s="53"/>
      <c r="J38" s="53"/>
      <c r="K38" s="53"/>
      <c r="L38" s="53"/>
    </row>
    <row r="39">
      <c r="A39" s="53">
        <v>37.0</v>
      </c>
      <c r="B39" s="53">
        <v>-2248226.142285287</v>
      </c>
      <c r="C39" s="53">
        <v>-2863502.5401863693</v>
      </c>
      <c r="D39" s="53"/>
      <c r="E39" s="53">
        <f t="shared" ref="E39:G39" si="38">B39*(1-61%)</f>
        <v>-876808.1955</v>
      </c>
      <c r="F39" s="53">
        <f t="shared" si="38"/>
        <v>-1116765.991</v>
      </c>
      <c r="G39" s="53">
        <f t="shared" si="38"/>
        <v>0</v>
      </c>
      <c r="H39" s="53"/>
      <c r="I39" s="53"/>
      <c r="J39" s="53"/>
      <c r="K39" s="53"/>
      <c r="L39" s="53"/>
    </row>
    <row r="40">
      <c r="A40" s="53">
        <v>38.0</v>
      </c>
      <c r="B40" s="53">
        <v>-2300628.849394211</v>
      </c>
      <c r="C40" s="53">
        <v>-2348030.9320521033</v>
      </c>
      <c r="D40" s="53"/>
      <c r="E40" s="53">
        <f t="shared" ref="E40:G40" si="39">B40*(1-61%)</f>
        <v>-897245.2513</v>
      </c>
      <c r="F40" s="53">
        <f t="shared" si="39"/>
        <v>-915732.0635</v>
      </c>
      <c r="G40" s="53">
        <f t="shared" si="39"/>
        <v>0</v>
      </c>
      <c r="H40" s="53"/>
      <c r="I40" s="53"/>
      <c r="J40" s="53"/>
      <c r="K40" s="53"/>
      <c r="L40" s="53"/>
    </row>
    <row r="41">
      <c r="A41" s="53">
        <v>39.0</v>
      </c>
      <c r="B41" s="53">
        <v>-2680515.993254987</v>
      </c>
      <c r="C41" s="53">
        <v>-2872856.6111304634</v>
      </c>
      <c r="D41" s="53"/>
      <c r="E41" s="53">
        <f t="shared" ref="E41:G41" si="40">B41*(1-61%)</f>
        <v>-1045401.237</v>
      </c>
      <c r="F41" s="53">
        <f t="shared" si="40"/>
        <v>-1120414.078</v>
      </c>
      <c r="G41" s="53">
        <f t="shared" si="40"/>
        <v>0</v>
      </c>
      <c r="H41" s="53"/>
      <c r="I41" s="53"/>
      <c r="J41" s="53"/>
      <c r="K41" s="53"/>
      <c r="L41" s="53"/>
    </row>
    <row r="42">
      <c r="A42" s="53">
        <v>40.0</v>
      </c>
      <c r="B42" s="53">
        <v>-3596472.771188563</v>
      </c>
      <c r="C42" s="53">
        <v>-2534631.2463557436</v>
      </c>
      <c r="D42" s="53"/>
      <c r="E42" s="53">
        <f t="shared" ref="E42:G42" si="41">B42*(1-61%)</f>
        <v>-1402624.381</v>
      </c>
      <c r="F42" s="53">
        <f t="shared" si="41"/>
        <v>-988506.1861</v>
      </c>
      <c r="G42" s="53">
        <f t="shared" si="41"/>
        <v>0</v>
      </c>
      <c r="H42" s="53"/>
      <c r="I42" s="53"/>
      <c r="J42" s="53"/>
      <c r="K42" s="53"/>
      <c r="L42" s="53"/>
    </row>
    <row r="43">
      <c r="A43" s="53">
        <v>41.0</v>
      </c>
      <c r="B43" s="53">
        <v>-3461597.86167102</v>
      </c>
      <c r="C43" s="53">
        <v>-3159591.400294528</v>
      </c>
      <c r="D43" s="53"/>
      <c r="E43" s="53">
        <f t="shared" ref="E43:G43" si="42">B43*(1-61%)</f>
        <v>-1350023.166</v>
      </c>
      <c r="F43" s="53">
        <f t="shared" si="42"/>
        <v>-1232240.646</v>
      </c>
      <c r="G43" s="53">
        <f t="shared" si="42"/>
        <v>0</v>
      </c>
      <c r="H43" s="53"/>
      <c r="I43" s="53"/>
      <c r="J43" s="53"/>
      <c r="K43" s="53"/>
      <c r="L43" s="53"/>
    </row>
    <row r="44">
      <c r="A44" s="53">
        <v>42.0</v>
      </c>
      <c r="B44" s="53">
        <v>-2068265.281164636</v>
      </c>
      <c r="C44" s="53">
        <v>-3017615.1417078907</v>
      </c>
      <c r="D44" s="53"/>
      <c r="E44" s="53">
        <f t="shared" ref="E44:G44" si="43">B44*(1-61%)</f>
        <v>-806623.4597</v>
      </c>
      <c r="F44" s="53">
        <f t="shared" si="43"/>
        <v>-1176869.905</v>
      </c>
      <c r="G44" s="53">
        <f t="shared" si="43"/>
        <v>0</v>
      </c>
      <c r="H44" s="53"/>
      <c r="I44" s="53"/>
      <c r="J44" s="53"/>
      <c r="K44" s="53"/>
      <c r="L44" s="53"/>
    </row>
    <row r="45">
      <c r="A45" s="53">
        <v>43.0</v>
      </c>
      <c r="B45" s="53">
        <v>-2245095.636732084</v>
      </c>
      <c r="C45" s="53">
        <v>-1861941.0074251564</v>
      </c>
      <c r="D45" s="53"/>
      <c r="E45" s="53">
        <f t="shared" ref="E45:G45" si="44">B45*(1-61%)</f>
        <v>-875587.2983</v>
      </c>
      <c r="F45" s="53">
        <f t="shared" si="44"/>
        <v>-726156.9929</v>
      </c>
      <c r="G45" s="53">
        <f t="shared" si="44"/>
        <v>0</v>
      </c>
      <c r="H45" s="53"/>
      <c r="I45" s="53"/>
      <c r="J45" s="53"/>
      <c r="K45" s="53"/>
      <c r="L45" s="53"/>
    </row>
    <row r="46">
      <c r="A46" s="53">
        <v>44.0</v>
      </c>
      <c r="B46" s="53">
        <v>-3045046.877933084</v>
      </c>
      <c r="C46" s="53">
        <v>-2739811.2854763847</v>
      </c>
      <c r="D46" s="53"/>
      <c r="E46" s="53">
        <f t="shared" ref="E46:G46" si="45">B46*(1-61%)</f>
        <v>-1187568.282</v>
      </c>
      <c r="F46" s="53">
        <f t="shared" si="45"/>
        <v>-1068526.401</v>
      </c>
      <c r="G46" s="53">
        <f t="shared" si="45"/>
        <v>0</v>
      </c>
      <c r="H46" s="53"/>
      <c r="I46" s="53"/>
      <c r="J46" s="53"/>
      <c r="K46" s="53"/>
      <c r="L46" s="53"/>
    </row>
    <row r="47">
      <c r="A47" s="53">
        <v>45.0</v>
      </c>
      <c r="B47" s="53">
        <v>-2976434.8811688703</v>
      </c>
      <c r="C47" s="53">
        <v>-3612955.442986289</v>
      </c>
      <c r="D47" s="53"/>
      <c r="E47" s="53">
        <f t="shared" ref="E47:G47" si="46">B47*(1-61%)</f>
        <v>-1160809.604</v>
      </c>
      <c r="F47" s="53">
        <f t="shared" si="46"/>
        <v>-1409052.623</v>
      </c>
      <c r="G47" s="53">
        <f t="shared" si="46"/>
        <v>0</v>
      </c>
      <c r="H47" s="53"/>
      <c r="I47" s="53"/>
      <c r="J47" s="53"/>
      <c r="K47" s="53"/>
      <c r="L47" s="53"/>
    </row>
    <row r="48">
      <c r="A48" s="53">
        <v>46.0</v>
      </c>
      <c r="B48" s="53">
        <v>-4738933.328962376</v>
      </c>
      <c r="C48" s="53">
        <v>-4095373.19082723</v>
      </c>
      <c r="D48" s="53"/>
      <c r="E48" s="53">
        <f t="shared" ref="E48:G48" si="47">B48*(1-61%)</f>
        <v>-1848183.998</v>
      </c>
      <c r="F48" s="53">
        <f t="shared" si="47"/>
        <v>-1597195.544</v>
      </c>
      <c r="G48" s="53">
        <f t="shared" si="47"/>
        <v>0</v>
      </c>
      <c r="H48" s="53"/>
      <c r="I48" s="53"/>
      <c r="J48" s="53"/>
      <c r="K48" s="53"/>
      <c r="L48" s="53"/>
    </row>
    <row r="49">
      <c r="A49" s="53">
        <v>47.0</v>
      </c>
      <c r="B49" s="53">
        <v>-4837816.27967568</v>
      </c>
      <c r="C49" s="53">
        <v>-4011816.3602275834</v>
      </c>
      <c r="D49" s="53"/>
      <c r="E49" s="53">
        <f t="shared" ref="E49:G49" si="48">B49*(1-61%)</f>
        <v>-1886748.349</v>
      </c>
      <c r="F49" s="53">
        <f t="shared" si="48"/>
        <v>-1564608.38</v>
      </c>
      <c r="G49" s="53">
        <f t="shared" si="48"/>
        <v>0</v>
      </c>
      <c r="H49" s="53"/>
      <c r="I49" s="53"/>
      <c r="J49" s="53"/>
      <c r="K49" s="53"/>
      <c r="L49" s="53"/>
    </row>
    <row r="50">
      <c r="A50" s="53">
        <v>48.0</v>
      </c>
      <c r="B50" s="53">
        <v>-3846865.6218768405</v>
      </c>
      <c r="C50" s="53">
        <v>-6013941.214847597</v>
      </c>
      <c r="D50" s="53"/>
      <c r="E50" s="53">
        <f t="shared" ref="E50:G50" si="49">B50*(1-61%)</f>
        <v>-1500277.593</v>
      </c>
      <c r="F50" s="53">
        <f t="shared" si="49"/>
        <v>-2345437.074</v>
      </c>
      <c r="G50" s="53">
        <f t="shared" si="49"/>
        <v>0</v>
      </c>
      <c r="H50" s="53"/>
      <c r="I50" s="53"/>
      <c r="J50" s="53"/>
      <c r="K50" s="53"/>
      <c r="L50" s="53"/>
    </row>
    <row r="51">
      <c r="A51" s="53">
        <v>49.0</v>
      </c>
      <c r="B51" s="53">
        <v>-4585543.604841452</v>
      </c>
      <c r="C51" s="53">
        <v>-3248739.370705315</v>
      </c>
      <c r="D51" s="53"/>
      <c r="E51" s="53">
        <f t="shared" ref="E51:G51" si="50">B51*(1-61%)</f>
        <v>-1788362.006</v>
      </c>
      <c r="F51" s="53">
        <f t="shared" si="50"/>
        <v>-1267008.355</v>
      </c>
      <c r="G51" s="53">
        <f t="shared" si="50"/>
        <v>0</v>
      </c>
      <c r="H51" s="53"/>
      <c r="I51" s="53"/>
      <c r="J51" s="53"/>
      <c r="K51" s="53"/>
      <c r="L51" s="53"/>
    </row>
    <row r="52">
      <c r="A52" s="53">
        <v>50.0</v>
      </c>
      <c r="B52" s="53">
        <v>-3949362.066938183</v>
      </c>
      <c r="C52" s="53">
        <v>-3469297.3827308095</v>
      </c>
      <c r="D52" s="53"/>
      <c r="E52" s="53">
        <f t="shared" ref="E52:G52" si="51">B52*(1-61%)</f>
        <v>-1540251.206</v>
      </c>
      <c r="F52" s="53">
        <f t="shared" si="51"/>
        <v>-1353025.979</v>
      </c>
      <c r="G52" s="53">
        <f t="shared" si="51"/>
        <v>0</v>
      </c>
      <c r="H52" s="53"/>
      <c r="I52" s="53"/>
      <c r="J52" s="53"/>
      <c r="K52" s="53"/>
      <c r="L52" s="53"/>
    </row>
    <row r="53">
      <c r="A53" s="53">
        <v>51.0</v>
      </c>
      <c r="B53" s="53">
        <v>-1.5659737753079597E7</v>
      </c>
      <c r="C53" s="53">
        <v>-5643630.132508723</v>
      </c>
      <c r="D53" s="53"/>
      <c r="E53" s="53">
        <f t="shared" ref="E53:G53" si="52">B53*(1-61%)</f>
        <v>-6107297.724</v>
      </c>
      <c r="F53" s="53">
        <f t="shared" si="52"/>
        <v>-2201015.752</v>
      </c>
      <c r="G53" s="53">
        <f t="shared" si="52"/>
        <v>0</v>
      </c>
      <c r="H53" s="53"/>
      <c r="I53" s="53"/>
      <c r="J53" s="53"/>
      <c r="K53" s="53"/>
      <c r="L53" s="53"/>
    </row>
    <row r="54">
      <c r="A54" s="53">
        <v>52.0</v>
      </c>
      <c r="B54" s="53">
        <v>-1984238.2269373084</v>
      </c>
      <c r="C54" s="53">
        <v>-1.5705283353438022E7</v>
      </c>
      <c r="D54" s="53"/>
      <c r="E54" s="53">
        <f t="shared" ref="E54:G54" si="53">B54*(1-61%)</f>
        <v>-773852.9085</v>
      </c>
      <c r="F54" s="53">
        <f t="shared" si="53"/>
        <v>-6125060.508</v>
      </c>
      <c r="G54" s="53">
        <f t="shared" si="53"/>
        <v>0</v>
      </c>
      <c r="H54" s="53"/>
      <c r="I54" s="53"/>
      <c r="J54" s="53"/>
      <c r="K54" s="53"/>
      <c r="L54" s="53"/>
    </row>
    <row r="55">
      <c r="A55" s="53"/>
      <c r="B55" s="53"/>
      <c r="C55" s="53"/>
      <c r="D55" s="53"/>
      <c r="E55" s="53">
        <f t="shared" ref="E55:G55" si="54">B55*(1-61%)</f>
        <v>0</v>
      </c>
      <c r="F55" s="53">
        <f t="shared" si="54"/>
        <v>0</v>
      </c>
      <c r="G55" s="53">
        <f t="shared" si="54"/>
        <v>0</v>
      </c>
      <c r="H55" s="53"/>
      <c r="I55" s="53"/>
      <c r="J55" s="53"/>
      <c r="K55" s="53"/>
      <c r="L55" s="53"/>
    </row>
    <row r="56">
      <c r="A56" s="53"/>
      <c r="B56" s="53"/>
      <c r="C56" s="53"/>
      <c r="D56" s="53"/>
      <c r="E56" s="53">
        <f t="shared" ref="E56:G56" si="55">B56*(1-61%)</f>
        <v>0</v>
      </c>
      <c r="F56" s="53">
        <f t="shared" si="55"/>
        <v>0</v>
      </c>
      <c r="G56" s="53">
        <f t="shared" si="55"/>
        <v>0</v>
      </c>
      <c r="H56" s="53"/>
      <c r="I56" s="53"/>
      <c r="J56" s="53"/>
      <c r="K56" s="53"/>
      <c r="L56" s="53"/>
    </row>
    <row r="57">
      <c r="A57" s="53"/>
      <c r="B57" s="53"/>
      <c r="C57" s="53"/>
      <c r="D57" s="53"/>
      <c r="E57" s="53">
        <f t="shared" ref="E57:G57" si="56">B57*(1-61%)</f>
        <v>0</v>
      </c>
      <c r="F57" s="53">
        <f t="shared" si="56"/>
        <v>0</v>
      </c>
      <c r="G57" s="53">
        <f t="shared" si="56"/>
        <v>0</v>
      </c>
      <c r="H57" s="53"/>
      <c r="I57" s="53"/>
      <c r="J57" s="53"/>
      <c r="K57" s="53"/>
      <c r="L57" s="53"/>
    </row>
    <row r="58">
      <c r="A58" s="53"/>
      <c r="B58" s="53"/>
      <c r="C58" s="53"/>
      <c r="D58" s="53"/>
      <c r="E58" s="53">
        <f t="shared" ref="E58:G58" si="57">B58*(1-61%)</f>
        <v>0</v>
      </c>
      <c r="F58" s="53">
        <f t="shared" si="57"/>
        <v>0</v>
      </c>
      <c r="G58" s="53">
        <f t="shared" si="57"/>
        <v>0</v>
      </c>
      <c r="H58" s="53"/>
      <c r="I58" s="53"/>
      <c r="J58" s="53"/>
      <c r="K58" s="53"/>
      <c r="L58" s="53"/>
    </row>
    <row r="59">
      <c r="A59" s="53"/>
      <c r="B59" s="53"/>
      <c r="C59" s="53"/>
      <c r="D59" s="53"/>
      <c r="E59" s="53">
        <f t="shared" ref="E59:G59" si="58">B59*(1-61%)</f>
        <v>0</v>
      </c>
      <c r="F59" s="53">
        <f t="shared" si="58"/>
        <v>0</v>
      </c>
      <c r="G59" s="53">
        <f t="shared" si="58"/>
        <v>0</v>
      </c>
      <c r="H59" s="53"/>
      <c r="I59" s="53"/>
      <c r="J59" s="53"/>
      <c r="K59" s="53"/>
      <c r="L59" s="53"/>
    </row>
    <row r="60">
      <c r="A60" s="53"/>
      <c r="B60" s="53"/>
      <c r="C60" s="53"/>
      <c r="D60" s="53"/>
      <c r="E60" s="53">
        <f t="shared" ref="E60:G60" si="59">B60*(1-61%)</f>
        <v>0</v>
      </c>
      <c r="F60" s="53">
        <f t="shared" si="59"/>
        <v>0</v>
      </c>
      <c r="G60" s="53">
        <f t="shared" si="59"/>
        <v>0</v>
      </c>
      <c r="H60" s="53"/>
      <c r="I60" s="53"/>
      <c r="J60" s="53"/>
      <c r="K60" s="53"/>
      <c r="L60" s="53"/>
    </row>
    <row r="61">
      <c r="A61" s="53"/>
      <c r="B61" s="53"/>
      <c r="C61" s="53"/>
      <c r="D61" s="53"/>
      <c r="E61" s="53">
        <f t="shared" ref="E61:G61" si="60">B61*(1-61%)</f>
        <v>0</v>
      </c>
      <c r="F61" s="53">
        <f t="shared" si="60"/>
        <v>0</v>
      </c>
      <c r="G61" s="53">
        <f t="shared" si="60"/>
        <v>0</v>
      </c>
      <c r="H61" s="53"/>
      <c r="I61" s="53"/>
      <c r="J61" s="53"/>
      <c r="K61" s="53"/>
      <c r="L61" s="53"/>
    </row>
    <row r="62">
      <c r="A62" s="53"/>
      <c r="B62" s="53"/>
      <c r="C62" s="53"/>
      <c r="D62" s="53"/>
      <c r="E62" s="53">
        <f t="shared" ref="E62:G62" si="61">B62*(1-61%)</f>
        <v>0</v>
      </c>
      <c r="F62" s="53">
        <f t="shared" si="61"/>
        <v>0</v>
      </c>
      <c r="G62" s="53">
        <f t="shared" si="61"/>
        <v>0</v>
      </c>
      <c r="H62" s="53"/>
      <c r="I62" s="53"/>
      <c r="J62" s="53"/>
      <c r="K62" s="53"/>
      <c r="L62" s="53"/>
    </row>
    <row r="63">
      <c r="A63" s="53"/>
      <c r="B63" s="53"/>
      <c r="C63" s="53"/>
      <c r="D63" s="53"/>
      <c r="E63" s="53">
        <f t="shared" ref="E63:G63" si="62">B63*(1-61%)</f>
        <v>0</v>
      </c>
      <c r="F63" s="53">
        <f t="shared" si="62"/>
        <v>0</v>
      </c>
      <c r="G63" s="53">
        <f t="shared" si="62"/>
        <v>0</v>
      </c>
      <c r="H63" s="53"/>
      <c r="I63" s="53"/>
      <c r="J63" s="53"/>
      <c r="K63" s="53"/>
      <c r="L63" s="53"/>
    </row>
    <row r="64">
      <c r="A64" s="53"/>
      <c r="B64" s="53"/>
      <c r="C64" s="53"/>
      <c r="D64" s="53"/>
      <c r="E64" s="53">
        <f t="shared" ref="E64:G64" si="63">B64*(1-61%)</f>
        <v>0</v>
      </c>
      <c r="F64" s="53">
        <f t="shared" si="63"/>
        <v>0</v>
      </c>
      <c r="G64" s="53">
        <f t="shared" si="63"/>
        <v>0</v>
      </c>
      <c r="H64" s="53"/>
      <c r="I64" s="53"/>
      <c r="J64" s="53"/>
      <c r="K64" s="53"/>
      <c r="L64" s="53"/>
    </row>
    <row r="65">
      <c r="A65" s="53"/>
      <c r="B65" s="53"/>
      <c r="C65" s="53"/>
      <c r="D65" s="53"/>
      <c r="E65" s="53">
        <f t="shared" ref="E65:G65" si="64">B65*(1-61%)</f>
        <v>0</v>
      </c>
      <c r="F65" s="53">
        <f t="shared" si="64"/>
        <v>0</v>
      </c>
      <c r="G65" s="53">
        <f t="shared" si="64"/>
        <v>0</v>
      </c>
      <c r="H65" s="53"/>
      <c r="I65" s="53"/>
      <c r="J65" s="53"/>
      <c r="K65" s="53"/>
      <c r="L65" s="53"/>
    </row>
    <row r="66">
      <c r="A66" s="53"/>
      <c r="B66" s="53"/>
      <c r="C66" s="53"/>
      <c r="D66" s="53"/>
      <c r="E66" s="53">
        <f t="shared" ref="E66:G66" si="65">B66*(1-61%)</f>
        <v>0</v>
      </c>
      <c r="F66" s="53">
        <f t="shared" si="65"/>
        <v>0</v>
      </c>
      <c r="G66" s="53">
        <f t="shared" si="65"/>
        <v>0</v>
      </c>
      <c r="H66" s="53"/>
      <c r="I66" s="53"/>
      <c r="J66" s="53"/>
      <c r="K66" s="53"/>
      <c r="L66" s="53"/>
    </row>
    <row r="67">
      <c r="A67" s="53"/>
      <c r="B67" s="53"/>
      <c r="C67" s="53"/>
      <c r="D67" s="53"/>
      <c r="E67" s="53">
        <f t="shared" ref="E67:G67" si="66">B67*(1-61%)</f>
        <v>0</v>
      </c>
      <c r="F67" s="53">
        <f t="shared" si="66"/>
        <v>0</v>
      </c>
      <c r="G67" s="53">
        <f t="shared" si="66"/>
        <v>0</v>
      </c>
      <c r="H67" s="53"/>
      <c r="I67" s="53"/>
      <c r="J67" s="53"/>
      <c r="K67" s="53"/>
      <c r="L67" s="53"/>
    </row>
    <row r="68">
      <c r="A68" s="53"/>
      <c r="B68" s="53"/>
      <c r="C68" s="53"/>
      <c r="D68" s="53"/>
      <c r="E68" s="53">
        <f t="shared" ref="E68:G68" si="67">B68*(1-61%)</f>
        <v>0</v>
      </c>
      <c r="F68" s="53">
        <f t="shared" si="67"/>
        <v>0</v>
      </c>
      <c r="G68" s="53">
        <f t="shared" si="67"/>
        <v>0</v>
      </c>
      <c r="H68" s="53"/>
      <c r="I68" s="53"/>
      <c r="J68" s="53"/>
      <c r="K68" s="53"/>
      <c r="L68" s="53"/>
    </row>
    <row r="69">
      <c r="A69" s="53"/>
      <c r="B69" s="53"/>
      <c r="C69" s="53"/>
      <c r="D69" s="53"/>
      <c r="E69" s="53">
        <f t="shared" ref="E69:G69" si="68">B69*(1-61%)</f>
        <v>0</v>
      </c>
      <c r="F69" s="53">
        <f t="shared" si="68"/>
        <v>0</v>
      </c>
      <c r="G69" s="53">
        <f t="shared" si="68"/>
        <v>0</v>
      </c>
      <c r="H69" s="53"/>
      <c r="I69" s="53"/>
      <c r="J69" s="53"/>
      <c r="K69" s="53"/>
      <c r="L69" s="53"/>
    </row>
    <row r="70">
      <c r="A70" s="53"/>
      <c r="B70" s="53"/>
      <c r="C70" s="53"/>
      <c r="D70" s="53"/>
      <c r="E70" s="53">
        <f t="shared" ref="E70:G70" si="69">B70*(1-61%)</f>
        <v>0</v>
      </c>
      <c r="F70" s="53">
        <f t="shared" si="69"/>
        <v>0</v>
      </c>
      <c r="G70" s="53">
        <f t="shared" si="69"/>
        <v>0</v>
      </c>
      <c r="H70" s="53"/>
      <c r="I70" s="53"/>
      <c r="J70" s="53"/>
      <c r="K70" s="53"/>
      <c r="L70" s="53"/>
    </row>
    <row r="71">
      <c r="A71" s="53"/>
      <c r="B71" s="53"/>
      <c r="C71" s="53"/>
      <c r="D71" s="53"/>
      <c r="E71" s="53">
        <f t="shared" ref="E71:G71" si="70">B71*(1-61%)</f>
        <v>0</v>
      </c>
      <c r="F71" s="53">
        <f t="shared" si="70"/>
        <v>0</v>
      </c>
      <c r="G71" s="53">
        <f t="shared" si="70"/>
        <v>0</v>
      </c>
      <c r="H71" s="53"/>
      <c r="I71" s="53"/>
      <c r="J71" s="53"/>
      <c r="K71" s="53"/>
      <c r="L71" s="53"/>
    </row>
    <row r="72">
      <c r="A72" s="53"/>
      <c r="B72" s="53"/>
      <c r="C72" s="53"/>
      <c r="D72" s="53"/>
      <c r="E72" s="53">
        <f t="shared" ref="E72:G72" si="71">B72*(1-61%)</f>
        <v>0</v>
      </c>
      <c r="F72" s="53">
        <f t="shared" si="71"/>
        <v>0</v>
      </c>
      <c r="G72" s="53">
        <f t="shared" si="71"/>
        <v>0</v>
      </c>
      <c r="H72" s="53"/>
      <c r="I72" s="53"/>
      <c r="J72" s="53"/>
      <c r="K72" s="53"/>
      <c r="L72" s="53"/>
    </row>
    <row r="73">
      <c r="A73" s="53"/>
      <c r="B73" s="53"/>
      <c r="C73" s="53"/>
      <c r="D73" s="53"/>
      <c r="E73" s="53">
        <f t="shared" ref="E73:G73" si="72">B73*(1-61%)</f>
        <v>0</v>
      </c>
      <c r="F73" s="53">
        <f t="shared" si="72"/>
        <v>0</v>
      </c>
      <c r="G73" s="53">
        <f t="shared" si="72"/>
        <v>0</v>
      </c>
      <c r="H73" s="53"/>
      <c r="I73" s="53"/>
      <c r="J73" s="53"/>
      <c r="K73" s="53"/>
      <c r="L73" s="53"/>
    </row>
    <row r="74">
      <c r="A74" s="53"/>
      <c r="B74" s="53"/>
      <c r="C74" s="53"/>
      <c r="D74" s="53"/>
      <c r="E74" s="53">
        <f t="shared" ref="E74:G74" si="73">B74*(1-61%)</f>
        <v>0</v>
      </c>
      <c r="F74" s="53">
        <f t="shared" si="73"/>
        <v>0</v>
      </c>
      <c r="G74" s="53">
        <f t="shared" si="73"/>
        <v>0</v>
      </c>
      <c r="H74" s="53"/>
      <c r="I74" s="53"/>
      <c r="J74" s="53"/>
      <c r="K74" s="53"/>
      <c r="L74" s="53"/>
    </row>
    <row r="75">
      <c r="A75" s="53"/>
      <c r="B75" s="53"/>
      <c r="C75" s="53"/>
      <c r="D75" s="53"/>
      <c r="E75" s="53">
        <f t="shared" ref="E75:G75" si="74">B75*(1-61%)</f>
        <v>0</v>
      </c>
      <c r="F75" s="53">
        <f t="shared" si="74"/>
        <v>0</v>
      </c>
      <c r="G75" s="53">
        <f t="shared" si="74"/>
        <v>0</v>
      </c>
      <c r="H75" s="53"/>
      <c r="I75" s="53"/>
      <c r="J75" s="53"/>
      <c r="K75" s="53"/>
      <c r="L75" s="53"/>
    </row>
    <row r="76">
      <c r="A76" s="53"/>
      <c r="B76" s="53"/>
      <c r="C76" s="53"/>
      <c r="D76" s="53"/>
      <c r="E76" s="53">
        <f t="shared" ref="E76:G76" si="75">B76*(1-61%)</f>
        <v>0</v>
      </c>
      <c r="F76" s="53">
        <f t="shared" si="75"/>
        <v>0</v>
      </c>
      <c r="G76" s="53">
        <f t="shared" si="75"/>
        <v>0</v>
      </c>
      <c r="H76" s="53"/>
      <c r="I76" s="53"/>
      <c r="J76" s="53"/>
      <c r="K76" s="53"/>
      <c r="L76" s="53"/>
    </row>
    <row r="77">
      <c r="A77" s="53"/>
      <c r="B77" s="53"/>
      <c r="C77" s="53"/>
      <c r="D77" s="53"/>
      <c r="E77" s="53">
        <f t="shared" ref="E77:G77" si="76">B77*(1-61%)</f>
        <v>0</v>
      </c>
      <c r="F77" s="53">
        <f t="shared" si="76"/>
        <v>0</v>
      </c>
      <c r="G77" s="53">
        <f t="shared" si="76"/>
        <v>0</v>
      </c>
      <c r="H77" s="53"/>
      <c r="I77" s="53"/>
      <c r="J77" s="53"/>
      <c r="K77" s="53"/>
      <c r="L77" s="53"/>
    </row>
    <row r="78">
      <c r="A78" s="53"/>
      <c r="B78" s="53"/>
      <c r="C78" s="53"/>
      <c r="D78" s="53"/>
      <c r="E78" s="53">
        <f t="shared" ref="E78:G78" si="77">B78*(1-61%)</f>
        <v>0</v>
      </c>
      <c r="F78" s="53">
        <f t="shared" si="77"/>
        <v>0</v>
      </c>
      <c r="G78" s="53">
        <f t="shared" si="77"/>
        <v>0</v>
      </c>
      <c r="H78" s="53"/>
      <c r="I78" s="53"/>
      <c r="J78" s="53"/>
      <c r="K78" s="53"/>
      <c r="L78" s="53"/>
    </row>
    <row r="79">
      <c r="A79" s="53"/>
      <c r="B79" s="53"/>
      <c r="C79" s="53"/>
      <c r="D79" s="53"/>
      <c r="E79" s="53">
        <f t="shared" ref="E79:G79" si="78">B79*(1-61%)</f>
        <v>0</v>
      </c>
      <c r="F79" s="53">
        <f t="shared" si="78"/>
        <v>0</v>
      </c>
      <c r="G79" s="53">
        <f t="shared" si="78"/>
        <v>0</v>
      </c>
      <c r="H79" s="53"/>
      <c r="I79" s="53"/>
      <c r="J79" s="53"/>
      <c r="K79" s="53"/>
      <c r="L79" s="53"/>
    </row>
    <row r="80">
      <c r="A80" s="53"/>
      <c r="B80" s="53"/>
      <c r="C80" s="53"/>
      <c r="D80" s="53"/>
      <c r="E80" s="53">
        <f t="shared" ref="E80:G80" si="79">B80*(1-61%)</f>
        <v>0</v>
      </c>
      <c r="F80" s="53">
        <f t="shared" si="79"/>
        <v>0</v>
      </c>
      <c r="G80" s="53">
        <f t="shared" si="79"/>
        <v>0</v>
      </c>
      <c r="H80" s="53"/>
      <c r="I80" s="53"/>
      <c r="J80" s="53"/>
      <c r="K80" s="53"/>
      <c r="L80" s="53"/>
    </row>
    <row r="81">
      <c r="A81" s="53"/>
      <c r="B81" s="53"/>
      <c r="C81" s="53"/>
      <c r="D81" s="53"/>
      <c r="E81" s="53">
        <f t="shared" ref="E81:G81" si="80">B81*(1-61%)</f>
        <v>0</v>
      </c>
      <c r="F81" s="53">
        <f t="shared" si="80"/>
        <v>0</v>
      </c>
      <c r="G81" s="53">
        <f t="shared" si="80"/>
        <v>0</v>
      </c>
      <c r="H81" s="53"/>
      <c r="I81" s="53"/>
      <c r="J81" s="53"/>
      <c r="K81" s="53"/>
      <c r="L81" s="53"/>
    </row>
    <row r="82">
      <c r="A82" s="53"/>
      <c r="B82" s="53"/>
      <c r="C82" s="53"/>
      <c r="D82" s="53"/>
      <c r="E82" s="53">
        <f t="shared" ref="E82:G82" si="81">B82*(1-61%)</f>
        <v>0</v>
      </c>
      <c r="F82" s="53">
        <f t="shared" si="81"/>
        <v>0</v>
      </c>
      <c r="G82" s="53">
        <f t="shared" si="81"/>
        <v>0</v>
      </c>
      <c r="H82" s="53"/>
      <c r="I82" s="53"/>
      <c r="J82" s="53"/>
      <c r="K82" s="53"/>
      <c r="L82" s="53"/>
    </row>
    <row r="83">
      <c r="A83" s="53"/>
      <c r="B83" s="53"/>
      <c r="C83" s="53"/>
      <c r="D83" s="53"/>
      <c r="E83" s="53">
        <f t="shared" ref="E83:G83" si="82">B83*(1-61%)</f>
        <v>0</v>
      </c>
      <c r="F83" s="53">
        <f t="shared" si="82"/>
        <v>0</v>
      </c>
      <c r="G83" s="53">
        <f t="shared" si="82"/>
        <v>0</v>
      </c>
      <c r="H83" s="53"/>
      <c r="I83" s="53"/>
      <c r="J83" s="53"/>
      <c r="K83" s="53"/>
      <c r="L83" s="53"/>
    </row>
    <row r="84">
      <c r="A84" s="53"/>
      <c r="B84" s="53"/>
      <c r="C84" s="53"/>
      <c r="D84" s="53"/>
      <c r="E84" s="53">
        <f t="shared" ref="E84:G84" si="83">B84*(1-61%)</f>
        <v>0</v>
      </c>
      <c r="F84" s="53">
        <f t="shared" si="83"/>
        <v>0</v>
      </c>
      <c r="G84" s="53">
        <f t="shared" si="83"/>
        <v>0</v>
      </c>
      <c r="H84" s="53"/>
      <c r="I84" s="53"/>
      <c r="J84" s="53"/>
      <c r="K84" s="53"/>
      <c r="L84" s="53"/>
    </row>
    <row r="85">
      <c r="A85" s="53"/>
      <c r="B85" s="53"/>
      <c r="C85" s="53"/>
      <c r="D85" s="53"/>
      <c r="E85" s="53">
        <f t="shared" ref="E85:G85" si="84">B85*(1-61%)</f>
        <v>0</v>
      </c>
      <c r="F85" s="53">
        <f t="shared" si="84"/>
        <v>0</v>
      </c>
      <c r="G85" s="53">
        <f t="shared" si="84"/>
        <v>0</v>
      </c>
      <c r="H85" s="53"/>
      <c r="I85" s="53"/>
      <c r="J85" s="53"/>
      <c r="K85" s="53"/>
      <c r="L85" s="53"/>
    </row>
    <row r="86">
      <c r="A86" s="53"/>
      <c r="B86" s="53"/>
      <c r="C86" s="53"/>
      <c r="D86" s="53"/>
      <c r="E86" s="53">
        <f t="shared" ref="E86:G86" si="85">B86*(1-61%)</f>
        <v>0</v>
      </c>
      <c r="F86" s="53">
        <f t="shared" si="85"/>
        <v>0</v>
      </c>
      <c r="G86" s="53">
        <f t="shared" si="85"/>
        <v>0</v>
      </c>
      <c r="H86" s="53"/>
      <c r="I86" s="53"/>
      <c r="J86" s="53"/>
      <c r="K86" s="53"/>
      <c r="L86" s="53"/>
    </row>
    <row r="87">
      <c r="A87" s="53"/>
      <c r="B87" s="53"/>
      <c r="C87" s="53"/>
      <c r="D87" s="53"/>
      <c r="E87" s="53">
        <f t="shared" ref="E87:G87" si="86">B87*(1-61%)</f>
        <v>0</v>
      </c>
      <c r="F87" s="53">
        <f t="shared" si="86"/>
        <v>0</v>
      </c>
      <c r="G87" s="53">
        <f t="shared" si="86"/>
        <v>0</v>
      </c>
      <c r="H87" s="53"/>
      <c r="I87" s="53"/>
      <c r="J87" s="53"/>
      <c r="K87" s="53"/>
      <c r="L87" s="53"/>
    </row>
    <row r="88">
      <c r="A88" s="53"/>
      <c r="B88" s="53"/>
      <c r="C88" s="53"/>
      <c r="D88" s="53"/>
      <c r="E88" s="53">
        <f t="shared" ref="E88:G88" si="87">B88*(1-61%)</f>
        <v>0</v>
      </c>
      <c r="F88" s="53">
        <f t="shared" si="87"/>
        <v>0</v>
      </c>
      <c r="G88" s="53">
        <f t="shared" si="87"/>
        <v>0</v>
      </c>
      <c r="H88" s="53"/>
      <c r="I88" s="53"/>
      <c r="J88" s="53"/>
      <c r="K88" s="53"/>
      <c r="L88" s="53"/>
    </row>
    <row r="89">
      <c r="A89" s="53"/>
      <c r="B89" s="53"/>
      <c r="C89" s="53"/>
      <c r="D89" s="53"/>
      <c r="E89" s="53">
        <f t="shared" ref="E89:G89" si="88">B89*(1-61%)</f>
        <v>0</v>
      </c>
      <c r="F89" s="53">
        <f t="shared" si="88"/>
        <v>0</v>
      </c>
      <c r="G89" s="53">
        <f t="shared" si="88"/>
        <v>0</v>
      </c>
      <c r="H89" s="53"/>
      <c r="I89" s="53"/>
      <c r="J89" s="53"/>
      <c r="K89" s="53"/>
      <c r="L89" s="53"/>
    </row>
    <row r="90">
      <c r="A90" s="53"/>
      <c r="B90" s="53"/>
      <c r="C90" s="53"/>
      <c r="D90" s="53"/>
      <c r="E90" s="53">
        <f t="shared" ref="E90:G90" si="89">B90*(1-61%)</f>
        <v>0</v>
      </c>
      <c r="F90" s="53">
        <f t="shared" si="89"/>
        <v>0</v>
      </c>
      <c r="G90" s="53">
        <f t="shared" si="89"/>
        <v>0</v>
      </c>
      <c r="H90" s="53"/>
      <c r="I90" s="53"/>
      <c r="J90" s="53"/>
      <c r="K90" s="53"/>
      <c r="L90" s="53"/>
    </row>
    <row r="91">
      <c r="A91" s="53"/>
      <c r="B91" s="53"/>
      <c r="C91" s="53"/>
      <c r="D91" s="53"/>
      <c r="E91" s="53">
        <f t="shared" ref="E91:G91" si="90">B91*(1-61%)</f>
        <v>0</v>
      </c>
      <c r="F91" s="53">
        <f t="shared" si="90"/>
        <v>0</v>
      </c>
      <c r="G91" s="53">
        <f t="shared" si="90"/>
        <v>0</v>
      </c>
      <c r="H91" s="53"/>
      <c r="I91" s="53"/>
      <c r="J91" s="53"/>
      <c r="K91" s="53"/>
      <c r="L91" s="53"/>
    </row>
    <row r="92">
      <c r="A92" s="53"/>
      <c r="B92" s="53"/>
      <c r="C92" s="53"/>
      <c r="D92" s="53"/>
      <c r="E92" s="53">
        <f t="shared" ref="E92:G92" si="91">B92*(1-61%)</f>
        <v>0</v>
      </c>
      <c r="F92" s="53">
        <f t="shared" si="91"/>
        <v>0</v>
      </c>
      <c r="G92" s="53">
        <f t="shared" si="91"/>
        <v>0</v>
      </c>
      <c r="H92" s="53"/>
      <c r="I92" s="53"/>
      <c r="J92" s="53"/>
      <c r="K92" s="53"/>
      <c r="L92" s="53"/>
    </row>
    <row r="93">
      <c r="A93" s="53"/>
      <c r="B93" s="53"/>
      <c r="C93" s="53"/>
      <c r="D93" s="53"/>
      <c r="E93" s="53">
        <f t="shared" ref="E93:G93" si="92">B93*(1-61%)</f>
        <v>0</v>
      </c>
      <c r="F93" s="53">
        <f t="shared" si="92"/>
        <v>0</v>
      </c>
      <c r="G93" s="53">
        <f t="shared" si="92"/>
        <v>0</v>
      </c>
      <c r="H93" s="53"/>
      <c r="I93" s="53"/>
      <c r="J93" s="53"/>
      <c r="K93" s="53"/>
      <c r="L93" s="53"/>
    </row>
    <row r="94">
      <c r="A94" s="53"/>
      <c r="B94" s="53"/>
      <c r="C94" s="53"/>
      <c r="D94" s="53"/>
      <c r="E94" s="53">
        <f t="shared" ref="E94:G94" si="93">B94*(1-61%)</f>
        <v>0</v>
      </c>
      <c r="F94" s="53">
        <f t="shared" si="93"/>
        <v>0</v>
      </c>
      <c r="G94" s="53">
        <f t="shared" si="93"/>
        <v>0</v>
      </c>
      <c r="H94" s="53"/>
      <c r="I94" s="53"/>
      <c r="J94" s="53"/>
      <c r="K94" s="53"/>
      <c r="L94" s="53"/>
    </row>
    <row r="95">
      <c r="A95" s="53"/>
      <c r="B95" s="53"/>
      <c r="C95" s="53"/>
      <c r="D95" s="53"/>
      <c r="E95" s="53">
        <f t="shared" ref="E95:G95" si="94">B95*(1-61%)</f>
        <v>0</v>
      </c>
      <c r="F95" s="53">
        <f t="shared" si="94"/>
        <v>0</v>
      </c>
      <c r="G95" s="53">
        <f t="shared" si="94"/>
        <v>0</v>
      </c>
      <c r="H95" s="53"/>
      <c r="I95" s="53"/>
      <c r="J95" s="53"/>
      <c r="K95" s="53"/>
      <c r="L95" s="53"/>
    </row>
    <row r="96">
      <c r="A96" s="53"/>
      <c r="B96" s="53"/>
      <c r="C96" s="53"/>
      <c r="D96" s="53"/>
      <c r="E96" s="53">
        <f t="shared" ref="E96:G96" si="95">B96*(1-61%)</f>
        <v>0</v>
      </c>
      <c r="F96" s="53">
        <f t="shared" si="95"/>
        <v>0</v>
      </c>
      <c r="G96" s="53">
        <f t="shared" si="95"/>
        <v>0</v>
      </c>
      <c r="H96" s="53"/>
      <c r="I96" s="53"/>
      <c r="J96" s="53"/>
      <c r="K96" s="53"/>
      <c r="L96" s="53"/>
    </row>
    <row r="97">
      <c r="A97" s="53"/>
      <c r="B97" s="53"/>
      <c r="C97" s="53"/>
      <c r="D97" s="53"/>
      <c r="E97" s="53">
        <f t="shared" ref="E97:G97" si="96">B97*(1-61%)</f>
        <v>0</v>
      </c>
      <c r="F97" s="53">
        <f t="shared" si="96"/>
        <v>0</v>
      </c>
      <c r="G97" s="53">
        <f t="shared" si="96"/>
        <v>0</v>
      </c>
      <c r="H97" s="53"/>
      <c r="I97" s="53"/>
      <c r="J97" s="53"/>
      <c r="K97" s="53"/>
      <c r="L97" s="53"/>
    </row>
    <row r="98">
      <c r="A98" s="53"/>
      <c r="B98" s="53"/>
      <c r="C98" s="53"/>
      <c r="D98" s="53"/>
      <c r="E98" s="53">
        <f t="shared" ref="E98:G98" si="97">B98*(1-61%)</f>
        <v>0</v>
      </c>
      <c r="F98" s="53">
        <f t="shared" si="97"/>
        <v>0</v>
      </c>
      <c r="G98" s="53">
        <f t="shared" si="97"/>
        <v>0</v>
      </c>
      <c r="H98" s="53"/>
      <c r="I98" s="53"/>
      <c r="J98" s="53"/>
      <c r="K98" s="53"/>
      <c r="L98" s="53"/>
    </row>
    <row r="99">
      <c r="A99" s="53"/>
      <c r="B99" s="53"/>
      <c r="C99" s="53"/>
      <c r="D99" s="53"/>
      <c r="E99" s="53">
        <f t="shared" ref="E99:G99" si="98">B99*(1-61%)</f>
        <v>0</v>
      </c>
      <c r="F99" s="53">
        <f t="shared" si="98"/>
        <v>0</v>
      </c>
      <c r="G99" s="53">
        <f t="shared" si="98"/>
        <v>0</v>
      </c>
      <c r="H99" s="53"/>
      <c r="I99" s="53"/>
      <c r="J99" s="53"/>
      <c r="K99" s="53"/>
      <c r="L99" s="53"/>
    </row>
    <row r="100">
      <c r="A100" s="53"/>
      <c r="B100" s="53"/>
      <c r="C100" s="53"/>
      <c r="D100" s="53"/>
      <c r="E100" s="53">
        <f t="shared" ref="E100:G100" si="99">B100*(1-61%)</f>
        <v>0</v>
      </c>
      <c r="F100" s="53">
        <f t="shared" si="99"/>
        <v>0</v>
      </c>
      <c r="G100" s="53">
        <f t="shared" si="99"/>
        <v>0</v>
      </c>
      <c r="H100" s="53"/>
      <c r="I100" s="53"/>
      <c r="J100" s="53"/>
      <c r="K100" s="53"/>
      <c r="L100" s="53"/>
    </row>
    <row r="101">
      <c r="A101" s="53"/>
      <c r="B101" s="53"/>
      <c r="C101" s="53"/>
      <c r="D101" s="53"/>
      <c r="E101" s="53">
        <f t="shared" ref="E101:G101" si="100">B101*(1-61%)</f>
        <v>0</v>
      </c>
      <c r="F101" s="53">
        <f t="shared" si="100"/>
        <v>0</v>
      </c>
      <c r="G101" s="53">
        <f t="shared" si="100"/>
        <v>0</v>
      </c>
      <c r="H101" s="53"/>
      <c r="I101" s="53"/>
      <c r="J101" s="53"/>
      <c r="K101" s="53"/>
      <c r="L101" s="53"/>
    </row>
    <row r="102">
      <c r="A102" s="53"/>
      <c r="B102" s="53"/>
      <c r="C102" s="53"/>
      <c r="D102" s="53"/>
      <c r="E102" s="53">
        <f t="shared" ref="E102:G102" si="101">B102*(1-61%)</f>
        <v>0</v>
      </c>
      <c r="F102" s="53">
        <f t="shared" si="101"/>
        <v>0</v>
      </c>
      <c r="G102" s="53">
        <f t="shared" si="101"/>
        <v>0</v>
      </c>
      <c r="H102" s="53"/>
      <c r="I102" s="53"/>
      <c r="J102" s="53"/>
      <c r="K102" s="53"/>
      <c r="L102" s="53"/>
    </row>
    <row r="103">
      <c r="A103" s="53"/>
      <c r="B103" s="53"/>
      <c r="C103" s="53"/>
      <c r="D103" s="53"/>
      <c r="E103" s="53">
        <f t="shared" ref="E103:G103" si="102">B103*(1-61%)</f>
        <v>0</v>
      </c>
      <c r="F103" s="53">
        <f t="shared" si="102"/>
        <v>0</v>
      </c>
      <c r="G103" s="53">
        <f t="shared" si="102"/>
        <v>0</v>
      </c>
      <c r="H103" s="53"/>
      <c r="I103" s="53"/>
      <c r="J103" s="53"/>
      <c r="K103" s="53"/>
      <c r="L103" s="53"/>
    </row>
    <row r="104">
      <c r="A104" s="53"/>
      <c r="B104" s="53"/>
      <c r="C104" s="53"/>
      <c r="D104" s="53"/>
      <c r="E104" s="53">
        <f t="shared" ref="E104:G104" si="103">B104*(1-61%)</f>
        <v>0</v>
      </c>
      <c r="F104" s="53">
        <f t="shared" si="103"/>
        <v>0</v>
      </c>
      <c r="G104" s="53">
        <f t="shared" si="103"/>
        <v>0</v>
      </c>
      <c r="H104" s="53"/>
      <c r="I104" s="53"/>
      <c r="J104" s="53"/>
      <c r="K104" s="53"/>
      <c r="L104" s="53"/>
    </row>
    <row r="105">
      <c r="A105" s="53"/>
      <c r="B105" s="53"/>
      <c r="C105" s="53"/>
      <c r="D105" s="53"/>
      <c r="E105" s="53">
        <f t="shared" ref="E105:G105" si="104">B105*(1-61%)</f>
        <v>0</v>
      </c>
      <c r="F105" s="53">
        <f t="shared" si="104"/>
        <v>0</v>
      </c>
      <c r="G105" s="53">
        <f t="shared" si="104"/>
        <v>0</v>
      </c>
      <c r="H105" s="53"/>
      <c r="I105" s="53"/>
      <c r="J105" s="53"/>
      <c r="K105" s="53"/>
      <c r="L105" s="53"/>
    </row>
    <row r="106">
      <c r="A106" s="53"/>
      <c r="B106" s="53"/>
      <c r="C106" s="53"/>
      <c r="D106" s="53"/>
      <c r="E106" s="53">
        <f t="shared" ref="E106:G106" si="105">B106*(1-61%)</f>
        <v>0</v>
      </c>
      <c r="F106" s="53">
        <f t="shared" si="105"/>
        <v>0</v>
      </c>
      <c r="G106" s="53">
        <f t="shared" si="105"/>
        <v>0</v>
      </c>
      <c r="H106" s="53"/>
      <c r="I106" s="53"/>
      <c r="J106" s="53"/>
      <c r="K106" s="53"/>
      <c r="L106" s="53"/>
    </row>
    <row r="107">
      <c r="A107" s="53"/>
      <c r="B107" s="53"/>
      <c r="C107" s="53"/>
      <c r="D107" s="53"/>
      <c r="E107" s="53">
        <f t="shared" ref="E107:G107" si="106">B107*(1-61%)</f>
        <v>0</v>
      </c>
      <c r="F107" s="53">
        <f t="shared" si="106"/>
        <v>0</v>
      </c>
      <c r="G107" s="53">
        <f t="shared" si="106"/>
        <v>0</v>
      </c>
      <c r="H107" s="53"/>
      <c r="I107" s="53"/>
      <c r="J107" s="53"/>
      <c r="K107" s="53"/>
      <c r="L107" s="53"/>
    </row>
    <row r="108">
      <c r="A108" s="53"/>
      <c r="B108" s="53"/>
      <c r="C108" s="53"/>
      <c r="D108" s="53"/>
      <c r="E108" s="53">
        <f t="shared" ref="E108:G108" si="107">B108*(1-61%)</f>
        <v>0</v>
      </c>
      <c r="F108" s="53">
        <f t="shared" si="107"/>
        <v>0</v>
      </c>
      <c r="G108" s="53">
        <f t="shared" si="107"/>
        <v>0</v>
      </c>
      <c r="H108" s="53"/>
      <c r="I108" s="53"/>
      <c r="J108" s="53"/>
      <c r="K108" s="53"/>
      <c r="L108" s="53"/>
    </row>
    <row r="109">
      <c r="A109" s="53"/>
      <c r="B109" s="53"/>
      <c r="C109" s="53"/>
      <c r="D109" s="53"/>
      <c r="E109" s="53">
        <f t="shared" ref="E109:G109" si="108">B109*(1-61%)</f>
        <v>0</v>
      </c>
      <c r="F109" s="53">
        <f t="shared" si="108"/>
        <v>0</v>
      </c>
      <c r="G109" s="53">
        <f t="shared" si="108"/>
        <v>0</v>
      </c>
      <c r="H109" s="53"/>
      <c r="I109" s="53"/>
      <c r="J109" s="53"/>
      <c r="K109" s="53"/>
      <c r="L109" s="53"/>
    </row>
    <row r="110">
      <c r="A110" s="53"/>
      <c r="B110" s="53"/>
      <c r="C110" s="53"/>
      <c r="D110" s="53"/>
      <c r="E110" s="53">
        <f t="shared" ref="E110:G110" si="109">B110*(1-61%)</f>
        <v>0</v>
      </c>
      <c r="F110" s="53">
        <f t="shared" si="109"/>
        <v>0</v>
      </c>
      <c r="G110" s="53">
        <f t="shared" si="109"/>
        <v>0</v>
      </c>
      <c r="H110" s="53"/>
      <c r="I110" s="53"/>
      <c r="J110" s="53"/>
      <c r="K110" s="53"/>
      <c r="L110" s="53"/>
    </row>
    <row r="111">
      <c r="A111" s="53"/>
      <c r="B111" s="53"/>
      <c r="C111" s="53"/>
      <c r="D111" s="53"/>
      <c r="E111" s="53">
        <f t="shared" ref="E111:G111" si="110">B111*(1-61%)</f>
        <v>0</v>
      </c>
      <c r="F111" s="53">
        <f t="shared" si="110"/>
        <v>0</v>
      </c>
      <c r="G111" s="53">
        <f t="shared" si="110"/>
        <v>0</v>
      </c>
      <c r="H111" s="53"/>
      <c r="I111" s="53"/>
      <c r="J111" s="53"/>
      <c r="K111" s="53"/>
      <c r="L111" s="53"/>
    </row>
    <row r="112">
      <c r="A112" s="53"/>
      <c r="B112" s="53"/>
      <c r="C112" s="53"/>
      <c r="D112" s="53"/>
      <c r="E112" s="53">
        <f t="shared" ref="E112:G112" si="111">B112*(1-61%)</f>
        <v>0</v>
      </c>
      <c r="F112" s="53">
        <f t="shared" si="111"/>
        <v>0</v>
      </c>
      <c r="G112" s="53">
        <f t="shared" si="111"/>
        <v>0</v>
      </c>
      <c r="H112" s="53"/>
      <c r="I112" s="53"/>
      <c r="J112" s="53"/>
      <c r="K112" s="53"/>
      <c r="L112" s="53"/>
    </row>
    <row r="113">
      <c r="A113" s="53"/>
      <c r="B113" s="53"/>
      <c r="C113" s="53"/>
      <c r="D113" s="53"/>
      <c r="E113" s="53">
        <f t="shared" ref="E113:G113" si="112">B113*(1-61%)</f>
        <v>0</v>
      </c>
      <c r="F113" s="53">
        <f t="shared" si="112"/>
        <v>0</v>
      </c>
      <c r="G113" s="53">
        <f t="shared" si="112"/>
        <v>0</v>
      </c>
      <c r="H113" s="53"/>
      <c r="I113" s="53"/>
      <c r="J113" s="53"/>
      <c r="K113" s="53"/>
      <c r="L113" s="53"/>
    </row>
    <row r="114">
      <c r="A114" s="53"/>
      <c r="B114" s="53"/>
      <c r="C114" s="53"/>
      <c r="D114" s="53"/>
      <c r="E114" s="53">
        <f t="shared" ref="E114:G114" si="113">B114*(1-61%)</f>
        <v>0</v>
      </c>
      <c r="F114" s="53">
        <f t="shared" si="113"/>
        <v>0</v>
      </c>
      <c r="G114" s="53">
        <f t="shared" si="113"/>
        <v>0</v>
      </c>
      <c r="H114" s="53"/>
      <c r="I114" s="53"/>
      <c r="J114" s="53"/>
      <c r="K114" s="53"/>
      <c r="L114" s="53"/>
    </row>
    <row r="115">
      <c r="A115" s="53"/>
      <c r="B115" s="53"/>
      <c r="C115" s="53"/>
      <c r="D115" s="53"/>
      <c r="E115" s="53">
        <f t="shared" ref="E115:G115" si="114">B115*(1-61%)</f>
        <v>0</v>
      </c>
      <c r="F115" s="53">
        <f t="shared" si="114"/>
        <v>0</v>
      </c>
      <c r="G115" s="53">
        <f t="shared" si="114"/>
        <v>0</v>
      </c>
      <c r="H115" s="53"/>
      <c r="I115" s="53"/>
      <c r="J115" s="53"/>
      <c r="K115" s="53"/>
      <c r="L115" s="53"/>
    </row>
    <row r="116">
      <c r="A116" s="53"/>
      <c r="B116" s="53"/>
      <c r="C116" s="53"/>
      <c r="D116" s="53"/>
      <c r="E116" s="53">
        <f t="shared" ref="E116:G116" si="115">B116*(1-61%)</f>
        <v>0</v>
      </c>
      <c r="F116" s="53">
        <f t="shared" si="115"/>
        <v>0</v>
      </c>
      <c r="G116" s="53">
        <f t="shared" si="115"/>
        <v>0</v>
      </c>
      <c r="H116" s="53"/>
      <c r="I116" s="53"/>
      <c r="J116" s="53"/>
      <c r="K116" s="53"/>
      <c r="L116" s="53"/>
    </row>
    <row r="117">
      <c r="A117" s="53"/>
      <c r="B117" s="53"/>
      <c r="C117" s="53"/>
      <c r="D117" s="53"/>
      <c r="E117" s="53">
        <f t="shared" ref="E117:G117" si="116">B117*(1-61%)</f>
        <v>0</v>
      </c>
      <c r="F117" s="53">
        <f t="shared" si="116"/>
        <v>0</v>
      </c>
      <c r="G117" s="53">
        <f t="shared" si="116"/>
        <v>0</v>
      </c>
      <c r="H117" s="53"/>
      <c r="I117" s="53"/>
      <c r="J117" s="53"/>
      <c r="K117" s="53"/>
      <c r="L117" s="53"/>
    </row>
    <row r="118">
      <c r="A118" s="53"/>
      <c r="B118" s="53"/>
      <c r="C118" s="53"/>
      <c r="D118" s="53"/>
      <c r="E118" s="53">
        <f t="shared" ref="E118:G118" si="117">B118*(1-61%)</f>
        <v>0</v>
      </c>
      <c r="F118" s="53">
        <f t="shared" si="117"/>
        <v>0</v>
      </c>
      <c r="G118" s="53">
        <f t="shared" si="117"/>
        <v>0</v>
      </c>
      <c r="H118" s="53"/>
      <c r="I118" s="53"/>
      <c r="J118" s="53"/>
      <c r="K118" s="53"/>
      <c r="L118" s="53"/>
    </row>
    <row r="119">
      <c r="A119" s="53"/>
      <c r="B119" s="53"/>
      <c r="C119" s="53"/>
      <c r="D119" s="53"/>
      <c r="E119" s="53">
        <f t="shared" ref="E119:G119" si="118">B119*(1-61%)</f>
        <v>0</v>
      </c>
      <c r="F119" s="53">
        <f t="shared" si="118"/>
        <v>0</v>
      </c>
      <c r="G119" s="53">
        <f t="shared" si="118"/>
        <v>0</v>
      </c>
      <c r="H119" s="53"/>
      <c r="I119" s="53"/>
      <c r="J119" s="53"/>
      <c r="K119" s="53"/>
      <c r="L119" s="53"/>
    </row>
    <row r="120">
      <c r="A120" s="53"/>
      <c r="B120" s="53"/>
      <c r="C120" s="53"/>
      <c r="D120" s="53"/>
      <c r="E120" s="53">
        <f t="shared" ref="E120:G120" si="119">B120*(1-61%)</f>
        <v>0</v>
      </c>
      <c r="F120" s="53">
        <f t="shared" si="119"/>
        <v>0</v>
      </c>
      <c r="G120" s="53">
        <f t="shared" si="119"/>
        <v>0</v>
      </c>
      <c r="H120" s="53"/>
      <c r="I120" s="53"/>
      <c r="J120" s="53"/>
      <c r="K120" s="53"/>
      <c r="L120" s="53"/>
    </row>
    <row r="121">
      <c r="A121" s="53"/>
      <c r="B121" s="53"/>
      <c r="C121" s="53"/>
      <c r="D121" s="53"/>
      <c r="E121" s="53">
        <f t="shared" ref="E121:G121" si="120">B121*(1-61%)</f>
        <v>0</v>
      </c>
      <c r="F121" s="53">
        <f t="shared" si="120"/>
        <v>0</v>
      </c>
      <c r="G121" s="53">
        <f t="shared" si="120"/>
        <v>0</v>
      </c>
      <c r="H121" s="53"/>
      <c r="I121" s="53"/>
      <c r="J121" s="53"/>
      <c r="K121" s="53"/>
      <c r="L121" s="53"/>
    </row>
    <row r="122">
      <c r="A122" s="53"/>
      <c r="B122" s="53"/>
      <c r="C122" s="53"/>
      <c r="D122" s="53"/>
      <c r="E122" s="53">
        <f t="shared" ref="E122:G122" si="121">B122*(1-61%)</f>
        <v>0</v>
      </c>
      <c r="F122" s="53">
        <f t="shared" si="121"/>
        <v>0</v>
      </c>
      <c r="G122" s="53">
        <f t="shared" si="121"/>
        <v>0</v>
      </c>
      <c r="H122" s="53"/>
      <c r="I122" s="53"/>
      <c r="J122" s="53"/>
      <c r="K122" s="53"/>
      <c r="L122" s="53"/>
    </row>
    <row r="123">
      <c r="A123" s="53"/>
      <c r="B123" s="53"/>
      <c r="C123" s="53"/>
      <c r="D123" s="53"/>
      <c r="E123" s="53">
        <f t="shared" ref="E123:G123" si="122">B123*(1-61%)</f>
        <v>0</v>
      </c>
      <c r="F123" s="53">
        <f t="shared" si="122"/>
        <v>0</v>
      </c>
      <c r="G123" s="53">
        <f t="shared" si="122"/>
        <v>0</v>
      </c>
      <c r="H123" s="53"/>
      <c r="I123" s="53"/>
      <c r="J123" s="53"/>
      <c r="K123" s="53"/>
      <c r="L123" s="53"/>
    </row>
    <row r="124">
      <c r="A124" s="53"/>
      <c r="B124" s="53"/>
      <c r="C124" s="53"/>
      <c r="D124" s="53"/>
      <c r="E124" s="53">
        <f t="shared" ref="E124:G124" si="123">B124*(1-61%)</f>
        <v>0</v>
      </c>
      <c r="F124" s="53">
        <f t="shared" si="123"/>
        <v>0</v>
      </c>
      <c r="G124" s="53">
        <f t="shared" si="123"/>
        <v>0</v>
      </c>
      <c r="H124" s="53"/>
      <c r="I124" s="53"/>
      <c r="J124" s="53"/>
      <c r="K124" s="53"/>
      <c r="L124" s="53"/>
    </row>
    <row r="125">
      <c r="A125" s="53"/>
      <c r="B125" s="53"/>
      <c r="C125" s="53"/>
      <c r="D125" s="53"/>
      <c r="E125" s="53">
        <f t="shared" ref="E125:G125" si="124">B125*(1-61%)</f>
        <v>0</v>
      </c>
      <c r="F125" s="53">
        <f t="shared" si="124"/>
        <v>0</v>
      </c>
      <c r="G125" s="53">
        <f t="shared" si="124"/>
        <v>0</v>
      </c>
      <c r="H125" s="53"/>
      <c r="I125" s="53"/>
      <c r="J125" s="53"/>
      <c r="K125" s="53"/>
      <c r="L125" s="53"/>
    </row>
    <row r="126">
      <c r="A126" s="53"/>
      <c r="B126" s="53"/>
      <c r="C126" s="53"/>
      <c r="D126" s="53"/>
      <c r="E126" s="53">
        <f t="shared" ref="E126:G126" si="125">B126*(1-61%)</f>
        <v>0</v>
      </c>
      <c r="F126" s="53">
        <f t="shared" si="125"/>
        <v>0</v>
      </c>
      <c r="G126" s="53">
        <f t="shared" si="125"/>
        <v>0</v>
      </c>
      <c r="H126" s="53"/>
      <c r="I126" s="53"/>
      <c r="J126" s="53"/>
      <c r="K126" s="53"/>
      <c r="L126" s="53"/>
    </row>
    <row r="127">
      <c r="A127" s="53"/>
      <c r="B127" s="53"/>
      <c r="C127" s="53"/>
      <c r="D127" s="53"/>
      <c r="E127" s="53">
        <f t="shared" ref="E127:G127" si="126">B127*(1-61%)</f>
        <v>0</v>
      </c>
      <c r="F127" s="53">
        <f t="shared" si="126"/>
        <v>0</v>
      </c>
      <c r="G127" s="53">
        <f t="shared" si="126"/>
        <v>0</v>
      </c>
      <c r="H127" s="53"/>
      <c r="I127" s="53"/>
      <c r="J127" s="53"/>
      <c r="K127" s="53"/>
      <c r="L127" s="53"/>
    </row>
    <row r="128">
      <c r="A128" s="53"/>
      <c r="B128" s="53"/>
      <c r="C128" s="53"/>
      <c r="D128" s="53"/>
      <c r="E128" s="53">
        <f t="shared" ref="E128:G128" si="127">B128*(1-61%)</f>
        <v>0</v>
      </c>
      <c r="F128" s="53">
        <f t="shared" si="127"/>
        <v>0</v>
      </c>
      <c r="G128" s="53">
        <f t="shared" si="127"/>
        <v>0</v>
      </c>
      <c r="H128" s="53"/>
      <c r="I128" s="53"/>
      <c r="J128" s="53"/>
      <c r="K128" s="53"/>
      <c r="L128" s="53"/>
    </row>
    <row r="129">
      <c r="A129" s="53"/>
      <c r="B129" s="53"/>
      <c r="C129" s="53"/>
      <c r="D129" s="53"/>
      <c r="E129" s="53">
        <f t="shared" ref="E129:G129" si="128">B129*(1-61%)</f>
        <v>0</v>
      </c>
      <c r="F129" s="53">
        <f t="shared" si="128"/>
        <v>0</v>
      </c>
      <c r="G129" s="53">
        <f t="shared" si="128"/>
        <v>0</v>
      </c>
      <c r="H129" s="53"/>
      <c r="I129" s="53"/>
      <c r="J129" s="53"/>
      <c r="K129" s="53"/>
      <c r="L129" s="53"/>
    </row>
    <row r="130">
      <c r="A130" s="53"/>
      <c r="B130" s="53"/>
      <c r="C130" s="53"/>
      <c r="D130" s="53"/>
      <c r="E130" s="53">
        <f t="shared" ref="E130:G130" si="129">B130*(1-61%)</f>
        <v>0</v>
      </c>
      <c r="F130" s="53">
        <f t="shared" si="129"/>
        <v>0</v>
      </c>
      <c r="G130" s="53">
        <f t="shared" si="129"/>
        <v>0</v>
      </c>
      <c r="H130" s="53"/>
      <c r="I130" s="53"/>
      <c r="J130" s="53"/>
      <c r="K130" s="53"/>
      <c r="L130" s="53"/>
    </row>
    <row r="131">
      <c r="A131" s="53"/>
      <c r="B131" s="53"/>
      <c r="C131" s="53"/>
      <c r="D131" s="53"/>
      <c r="E131" s="53">
        <f t="shared" ref="E131:G131" si="130">B131*(1-61%)</f>
        <v>0</v>
      </c>
      <c r="F131" s="53">
        <f t="shared" si="130"/>
        <v>0</v>
      </c>
      <c r="G131" s="53">
        <f t="shared" si="130"/>
        <v>0</v>
      </c>
      <c r="H131" s="53"/>
      <c r="I131" s="53"/>
      <c r="J131" s="53"/>
      <c r="K131" s="53"/>
      <c r="L131" s="53"/>
    </row>
    <row r="132">
      <c r="A132" s="53"/>
      <c r="B132" s="53"/>
      <c r="C132" s="53"/>
      <c r="D132" s="53"/>
      <c r="E132" s="53">
        <f t="shared" ref="E132:G132" si="131">B132*(1-61%)</f>
        <v>0</v>
      </c>
      <c r="F132" s="53">
        <f t="shared" si="131"/>
        <v>0</v>
      </c>
      <c r="G132" s="53">
        <f t="shared" si="131"/>
        <v>0</v>
      </c>
      <c r="H132" s="53"/>
      <c r="I132" s="53"/>
      <c r="J132" s="53"/>
      <c r="K132" s="53"/>
      <c r="L132" s="53"/>
    </row>
    <row r="133">
      <c r="A133" s="53"/>
      <c r="B133" s="53"/>
      <c r="C133" s="53"/>
      <c r="D133" s="53"/>
      <c r="E133" s="53">
        <f t="shared" ref="E133:G133" si="132">B133*(1-61%)</f>
        <v>0</v>
      </c>
      <c r="F133" s="53">
        <f t="shared" si="132"/>
        <v>0</v>
      </c>
      <c r="G133" s="53">
        <f t="shared" si="132"/>
        <v>0</v>
      </c>
      <c r="H133" s="53"/>
      <c r="I133" s="53"/>
      <c r="J133" s="53"/>
      <c r="K133" s="53"/>
      <c r="L133" s="53"/>
    </row>
    <row r="134">
      <c r="A134" s="53"/>
      <c r="B134" s="53"/>
      <c r="C134" s="53"/>
      <c r="D134" s="53"/>
      <c r="E134" s="53">
        <f t="shared" ref="E134:G134" si="133">B134*(1-61%)</f>
        <v>0</v>
      </c>
      <c r="F134" s="53">
        <f t="shared" si="133"/>
        <v>0</v>
      </c>
      <c r="G134" s="53">
        <f t="shared" si="133"/>
        <v>0</v>
      </c>
      <c r="H134" s="53"/>
      <c r="I134" s="53"/>
      <c r="J134" s="53"/>
      <c r="K134" s="53"/>
      <c r="L134" s="53"/>
    </row>
    <row r="135">
      <c r="A135" s="53"/>
      <c r="B135" s="53"/>
      <c r="C135" s="53"/>
      <c r="D135" s="53"/>
      <c r="E135" s="53">
        <f t="shared" ref="E135:G135" si="134">B135*(1-61%)</f>
        <v>0</v>
      </c>
      <c r="F135" s="53">
        <f t="shared" si="134"/>
        <v>0</v>
      </c>
      <c r="G135" s="53">
        <f t="shared" si="134"/>
        <v>0</v>
      </c>
      <c r="H135" s="53"/>
      <c r="I135" s="53"/>
      <c r="J135" s="53"/>
      <c r="K135" s="53"/>
      <c r="L135" s="53"/>
    </row>
    <row r="136">
      <c r="A136" s="53"/>
      <c r="B136" s="53"/>
      <c r="C136" s="53"/>
      <c r="D136" s="53"/>
      <c r="E136" s="53">
        <f t="shared" ref="E136:G136" si="135">B136*(1-61%)</f>
        <v>0</v>
      </c>
      <c r="F136" s="53">
        <f t="shared" si="135"/>
        <v>0</v>
      </c>
      <c r="G136" s="53">
        <f t="shared" si="135"/>
        <v>0</v>
      </c>
      <c r="H136" s="53"/>
      <c r="I136" s="53"/>
      <c r="J136" s="53"/>
      <c r="K136" s="53"/>
      <c r="L136" s="53"/>
    </row>
    <row r="137">
      <c r="A137" s="53"/>
      <c r="B137" s="53"/>
      <c r="C137" s="53"/>
      <c r="D137" s="53"/>
      <c r="E137" s="53">
        <f t="shared" ref="E137:G137" si="136">B137*(1-61%)</f>
        <v>0</v>
      </c>
      <c r="F137" s="53">
        <f t="shared" si="136"/>
        <v>0</v>
      </c>
      <c r="G137" s="53">
        <f t="shared" si="136"/>
        <v>0</v>
      </c>
      <c r="H137" s="53"/>
      <c r="I137" s="53"/>
      <c r="J137" s="53"/>
      <c r="K137" s="53"/>
      <c r="L137" s="53"/>
    </row>
    <row r="138">
      <c r="A138" s="53"/>
      <c r="B138" s="53"/>
      <c r="C138" s="53"/>
      <c r="D138" s="53"/>
      <c r="E138" s="53">
        <f t="shared" ref="E138:G138" si="137">B138*(1-61%)</f>
        <v>0</v>
      </c>
      <c r="F138" s="53">
        <f t="shared" si="137"/>
        <v>0</v>
      </c>
      <c r="G138" s="53">
        <f t="shared" si="137"/>
        <v>0</v>
      </c>
      <c r="H138" s="53"/>
      <c r="I138" s="53"/>
      <c r="J138" s="53"/>
      <c r="K138" s="53"/>
      <c r="L138" s="53"/>
    </row>
    <row r="139">
      <c r="A139" s="53"/>
      <c r="B139" s="53"/>
      <c r="C139" s="53"/>
      <c r="D139" s="53"/>
      <c r="E139" s="53">
        <f t="shared" ref="E139:G139" si="138">B139*(1-61%)</f>
        <v>0</v>
      </c>
      <c r="F139" s="53">
        <f t="shared" si="138"/>
        <v>0</v>
      </c>
      <c r="G139" s="53">
        <f t="shared" si="138"/>
        <v>0</v>
      </c>
      <c r="H139" s="53"/>
      <c r="I139" s="53"/>
      <c r="J139" s="53"/>
      <c r="K139" s="53"/>
      <c r="L139" s="53"/>
    </row>
    <row r="140">
      <c r="A140" s="53"/>
      <c r="B140" s="53"/>
      <c r="C140" s="53"/>
      <c r="D140" s="53"/>
      <c r="E140" s="53">
        <f t="shared" ref="E140:G140" si="139">B140*(1-61%)</f>
        <v>0</v>
      </c>
      <c r="F140" s="53">
        <f t="shared" si="139"/>
        <v>0</v>
      </c>
      <c r="G140" s="53">
        <f t="shared" si="139"/>
        <v>0</v>
      </c>
      <c r="H140" s="53"/>
      <c r="I140" s="53"/>
      <c r="J140" s="53"/>
      <c r="K140" s="53"/>
      <c r="L140" s="53"/>
    </row>
    <row r="141">
      <c r="A141" s="53"/>
      <c r="B141" s="53"/>
      <c r="C141" s="53"/>
      <c r="D141" s="53"/>
      <c r="E141" s="53">
        <f t="shared" ref="E141:G141" si="140">B141*(1-61%)</f>
        <v>0</v>
      </c>
      <c r="F141" s="53">
        <f t="shared" si="140"/>
        <v>0</v>
      </c>
      <c r="G141" s="53">
        <f t="shared" si="140"/>
        <v>0</v>
      </c>
      <c r="H141" s="53"/>
      <c r="I141" s="53"/>
      <c r="J141" s="53"/>
      <c r="K141" s="53"/>
      <c r="L141" s="53"/>
    </row>
    <row r="142">
      <c r="A142" s="53"/>
      <c r="B142" s="53"/>
      <c r="C142" s="53"/>
      <c r="D142" s="53"/>
      <c r="E142" s="53">
        <f t="shared" ref="E142:G142" si="141">B142*(1-61%)</f>
        <v>0</v>
      </c>
      <c r="F142" s="53">
        <f t="shared" si="141"/>
        <v>0</v>
      </c>
      <c r="G142" s="53">
        <f t="shared" si="141"/>
        <v>0</v>
      </c>
      <c r="H142" s="53"/>
      <c r="I142" s="53"/>
      <c r="J142" s="53"/>
      <c r="K142" s="53"/>
      <c r="L142" s="53"/>
    </row>
    <row r="143">
      <c r="A143" s="53"/>
      <c r="B143" s="53"/>
      <c r="C143" s="53"/>
      <c r="D143" s="53"/>
      <c r="E143" s="53">
        <f t="shared" ref="E143:G143" si="142">B143*(1-61%)</f>
        <v>0</v>
      </c>
      <c r="F143" s="53">
        <f t="shared" si="142"/>
        <v>0</v>
      </c>
      <c r="G143" s="53">
        <f t="shared" si="142"/>
        <v>0</v>
      </c>
      <c r="H143" s="53"/>
      <c r="I143" s="53"/>
      <c r="J143" s="53"/>
      <c r="K143" s="53"/>
      <c r="L143" s="53"/>
    </row>
    <row r="144">
      <c r="A144" s="53"/>
      <c r="B144" s="53"/>
      <c r="C144" s="53"/>
      <c r="D144" s="53"/>
      <c r="E144" s="53">
        <f t="shared" ref="E144:G144" si="143">B144*(1-61%)</f>
        <v>0</v>
      </c>
      <c r="F144" s="53">
        <f t="shared" si="143"/>
        <v>0</v>
      </c>
      <c r="G144" s="53">
        <f t="shared" si="143"/>
        <v>0</v>
      </c>
      <c r="H144" s="53"/>
      <c r="I144" s="53"/>
      <c r="J144" s="53"/>
      <c r="K144" s="53"/>
      <c r="L144" s="53"/>
    </row>
    <row r="145">
      <c r="A145" s="53"/>
      <c r="B145" s="53"/>
      <c r="C145" s="53"/>
      <c r="D145" s="53"/>
      <c r="E145" s="53">
        <f t="shared" ref="E145:G145" si="144">B145*(1-61%)</f>
        <v>0</v>
      </c>
      <c r="F145" s="53">
        <f t="shared" si="144"/>
        <v>0</v>
      </c>
      <c r="G145" s="53">
        <f t="shared" si="144"/>
        <v>0</v>
      </c>
      <c r="H145" s="53"/>
      <c r="I145" s="53"/>
      <c r="J145" s="53"/>
      <c r="K145" s="53"/>
      <c r="L145" s="53"/>
    </row>
    <row r="146">
      <c r="A146" s="53"/>
      <c r="B146" s="53"/>
      <c r="C146" s="53"/>
      <c r="D146" s="53"/>
      <c r="E146" s="53">
        <f t="shared" ref="E146:G146" si="145">B146*(1-61%)</f>
        <v>0</v>
      </c>
      <c r="F146" s="53">
        <f t="shared" si="145"/>
        <v>0</v>
      </c>
      <c r="G146" s="53">
        <f t="shared" si="145"/>
        <v>0</v>
      </c>
      <c r="H146" s="53"/>
      <c r="I146" s="53"/>
      <c r="J146" s="53"/>
      <c r="K146" s="53"/>
      <c r="L146" s="53"/>
    </row>
    <row r="147">
      <c r="A147" s="53"/>
      <c r="B147" s="53"/>
      <c r="C147" s="53"/>
      <c r="D147" s="53"/>
      <c r="E147" s="53">
        <f t="shared" ref="E147:G147" si="146">B147*(1-61%)</f>
        <v>0</v>
      </c>
      <c r="F147" s="53">
        <f t="shared" si="146"/>
        <v>0</v>
      </c>
      <c r="G147" s="53">
        <f t="shared" si="146"/>
        <v>0</v>
      </c>
      <c r="H147" s="53"/>
      <c r="I147" s="53"/>
      <c r="J147" s="53"/>
      <c r="K147" s="53"/>
      <c r="L147" s="53"/>
    </row>
    <row r="148">
      <c r="A148" s="53"/>
      <c r="B148" s="53"/>
      <c r="C148" s="53"/>
      <c r="D148" s="53"/>
      <c r="E148" s="53">
        <f t="shared" ref="E148:G148" si="147">B148*(1-61%)</f>
        <v>0</v>
      </c>
      <c r="F148" s="53">
        <f t="shared" si="147"/>
        <v>0</v>
      </c>
      <c r="G148" s="53">
        <f t="shared" si="147"/>
        <v>0</v>
      </c>
      <c r="H148" s="53"/>
      <c r="I148" s="53"/>
      <c r="J148" s="53"/>
      <c r="K148" s="53"/>
      <c r="L148" s="53"/>
    </row>
    <row r="149">
      <c r="A149" s="53"/>
      <c r="B149" s="53"/>
      <c r="C149" s="53"/>
      <c r="D149" s="53"/>
      <c r="E149" s="53">
        <f t="shared" ref="E149:G149" si="148">B149*(1-61%)</f>
        <v>0</v>
      </c>
      <c r="F149" s="53">
        <f t="shared" si="148"/>
        <v>0</v>
      </c>
      <c r="G149" s="53">
        <f t="shared" si="148"/>
        <v>0</v>
      </c>
      <c r="H149" s="53"/>
      <c r="I149" s="53"/>
      <c r="J149" s="53"/>
      <c r="K149" s="53"/>
      <c r="L149" s="53"/>
    </row>
    <row r="150">
      <c r="A150" s="53"/>
      <c r="B150" s="53"/>
      <c r="C150" s="53"/>
      <c r="D150" s="53"/>
      <c r="E150" s="53">
        <f t="shared" ref="E150:G150" si="149">B150*(1-61%)</f>
        <v>0</v>
      </c>
      <c r="F150" s="53">
        <f t="shared" si="149"/>
        <v>0</v>
      </c>
      <c r="G150" s="53">
        <f t="shared" si="149"/>
        <v>0</v>
      </c>
      <c r="H150" s="53"/>
      <c r="I150" s="53"/>
      <c r="J150" s="53"/>
      <c r="K150" s="53"/>
      <c r="L150" s="53"/>
    </row>
    <row r="151">
      <c r="A151" s="53"/>
      <c r="B151" s="53"/>
      <c r="C151" s="53"/>
      <c r="D151" s="53"/>
      <c r="E151" s="53">
        <f t="shared" ref="E151:G151" si="150">B151*(1-61%)</f>
        <v>0</v>
      </c>
      <c r="F151" s="53">
        <f t="shared" si="150"/>
        <v>0</v>
      </c>
      <c r="G151" s="53">
        <f t="shared" si="150"/>
        <v>0</v>
      </c>
      <c r="H151" s="53"/>
      <c r="I151" s="53"/>
      <c r="J151" s="53"/>
      <c r="K151" s="53"/>
      <c r="L151" s="53"/>
    </row>
    <row r="152">
      <c r="A152" s="53"/>
      <c r="B152" s="53"/>
      <c r="C152" s="53"/>
      <c r="D152" s="53"/>
      <c r="E152" s="53">
        <f t="shared" ref="E152:G152" si="151">B152*(1-61%)</f>
        <v>0</v>
      </c>
      <c r="F152" s="53">
        <f t="shared" si="151"/>
        <v>0</v>
      </c>
      <c r="G152" s="53">
        <f t="shared" si="151"/>
        <v>0</v>
      </c>
      <c r="H152" s="53"/>
      <c r="I152" s="53"/>
      <c r="J152" s="53"/>
      <c r="K152" s="53"/>
      <c r="L152" s="53"/>
    </row>
    <row r="153">
      <c r="A153" s="53"/>
      <c r="B153" s="53"/>
      <c r="C153" s="53"/>
      <c r="D153" s="53"/>
      <c r="E153" s="53">
        <f t="shared" ref="E153:G153" si="152">B153*(1-61%)</f>
        <v>0</v>
      </c>
      <c r="F153" s="53">
        <f t="shared" si="152"/>
        <v>0</v>
      </c>
      <c r="G153" s="53">
        <f t="shared" si="152"/>
        <v>0</v>
      </c>
      <c r="H153" s="53"/>
      <c r="I153" s="53"/>
      <c r="J153" s="53"/>
      <c r="K153" s="53"/>
      <c r="L153" s="53"/>
    </row>
    <row r="154">
      <c r="A154" s="53"/>
      <c r="B154" s="53"/>
      <c r="C154" s="53"/>
      <c r="D154" s="53"/>
      <c r="E154" s="53">
        <f t="shared" ref="E154:G154" si="153">B154*(1-61%)</f>
        <v>0</v>
      </c>
      <c r="F154" s="53">
        <f t="shared" si="153"/>
        <v>0</v>
      </c>
      <c r="G154" s="53">
        <f t="shared" si="153"/>
        <v>0</v>
      </c>
      <c r="H154" s="53"/>
      <c r="I154" s="53"/>
      <c r="J154" s="53"/>
      <c r="K154" s="53"/>
      <c r="L154" s="53"/>
    </row>
    <row r="155">
      <c r="A155" s="53"/>
      <c r="B155" s="53"/>
      <c r="C155" s="53"/>
      <c r="D155" s="53"/>
      <c r="E155" s="53">
        <f t="shared" ref="E155:G155" si="154">B155*(1-61%)</f>
        <v>0</v>
      </c>
      <c r="F155" s="53">
        <f t="shared" si="154"/>
        <v>0</v>
      </c>
      <c r="G155" s="53">
        <f t="shared" si="154"/>
        <v>0</v>
      </c>
      <c r="H155" s="53"/>
      <c r="I155" s="53"/>
      <c r="J155" s="53"/>
      <c r="K155" s="53"/>
      <c r="L155" s="53"/>
    </row>
    <row r="156">
      <c r="A156" s="53"/>
      <c r="B156" s="53"/>
      <c r="C156" s="53"/>
      <c r="D156" s="53"/>
      <c r="E156" s="53">
        <f t="shared" ref="E156:G156" si="155">B156*(1-61%)</f>
        <v>0</v>
      </c>
      <c r="F156" s="53">
        <f t="shared" si="155"/>
        <v>0</v>
      </c>
      <c r="G156" s="53">
        <f t="shared" si="155"/>
        <v>0</v>
      </c>
      <c r="H156" s="53"/>
      <c r="I156" s="53"/>
      <c r="J156" s="53"/>
      <c r="K156" s="53"/>
      <c r="L156" s="53"/>
    </row>
    <row r="157">
      <c r="A157" s="53"/>
      <c r="B157" s="53"/>
      <c r="C157" s="53"/>
      <c r="D157" s="53"/>
      <c r="E157" s="53">
        <f t="shared" ref="E157:G157" si="156">B157*(1-61%)</f>
        <v>0</v>
      </c>
      <c r="F157" s="53">
        <f t="shared" si="156"/>
        <v>0</v>
      </c>
      <c r="G157" s="53">
        <f t="shared" si="156"/>
        <v>0</v>
      </c>
      <c r="H157" s="53"/>
      <c r="I157" s="53"/>
      <c r="J157" s="53"/>
      <c r="K157" s="53"/>
      <c r="L157" s="53"/>
    </row>
    <row r="158">
      <c r="A158" s="53"/>
      <c r="B158" s="53"/>
      <c r="C158" s="53"/>
      <c r="D158" s="53"/>
      <c r="E158" s="53">
        <f t="shared" ref="E158:G158" si="157">B158*(1-61%)</f>
        <v>0</v>
      </c>
      <c r="F158" s="53">
        <f t="shared" si="157"/>
        <v>0</v>
      </c>
      <c r="G158" s="53">
        <f t="shared" si="157"/>
        <v>0</v>
      </c>
      <c r="H158" s="53"/>
      <c r="I158" s="53"/>
      <c r="J158" s="53"/>
      <c r="K158" s="53"/>
      <c r="L158" s="53"/>
    </row>
    <row r="159">
      <c r="A159" s="53"/>
      <c r="B159" s="53"/>
      <c r="C159" s="53"/>
      <c r="D159" s="53"/>
      <c r="E159" s="53">
        <f t="shared" ref="E159:G159" si="158">B159*(1-61%)</f>
        <v>0</v>
      </c>
      <c r="F159" s="53">
        <f t="shared" si="158"/>
        <v>0</v>
      </c>
      <c r="G159" s="53">
        <f t="shared" si="158"/>
        <v>0</v>
      </c>
      <c r="H159" s="53"/>
      <c r="I159" s="53"/>
      <c r="J159" s="53"/>
      <c r="K159" s="53"/>
      <c r="L159" s="53"/>
    </row>
    <row r="160">
      <c r="A160" s="53"/>
      <c r="B160" s="53"/>
      <c r="C160" s="53"/>
      <c r="D160" s="53"/>
      <c r="E160" s="53">
        <f t="shared" ref="E160:G160" si="159">B160*(1-61%)</f>
        <v>0</v>
      </c>
      <c r="F160" s="53">
        <f t="shared" si="159"/>
        <v>0</v>
      </c>
      <c r="G160" s="53">
        <f t="shared" si="159"/>
        <v>0</v>
      </c>
      <c r="H160" s="53"/>
      <c r="I160" s="53"/>
      <c r="J160" s="53"/>
      <c r="K160" s="53"/>
      <c r="L160" s="53"/>
    </row>
    <row r="161">
      <c r="A161" s="53"/>
      <c r="B161" s="53"/>
      <c r="C161" s="53"/>
      <c r="D161" s="53"/>
      <c r="E161" s="53">
        <f t="shared" ref="E161:G161" si="160">B161*(1-61%)</f>
        <v>0</v>
      </c>
      <c r="F161" s="53">
        <f t="shared" si="160"/>
        <v>0</v>
      </c>
      <c r="G161" s="53">
        <f t="shared" si="160"/>
        <v>0</v>
      </c>
      <c r="H161" s="53"/>
      <c r="I161" s="53"/>
      <c r="J161" s="53"/>
      <c r="K161" s="53"/>
      <c r="L161" s="53"/>
    </row>
    <row r="162">
      <c r="A162" s="53"/>
      <c r="B162" s="53"/>
      <c r="C162" s="53"/>
      <c r="D162" s="53"/>
      <c r="E162" s="53">
        <f t="shared" ref="E162:G162" si="161">B162*(1-61%)</f>
        <v>0</v>
      </c>
      <c r="F162" s="53">
        <f t="shared" si="161"/>
        <v>0</v>
      </c>
      <c r="G162" s="53">
        <f t="shared" si="161"/>
        <v>0</v>
      </c>
      <c r="H162" s="53"/>
      <c r="I162" s="53"/>
      <c r="J162" s="53"/>
      <c r="K162" s="53"/>
      <c r="L162" s="53"/>
    </row>
    <row r="163">
      <c r="A163" s="53"/>
      <c r="B163" s="53"/>
      <c r="C163" s="53"/>
      <c r="D163" s="53"/>
      <c r="E163" s="53">
        <f t="shared" ref="E163:G163" si="162">B163*(1-61%)</f>
        <v>0</v>
      </c>
      <c r="F163" s="53">
        <f t="shared" si="162"/>
        <v>0</v>
      </c>
      <c r="G163" s="53">
        <f t="shared" si="162"/>
        <v>0</v>
      </c>
      <c r="H163" s="53"/>
      <c r="I163" s="53"/>
      <c r="J163" s="53"/>
      <c r="K163" s="53"/>
      <c r="L163" s="53"/>
    </row>
    <row r="164">
      <c r="A164" s="53"/>
      <c r="B164" s="53"/>
      <c r="C164" s="53"/>
      <c r="D164" s="53"/>
      <c r="E164" s="53">
        <f t="shared" ref="E164:G164" si="163">B164*(1-61%)</f>
        <v>0</v>
      </c>
      <c r="F164" s="53">
        <f t="shared" si="163"/>
        <v>0</v>
      </c>
      <c r="G164" s="53">
        <f t="shared" si="163"/>
        <v>0</v>
      </c>
      <c r="H164" s="53"/>
      <c r="I164" s="53"/>
      <c r="J164" s="53"/>
      <c r="K164" s="53"/>
      <c r="L164" s="53"/>
    </row>
    <row r="165">
      <c r="A165" s="53"/>
      <c r="B165" s="53"/>
      <c r="C165" s="53"/>
      <c r="D165" s="53"/>
      <c r="E165" s="53">
        <f t="shared" ref="E165:G165" si="164">B165*(1-61%)</f>
        <v>0</v>
      </c>
      <c r="F165" s="53">
        <f t="shared" si="164"/>
        <v>0</v>
      </c>
      <c r="G165" s="53">
        <f t="shared" si="164"/>
        <v>0</v>
      </c>
      <c r="H165" s="53"/>
      <c r="I165" s="53"/>
      <c r="J165" s="53"/>
      <c r="K165" s="53"/>
      <c r="L165" s="53"/>
    </row>
    <row r="166">
      <c r="A166" s="53"/>
      <c r="B166" s="53"/>
      <c r="C166" s="53"/>
      <c r="D166" s="53"/>
      <c r="E166" s="53">
        <f t="shared" ref="E166:G166" si="165">B166*(1-61%)</f>
        <v>0</v>
      </c>
      <c r="F166" s="53">
        <f t="shared" si="165"/>
        <v>0</v>
      </c>
      <c r="G166" s="53">
        <f t="shared" si="165"/>
        <v>0</v>
      </c>
      <c r="H166" s="53"/>
      <c r="I166" s="53"/>
      <c r="J166" s="53"/>
      <c r="K166" s="53"/>
      <c r="L166" s="53"/>
    </row>
    <row r="167">
      <c r="A167" s="53"/>
      <c r="B167" s="53"/>
      <c r="C167" s="53"/>
      <c r="D167" s="53"/>
      <c r="E167" s="53">
        <f t="shared" ref="E167:G167" si="166">B167*(1-61%)</f>
        <v>0</v>
      </c>
      <c r="F167" s="53">
        <f t="shared" si="166"/>
        <v>0</v>
      </c>
      <c r="G167" s="53">
        <f t="shared" si="166"/>
        <v>0</v>
      </c>
      <c r="H167" s="53"/>
      <c r="I167" s="53"/>
      <c r="J167" s="53"/>
      <c r="K167" s="53"/>
      <c r="L167" s="53"/>
    </row>
    <row r="168">
      <c r="A168" s="53"/>
      <c r="B168" s="53"/>
      <c r="C168" s="53"/>
      <c r="D168" s="53"/>
      <c r="E168" s="53">
        <f t="shared" ref="E168:G168" si="167">B168*(1-61%)</f>
        <v>0</v>
      </c>
      <c r="F168" s="53">
        <f t="shared" si="167"/>
        <v>0</v>
      </c>
      <c r="G168" s="53">
        <f t="shared" si="167"/>
        <v>0</v>
      </c>
      <c r="H168" s="53"/>
      <c r="I168" s="53"/>
      <c r="J168" s="53"/>
      <c r="K168" s="53"/>
      <c r="L168" s="53"/>
    </row>
    <row r="169">
      <c r="A169" s="53"/>
      <c r="B169" s="53"/>
      <c r="C169" s="53"/>
      <c r="D169" s="53"/>
      <c r="E169" s="53">
        <f t="shared" ref="E169:G169" si="168">B169*(1-61%)</f>
        <v>0</v>
      </c>
      <c r="F169" s="53">
        <f t="shared" si="168"/>
        <v>0</v>
      </c>
      <c r="G169" s="53">
        <f t="shared" si="168"/>
        <v>0</v>
      </c>
      <c r="H169" s="53"/>
      <c r="I169" s="53"/>
      <c r="J169" s="53"/>
      <c r="K169" s="53"/>
      <c r="L169" s="53"/>
    </row>
    <row r="170">
      <c r="A170" s="53"/>
      <c r="B170" s="53"/>
      <c r="C170" s="53"/>
      <c r="D170" s="53"/>
      <c r="E170" s="53">
        <f t="shared" ref="E170:G170" si="169">B170*(1-61%)</f>
        <v>0</v>
      </c>
      <c r="F170" s="53">
        <f t="shared" si="169"/>
        <v>0</v>
      </c>
      <c r="G170" s="53">
        <f t="shared" si="169"/>
        <v>0</v>
      </c>
      <c r="H170" s="53"/>
      <c r="I170" s="53"/>
      <c r="J170" s="53"/>
      <c r="K170" s="53"/>
      <c r="L170" s="53"/>
    </row>
    <row r="171">
      <c r="A171" s="53"/>
      <c r="B171" s="53"/>
      <c r="C171" s="53"/>
      <c r="D171" s="53"/>
      <c r="E171" s="53">
        <f t="shared" ref="E171:G171" si="170">B171*(1-61%)</f>
        <v>0</v>
      </c>
      <c r="F171" s="53">
        <f t="shared" si="170"/>
        <v>0</v>
      </c>
      <c r="G171" s="53">
        <f t="shared" si="170"/>
        <v>0</v>
      </c>
      <c r="H171" s="53"/>
      <c r="I171" s="53"/>
      <c r="J171" s="53"/>
      <c r="K171" s="53"/>
      <c r="L171" s="53"/>
    </row>
    <row r="172">
      <c r="A172" s="53"/>
      <c r="B172" s="53"/>
      <c r="C172" s="53"/>
      <c r="D172" s="53"/>
      <c r="E172" s="53">
        <f t="shared" ref="E172:G172" si="171">B172*(1-61%)</f>
        <v>0</v>
      </c>
      <c r="F172" s="53">
        <f t="shared" si="171"/>
        <v>0</v>
      </c>
      <c r="G172" s="53">
        <f t="shared" si="171"/>
        <v>0</v>
      </c>
      <c r="H172" s="53"/>
      <c r="I172" s="53"/>
      <c r="J172" s="53"/>
      <c r="K172" s="53"/>
      <c r="L172" s="53"/>
    </row>
    <row r="173">
      <c r="A173" s="53"/>
      <c r="B173" s="53"/>
      <c r="C173" s="53"/>
      <c r="D173" s="53"/>
      <c r="E173" s="53">
        <f t="shared" ref="E173:G173" si="172">B173*(1-61%)</f>
        <v>0</v>
      </c>
      <c r="F173" s="53">
        <f t="shared" si="172"/>
        <v>0</v>
      </c>
      <c r="G173" s="53">
        <f t="shared" si="172"/>
        <v>0</v>
      </c>
      <c r="H173" s="53"/>
      <c r="I173" s="53"/>
      <c r="J173" s="53"/>
      <c r="K173" s="53"/>
      <c r="L173" s="53"/>
    </row>
    <row r="174">
      <c r="A174" s="53"/>
      <c r="B174" s="53"/>
      <c r="C174" s="53"/>
      <c r="D174" s="53"/>
      <c r="E174" s="53">
        <f t="shared" ref="E174:G174" si="173">B174*(1-61%)</f>
        <v>0</v>
      </c>
      <c r="F174" s="53">
        <f t="shared" si="173"/>
        <v>0</v>
      </c>
      <c r="G174" s="53">
        <f t="shared" si="173"/>
        <v>0</v>
      </c>
      <c r="H174" s="53"/>
      <c r="I174" s="53"/>
      <c r="J174" s="53"/>
      <c r="K174" s="53"/>
      <c r="L174" s="53"/>
    </row>
    <row r="175">
      <c r="A175" s="53"/>
      <c r="B175" s="53"/>
      <c r="C175" s="53"/>
      <c r="D175" s="53"/>
      <c r="E175" s="53">
        <f t="shared" ref="E175:G175" si="174">B175*(1-61%)</f>
        <v>0</v>
      </c>
      <c r="F175" s="53">
        <f t="shared" si="174"/>
        <v>0</v>
      </c>
      <c r="G175" s="53">
        <f t="shared" si="174"/>
        <v>0</v>
      </c>
      <c r="H175" s="53"/>
      <c r="I175" s="53"/>
      <c r="J175" s="53"/>
      <c r="K175" s="53"/>
      <c r="L175" s="53"/>
    </row>
    <row r="176">
      <c r="A176" s="53"/>
      <c r="B176" s="53"/>
      <c r="C176" s="53"/>
      <c r="D176" s="53"/>
      <c r="E176" s="53">
        <f t="shared" ref="E176:G176" si="175">B176*(1-61%)</f>
        <v>0</v>
      </c>
      <c r="F176" s="53">
        <f t="shared" si="175"/>
        <v>0</v>
      </c>
      <c r="G176" s="53">
        <f t="shared" si="175"/>
        <v>0</v>
      </c>
      <c r="H176" s="53"/>
      <c r="I176" s="53"/>
      <c r="J176" s="53"/>
      <c r="K176" s="53"/>
      <c r="L176" s="53"/>
    </row>
    <row r="177">
      <c r="A177" s="53"/>
      <c r="B177" s="53"/>
      <c r="C177" s="53"/>
      <c r="D177" s="53"/>
      <c r="E177" s="53">
        <f t="shared" ref="E177:G177" si="176">B177*(1-61%)</f>
        <v>0</v>
      </c>
      <c r="F177" s="53">
        <f t="shared" si="176"/>
        <v>0</v>
      </c>
      <c r="G177" s="53">
        <f t="shared" si="176"/>
        <v>0</v>
      </c>
      <c r="H177" s="53"/>
      <c r="I177" s="53"/>
      <c r="J177" s="53"/>
      <c r="K177" s="53"/>
      <c r="L177" s="53"/>
    </row>
    <row r="178">
      <c r="A178" s="53"/>
      <c r="B178" s="53"/>
      <c r="C178" s="53"/>
      <c r="D178" s="53"/>
      <c r="E178" s="53">
        <f t="shared" ref="E178:G178" si="177">B178*(1-61%)</f>
        <v>0</v>
      </c>
      <c r="F178" s="53">
        <f t="shared" si="177"/>
        <v>0</v>
      </c>
      <c r="G178" s="53">
        <f t="shared" si="177"/>
        <v>0</v>
      </c>
      <c r="H178" s="53"/>
      <c r="I178" s="53"/>
      <c r="J178" s="53"/>
      <c r="K178" s="53"/>
      <c r="L178" s="53"/>
    </row>
    <row r="179">
      <c r="A179" s="53"/>
      <c r="B179" s="53"/>
      <c r="C179" s="53"/>
      <c r="D179" s="53"/>
      <c r="E179" s="53">
        <f t="shared" ref="E179:G179" si="178">B179*(1-61%)</f>
        <v>0</v>
      </c>
      <c r="F179" s="53">
        <f t="shared" si="178"/>
        <v>0</v>
      </c>
      <c r="G179" s="53">
        <f t="shared" si="178"/>
        <v>0</v>
      </c>
      <c r="H179" s="53"/>
      <c r="I179" s="53"/>
      <c r="J179" s="53"/>
      <c r="K179" s="53"/>
      <c r="L179" s="53"/>
    </row>
    <row r="180">
      <c r="A180" s="53"/>
      <c r="B180" s="53"/>
      <c r="C180" s="53"/>
      <c r="D180" s="53"/>
      <c r="E180" s="53">
        <f t="shared" ref="E180:G180" si="179">B180*(1-61%)</f>
        <v>0</v>
      </c>
      <c r="F180" s="53">
        <f t="shared" si="179"/>
        <v>0</v>
      </c>
      <c r="G180" s="53">
        <f t="shared" si="179"/>
        <v>0</v>
      </c>
      <c r="H180" s="53"/>
      <c r="I180" s="53"/>
      <c r="J180" s="53"/>
      <c r="K180" s="53"/>
      <c r="L180" s="53"/>
    </row>
    <row r="181">
      <c r="A181" s="53"/>
      <c r="B181" s="53"/>
      <c r="C181" s="53"/>
      <c r="D181" s="53"/>
      <c r="E181" s="53">
        <f t="shared" ref="E181:G181" si="180">B181*(1-61%)</f>
        <v>0</v>
      </c>
      <c r="F181" s="53">
        <f t="shared" si="180"/>
        <v>0</v>
      </c>
      <c r="G181" s="53">
        <f t="shared" si="180"/>
        <v>0</v>
      </c>
      <c r="H181" s="53"/>
      <c r="I181" s="53"/>
      <c r="J181" s="53"/>
      <c r="K181" s="53"/>
      <c r="L181" s="53"/>
    </row>
    <row r="182">
      <c r="A182" s="53"/>
      <c r="B182" s="53"/>
      <c r="C182" s="53"/>
      <c r="D182" s="53"/>
      <c r="E182" s="53">
        <f t="shared" ref="E182:G182" si="181">B182*(1-61%)</f>
        <v>0</v>
      </c>
      <c r="F182" s="53">
        <f t="shared" si="181"/>
        <v>0</v>
      </c>
      <c r="G182" s="53">
        <f t="shared" si="181"/>
        <v>0</v>
      </c>
      <c r="H182" s="53"/>
      <c r="I182" s="53"/>
      <c r="J182" s="53"/>
      <c r="K182" s="53"/>
      <c r="L182" s="53"/>
    </row>
    <row r="183">
      <c r="A183" s="53"/>
      <c r="B183" s="53"/>
      <c r="C183" s="53"/>
      <c r="D183" s="53"/>
      <c r="E183" s="53">
        <f t="shared" ref="E183:G183" si="182">B183*(1-61%)</f>
        <v>0</v>
      </c>
      <c r="F183" s="53">
        <f t="shared" si="182"/>
        <v>0</v>
      </c>
      <c r="G183" s="53">
        <f t="shared" si="182"/>
        <v>0</v>
      </c>
      <c r="H183" s="53"/>
      <c r="I183" s="53"/>
      <c r="J183" s="53"/>
      <c r="K183" s="53"/>
      <c r="L183" s="53"/>
    </row>
    <row r="184">
      <c r="A184" s="53"/>
      <c r="B184" s="53"/>
      <c r="C184" s="53"/>
      <c r="D184" s="53"/>
      <c r="E184" s="53">
        <f t="shared" ref="E184:G184" si="183">B184*(1-61%)</f>
        <v>0</v>
      </c>
      <c r="F184" s="53">
        <f t="shared" si="183"/>
        <v>0</v>
      </c>
      <c r="G184" s="53">
        <f t="shared" si="183"/>
        <v>0</v>
      </c>
      <c r="H184" s="53"/>
      <c r="I184" s="53"/>
      <c r="J184" s="53"/>
      <c r="K184" s="53"/>
      <c r="L184" s="53"/>
    </row>
    <row r="185">
      <c r="A185" s="53"/>
      <c r="B185" s="53"/>
      <c r="C185" s="53"/>
      <c r="D185" s="53"/>
      <c r="E185" s="53">
        <f t="shared" ref="E185:G185" si="184">B185*(1-61%)</f>
        <v>0</v>
      </c>
      <c r="F185" s="53">
        <f t="shared" si="184"/>
        <v>0</v>
      </c>
      <c r="G185" s="53">
        <f t="shared" si="184"/>
        <v>0</v>
      </c>
      <c r="H185" s="53"/>
      <c r="I185" s="53"/>
      <c r="J185" s="53"/>
      <c r="K185" s="53"/>
      <c r="L185" s="53"/>
    </row>
    <row r="186">
      <c r="A186" s="53"/>
      <c r="B186" s="53"/>
      <c r="C186" s="53"/>
      <c r="D186" s="53"/>
      <c r="E186" s="53">
        <f t="shared" ref="E186:G186" si="185">B186*(1-61%)</f>
        <v>0</v>
      </c>
      <c r="F186" s="53">
        <f t="shared" si="185"/>
        <v>0</v>
      </c>
      <c r="G186" s="53">
        <f t="shared" si="185"/>
        <v>0</v>
      </c>
      <c r="H186" s="53"/>
      <c r="I186" s="53"/>
      <c r="J186" s="53"/>
      <c r="K186" s="53"/>
      <c r="L186" s="53"/>
    </row>
    <row r="187">
      <c r="A187" s="53"/>
      <c r="B187" s="53"/>
      <c r="C187" s="53"/>
      <c r="D187" s="53"/>
      <c r="E187" s="53">
        <f t="shared" ref="E187:G187" si="186">B187*(1-61%)</f>
        <v>0</v>
      </c>
      <c r="F187" s="53">
        <f t="shared" si="186"/>
        <v>0</v>
      </c>
      <c r="G187" s="53">
        <f t="shared" si="186"/>
        <v>0</v>
      </c>
      <c r="H187" s="53"/>
      <c r="I187" s="53"/>
      <c r="J187" s="53"/>
      <c r="K187" s="53"/>
      <c r="L187" s="53"/>
    </row>
    <row r="188">
      <c r="A188" s="53"/>
      <c r="B188" s="53"/>
      <c r="C188" s="53"/>
      <c r="D188" s="53"/>
      <c r="E188" s="53">
        <f t="shared" ref="E188:G188" si="187">B188*(1-61%)</f>
        <v>0</v>
      </c>
      <c r="F188" s="53">
        <f t="shared" si="187"/>
        <v>0</v>
      </c>
      <c r="G188" s="53">
        <f t="shared" si="187"/>
        <v>0</v>
      </c>
      <c r="H188" s="53"/>
      <c r="I188" s="53"/>
      <c r="J188" s="53"/>
      <c r="K188" s="53"/>
      <c r="L188" s="53"/>
    </row>
    <row r="189">
      <c r="A189" s="53"/>
      <c r="B189" s="53"/>
      <c r="C189" s="53"/>
      <c r="D189" s="53"/>
      <c r="E189" s="53">
        <f t="shared" ref="E189:G189" si="188">B189*(1-61%)</f>
        <v>0</v>
      </c>
      <c r="F189" s="53">
        <f t="shared" si="188"/>
        <v>0</v>
      </c>
      <c r="G189" s="53">
        <f t="shared" si="188"/>
        <v>0</v>
      </c>
      <c r="H189" s="53"/>
      <c r="I189" s="53"/>
      <c r="J189" s="53"/>
      <c r="K189" s="53"/>
      <c r="L189" s="53"/>
    </row>
    <row r="190">
      <c r="A190" s="53"/>
      <c r="B190" s="53"/>
      <c r="C190" s="53"/>
      <c r="D190" s="53"/>
      <c r="E190" s="53">
        <f t="shared" ref="E190:G190" si="189">B190*(1-61%)</f>
        <v>0</v>
      </c>
      <c r="F190" s="53">
        <f t="shared" si="189"/>
        <v>0</v>
      </c>
      <c r="G190" s="53">
        <f t="shared" si="189"/>
        <v>0</v>
      </c>
      <c r="H190" s="53"/>
      <c r="I190" s="53"/>
      <c r="J190" s="53"/>
      <c r="K190" s="53"/>
      <c r="L190" s="53"/>
    </row>
    <row r="191">
      <c r="A191" s="53"/>
      <c r="B191" s="53"/>
      <c r="C191" s="53"/>
      <c r="D191" s="53"/>
      <c r="E191" s="53">
        <f t="shared" ref="E191:G191" si="190">B191*(1-61%)</f>
        <v>0</v>
      </c>
      <c r="F191" s="53">
        <f t="shared" si="190"/>
        <v>0</v>
      </c>
      <c r="G191" s="53">
        <f t="shared" si="190"/>
        <v>0</v>
      </c>
      <c r="H191" s="53"/>
      <c r="I191" s="53"/>
      <c r="J191" s="53"/>
      <c r="K191" s="53"/>
      <c r="L191" s="53"/>
    </row>
    <row r="192">
      <c r="A192" s="53"/>
      <c r="B192" s="53"/>
      <c r="C192" s="53"/>
      <c r="D192" s="53"/>
      <c r="E192" s="53">
        <f t="shared" ref="E192:G192" si="191">B192*(1-61%)</f>
        <v>0</v>
      </c>
      <c r="F192" s="53">
        <f t="shared" si="191"/>
        <v>0</v>
      </c>
      <c r="G192" s="53">
        <f t="shared" si="191"/>
        <v>0</v>
      </c>
      <c r="H192" s="53"/>
      <c r="I192" s="53"/>
      <c r="J192" s="53"/>
      <c r="K192" s="53"/>
      <c r="L192" s="53"/>
    </row>
    <row r="193">
      <c r="A193" s="53"/>
      <c r="B193" s="53"/>
      <c r="C193" s="53"/>
      <c r="D193" s="53"/>
      <c r="E193" s="53">
        <f t="shared" ref="E193:G193" si="192">B193*(1-61%)</f>
        <v>0</v>
      </c>
      <c r="F193" s="53">
        <f t="shared" si="192"/>
        <v>0</v>
      </c>
      <c r="G193" s="53">
        <f t="shared" si="192"/>
        <v>0</v>
      </c>
      <c r="H193" s="53"/>
      <c r="I193" s="53"/>
      <c r="J193" s="53"/>
      <c r="K193" s="53"/>
      <c r="L193" s="53"/>
    </row>
    <row r="194">
      <c r="A194" s="53"/>
      <c r="B194" s="53"/>
      <c r="C194" s="53"/>
      <c r="D194" s="53"/>
      <c r="E194" s="53">
        <f t="shared" ref="E194:G194" si="193">B194*(1-61%)</f>
        <v>0</v>
      </c>
      <c r="F194" s="53">
        <f t="shared" si="193"/>
        <v>0</v>
      </c>
      <c r="G194" s="53">
        <f t="shared" si="193"/>
        <v>0</v>
      </c>
      <c r="H194" s="53"/>
      <c r="I194" s="53"/>
      <c r="J194" s="53"/>
      <c r="K194" s="53"/>
      <c r="L194" s="53"/>
    </row>
    <row r="195">
      <c r="A195" s="53"/>
      <c r="B195" s="53"/>
      <c r="C195" s="53"/>
      <c r="D195" s="53"/>
      <c r="E195" s="53">
        <f t="shared" ref="E195:G195" si="194">B195*(1-61%)</f>
        <v>0</v>
      </c>
      <c r="F195" s="53">
        <f t="shared" si="194"/>
        <v>0</v>
      </c>
      <c r="G195" s="53">
        <f t="shared" si="194"/>
        <v>0</v>
      </c>
      <c r="H195" s="53"/>
      <c r="I195" s="53"/>
      <c r="J195" s="53"/>
      <c r="K195" s="53"/>
      <c r="L195" s="53"/>
    </row>
    <row r="196">
      <c r="A196" s="53"/>
      <c r="B196" s="53"/>
      <c r="C196" s="53"/>
      <c r="D196" s="53"/>
      <c r="E196" s="53">
        <f t="shared" ref="E196:G196" si="195">B196*(1-61%)</f>
        <v>0</v>
      </c>
      <c r="F196" s="53">
        <f t="shared" si="195"/>
        <v>0</v>
      </c>
      <c r="G196" s="53">
        <f t="shared" si="195"/>
        <v>0</v>
      </c>
      <c r="H196" s="53"/>
      <c r="I196" s="53"/>
      <c r="J196" s="53"/>
      <c r="K196" s="53"/>
      <c r="L196" s="53"/>
    </row>
    <row r="197">
      <c r="A197" s="53"/>
      <c r="B197" s="53"/>
      <c r="C197" s="53"/>
      <c r="D197" s="53"/>
      <c r="E197" s="53">
        <f t="shared" ref="E197:G197" si="196">B197*(1-61%)</f>
        <v>0</v>
      </c>
      <c r="F197" s="53">
        <f t="shared" si="196"/>
        <v>0</v>
      </c>
      <c r="G197" s="53">
        <f t="shared" si="196"/>
        <v>0</v>
      </c>
      <c r="H197" s="53"/>
      <c r="I197" s="53"/>
      <c r="J197" s="53"/>
      <c r="K197" s="53"/>
      <c r="L197" s="53"/>
    </row>
    <row r="198">
      <c r="A198" s="53"/>
      <c r="B198" s="53"/>
      <c r="C198" s="53"/>
      <c r="D198" s="53"/>
      <c r="E198" s="53">
        <f t="shared" ref="E198:G198" si="197">B198*(1-61%)</f>
        <v>0</v>
      </c>
      <c r="F198" s="53">
        <f t="shared" si="197"/>
        <v>0</v>
      </c>
      <c r="G198" s="53">
        <f t="shared" si="197"/>
        <v>0</v>
      </c>
      <c r="H198" s="53"/>
      <c r="I198" s="53"/>
      <c r="J198" s="53"/>
      <c r="K198" s="53"/>
      <c r="L198" s="53"/>
    </row>
    <row r="199">
      <c r="A199" s="53"/>
      <c r="B199" s="53"/>
      <c r="C199" s="53"/>
      <c r="D199" s="53"/>
      <c r="E199" s="53">
        <f t="shared" ref="E199:G199" si="198">B199*(1-61%)</f>
        <v>0</v>
      </c>
      <c r="F199" s="53">
        <f t="shared" si="198"/>
        <v>0</v>
      </c>
      <c r="G199" s="53">
        <f t="shared" si="198"/>
        <v>0</v>
      </c>
      <c r="H199" s="53"/>
      <c r="I199" s="53"/>
      <c r="J199" s="53"/>
      <c r="K199" s="53"/>
      <c r="L199" s="53"/>
    </row>
    <row r="200">
      <c r="A200" s="53"/>
      <c r="B200" s="53"/>
      <c r="C200" s="53"/>
      <c r="D200" s="53"/>
      <c r="E200" s="53">
        <f t="shared" ref="E200:G200" si="199">B200*(1-61%)</f>
        <v>0</v>
      </c>
      <c r="F200" s="53">
        <f t="shared" si="199"/>
        <v>0</v>
      </c>
      <c r="G200" s="53">
        <f t="shared" si="199"/>
        <v>0</v>
      </c>
      <c r="H200" s="53"/>
      <c r="I200" s="53"/>
      <c r="J200" s="53"/>
      <c r="K200" s="53"/>
      <c r="L200" s="53"/>
    </row>
    <row r="201">
      <c r="A201" s="53"/>
      <c r="B201" s="53"/>
      <c r="C201" s="53"/>
      <c r="D201" s="53"/>
      <c r="E201" s="53">
        <f t="shared" ref="E201:G201" si="200">B201*(1-61%)</f>
        <v>0</v>
      </c>
      <c r="F201" s="53">
        <f t="shared" si="200"/>
        <v>0</v>
      </c>
      <c r="G201" s="53">
        <f t="shared" si="200"/>
        <v>0</v>
      </c>
      <c r="H201" s="53"/>
      <c r="I201" s="53"/>
      <c r="J201" s="53"/>
      <c r="K201" s="53"/>
      <c r="L201" s="53"/>
    </row>
    <row r="202">
      <c r="A202" s="53"/>
      <c r="B202" s="53"/>
      <c r="C202" s="53"/>
      <c r="D202" s="53"/>
      <c r="E202" s="53">
        <f t="shared" ref="E202:G202" si="201">B202*(1-61%)</f>
        <v>0</v>
      </c>
      <c r="F202" s="53">
        <f t="shared" si="201"/>
        <v>0</v>
      </c>
      <c r="G202" s="53">
        <f t="shared" si="201"/>
        <v>0</v>
      </c>
      <c r="H202" s="53"/>
      <c r="I202" s="53"/>
      <c r="J202" s="53"/>
      <c r="K202" s="53"/>
      <c r="L202" s="53"/>
    </row>
    <row r="203">
      <c r="A203" s="53"/>
      <c r="B203" s="53"/>
      <c r="C203" s="53"/>
      <c r="D203" s="53"/>
      <c r="E203" s="53">
        <f t="shared" ref="E203:G203" si="202">B203*(1-61%)</f>
        <v>0</v>
      </c>
      <c r="F203" s="53">
        <f t="shared" si="202"/>
        <v>0</v>
      </c>
      <c r="G203" s="53">
        <f t="shared" si="202"/>
        <v>0</v>
      </c>
      <c r="H203" s="53"/>
      <c r="I203" s="53"/>
      <c r="J203" s="53"/>
      <c r="K203" s="53"/>
      <c r="L203" s="53"/>
    </row>
    <row r="204">
      <c r="A204" s="53"/>
      <c r="B204" s="53"/>
      <c r="C204" s="53"/>
      <c r="D204" s="53"/>
      <c r="E204" s="53">
        <f t="shared" ref="E204:G204" si="203">B204*(1-61%)</f>
        <v>0</v>
      </c>
      <c r="F204" s="53">
        <f t="shared" si="203"/>
        <v>0</v>
      </c>
      <c r="G204" s="53">
        <f t="shared" si="203"/>
        <v>0</v>
      </c>
      <c r="H204" s="53"/>
      <c r="I204" s="53"/>
      <c r="J204" s="53"/>
      <c r="K204" s="53"/>
      <c r="L204" s="53"/>
    </row>
    <row r="205">
      <c r="A205" s="53"/>
      <c r="B205" s="53"/>
      <c r="C205" s="53"/>
      <c r="D205" s="53"/>
      <c r="E205" s="53">
        <f t="shared" ref="E205:G205" si="204">B205*(1-61%)</f>
        <v>0</v>
      </c>
      <c r="F205" s="53">
        <f t="shared" si="204"/>
        <v>0</v>
      </c>
      <c r="G205" s="53">
        <f t="shared" si="204"/>
        <v>0</v>
      </c>
      <c r="H205" s="53"/>
      <c r="I205" s="53"/>
      <c r="J205" s="53"/>
      <c r="K205" s="53"/>
      <c r="L205" s="53"/>
    </row>
    <row r="206">
      <c r="A206" s="53"/>
      <c r="B206" s="53"/>
      <c r="C206" s="53"/>
      <c r="D206" s="53"/>
      <c r="E206" s="53">
        <f t="shared" ref="E206:G206" si="205">B206*(1-61%)</f>
        <v>0</v>
      </c>
      <c r="F206" s="53">
        <f t="shared" si="205"/>
        <v>0</v>
      </c>
      <c r="G206" s="53">
        <f t="shared" si="205"/>
        <v>0</v>
      </c>
      <c r="H206" s="53"/>
      <c r="I206" s="53"/>
      <c r="J206" s="53"/>
      <c r="K206" s="53"/>
      <c r="L206" s="53"/>
    </row>
    <row r="207">
      <c r="A207" s="53"/>
      <c r="B207" s="53"/>
      <c r="C207" s="53"/>
      <c r="D207" s="53"/>
      <c r="E207" s="53">
        <f t="shared" ref="E207:G207" si="206">B207*(1-61%)</f>
        <v>0</v>
      </c>
      <c r="F207" s="53">
        <f t="shared" si="206"/>
        <v>0</v>
      </c>
      <c r="G207" s="53">
        <f t="shared" si="206"/>
        <v>0</v>
      </c>
      <c r="H207" s="53"/>
      <c r="I207" s="53"/>
      <c r="J207" s="53"/>
      <c r="K207" s="53"/>
      <c r="L207" s="53"/>
    </row>
    <row r="208">
      <c r="A208" s="53"/>
      <c r="B208" s="53"/>
      <c r="C208" s="53"/>
      <c r="D208" s="53"/>
      <c r="E208" s="53">
        <f t="shared" ref="E208:G208" si="207">B208*(1-61%)</f>
        <v>0</v>
      </c>
      <c r="F208" s="53">
        <f t="shared" si="207"/>
        <v>0</v>
      </c>
      <c r="G208" s="53">
        <f t="shared" si="207"/>
        <v>0</v>
      </c>
      <c r="H208" s="53"/>
      <c r="I208" s="53"/>
      <c r="J208" s="53"/>
      <c r="K208" s="53"/>
      <c r="L208" s="53"/>
    </row>
    <row r="209">
      <c r="A209" s="53"/>
      <c r="B209" s="53"/>
      <c r="C209" s="53"/>
      <c r="D209" s="53"/>
      <c r="E209" s="53">
        <f t="shared" ref="E209:G209" si="208">B209*(1-61%)</f>
        <v>0</v>
      </c>
      <c r="F209" s="53">
        <f t="shared" si="208"/>
        <v>0</v>
      </c>
      <c r="G209" s="53">
        <f t="shared" si="208"/>
        <v>0</v>
      </c>
      <c r="H209" s="53"/>
      <c r="I209" s="53"/>
      <c r="J209" s="53"/>
      <c r="K209" s="53"/>
      <c r="L209" s="53"/>
    </row>
    <row r="210">
      <c r="A210" s="53"/>
      <c r="B210" s="53"/>
      <c r="C210" s="53"/>
      <c r="D210" s="53"/>
      <c r="E210" s="53">
        <f t="shared" ref="E210:G210" si="209">B210*(1-61%)</f>
        <v>0</v>
      </c>
      <c r="F210" s="53">
        <f t="shared" si="209"/>
        <v>0</v>
      </c>
      <c r="G210" s="53">
        <f t="shared" si="209"/>
        <v>0</v>
      </c>
      <c r="H210" s="53"/>
      <c r="I210" s="53"/>
      <c r="J210" s="53"/>
      <c r="K210" s="53"/>
      <c r="L210" s="53"/>
    </row>
    <row r="211">
      <c r="A211" s="53"/>
      <c r="B211" s="53"/>
      <c r="C211" s="53"/>
      <c r="D211" s="53"/>
      <c r="E211" s="53">
        <f t="shared" ref="E211:G211" si="210">B211*(1-61%)</f>
        <v>0</v>
      </c>
      <c r="F211" s="53">
        <f t="shared" si="210"/>
        <v>0</v>
      </c>
      <c r="G211" s="53">
        <f t="shared" si="210"/>
        <v>0</v>
      </c>
      <c r="H211" s="53"/>
      <c r="I211" s="53"/>
      <c r="J211" s="53"/>
      <c r="K211" s="53"/>
      <c r="L211" s="53"/>
    </row>
    <row r="212">
      <c r="A212" s="53"/>
      <c r="B212" s="53"/>
      <c r="C212" s="53"/>
      <c r="D212" s="53"/>
      <c r="E212" s="53">
        <f t="shared" ref="E212:G212" si="211">B212*(1-61%)</f>
        <v>0</v>
      </c>
      <c r="F212" s="53">
        <f t="shared" si="211"/>
        <v>0</v>
      </c>
      <c r="G212" s="53">
        <f t="shared" si="211"/>
        <v>0</v>
      </c>
      <c r="H212" s="53"/>
      <c r="I212" s="53"/>
      <c r="J212" s="53"/>
      <c r="K212" s="53"/>
      <c r="L212" s="53"/>
    </row>
    <row r="213">
      <c r="A213" s="53"/>
      <c r="B213" s="53"/>
      <c r="C213" s="53"/>
      <c r="D213" s="53"/>
      <c r="E213" s="53">
        <f t="shared" ref="E213:G213" si="212">B213*(1-61%)</f>
        <v>0</v>
      </c>
      <c r="F213" s="53">
        <f t="shared" si="212"/>
        <v>0</v>
      </c>
      <c r="G213" s="53">
        <f t="shared" si="212"/>
        <v>0</v>
      </c>
      <c r="H213" s="53"/>
      <c r="I213" s="53"/>
      <c r="J213" s="53"/>
      <c r="K213" s="53"/>
      <c r="L213" s="53"/>
    </row>
    <row r="214">
      <c r="A214" s="53"/>
      <c r="B214" s="53"/>
      <c r="C214" s="53"/>
      <c r="D214" s="53"/>
      <c r="E214" s="53">
        <f t="shared" ref="E214:G214" si="213">B214*(1-61%)</f>
        <v>0</v>
      </c>
      <c r="F214" s="53">
        <f t="shared" si="213"/>
        <v>0</v>
      </c>
      <c r="G214" s="53">
        <f t="shared" si="213"/>
        <v>0</v>
      </c>
      <c r="H214" s="53"/>
      <c r="I214" s="53"/>
      <c r="J214" s="53"/>
      <c r="K214" s="53"/>
      <c r="L214" s="53"/>
    </row>
    <row r="215">
      <c r="A215" s="53"/>
      <c r="B215" s="53"/>
      <c r="C215" s="53"/>
      <c r="D215" s="53"/>
      <c r="E215" s="53">
        <f t="shared" ref="E215:G215" si="214">B215*(1-61%)</f>
        <v>0</v>
      </c>
      <c r="F215" s="53">
        <f t="shared" si="214"/>
        <v>0</v>
      </c>
      <c r="G215" s="53">
        <f t="shared" si="214"/>
        <v>0</v>
      </c>
      <c r="H215" s="53"/>
      <c r="I215" s="53"/>
      <c r="J215" s="53"/>
      <c r="K215" s="53"/>
      <c r="L215" s="53"/>
    </row>
    <row r="216">
      <c r="A216" s="53"/>
      <c r="B216" s="53"/>
      <c r="C216" s="53"/>
      <c r="D216" s="53"/>
      <c r="E216" s="53">
        <f t="shared" ref="E216:G216" si="215">B216*(1-61%)</f>
        <v>0</v>
      </c>
      <c r="F216" s="53">
        <f t="shared" si="215"/>
        <v>0</v>
      </c>
      <c r="G216" s="53">
        <f t="shared" si="215"/>
        <v>0</v>
      </c>
      <c r="H216" s="53"/>
      <c r="I216" s="53"/>
      <c r="J216" s="53"/>
      <c r="K216" s="53"/>
      <c r="L216" s="53"/>
    </row>
    <row r="217">
      <c r="A217" s="53"/>
      <c r="B217" s="53"/>
      <c r="C217" s="53"/>
      <c r="D217" s="53"/>
      <c r="E217" s="53">
        <f t="shared" ref="E217:G217" si="216">B217*(1-61%)</f>
        <v>0</v>
      </c>
      <c r="F217" s="53">
        <f t="shared" si="216"/>
        <v>0</v>
      </c>
      <c r="G217" s="53">
        <f t="shared" si="216"/>
        <v>0</v>
      </c>
      <c r="H217" s="53"/>
      <c r="I217" s="53"/>
      <c r="J217" s="53"/>
      <c r="K217" s="53"/>
      <c r="L217" s="53"/>
    </row>
    <row r="218">
      <c r="A218" s="53"/>
      <c r="B218" s="53"/>
      <c r="C218" s="53"/>
      <c r="D218" s="53"/>
      <c r="E218" s="53">
        <f t="shared" ref="E218:G218" si="217">B218*(1-61%)</f>
        <v>0</v>
      </c>
      <c r="F218" s="53">
        <f t="shared" si="217"/>
        <v>0</v>
      </c>
      <c r="G218" s="53">
        <f t="shared" si="217"/>
        <v>0</v>
      </c>
      <c r="H218" s="53"/>
      <c r="I218" s="53"/>
      <c r="J218" s="53"/>
      <c r="K218" s="53"/>
      <c r="L218" s="53"/>
    </row>
    <row r="219">
      <c r="A219" s="53"/>
      <c r="B219" s="53"/>
      <c r="C219" s="53"/>
      <c r="D219" s="53"/>
      <c r="E219" s="53">
        <f t="shared" ref="E219:G219" si="218">B219*(1-61%)</f>
        <v>0</v>
      </c>
      <c r="F219" s="53">
        <f t="shared" si="218"/>
        <v>0</v>
      </c>
      <c r="G219" s="53">
        <f t="shared" si="218"/>
        <v>0</v>
      </c>
      <c r="H219" s="53"/>
      <c r="I219" s="53"/>
      <c r="J219" s="53"/>
      <c r="K219" s="53"/>
      <c r="L219" s="53"/>
    </row>
    <row r="220">
      <c r="A220" s="53"/>
      <c r="B220" s="53"/>
      <c r="C220" s="53"/>
      <c r="D220" s="53"/>
      <c r="E220" s="53">
        <f t="shared" ref="E220:G220" si="219">B220*(1-61%)</f>
        <v>0</v>
      </c>
      <c r="F220" s="53">
        <f t="shared" si="219"/>
        <v>0</v>
      </c>
      <c r="G220" s="53">
        <f t="shared" si="219"/>
        <v>0</v>
      </c>
      <c r="H220" s="53"/>
      <c r="I220" s="53"/>
      <c r="J220" s="53"/>
      <c r="K220" s="53"/>
      <c r="L220" s="53"/>
    </row>
    <row r="221">
      <c r="A221" s="53"/>
      <c r="B221" s="53"/>
      <c r="C221" s="53"/>
      <c r="D221" s="53"/>
      <c r="E221" s="53">
        <f t="shared" ref="E221:G221" si="220">B221*(1-61%)</f>
        <v>0</v>
      </c>
      <c r="F221" s="53">
        <f t="shared" si="220"/>
        <v>0</v>
      </c>
      <c r="G221" s="53">
        <f t="shared" si="220"/>
        <v>0</v>
      </c>
      <c r="H221" s="53"/>
      <c r="I221" s="53"/>
      <c r="J221" s="53"/>
      <c r="K221" s="53"/>
      <c r="L221" s="53"/>
    </row>
    <row r="222">
      <c r="A222" s="53"/>
      <c r="B222" s="53"/>
      <c r="C222" s="53"/>
      <c r="D222" s="53"/>
      <c r="E222" s="53">
        <f t="shared" ref="E222:G222" si="221">B222*(1-61%)</f>
        <v>0</v>
      </c>
      <c r="F222" s="53">
        <f t="shared" si="221"/>
        <v>0</v>
      </c>
      <c r="G222" s="53">
        <f t="shared" si="221"/>
        <v>0</v>
      </c>
      <c r="H222" s="53"/>
      <c r="I222" s="53"/>
      <c r="J222" s="53"/>
      <c r="K222" s="53"/>
      <c r="L222" s="53"/>
    </row>
    <row r="223">
      <c r="A223" s="53"/>
      <c r="B223" s="53"/>
      <c r="C223" s="53"/>
      <c r="D223" s="53"/>
      <c r="E223" s="53">
        <f t="shared" ref="E223:G223" si="222">B223*(1-61%)</f>
        <v>0</v>
      </c>
      <c r="F223" s="53">
        <f t="shared" si="222"/>
        <v>0</v>
      </c>
      <c r="G223" s="53">
        <f t="shared" si="222"/>
        <v>0</v>
      </c>
      <c r="H223" s="53"/>
      <c r="I223" s="53"/>
      <c r="J223" s="53"/>
      <c r="K223" s="53"/>
      <c r="L223" s="53"/>
    </row>
    <row r="224">
      <c r="A224" s="53"/>
      <c r="B224" s="53"/>
      <c r="C224" s="53"/>
      <c r="D224" s="53"/>
      <c r="E224" s="53">
        <f t="shared" ref="E224:G224" si="223">B224*(1-61%)</f>
        <v>0</v>
      </c>
      <c r="F224" s="53">
        <f t="shared" si="223"/>
        <v>0</v>
      </c>
      <c r="G224" s="53">
        <f t="shared" si="223"/>
        <v>0</v>
      </c>
      <c r="H224" s="53"/>
      <c r="I224" s="53"/>
      <c r="J224" s="53"/>
      <c r="K224" s="53"/>
      <c r="L224" s="53"/>
    </row>
    <row r="225">
      <c r="A225" s="53"/>
      <c r="B225" s="53"/>
      <c r="C225" s="53"/>
      <c r="D225" s="53"/>
      <c r="E225" s="53">
        <f t="shared" ref="E225:G225" si="224">B225*(1-61%)</f>
        <v>0</v>
      </c>
      <c r="F225" s="53">
        <f t="shared" si="224"/>
        <v>0</v>
      </c>
      <c r="G225" s="53">
        <f t="shared" si="224"/>
        <v>0</v>
      </c>
      <c r="H225" s="53"/>
      <c r="I225" s="53"/>
      <c r="J225" s="53"/>
      <c r="K225" s="53"/>
      <c r="L225" s="53"/>
    </row>
    <row r="226">
      <c r="A226" s="53"/>
      <c r="B226" s="53"/>
      <c r="C226" s="53"/>
      <c r="D226" s="53"/>
      <c r="E226" s="53">
        <f t="shared" ref="E226:G226" si="225">B226*(1-61%)</f>
        <v>0</v>
      </c>
      <c r="F226" s="53">
        <f t="shared" si="225"/>
        <v>0</v>
      </c>
      <c r="G226" s="53">
        <f t="shared" si="225"/>
        <v>0</v>
      </c>
      <c r="H226" s="53"/>
      <c r="I226" s="53"/>
      <c r="J226" s="53"/>
      <c r="K226" s="53"/>
      <c r="L226" s="53"/>
    </row>
    <row r="227">
      <c r="A227" s="53"/>
      <c r="B227" s="53"/>
      <c r="C227" s="53"/>
      <c r="D227" s="53"/>
      <c r="E227" s="53">
        <f t="shared" ref="E227:G227" si="226">B227*(1-61%)</f>
        <v>0</v>
      </c>
      <c r="F227" s="53">
        <f t="shared" si="226"/>
        <v>0</v>
      </c>
      <c r="G227" s="53">
        <f t="shared" si="226"/>
        <v>0</v>
      </c>
      <c r="H227" s="53"/>
      <c r="I227" s="53"/>
      <c r="J227" s="53"/>
      <c r="K227" s="53"/>
      <c r="L227" s="53"/>
    </row>
    <row r="228">
      <c r="A228" s="53"/>
      <c r="B228" s="53"/>
      <c r="C228" s="53"/>
      <c r="D228" s="53"/>
      <c r="E228" s="53">
        <f t="shared" ref="E228:G228" si="227">B228*(1-61%)</f>
        <v>0</v>
      </c>
      <c r="F228" s="53">
        <f t="shared" si="227"/>
        <v>0</v>
      </c>
      <c r="G228" s="53">
        <f t="shared" si="227"/>
        <v>0</v>
      </c>
      <c r="H228" s="53"/>
      <c r="I228" s="53"/>
      <c r="J228" s="53"/>
      <c r="K228" s="53"/>
      <c r="L228" s="53"/>
    </row>
    <row r="229">
      <c r="A229" s="53"/>
      <c r="B229" s="53"/>
      <c r="C229" s="53"/>
      <c r="D229" s="53"/>
      <c r="E229" s="53">
        <f t="shared" ref="E229:G229" si="228">B229*(1-61%)</f>
        <v>0</v>
      </c>
      <c r="F229" s="53">
        <f t="shared" si="228"/>
        <v>0</v>
      </c>
      <c r="G229" s="53">
        <f t="shared" si="228"/>
        <v>0</v>
      </c>
      <c r="H229" s="53"/>
      <c r="I229" s="53"/>
      <c r="J229" s="53"/>
      <c r="K229" s="53"/>
      <c r="L229" s="53"/>
    </row>
    <row r="230">
      <c r="A230" s="53"/>
      <c r="B230" s="53"/>
      <c r="C230" s="53"/>
      <c r="D230" s="53"/>
      <c r="E230" s="53">
        <f t="shared" ref="E230:G230" si="229">B230*(1-61%)</f>
        <v>0</v>
      </c>
      <c r="F230" s="53">
        <f t="shared" si="229"/>
        <v>0</v>
      </c>
      <c r="G230" s="53">
        <f t="shared" si="229"/>
        <v>0</v>
      </c>
      <c r="H230" s="53"/>
      <c r="I230" s="53"/>
      <c r="J230" s="53"/>
      <c r="K230" s="53"/>
      <c r="L230" s="53"/>
    </row>
    <row r="231">
      <c r="A231" s="53"/>
      <c r="B231" s="53"/>
      <c r="C231" s="53"/>
      <c r="D231" s="53"/>
      <c r="E231" s="53">
        <f t="shared" ref="E231:G231" si="230">B231*(1-61%)</f>
        <v>0</v>
      </c>
      <c r="F231" s="53">
        <f t="shared" si="230"/>
        <v>0</v>
      </c>
      <c r="G231" s="53">
        <f t="shared" si="230"/>
        <v>0</v>
      </c>
      <c r="H231" s="53"/>
      <c r="I231" s="53"/>
      <c r="J231" s="53"/>
      <c r="K231" s="53"/>
      <c r="L231" s="53"/>
    </row>
    <row r="232">
      <c r="A232" s="53"/>
      <c r="B232" s="53"/>
      <c r="C232" s="53"/>
      <c r="D232" s="53"/>
      <c r="E232" s="53">
        <f t="shared" ref="E232:G232" si="231">B232*(1-61%)</f>
        <v>0</v>
      </c>
      <c r="F232" s="53">
        <f t="shared" si="231"/>
        <v>0</v>
      </c>
      <c r="G232" s="53">
        <f t="shared" si="231"/>
        <v>0</v>
      </c>
      <c r="H232" s="53"/>
      <c r="I232" s="53"/>
      <c r="J232" s="53"/>
      <c r="K232" s="53"/>
      <c r="L232" s="53"/>
    </row>
    <row r="233">
      <c r="A233" s="53"/>
      <c r="B233" s="53"/>
      <c r="C233" s="53"/>
      <c r="D233" s="53"/>
      <c r="E233" s="53">
        <f t="shared" ref="E233:G233" si="232">B233*(1-61%)</f>
        <v>0</v>
      </c>
      <c r="F233" s="53">
        <f t="shared" si="232"/>
        <v>0</v>
      </c>
      <c r="G233" s="53">
        <f t="shared" si="232"/>
        <v>0</v>
      </c>
      <c r="H233" s="53"/>
      <c r="I233" s="53"/>
      <c r="J233" s="53"/>
      <c r="K233" s="53"/>
      <c r="L233" s="53"/>
    </row>
    <row r="234">
      <c r="A234" s="53"/>
      <c r="B234" s="53"/>
      <c r="C234" s="53"/>
      <c r="D234" s="53"/>
      <c r="E234" s="53">
        <f t="shared" ref="E234:G234" si="233">B234*(1-61%)</f>
        <v>0</v>
      </c>
      <c r="F234" s="53">
        <f t="shared" si="233"/>
        <v>0</v>
      </c>
      <c r="G234" s="53">
        <f t="shared" si="233"/>
        <v>0</v>
      </c>
      <c r="H234" s="53"/>
      <c r="I234" s="53"/>
      <c r="J234" s="53"/>
      <c r="K234" s="53"/>
      <c r="L234" s="53"/>
    </row>
    <row r="235">
      <c r="A235" s="53"/>
      <c r="B235" s="53"/>
      <c r="C235" s="53"/>
      <c r="D235" s="53"/>
      <c r="E235" s="53">
        <f t="shared" ref="E235:G235" si="234">B235*(1-61%)</f>
        <v>0</v>
      </c>
      <c r="F235" s="53">
        <f t="shared" si="234"/>
        <v>0</v>
      </c>
      <c r="G235" s="53">
        <f t="shared" si="234"/>
        <v>0</v>
      </c>
      <c r="H235" s="53"/>
      <c r="I235" s="53"/>
      <c r="J235" s="53"/>
      <c r="K235" s="53"/>
      <c r="L235" s="53"/>
    </row>
    <row r="236">
      <c r="A236" s="53"/>
      <c r="B236" s="53"/>
      <c r="C236" s="53"/>
      <c r="D236" s="53"/>
      <c r="E236" s="53">
        <f t="shared" ref="E236:G236" si="235">B236*(1-61%)</f>
        <v>0</v>
      </c>
      <c r="F236" s="53">
        <f t="shared" si="235"/>
        <v>0</v>
      </c>
      <c r="G236" s="53">
        <f t="shared" si="235"/>
        <v>0</v>
      </c>
      <c r="H236" s="53"/>
      <c r="I236" s="53"/>
      <c r="J236" s="53"/>
      <c r="K236" s="53"/>
      <c r="L236" s="53"/>
    </row>
    <row r="237">
      <c r="A237" s="53"/>
      <c r="B237" s="53"/>
      <c r="C237" s="53"/>
      <c r="D237" s="53"/>
      <c r="E237" s="53">
        <f t="shared" ref="E237:G237" si="236">B237*(1-61%)</f>
        <v>0</v>
      </c>
      <c r="F237" s="53">
        <f t="shared" si="236"/>
        <v>0</v>
      </c>
      <c r="G237" s="53">
        <f t="shared" si="236"/>
        <v>0</v>
      </c>
      <c r="H237" s="53"/>
      <c r="I237" s="53"/>
      <c r="J237" s="53"/>
      <c r="K237" s="53"/>
      <c r="L237" s="53"/>
    </row>
    <row r="238">
      <c r="A238" s="53"/>
      <c r="B238" s="53"/>
      <c r="C238" s="53"/>
      <c r="D238" s="53"/>
      <c r="E238" s="53">
        <f t="shared" ref="E238:G238" si="237">B238*(1-61%)</f>
        <v>0</v>
      </c>
      <c r="F238" s="53">
        <f t="shared" si="237"/>
        <v>0</v>
      </c>
      <c r="G238" s="53">
        <f t="shared" si="237"/>
        <v>0</v>
      </c>
      <c r="H238" s="53"/>
      <c r="I238" s="53"/>
      <c r="J238" s="53"/>
      <c r="K238" s="53"/>
      <c r="L238" s="53"/>
    </row>
    <row r="239">
      <c r="A239" s="53"/>
      <c r="B239" s="53"/>
      <c r="C239" s="53"/>
      <c r="D239" s="53"/>
      <c r="E239" s="53">
        <f t="shared" ref="E239:G239" si="238">B239*(1-61%)</f>
        <v>0</v>
      </c>
      <c r="F239" s="53">
        <f t="shared" si="238"/>
        <v>0</v>
      </c>
      <c r="G239" s="53">
        <f t="shared" si="238"/>
        <v>0</v>
      </c>
      <c r="H239" s="53"/>
      <c r="I239" s="53"/>
      <c r="J239" s="53"/>
      <c r="K239" s="53"/>
      <c r="L239" s="53"/>
    </row>
    <row r="240">
      <c r="A240" s="53"/>
      <c r="B240" s="53"/>
      <c r="C240" s="53"/>
      <c r="D240" s="53"/>
      <c r="E240" s="53">
        <f t="shared" ref="E240:G240" si="239">B240*(1-61%)</f>
        <v>0</v>
      </c>
      <c r="F240" s="53">
        <f t="shared" si="239"/>
        <v>0</v>
      </c>
      <c r="G240" s="53">
        <f t="shared" si="239"/>
        <v>0</v>
      </c>
      <c r="H240" s="53"/>
      <c r="I240" s="53"/>
      <c r="J240" s="53"/>
      <c r="K240" s="53"/>
      <c r="L240" s="53"/>
    </row>
    <row r="241">
      <c r="A241" s="53"/>
      <c r="B241" s="53"/>
      <c r="C241" s="53"/>
      <c r="D241" s="53"/>
      <c r="E241" s="53">
        <f t="shared" ref="E241:G241" si="240">B241*(1-61%)</f>
        <v>0</v>
      </c>
      <c r="F241" s="53">
        <f t="shared" si="240"/>
        <v>0</v>
      </c>
      <c r="G241" s="53">
        <f t="shared" si="240"/>
        <v>0</v>
      </c>
      <c r="H241" s="53"/>
      <c r="I241" s="53"/>
      <c r="J241" s="53"/>
      <c r="K241" s="53"/>
      <c r="L241" s="53"/>
    </row>
    <row r="242">
      <c r="A242" s="53"/>
      <c r="B242" s="53"/>
      <c r="C242" s="53"/>
      <c r="D242" s="53"/>
      <c r="E242" s="53">
        <f t="shared" ref="E242:G242" si="241">B242*(1-61%)</f>
        <v>0</v>
      </c>
      <c r="F242" s="53">
        <f t="shared" si="241"/>
        <v>0</v>
      </c>
      <c r="G242" s="53">
        <f t="shared" si="241"/>
        <v>0</v>
      </c>
      <c r="H242" s="53"/>
      <c r="I242" s="53"/>
      <c r="J242" s="53"/>
      <c r="K242" s="53"/>
      <c r="L242" s="53"/>
    </row>
    <row r="243">
      <c r="A243" s="53"/>
      <c r="B243" s="53"/>
      <c r="C243" s="53"/>
      <c r="D243" s="53"/>
      <c r="E243" s="53">
        <f t="shared" ref="E243:G243" si="242">B243*(1-61%)</f>
        <v>0</v>
      </c>
      <c r="F243" s="53">
        <f t="shared" si="242"/>
        <v>0</v>
      </c>
      <c r="G243" s="53">
        <f t="shared" si="242"/>
        <v>0</v>
      </c>
      <c r="H243" s="53"/>
      <c r="I243" s="53"/>
      <c r="J243" s="53"/>
      <c r="K243" s="53"/>
      <c r="L243" s="53"/>
    </row>
    <row r="244">
      <c r="A244" s="53"/>
      <c r="B244" s="53"/>
      <c r="C244" s="53"/>
      <c r="D244" s="53"/>
      <c r="E244" s="53">
        <f t="shared" ref="E244:G244" si="243">B244*(1-61%)</f>
        <v>0</v>
      </c>
      <c r="F244" s="53">
        <f t="shared" si="243"/>
        <v>0</v>
      </c>
      <c r="G244" s="53">
        <f t="shared" si="243"/>
        <v>0</v>
      </c>
      <c r="H244" s="53"/>
      <c r="I244" s="53"/>
      <c r="J244" s="53"/>
      <c r="K244" s="53"/>
      <c r="L244" s="53"/>
    </row>
    <row r="245">
      <c r="A245" s="53"/>
      <c r="B245" s="53"/>
      <c r="C245" s="53"/>
      <c r="D245" s="53"/>
      <c r="E245" s="53">
        <f t="shared" ref="E245:G245" si="244">B245*(1-61%)</f>
        <v>0</v>
      </c>
      <c r="F245" s="53">
        <f t="shared" si="244"/>
        <v>0</v>
      </c>
      <c r="G245" s="53">
        <f t="shared" si="244"/>
        <v>0</v>
      </c>
      <c r="H245" s="53"/>
      <c r="I245" s="53"/>
      <c r="J245" s="53"/>
      <c r="K245" s="53"/>
      <c r="L245" s="53"/>
    </row>
    <row r="246">
      <c r="A246" s="53"/>
      <c r="B246" s="53"/>
      <c r="C246" s="53"/>
      <c r="D246" s="53"/>
      <c r="E246" s="53">
        <f t="shared" ref="E246:G246" si="245">B246*(1-61%)</f>
        <v>0</v>
      </c>
      <c r="F246" s="53">
        <f t="shared" si="245"/>
        <v>0</v>
      </c>
      <c r="G246" s="53">
        <f t="shared" si="245"/>
        <v>0</v>
      </c>
      <c r="H246" s="53"/>
      <c r="I246" s="53"/>
      <c r="J246" s="53"/>
      <c r="K246" s="53"/>
      <c r="L246" s="53"/>
    </row>
    <row r="247">
      <c r="A247" s="53"/>
      <c r="B247" s="53"/>
      <c r="C247" s="53"/>
      <c r="D247" s="53"/>
      <c r="E247" s="53">
        <f t="shared" ref="E247:G247" si="246">B247*(1-61%)</f>
        <v>0</v>
      </c>
      <c r="F247" s="53">
        <f t="shared" si="246"/>
        <v>0</v>
      </c>
      <c r="G247" s="53">
        <f t="shared" si="246"/>
        <v>0</v>
      </c>
      <c r="H247" s="53"/>
      <c r="I247" s="53"/>
      <c r="J247" s="53"/>
      <c r="K247" s="53"/>
      <c r="L247" s="53"/>
    </row>
    <row r="248">
      <c r="A248" s="53"/>
      <c r="B248" s="53"/>
      <c r="C248" s="53"/>
      <c r="D248" s="53"/>
      <c r="E248" s="53">
        <f t="shared" ref="E248:G248" si="247">B248*(1-61%)</f>
        <v>0</v>
      </c>
      <c r="F248" s="53">
        <f t="shared" si="247"/>
        <v>0</v>
      </c>
      <c r="G248" s="53">
        <f t="shared" si="247"/>
        <v>0</v>
      </c>
      <c r="H248" s="53"/>
      <c r="I248" s="53"/>
      <c r="J248" s="53"/>
      <c r="K248" s="53"/>
      <c r="L248" s="53"/>
    </row>
    <row r="249">
      <c r="A249" s="53"/>
      <c r="B249" s="53"/>
      <c r="C249" s="53"/>
      <c r="D249" s="53"/>
      <c r="E249" s="53">
        <f t="shared" ref="E249:G249" si="248">B249*(1-61%)</f>
        <v>0</v>
      </c>
      <c r="F249" s="53">
        <f t="shared" si="248"/>
        <v>0</v>
      </c>
      <c r="G249" s="53">
        <f t="shared" si="248"/>
        <v>0</v>
      </c>
      <c r="H249" s="53"/>
      <c r="I249" s="53"/>
      <c r="J249" s="53"/>
      <c r="K249" s="53"/>
      <c r="L249" s="53"/>
    </row>
    <row r="250">
      <c r="A250" s="53"/>
      <c r="B250" s="53"/>
      <c r="C250" s="53"/>
      <c r="D250" s="53"/>
      <c r="E250" s="53">
        <f t="shared" ref="E250:G250" si="249">B250*(1-61%)</f>
        <v>0</v>
      </c>
      <c r="F250" s="53">
        <f t="shared" si="249"/>
        <v>0</v>
      </c>
      <c r="G250" s="53">
        <f t="shared" si="249"/>
        <v>0</v>
      </c>
      <c r="H250" s="53"/>
      <c r="I250" s="53"/>
      <c r="J250" s="53"/>
      <c r="K250" s="53"/>
      <c r="L250" s="53"/>
    </row>
    <row r="251">
      <c r="A251" s="53"/>
      <c r="B251" s="53"/>
      <c r="C251" s="53"/>
      <c r="D251" s="53"/>
      <c r="E251" s="53">
        <f t="shared" ref="E251:G251" si="250">B251*(1-61%)</f>
        <v>0</v>
      </c>
      <c r="F251" s="53">
        <f t="shared" si="250"/>
        <v>0</v>
      </c>
      <c r="G251" s="53">
        <f t="shared" si="250"/>
        <v>0</v>
      </c>
      <c r="H251" s="53"/>
      <c r="I251" s="53"/>
      <c r="J251" s="53"/>
      <c r="K251" s="53"/>
      <c r="L251" s="53"/>
    </row>
    <row r="252">
      <c r="A252" s="53"/>
      <c r="B252" s="53"/>
      <c r="C252" s="53"/>
      <c r="D252" s="53"/>
      <c r="E252" s="53">
        <f t="shared" ref="E252:G252" si="251">B252*(1-61%)</f>
        <v>0</v>
      </c>
      <c r="F252" s="53">
        <f t="shared" si="251"/>
        <v>0</v>
      </c>
      <c r="G252" s="53">
        <f t="shared" si="251"/>
        <v>0</v>
      </c>
      <c r="H252" s="53"/>
      <c r="I252" s="53"/>
      <c r="J252" s="53"/>
      <c r="K252" s="53"/>
      <c r="L252" s="53"/>
    </row>
    <row r="253">
      <c r="A253" s="53"/>
      <c r="B253" s="53"/>
      <c r="C253" s="53"/>
      <c r="D253" s="53"/>
      <c r="E253" s="53">
        <f t="shared" ref="E253:G253" si="252">B253*(1-61%)</f>
        <v>0</v>
      </c>
      <c r="F253" s="53">
        <f t="shared" si="252"/>
        <v>0</v>
      </c>
      <c r="G253" s="53">
        <f t="shared" si="252"/>
        <v>0</v>
      </c>
      <c r="H253" s="53"/>
      <c r="I253" s="53"/>
      <c r="J253" s="53"/>
      <c r="K253" s="53"/>
      <c r="L253" s="53"/>
    </row>
    <row r="254">
      <c r="A254" s="53"/>
      <c r="B254" s="53"/>
      <c r="C254" s="53"/>
      <c r="D254" s="53"/>
      <c r="E254" s="53">
        <f t="shared" ref="E254:G254" si="253">B254*(1-61%)</f>
        <v>0</v>
      </c>
      <c r="F254" s="53">
        <f t="shared" si="253"/>
        <v>0</v>
      </c>
      <c r="G254" s="53">
        <f t="shared" si="253"/>
        <v>0</v>
      </c>
      <c r="H254" s="53"/>
      <c r="I254" s="53"/>
      <c r="J254" s="53"/>
      <c r="K254" s="53"/>
      <c r="L254" s="53"/>
    </row>
    <row r="255">
      <c r="A255" s="53"/>
      <c r="B255" s="53"/>
      <c r="C255" s="53"/>
      <c r="D255" s="53"/>
      <c r="E255" s="53">
        <f t="shared" ref="E255:G255" si="254">B255*(1-61%)</f>
        <v>0</v>
      </c>
      <c r="F255" s="53">
        <f t="shared" si="254"/>
        <v>0</v>
      </c>
      <c r="G255" s="53">
        <f t="shared" si="254"/>
        <v>0</v>
      </c>
      <c r="H255" s="53"/>
      <c r="I255" s="53"/>
      <c r="J255" s="53"/>
      <c r="K255" s="53"/>
      <c r="L255" s="53"/>
    </row>
    <row r="256">
      <c r="A256" s="53"/>
      <c r="B256" s="53"/>
      <c r="C256" s="53"/>
      <c r="D256" s="53"/>
      <c r="E256" s="53">
        <f t="shared" ref="E256:G256" si="255">B256*(1-61%)</f>
        <v>0</v>
      </c>
      <c r="F256" s="53">
        <f t="shared" si="255"/>
        <v>0</v>
      </c>
      <c r="G256" s="53">
        <f t="shared" si="255"/>
        <v>0</v>
      </c>
      <c r="H256" s="53"/>
      <c r="I256" s="53"/>
      <c r="J256" s="53"/>
      <c r="K256" s="53"/>
      <c r="L256" s="53"/>
    </row>
    <row r="257">
      <c r="A257" s="53"/>
      <c r="B257" s="53"/>
      <c r="C257" s="53"/>
      <c r="D257" s="53"/>
      <c r="E257" s="53">
        <f t="shared" ref="E257:G257" si="256">B257*(1-61%)</f>
        <v>0</v>
      </c>
      <c r="F257" s="53">
        <f t="shared" si="256"/>
        <v>0</v>
      </c>
      <c r="G257" s="53">
        <f t="shared" si="256"/>
        <v>0</v>
      </c>
      <c r="H257" s="53"/>
      <c r="I257" s="53"/>
      <c r="J257" s="53"/>
      <c r="K257" s="53"/>
      <c r="L257" s="53"/>
    </row>
    <row r="258">
      <c r="A258" s="53"/>
      <c r="B258" s="53"/>
      <c r="C258" s="53"/>
      <c r="D258" s="53"/>
      <c r="E258" s="53">
        <f t="shared" ref="E258:G258" si="257">B258*(1-61%)</f>
        <v>0</v>
      </c>
      <c r="F258" s="53">
        <f t="shared" si="257"/>
        <v>0</v>
      </c>
      <c r="G258" s="53">
        <f t="shared" si="257"/>
        <v>0</v>
      </c>
      <c r="H258" s="53"/>
      <c r="I258" s="53"/>
      <c r="J258" s="53"/>
      <c r="K258" s="53"/>
      <c r="L258" s="53"/>
    </row>
    <row r="259">
      <c r="A259" s="53"/>
      <c r="B259" s="53"/>
      <c r="C259" s="53"/>
      <c r="D259" s="53"/>
      <c r="E259" s="53">
        <f t="shared" ref="E259:G259" si="258">B259*(1-61%)</f>
        <v>0</v>
      </c>
      <c r="F259" s="53">
        <f t="shared" si="258"/>
        <v>0</v>
      </c>
      <c r="G259" s="53">
        <f t="shared" si="258"/>
        <v>0</v>
      </c>
      <c r="H259" s="53"/>
      <c r="I259" s="53"/>
      <c r="J259" s="53"/>
      <c r="K259" s="53"/>
      <c r="L259" s="53"/>
    </row>
    <row r="260">
      <c r="A260" s="53"/>
      <c r="B260" s="53"/>
      <c r="C260" s="53"/>
      <c r="D260" s="53"/>
      <c r="E260" s="53">
        <f t="shared" ref="E260:G260" si="259">B260*(1-61%)</f>
        <v>0</v>
      </c>
      <c r="F260" s="53">
        <f t="shared" si="259"/>
        <v>0</v>
      </c>
      <c r="G260" s="53">
        <f t="shared" si="259"/>
        <v>0</v>
      </c>
      <c r="H260" s="53"/>
      <c r="I260" s="53"/>
      <c r="J260" s="53"/>
      <c r="K260" s="53"/>
      <c r="L260" s="53"/>
    </row>
    <row r="261">
      <c r="A261" s="53"/>
      <c r="B261" s="53"/>
      <c r="C261" s="53"/>
      <c r="D261" s="53"/>
      <c r="E261" s="53">
        <f t="shared" ref="E261:G261" si="260">B261*(1-61%)</f>
        <v>0</v>
      </c>
      <c r="F261" s="53">
        <f t="shared" si="260"/>
        <v>0</v>
      </c>
      <c r="G261" s="53">
        <f t="shared" si="260"/>
        <v>0</v>
      </c>
      <c r="H261" s="53"/>
      <c r="I261" s="53"/>
      <c r="J261" s="53"/>
      <c r="K261" s="53"/>
      <c r="L261" s="53"/>
    </row>
    <row r="262">
      <c r="A262" s="53"/>
      <c r="B262" s="53"/>
      <c r="C262" s="53"/>
      <c r="D262" s="53"/>
      <c r="E262" s="53">
        <f t="shared" ref="E262:G262" si="261">B262*(1-61%)</f>
        <v>0</v>
      </c>
      <c r="F262" s="53">
        <f t="shared" si="261"/>
        <v>0</v>
      </c>
      <c r="G262" s="53">
        <f t="shared" si="261"/>
        <v>0</v>
      </c>
      <c r="H262" s="53"/>
      <c r="I262" s="53"/>
      <c r="J262" s="53"/>
      <c r="K262" s="53"/>
      <c r="L262" s="53"/>
    </row>
    <row r="263">
      <c r="A263" s="53"/>
      <c r="B263" s="53"/>
      <c r="C263" s="53"/>
      <c r="D263" s="53"/>
      <c r="E263" s="53">
        <f t="shared" ref="E263:G263" si="262">B263*(1-61%)</f>
        <v>0</v>
      </c>
      <c r="F263" s="53">
        <f t="shared" si="262"/>
        <v>0</v>
      </c>
      <c r="G263" s="53">
        <f t="shared" si="262"/>
        <v>0</v>
      </c>
      <c r="H263" s="53"/>
      <c r="I263" s="53"/>
      <c r="J263" s="53"/>
      <c r="K263" s="53"/>
      <c r="L263" s="53"/>
    </row>
    <row r="264">
      <c r="A264" s="53"/>
      <c r="B264" s="53"/>
      <c r="C264" s="53"/>
      <c r="D264" s="53"/>
      <c r="E264" s="53">
        <f t="shared" ref="E264:G264" si="263">B264*(1-61%)</f>
        <v>0</v>
      </c>
      <c r="F264" s="53">
        <f t="shared" si="263"/>
        <v>0</v>
      </c>
      <c r="G264" s="53">
        <f t="shared" si="263"/>
        <v>0</v>
      </c>
      <c r="H264" s="53"/>
      <c r="I264" s="53"/>
      <c r="J264" s="53"/>
      <c r="K264" s="53"/>
      <c r="L264" s="53"/>
    </row>
    <row r="265">
      <c r="A265" s="53"/>
      <c r="B265" s="53"/>
      <c r="C265" s="53"/>
      <c r="D265" s="53"/>
      <c r="E265" s="53">
        <f t="shared" ref="E265:G265" si="264">B265*(1-61%)</f>
        <v>0</v>
      </c>
      <c r="F265" s="53">
        <f t="shared" si="264"/>
        <v>0</v>
      </c>
      <c r="G265" s="53">
        <f t="shared" si="264"/>
        <v>0</v>
      </c>
      <c r="H265" s="53"/>
      <c r="I265" s="53"/>
      <c r="J265" s="53"/>
      <c r="K265" s="53"/>
      <c r="L265" s="53"/>
    </row>
    <row r="266">
      <c r="A266" s="53"/>
      <c r="B266" s="53"/>
      <c r="C266" s="53"/>
      <c r="D266" s="53"/>
      <c r="E266" s="53">
        <f t="shared" ref="E266:G266" si="265">B266*(1-61%)</f>
        <v>0</v>
      </c>
      <c r="F266" s="53">
        <f t="shared" si="265"/>
        <v>0</v>
      </c>
      <c r="G266" s="53">
        <f t="shared" si="265"/>
        <v>0</v>
      </c>
      <c r="H266" s="53"/>
      <c r="I266" s="53"/>
      <c r="J266" s="53"/>
      <c r="K266" s="53"/>
      <c r="L266" s="53"/>
    </row>
    <row r="267">
      <c r="A267" s="53"/>
      <c r="B267" s="53"/>
      <c r="C267" s="53"/>
      <c r="D267" s="53"/>
      <c r="E267" s="53">
        <f t="shared" ref="E267:G267" si="266">B267*(1-61%)</f>
        <v>0</v>
      </c>
      <c r="F267" s="53">
        <f t="shared" si="266"/>
        <v>0</v>
      </c>
      <c r="G267" s="53">
        <f t="shared" si="266"/>
        <v>0</v>
      </c>
      <c r="H267" s="53"/>
      <c r="I267" s="53"/>
      <c r="J267" s="53"/>
      <c r="K267" s="53"/>
      <c r="L267" s="53"/>
    </row>
    <row r="268">
      <c r="A268" s="53"/>
      <c r="B268" s="53"/>
      <c r="C268" s="53"/>
      <c r="D268" s="53"/>
      <c r="E268" s="53">
        <f t="shared" ref="E268:G268" si="267">B268*(1-61%)</f>
        <v>0</v>
      </c>
      <c r="F268" s="53">
        <f t="shared" si="267"/>
        <v>0</v>
      </c>
      <c r="G268" s="53">
        <f t="shared" si="267"/>
        <v>0</v>
      </c>
      <c r="H268" s="53"/>
      <c r="I268" s="53"/>
      <c r="J268" s="53"/>
      <c r="K268" s="53"/>
      <c r="L268" s="53"/>
    </row>
    <row r="269">
      <c r="A269" s="53"/>
      <c r="B269" s="53"/>
      <c r="C269" s="53"/>
      <c r="D269" s="53"/>
      <c r="E269" s="53">
        <f t="shared" ref="E269:G269" si="268">B269*(1-61%)</f>
        <v>0</v>
      </c>
      <c r="F269" s="53">
        <f t="shared" si="268"/>
        <v>0</v>
      </c>
      <c r="G269" s="53">
        <f t="shared" si="268"/>
        <v>0</v>
      </c>
      <c r="H269" s="53"/>
      <c r="I269" s="53"/>
      <c r="J269" s="53"/>
      <c r="K269" s="53"/>
      <c r="L269" s="53"/>
    </row>
    <row r="270">
      <c r="A270" s="53"/>
      <c r="B270" s="53"/>
      <c r="C270" s="53"/>
      <c r="D270" s="53"/>
      <c r="E270" s="53">
        <f t="shared" ref="E270:G270" si="269">B270*(1-61%)</f>
        <v>0</v>
      </c>
      <c r="F270" s="53">
        <f t="shared" si="269"/>
        <v>0</v>
      </c>
      <c r="G270" s="53">
        <f t="shared" si="269"/>
        <v>0</v>
      </c>
      <c r="H270" s="53"/>
      <c r="I270" s="53"/>
      <c r="J270" s="53"/>
      <c r="K270" s="53"/>
      <c r="L270" s="53"/>
    </row>
    <row r="271">
      <c r="A271" s="53"/>
      <c r="B271" s="53"/>
      <c r="C271" s="53"/>
      <c r="D271" s="53"/>
      <c r="E271" s="53">
        <f t="shared" ref="E271:G271" si="270">B271*(1-61%)</f>
        <v>0</v>
      </c>
      <c r="F271" s="53">
        <f t="shared" si="270"/>
        <v>0</v>
      </c>
      <c r="G271" s="53">
        <f t="shared" si="270"/>
        <v>0</v>
      </c>
      <c r="H271" s="53"/>
      <c r="I271" s="53"/>
      <c r="J271" s="53"/>
      <c r="K271" s="53"/>
      <c r="L271" s="53"/>
    </row>
    <row r="272">
      <c r="A272" s="53"/>
      <c r="B272" s="53"/>
      <c r="C272" s="53"/>
      <c r="D272" s="53"/>
      <c r="E272" s="53">
        <f t="shared" ref="E272:G272" si="271">B272*(1-61%)</f>
        <v>0</v>
      </c>
      <c r="F272" s="53">
        <f t="shared" si="271"/>
        <v>0</v>
      </c>
      <c r="G272" s="53">
        <f t="shared" si="271"/>
        <v>0</v>
      </c>
      <c r="H272" s="53"/>
      <c r="I272" s="53"/>
      <c r="J272" s="53"/>
      <c r="K272" s="53"/>
      <c r="L272" s="53"/>
    </row>
    <row r="273">
      <c r="A273" s="53"/>
      <c r="B273" s="53"/>
      <c r="C273" s="53"/>
      <c r="D273" s="53"/>
      <c r="E273" s="53">
        <f t="shared" ref="E273:G273" si="272">B273*(1-61%)</f>
        <v>0</v>
      </c>
      <c r="F273" s="53">
        <f t="shared" si="272"/>
        <v>0</v>
      </c>
      <c r="G273" s="53">
        <f t="shared" si="272"/>
        <v>0</v>
      </c>
      <c r="H273" s="53"/>
      <c r="I273" s="53"/>
      <c r="J273" s="53"/>
      <c r="K273" s="53"/>
      <c r="L273" s="53"/>
    </row>
    <row r="274">
      <c r="A274" s="53"/>
      <c r="B274" s="53"/>
      <c r="C274" s="53"/>
      <c r="D274" s="53"/>
      <c r="E274" s="53">
        <f t="shared" ref="E274:G274" si="273">B274*(1-61%)</f>
        <v>0</v>
      </c>
      <c r="F274" s="53">
        <f t="shared" si="273"/>
        <v>0</v>
      </c>
      <c r="G274" s="53">
        <f t="shared" si="273"/>
        <v>0</v>
      </c>
      <c r="H274" s="53"/>
      <c r="I274" s="53"/>
      <c r="J274" s="53"/>
      <c r="K274" s="53"/>
      <c r="L274" s="53"/>
    </row>
    <row r="275">
      <c r="A275" s="53"/>
      <c r="B275" s="53"/>
      <c r="C275" s="53"/>
      <c r="D275" s="53"/>
      <c r="E275" s="53">
        <f t="shared" ref="E275:G275" si="274">B275*(1-61%)</f>
        <v>0</v>
      </c>
      <c r="F275" s="53">
        <f t="shared" si="274"/>
        <v>0</v>
      </c>
      <c r="G275" s="53">
        <f t="shared" si="274"/>
        <v>0</v>
      </c>
      <c r="H275" s="53"/>
      <c r="I275" s="53"/>
      <c r="J275" s="53"/>
      <c r="K275" s="53"/>
      <c r="L275" s="53"/>
    </row>
    <row r="276">
      <c r="A276" s="53"/>
      <c r="B276" s="53"/>
      <c r="C276" s="53"/>
      <c r="D276" s="53"/>
      <c r="E276" s="53">
        <f t="shared" ref="E276:G276" si="275">B276*(1-61%)</f>
        <v>0</v>
      </c>
      <c r="F276" s="53">
        <f t="shared" si="275"/>
        <v>0</v>
      </c>
      <c r="G276" s="53">
        <f t="shared" si="275"/>
        <v>0</v>
      </c>
      <c r="H276" s="53"/>
      <c r="I276" s="53"/>
      <c r="J276" s="53"/>
      <c r="K276" s="53"/>
      <c r="L276" s="53"/>
    </row>
    <row r="277">
      <c r="A277" s="53"/>
      <c r="B277" s="53"/>
      <c r="C277" s="53"/>
      <c r="D277" s="53"/>
      <c r="E277" s="53">
        <f t="shared" ref="E277:G277" si="276">B277*(1-61%)</f>
        <v>0</v>
      </c>
      <c r="F277" s="53">
        <f t="shared" si="276"/>
        <v>0</v>
      </c>
      <c r="G277" s="53">
        <f t="shared" si="276"/>
        <v>0</v>
      </c>
      <c r="H277" s="53"/>
      <c r="I277" s="53"/>
      <c r="J277" s="53"/>
      <c r="K277" s="53"/>
      <c r="L277" s="53"/>
    </row>
    <row r="278">
      <c r="A278" s="53"/>
      <c r="B278" s="53"/>
      <c r="C278" s="53"/>
      <c r="D278" s="53"/>
      <c r="E278" s="53">
        <f t="shared" ref="E278:G278" si="277">B278*(1-61%)</f>
        <v>0</v>
      </c>
      <c r="F278" s="53">
        <f t="shared" si="277"/>
        <v>0</v>
      </c>
      <c r="G278" s="53">
        <f t="shared" si="277"/>
        <v>0</v>
      </c>
      <c r="H278" s="53"/>
      <c r="I278" s="53"/>
      <c r="J278" s="53"/>
      <c r="K278" s="53"/>
      <c r="L278" s="53"/>
    </row>
    <row r="279">
      <c r="A279" s="53"/>
      <c r="B279" s="53"/>
      <c r="C279" s="53"/>
      <c r="D279" s="53"/>
      <c r="E279" s="53">
        <f t="shared" ref="E279:G279" si="278">B279*(1-61%)</f>
        <v>0</v>
      </c>
      <c r="F279" s="53">
        <f t="shared" si="278"/>
        <v>0</v>
      </c>
      <c r="G279" s="53">
        <f t="shared" si="278"/>
        <v>0</v>
      </c>
      <c r="H279" s="53"/>
      <c r="I279" s="53"/>
      <c r="J279" s="53"/>
      <c r="K279" s="53"/>
      <c r="L279" s="53"/>
    </row>
    <row r="280">
      <c r="A280" s="53"/>
      <c r="B280" s="53"/>
      <c r="C280" s="53"/>
      <c r="D280" s="53"/>
      <c r="E280" s="53">
        <f t="shared" ref="E280:G280" si="279">B280*(1-61%)</f>
        <v>0</v>
      </c>
      <c r="F280" s="53">
        <f t="shared" si="279"/>
        <v>0</v>
      </c>
      <c r="G280" s="53">
        <f t="shared" si="279"/>
        <v>0</v>
      </c>
      <c r="H280" s="53"/>
      <c r="I280" s="53"/>
      <c r="J280" s="53"/>
      <c r="K280" s="53"/>
      <c r="L280" s="53"/>
    </row>
    <row r="281">
      <c r="A281" s="53"/>
      <c r="B281" s="53"/>
      <c r="C281" s="53"/>
      <c r="D281" s="53"/>
      <c r="E281" s="53">
        <f t="shared" ref="E281:G281" si="280">B281*(1-61%)</f>
        <v>0</v>
      </c>
      <c r="F281" s="53">
        <f t="shared" si="280"/>
        <v>0</v>
      </c>
      <c r="G281" s="53">
        <f t="shared" si="280"/>
        <v>0</v>
      </c>
      <c r="H281" s="53"/>
      <c r="I281" s="53"/>
      <c r="J281" s="53"/>
      <c r="K281" s="53"/>
      <c r="L281" s="53"/>
    </row>
    <row r="282">
      <c r="A282" s="53"/>
      <c r="B282" s="53"/>
      <c r="C282" s="53"/>
      <c r="D282" s="53"/>
      <c r="E282" s="53">
        <f t="shared" ref="E282:G282" si="281">B282*(1-61%)</f>
        <v>0</v>
      </c>
      <c r="F282" s="53">
        <f t="shared" si="281"/>
        <v>0</v>
      </c>
      <c r="G282" s="53">
        <f t="shared" si="281"/>
        <v>0</v>
      </c>
      <c r="H282" s="53"/>
      <c r="I282" s="53"/>
      <c r="J282" s="53"/>
      <c r="K282" s="53"/>
      <c r="L282" s="53"/>
    </row>
    <row r="283">
      <c r="A283" s="53"/>
      <c r="B283" s="53"/>
      <c r="C283" s="53"/>
      <c r="D283" s="53"/>
      <c r="E283" s="53">
        <f t="shared" ref="E283:G283" si="282">B283*(1-61%)</f>
        <v>0</v>
      </c>
      <c r="F283" s="53">
        <f t="shared" si="282"/>
        <v>0</v>
      </c>
      <c r="G283" s="53">
        <f t="shared" si="282"/>
        <v>0</v>
      </c>
      <c r="H283" s="53"/>
      <c r="I283" s="53"/>
      <c r="J283" s="53"/>
      <c r="K283" s="53"/>
      <c r="L283" s="53"/>
    </row>
    <row r="284">
      <c r="A284" s="53"/>
      <c r="B284" s="53"/>
      <c r="C284" s="53"/>
      <c r="D284" s="53"/>
      <c r="E284" s="53">
        <f t="shared" ref="E284:G284" si="283">B284*(1-61%)</f>
        <v>0</v>
      </c>
      <c r="F284" s="53">
        <f t="shared" si="283"/>
        <v>0</v>
      </c>
      <c r="G284" s="53">
        <f t="shared" si="283"/>
        <v>0</v>
      </c>
      <c r="H284" s="53"/>
      <c r="I284" s="53"/>
      <c r="J284" s="53"/>
      <c r="K284" s="53"/>
      <c r="L284" s="53"/>
    </row>
    <row r="285">
      <c r="A285" s="53"/>
      <c r="B285" s="53"/>
      <c r="C285" s="53"/>
      <c r="D285" s="53"/>
      <c r="E285" s="53">
        <f t="shared" ref="E285:G285" si="284">B285*(1-61%)</f>
        <v>0</v>
      </c>
      <c r="F285" s="53">
        <f t="shared" si="284"/>
        <v>0</v>
      </c>
      <c r="G285" s="53">
        <f t="shared" si="284"/>
        <v>0</v>
      </c>
      <c r="H285" s="53"/>
      <c r="I285" s="53"/>
      <c r="J285" s="53"/>
      <c r="K285" s="53"/>
      <c r="L285" s="53"/>
    </row>
    <row r="286">
      <c r="A286" s="53"/>
      <c r="B286" s="53"/>
      <c r="C286" s="53"/>
      <c r="D286" s="53"/>
      <c r="E286" s="53">
        <f t="shared" ref="E286:G286" si="285">B286*(1-61%)</f>
        <v>0</v>
      </c>
      <c r="F286" s="53">
        <f t="shared" si="285"/>
        <v>0</v>
      </c>
      <c r="G286" s="53">
        <f t="shared" si="285"/>
        <v>0</v>
      </c>
      <c r="H286" s="53"/>
      <c r="I286" s="53"/>
      <c r="J286" s="53"/>
      <c r="K286" s="53"/>
      <c r="L286" s="53"/>
    </row>
    <row r="287">
      <c r="A287" s="53"/>
      <c r="B287" s="53"/>
      <c r="C287" s="53"/>
      <c r="D287" s="53"/>
      <c r="E287" s="53">
        <f t="shared" ref="E287:G287" si="286">B287*(1-61%)</f>
        <v>0</v>
      </c>
      <c r="F287" s="53">
        <f t="shared" si="286"/>
        <v>0</v>
      </c>
      <c r="G287" s="53">
        <f t="shared" si="286"/>
        <v>0</v>
      </c>
      <c r="H287" s="53"/>
      <c r="I287" s="53"/>
      <c r="J287" s="53"/>
      <c r="K287" s="53"/>
      <c r="L287" s="53"/>
    </row>
    <row r="288">
      <c r="A288" s="53"/>
      <c r="B288" s="53"/>
      <c r="C288" s="53"/>
      <c r="D288" s="53"/>
      <c r="E288" s="53">
        <f t="shared" ref="E288:G288" si="287">B288*(1-61%)</f>
        <v>0</v>
      </c>
      <c r="F288" s="53">
        <f t="shared" si="287"/>
        <v>0</v>
      </c>
      <c r="G288" s="53">
        <f t="shared" si="287"/>
        <v>0</v>
      </c>
      <c r="H288" s="53"/>
      <c r="I288" s="53"/>
      <c r="J288" s="53"/>
      <c r="K288" s="53"/>
      <c r="L288" s="53"/>
    </row>
    <row r="289">
      <c r="A289" s="53"/>
      <c r="B289" s="53"/>
      <c r="C289" s="53"/>
      <c r="D289" s="53"/>
      <c r="E289" s="53">
        <f t="shared" ref="E289:G289" si="288">B289*(1-61%)</f>
        <v>0</v>
      </c>
      <c r="F289" s="53">
        <f t="shared" si="288"/>
        <v>0</v>
      </c>
      <c r="G289" s="53">
        <f t="shared" si="288"/>
        <v>0</v>
      </c>
      <c r="H289" s="53"/>
      <c r="I289" s="53"/>
      <c r="J289" s="53"/>
      <c r="K289" s="53"/>
      <c r="L289" s="53"/>
    </row>
    <row r="290">
      <c r="A290" s="53"/>
      <c r="B290" s="53"/>
      <c r="C290" s="53"/>
      <c r="D290" s="53"/>
      <c r="E290" s="53">
        <f t="shared" ref="E290:G290" si="289">B290*(1-61%)</f>
        <v>0</v>
      </c>
      <c r="F290" s="53">
        <f t="shared" si="289"/>
        <v>0</v>
      </c>
      <c r="G290" s="53">
        <f t="shared" si="289"/>
        <v>0</v>
      </c>
      <c r="H290" s="53"/>
      <c r="I290" s="53"/>
      <c r="J290" s="53"/>
      <c r="K290" s="53"/>
      <c r="L290" s="53"/>
    </row>
    <row r="291">
      <c r="A291" s="53"/>
      <c r="B291" s="53"/>
      <c r="C291" s="53"/>
      <c r="D291" s="53"/>
      <c r="E291" s="53">
        <f t="shared" ref="E291:G291" si="290">B291*(1-61%)</f>
        <v>0</v>
      </c>
      <c r="F291" s="53">
        <f t="shared" si="290"/>
        <v>0</v>
      </c>
      <c r="G291" s="53">
        <f t="shared" si="290"/>
        <v>0</v>
      </c>
      <c r="H291" s="53"/>
      <c r="I291" s="53"/>
      <c r="J291" s="53"/>
      <c r="K291" s="53"/>
      <c r="L291" s="53"/>
    </row>
    <row r="292">
      <c r="A292" s="53"/>
      <c r="B292" s="53"/>
      <c r="C292" s="53"/>
      <c r="D292" s="53"/>
      <c r="E292" s="53">
        <f t="shared" ref="E292:G292" si="291">B292*(1-61%)</f>
        <v>0</v>
      </c>
      <c r="F292" s="53">
        <f t="shared" si="291"/>
        <v>0</v>
      </c>
      <c r="G292" s="53">
        <f t="shared" si="291"/>
        <v>0</v>
      </c>
      <c r="H292" s="53"/>
      <c r="I292" s="53"/>
      <c r="J292" s="53"/>
      <c r="K292" s="53"/>
      <c r="L292" s="53"/>
    </row>
    <row r="293">
      <c r="A293" s="53"/>
      <c r="B293" s="53"/>
      <c r="C293" s="53"/>
      <c r="D293" s="53"/>
      <c r="E293" s="53">
        <f t="shared" ref="E293:G293" si="292">B293*(1-61%)</f>
        <v>0</v>
      </c>
      <c r="F293" s="53">
        <f t="shared" si="292"/>
        <v>0</v>
      </c>
      <c r="G293" s="53">
        <f t="shared" si="292"/>
        <v>0</v>
      </c>
      <c r="H293" s="53"/>
      <c r="I293" s="53"/>
      <c r="J293" s="53"/>
      <c r="K293" s="53"/>
      <c r="L293" s="53"/>
    </row>
    <row r="294">
      <c r="A294" s="53"/>
      <c r="B294" s="53"/>
      <c r="C294" s="53"/>
      <c r="D294" s="53"/>
      <c r="E294" s="53">
        <f t="shared" ref="E294:G294" si="293">B294*(1-61%)</f>
        <v>0</v>
      </c>
      <c r="F294" s="53">
        <f t="shared" si="293"/>
        <v>0</v>
      </c>
      <c r="G294" s="53">
        <f t="shared" si="293"/>
        <v>0</v>
      </c>
      <c r="H294" s="53"/>
      <c r="I294" s="53"/>
      <c r="J294" s="53"/>
      <c r="K294" s="53"/>
      <c r="L294" s="53"/>
    </row>
    <row r="295">
      <c r="A295" s="53"/>
      <c r="B295" s="53"/>
      <c r="C295" s="53"/>
      <c r="D295" s="53"/>
      <c r="E295" s="53">
        <f t="shared" ref="E295:G295" si="294">B295*(1-61%)</f>
        <v>0</v>
      </c>
      <c r="F295" s="53">
        <f t="shared" si="294"/>
        <v>0</v>
      </c>
      <c r="G295" s="53">
        <f t="shared" si="294"/>
        <v>0</v>
      </c>
      <c r="H295" s="53"/>
      <c r="I295" s="53"/>
      <c r="J295" s="53"/>
      <c r="K295" s="53"/>
      <c r="L295" s="53"/>
    </row>
    <row r="296">
      <c r="A296" s="53"/>
      <c r="B296" s="53"/>
      <c r="C296" s="53"/>
      <c r="D296" s="53"/>
      <c r="E296" s="53">
        <f t="shared" ref="E296:G296" si="295">B296*(1-61%)</f>
        <v>0</v>
      </c>
      <c r="F296" s="53">
        <f t="shared" si="295"/>
        <v>0</v>
      </c>
      <c r="G296" s="53">
        <f t="shared" si="295"/>
        <v>0</v>
      </c>
      <c r="H296" s="53"/>
      <c r="I296" s="53"/>
      <c r="J296" s="53"/>
      <c r="K296" s="53"/>
      <c r="L296" s="53"/>
    </row>
    <row r="297">
      <c r="A297" s="53"/>
      <c r="B297" s="53"/>
      <c r="C297" s="53"/>
      <c r="D297" s="53"/>
      <c r="E297" s="53">
        <f t="shared" ref="E297:G297" si="296">B297*(1-61%)</f>
        <v>0</v>
      </c>
      <c r="F297" s="53">
        <f t="shared" si="296"/>
        <v>0</v>
      </c>
      <c r="G297" s="53">
        <f t="shared" si="296"/>
        <v>0</v>
      </c>
      <c r="H297" s="53"/>
      <c r="I297" s="53"/>
      <c r="J297" s="53"/>
      <c r="K297" s="53"/>
      <c r="L297" s="53"/>
    </row>
    <row r="298">
      <c r="A298" s="53"/>
      <c r="B298" s="53"/>
      <c r="C298" s="53"/>
      <c r="D298" s="53"/>
      <c r="E298" s="53">
        <f t="shared" ref="E298:G298" si="297">B298*(1-61%)</f>
        <v>0</v>
      </c>
      <c r="F298" s="53">
        <f t="shared" si="297"/>
        <v>0</v>
      </c>
      <c r="G298" s="53">
        <f t="shared" si="297"/>
        <v>0</v>
      </c>
      <c r="H298" s="53"/>
      <c r="I298" s="53"/>
      <c r="J298" s="53"/>
      <c r="K298" s="53"/>
      <c r="L298" s="53"/>
    </row>
    <row r="299">
      <c r="A299" s="53"/>
      <c r="B299" s="53"/>
      <c r="C299" s="53"/>
      <c r="D299" s="53"/>
      <c r="E299" s="53">
        <f t="shared" ref="E299:G299" si="298">B299*(1-61%)</f>
        <v>0</v>
      </c>
      <c r="F299" s="53">
        <f t="shared" si="298"/>
        <v>0</v>
      </c>
      <c r="G299" s="53">
        <f t="shared" si="298"/>
        <v>0</v>
      </c>
      <c r="H299" s="53"/>
      <c r="I299" s="53"/>
      <c r="J299" s="53"/>
      <c r="K299" s="53"/>
      <c r="L299" s="53"/>
    </row>
    <row r="300">
      <c r="A300" s="53"/>
      <c r="B300" s="53"/>
      <c r="C300" s="53"/>
      <c r="D300" s="53"/>
      <c r="E300" s="53">
        <f t="shared" ref="E300:G300" si="299">B300*(1-61%)</f>
        <v>0</v>
      </c>
      <c r="F300" s="53">
        <f t="shared" si="299"/>
        <v>0</v>
      </c>
      <c r="G300" s="53">
        <f t="shared" si="299"/>
        <v>0</v>
      </c>
      <c r="H300" s="53"/>
      <c r="I300" s="53"/>
      <c r="J300" s="53"/>
      <c r="K300" s="53"/>
      <c r="L300" s="53"/>
    </row>
    <row r="301">
      <c r="A301" s="53"/>
      <c r="B301" s="53"/>
      <c r="C301" s="53"/>
      <c r="D301" s="53"/>
      <c r="E301" s="53">
        <f t="shared" ref="E301:G301" si="300">B301*(1-61%)</f>
        <v>0</v>
      </c>
      <c r="F301" s="53">
        <f t="shared" si="300"/>
        <v>0</v>
      </c>
      <c r="G301" s="53">
        <f t="shared" si="300"/>
        <v>0</v>
      </c>
      <c r="H301" s="53"/>
      <c r="I301" s="53"/>
      <c r="J301" s="53"/>
      <c r="K301" s="53"/>
      <c r="L301" s="53"/>
    </row>
    <row r="302">
      <c r="A302" s="53"/>
      <c r="B302" s="53"/>
      <c r="C302" s="53"/>
      <c r="D302" s="53"/>
      <c r="E302" s="53">
        <f t="shared" ref="E302:G302" si="301">B302*(1-61%)</f>
        <v>0</v>
      </c>
      <c r="F302" s="53">
        <f t="shared" si="301"/>
        <v>0</v>
      </c>
      <c r="G302" s="53">
        <f t="shared" si="301"/>
        <v>0</v>
      </c>
      <c r="H302" s="53"/>
      <c r="I302" s="53"/>
      <c r="J302" s="53"/>
      <c r="K302" s="53"/>
      <c r="L302" s="53"/>
    </row>
    <row r="303">
      <c r="A303" s="53"/>
      <c r="B303" s="53"/>
      <c r="C303" s="53"/>
      <c r="D303" s="53"/>
      <c r="E303" s="53">
        <f t="shared" ref="E303:G303" si="302">B303*(1-61%)</f>
        <v>0</v>
      </c>
      <c r="F303" s="53">
        <f t="shared" si="302"/>
        <v>0</v>
      </c>
      <c r="G303" s="53">
        <f t="shared" si="302"/>
        <v>0</v>
      </c>
      <c r="H303" s="53"/>
      <c r="I303" s="53"/>
      <c r="J303" s="53"/>
      <c r="K303" s="53"/>
      <c r="L303" s="53"/>
    </row>
    <row r="304">
      <c r="A304" s="53"/>
      <c r="B304" s="53"/>
      <c r="C304" s="53"/>
      <c r="D304" s="53"/>
      <c r="E304" s="53">
        <f t="shared" ref="E304:G304" si="303">B304*(1-61%)</f>
        <v>0</v>
      </c>
      <c r="F304" s="53">
        <f t="shared" si="303"/>
        <v>0</v>
      </c>
      <c r="G304" s="53">
        <f t="shared" si="303"/>
        <v>0</v>
      </c>
      <c r="H304" s="53"/>
      <c r="I304" s="53"/>
      <c r="J304" s="53"/>
      <c r="K304" s="53"/>
      <c r="L304" s="53"/>
    </row>
    <row r="305">
      <c r="A305" s="53"/>
      <c r="B305" s="53"/>
      <c r="C305" s="53"/>
      <c r="D305" s="53"/>
      <c r="E305" s="53">
        <f t="shared" ref="E305:G305" si="304">B305*(1-61%)</f>
        <v>0</v>
      </c>
      <c r="F305" s="53">
        <f t="shared" si="304"/>
        <v>0</v>
      </c>
      <c r="G305" s="53">
        <f t="shared" si="304"/>
        <v>0</v>
      </c>
      <c r="H305" s="53"/>
      <c r="I305" s="53"/>
      <c r="J305" s="53"/>
      <c r="K305" s="53"/>
      <c r="L305" s="53"/>
    </row>
    <row r="306">
      <c r="A306" s="53"/>
      <c r="B306" s="53"/>
      <c r="C306" s="53"/>
      <c r="D306" s="53"/>
      <c r="E306" s="53">
        <f t="shared" ref="E306:G306" si="305">B306*(1-61%)</f>
        <v>0</v>
      </c>
      <c r="F306" s="53">
        <f t="shared" si="305"/>
        <v>0</v>
      </c>
      <c r="G306" s="53">
        <f t="shared" si="305"/>
        <v>0</v>
      </c>
      <c r="H306" s="53"/>
      <c r="I306" s="53"/>
      <c r="J306" s="53"/>
      <c r="K306" s="53"/>
      <c r="L306" s="53"/>
    </row>
    <row r="307">
      <c r="A307" s="53"/>
      <c r="B307" s="53"/>
      <c r="C307" s="53"/>
      <c r="D307" s="53"/>
      <c r="E307" s="53">
        <f t="shared" ref="E307:G307" si="306">B307*(1-61%)</f>
        <v>0</v>
      </c>
      <c r="F307" s="53">
        <f t="shared" si="306"/>
        <v>0</v>
      </c>
      <c r="G307" s="53">
        <f t="shared" si="306"/>
        <v>0</v>
      </c>
      <c r="H307" s="53"/>
      <c r="I307" s="53"/>
      <c r="J307" s="53"/>
      <c r="K307" s="53"/>
      <c r="L307" s="53"/>
    </row>
    <row r="308">
      <c r="A308" s="53"/>
      <c r="B308" s="53"/>
      <c r="C308" s="53"/>
      <c r="D308" s="53"/>
      <c r="E308" s="53">
        <f t="shared" ref="E308:G308" si="307">B308*(1-61%)</f>
        <v>0</v>
      </c>
      <c r="F308" s="53">
        <f t="shared" si="307"/>
        <v>0</v>
      </c>
      <c r="G308" s="53">
        <f t="shared" si="307"/>
        <v>0</v>
      </c>
      <c r="H308" s="53"/>
      <c r="I308" s="53"/>
      <c r="J308" s="53"/>
      <c r="K308" s="53"/>
      <c r="L308" s="53"/>
    </row>
    <row r="309">
      <c r="A309" s="53"/>
      <c r="B309" s="53"/>
      <c r="C309" s="53"/>
      <c r="D309" s="53"/>
      <c r="E309" s="53">
        <f t="shared" ref="E309:G309" si="308">B309*(1-61%)</f>
        <v>0</v>
      </c>
      <c r="F309" s="53">
        <f t="shared" si="308"/>
        <v>0</v>
      </c>
      <c r="G309" s="53">
        <f t="shared" si="308"/>
        <v>0</v>
      </c>
      <c r="H309" s="53"/>
      <c r="I309" s="53"/>
      <c r="J309" s="53"/>
      <c r="K309" s="53"/>
      <c r="L309" s="53"/>
    </row>
    <row r="310">
      <c r="A310" s="53"/>
      <c r="B310" s="53"/>
      <c r="C310" s="53"/>
      <c r="D310" s="53"/>
      <c r="E310" s="53">
        <f t="shared" ref="E310:G310" si="309">B310*(1-61%)</f>
        <v>0</v>
      </c>
      <c r="F310" s="53">
        <f t="shared" si="309"/>
        <v>0</v>
      </c>
      <c r="G310" s="53">
        <f t="shared" si="309"/>
        <v>0</v>
      </c>
      <c r="H310" s="53"/>
      <c r="I310" s="53"/>
      <c r="J310" s="53"/>
      <c r="K310" s="53"/>
      <c r="L310" s="53"/>
    </row>
    <row r="311">
      <c r="A311" s="53"/>
      <c r="B311" s="53"/>
      <c r="C311" s="53"/>
      <c r="D311" s="53"/>
      <c r="E311" s="53">
        <f t="shared" ref="E311:G311" si="310">B311*(1-61%)</f>
        <v>0</v>
      </c>
      <c r="F311" s="53">
        <f t="shared" si="310"/>
        <v>0</v>
      </c>
      <c r="G311" s="53">
        <f t="shared" si="310"/>
        <v>0</v>
      </c>
      <c r="H311" s="53"/>
      <c r="I311" s="53"/>
      <c r="J311" s="53"/>
      <c r="K311" s="53"/>
      <c r="L311" s="53"/>
    </row>
    <row r="312">
      <c r="A312" s="53"/>
      <c r="B312" s="53"/>
      <c r="C312" s="53"/>
      <c r="D312" s="53"/>
      <c r="E312" s="53">
        <f t="shared" ref="E312:G312" si="311">B312*(1-61%)</f>
        <v>0</v>
      </c>
      <c r="F312" s="53">
        <f t="shared" si="311"/>
        <v>0</v>
      </c>
      <c r="G312" s="53">
        <f t="shared" si="311"/>
        <v>0</v>
      </c>
      <c r="H312" s="53"/>
      <c r="I312" s="53"/>
      <c r="J312" s="53"/>
      <c r="K312" s="53"/>
      <c r="L312" s="53"/>
    </row>
    <row r="313">
      <c r="A313" s="53"/>
      <c r="B313" s="53"/>
      <c r="C313" s="53"/>
      <c r="D313" s="53"/>
      <c r="E313" s="53">
        <f t="shared" ref="E313:G313" si="312">B313*(1-61%)</f>
        <v>0</v>
      </c>
      <c r="F313" s="53">
        <f t="shared" si="312"/>
        <v>0</v>
      </c>
      <c r="G313" s="53">
        <f t="shared" si="312"/>
        <v>0</v>
      </c>
      <c r="H313" s="53"/>
      <c r="I313" s="53"/>
      <c r="J313" s="53"/>
      <c r="K313" s="53"/>
      <c r="L313" s="53"/>
    </row>
    <row r="314">
      <c r="A314" s="53"/>
      <c r="B314" s="53"/>
      <c r="C314" s="53"/>
      <c r="D314" s="53"/>
      <c r="E314" s="53">
        <f t="shared" ref="E314:G314" si="313">B314*(1-61%)</f>
        <v>0</v>
      </c>
      <c r="F314" s="53">
        <f t="shared" si="313"/>
        <v>0</v>
      </c>
      <c r="G314" s="53">
        <f t="shared" si="313"/>
        <v>0</v>
      </c>
      <c r="H314" s="53"/>
      <c r="I314" s="53"/>
      <c r="J314" s="53"/>
      <c r="K314" s="53"/>
      <c r="L314" s="53"/>
    </row>
    <row r="315">
      <c r="A315" s="53"/>
      <c r="B315" s="53"/>
      <c r="C315" s="53"/>
      <c r="D315" s="53"/>
      <c r="E315" s="53">
        <f t="shared" ref="E315:G315" si="314">B315*(1-61%)</f>
        <v>0</v>
      </c>
      <c r="F315" s="53">
        <f t="shared" si="314"/>
        <v>0</v>
      </c>
      <c r="G315" s="53">
        <f t="shared" si="314"/>
        <v>0</v>
      </c>
      <c r="H315" s="53"/>
      <c r="I315" s="53"/>
      <c r="J315" s="53"/>
      <c r="K315" s="53"/>
      <c r="L315" s="53"/>
    </row>
    <row r="316">
      <c r="A316" s="53"/>
      <c r="B316" s="53"/>
      <c r="C316" s="53"/>
      <c r="D316" s="53"/>
      <c r="E316" s="53">
        <f t="shared" ref="E316:G316" si="315">B316*(1-61%)</f>
        <v>0</v>
      </c>
      <c r="F316" s="53">
        <f t="shared" si="315"/>
        <v>0</v>
      </c>
      <c r="G316" s="53">
        <f t="shared" si="315"/>
        <v>0</v>
      </c>
      <c r="H316" s="53"/>
      <c r="I316" s="53"/>
      <c r="J316" s="53"/>
      <c r="K316" s="53"/>
      <c r="L316" s="53"/>
    </row>
    <row r="317">
      <c r="A317" s="53"/>
      <c r="B317" s="53"/>
      <c r="C317" s="53"/>
      <c r="D317" s="53"/>
      <c r="E317" s="53">
        <f t="shared" ref="E317:G317" si="316">B317*(1-61%)</f>
        <v>0</v>
      </c>
      <c r="F317" s="53">
        <f t="shared" si="316"/>
        <v>0</v>
      </c>
      <c r="G317" s="53">
        <f t="shared" si="316"/>
        <v>0</v>
      </c>
      <c r="H317" s="53"/>
      <c r="I317" s="53"/>
      <c r="J317" s="53"/>
      <c r="K317" s="53"/>
      <c r="L317" s="53"/>
    </row>
    <row r="318">
      <c r="A318" s="53"/>
      <c r="B318" s="53"/>
      <c r="C318" s="53"/>
      <c r="D318" s="53"/>
      <c r="E318" s="53">
        <f t="shared" ref="E318:G318" si="317">B318*(1-61%)</f>
        <v>0</v>
      </c>
      <c r="F318" s="53">
        <f t="shared" si="317"/>
        <v>0</v>
      </c>
      <c r="G318" s="53">
        <f t="shared" si="317"/>
        <v>0</v>
      </c>
      <c r="H318" s="53"/>
      <c r="I318" s="53"/>
      <c r="J318" s="53"/>
      <c r="K318" s="53"/>
      <c r="L318" s="53"/>
    </row>
    <row r="319">
      <c r="A319" s="53"/>
      <c r="B319" s="53"/>
      <c r="C319" s="53"/>
      <c r="D319" s="53"/>
      <c r="E319" s="53">
        <f t="shared" ref="E319:G319" si="318">B319*(1-61%)</f>
        <v>0</v>
      </c>
      <c r="F319" s="53">
        <f t="shared" si="318"/>
        <v>0</v>
      </c>
      <c r="G319" s="53">
        <f t="shared" si="318"/>
        <v>0</v>
      </c>
      <c r="H319" s="53"/>
      <c r="I319" s="53"/>
      <c r="J319" s="53"/>
      <c r="K319" s="53"/>
      <c r="L319" s="53"/>
    </row>
    <row r="320">
      <c r="A320" s="53"/>
      <c r="B320" s="53"/>
      <c r="C320" s="53"/>
      <c r="D320" s="53"/>
      <c r="E320" s="53">
        <f t="shared" ref="E320:G320" si="319">B320*(1-61%)</f>
        <v>0</v>
      </c>
      <c r="F320" s="53">
        <f t="shared" si="319"/>
        <v>0</v>
      </c>
      <c r="G320" s="53">
        <f t="shared" si="319"/>
        <v>0</v>
      </c>
      <c r="H320" s="53"/>
      <c r="I320" s="53"/>
      <c r="J320" s="53"/>
      <c r="K320" s="53"/>
      <c r="L320" s="53"/>
    </row>
    <row r="321">
      <c r="A321" s="53"/>
      <c r="B321" s="53"/>
      <c r="C321" s="53"/>
      <c r="D321" s="53"/>
      <c r="E321" s="53">
        <f t="shared" ref="E321:G321" si="320">B321*(1-61%)</f>
        <v>0</v>
      </c>
      <c r="F321" s="53">
        <f t="shared" si="320"/>
        <v>0</v>
      </c>
      <c r="G321" s="53">
        <f t="shared" si="320"/>
        <v>0</v>
      </c>
      <c r="H321" s="53"/>
      <c r="I321" s="53"/>
      <c r="J321" s="53"/>
      <c r="K321" s="53"/>
      <c r="L321" s="53"/>
    </row>
    <row r="322">
      <c r="A322" s="53"/>
      <c r="B322" s="53"/>
      <c r="C322" s="53"/>
      <c r="D322" s="53"/>
      <c r="E322" s="53">
        <f t="shared" ref="E322:G322" si="321">B322*(1-61%)</f>
        <v>0</v>
      </c>
      <c r="F322" s="53">
        <f t="shared" si="321"/>
        <v>0</v>
      </c>
      <c r="G322" s="53">
        <f t="shared" si="321"/>
        <v>0</v>
      </c>
      <c r="H322" s="53"/>
      <c r="I322" s="53"/>
      <c r="J322" s="53"/>
      <c r="K322" s="53"/>
      <c r="L322" s="53"/>
    </row>
    <row r="323">
      <c r="A323" s="53"/>
      <c r="B323" s="53"/>
      <c r="C323" s="53"/>
      <c r="D323" s="53"/>
      <c r="E323" s="53">
        <f t="shared" ref="E323:G323" si="322">B323*(1-61%)</f>
        <v>0</v>
      </c>
      <c r="F323" s="53">
        <f t="shared" si="322"/>
        <v>0</v>
      </c>
      <c r="G323" s="53">
        <f t="shared" si="322"/>
        <v>0</v>
      </c>
      <c r="H323" s="53"/>
      <c r="I323" s="53"/>
      <c r="J323" s="53"/>
      <c r="K323" s="53"/>
      <c r="L323" s="53"/>
    </row>
    <row r="324">
      <c r="A324" s="53"/>
      <c r="B324" s="53"/>
      <c r="C324" s="53"/>
      <c r="D324" s="53"/>
      <c r="E324" s="53">
        <f t="shared" ref="E324:G324" si="323">B324*(1-61%)</f>
        <v>0</v>
      </c>
      <c r="F324" s="53">
        <f t="shared" si="323"/>
        <v>0</v>
      </c>
      <c r="G324" s="53">
        <f t="shared" si="323"/>
        <v>0</v>
      </c>
      <c r="H324" s="53"/>
      <c r="I324" s="53"/>
      <c r="J324" s="53"/>
      <c r="K324" s="53"/>
      <c r="L324" s="53"/>
    </row>
    <row r="325">
      <c r="A325" s="53"/>
      <c r="B325" s="53"/>
      <c r="C325" s="53"/>
      <c r="D325" s="53"/>
      <c r="E325" s="53">
        <f t="shared" ref="E325:G325" si="324">B325*(1-61%)</f>
        <v>0</v>
      </c>
      <c r="F325" s="53">
        <f t="shared" si="324"/>
        <v>0</v>
      </c>
      <c r="G325" s="53">
        <f t="shared" si="324"/>
        <v>0</v>
      </c>
      <c r="H325" s="53"/>
      <c r="I325" s="53"/>
      <c r="J325" s="53"/>
      <c r="K325" s="53"/>
      <c r="L325" s="53"/>
    </row>
    <row r="326">
      <c r="A326" s="53"/>
      <c r="B326" s="53"/>
      <c r="C326" s="53"/>
      <c r="D326" s="53"/>
      <c r="E326" s="53">
        <f t="shared" ref="E326:G326" si="325">B326*(1-61%)</f>
        <v>0</v>
      </c>
      <c r="F326" s="53">
        <f t="shared" si="325"/>
        <v>0</v>
      </c>
      <c r="G326" s="53">
        <f t="shared" si="325"/>
        <v>0</v>
      </c>
      <c r="H326" s="53"/>
      <c r="I326" s="53"/>
      <c r="J326" s="53"/>
      <c r="K326" s="53"/>
      <c r="L326" s="53"/>
    </row>
    <row r="327">
      <c r="A327" s="53"/>
      <c r="B327" s="53"/>
      <c r="C327" s="53"/>
      <c r="D327" s="53"/>
      <c r="E327" s="53">
        <f t="shared" ref="E327:G327" si="326">B327*(1-61%)</f>
        <v>0</v>
      </c>
      <c r="F327" s="53">
        <f t="shared" si="326"/>
        <v>0</v>
      </c>
      <c r="G327" s="53">
        <f t="shared" si="326"/>
        <v>0</v>
      </c>
      <c r="H327" s="53"/>
      <c r="I327" s="53"/>
      <c r="J327" s="53"/>
      <c r="K327" s="53"/>
      <c r="L327" s="53"/>
    </row>
    <row r="328">
      <c r="A328" s="53"/>
      <c r="B328" s="53"/>
      <c r="C328" s="53"/>
      <c r="D328" s="53"/>
      <c r="E328" s="53">
        <f t="shared" ref="E328:G328" si="327">B328*(1-61%)</f>
        <v>0</v>
      </c>
      <c r="F328" s="53">
        <f t="shared" si="327"/>
        <v>0</v>
      </c>
      <c r="G328" s="53">
        <f t="shared" si="327"/>
        <v>0</v>
      </c>
      <c r="H328" s="53"/>
      <c r="I328" s="53"/>
      <c r="J328" s="53"/>
      <c r="K328" s="53"/>
      <c r="L328" s="53"/>
    </row>
    <row r="329">
      <c r="A329" s="53"/>
      <c r="B329" s="53"/>
      <c r="C329" s="53"/>
      <c r="D329" s="53"/>
      <c r="E329" s="53">
        <f t="shared" ref="E329:G329" si="328">B329*(1-61%)</f>
        <v>0</v>
      </c>
      <c r="F329" s="53">
        <f t="shared" si="328"/>
        <v>0</v>
      </c>
      <c r="G329" s="53">
        <f t="shared" si="328"/>
        <v>0</v>
      </c>
      <c r="H329" s="53"/>
      <c r="I329" s="53"/>
      <c r="J329" s="53"/>
      <c r="K329" s="53"/>
      <c r="L329" s="53"/>
    </row>
    <row r="330">
      <c r="A330" s="53"/>
      <c r="B330" s="53"/>
      <c r="C330" s="53"/>
      <c r="D330" s="53"/>
      <c r="E330" s="53">
        <f t="shared" ref="E330:G330" si="329">B330*(1-61%)</f>
        <v>0</v>
      </c>
      <c r="F330" s="53">
        <f t="shared" si="329"/>
        <v>0</v>
      </c>
      <c r="G330" s="53">
        <f t="shared" si="329"/>
        <v>0</v>
      </c>
      <c r="H330" s="53"/>
      <c r="I330" s="53"/>
      <c r="J330" s="53"/>
      <c r="K330" s="53"/>
      <c r="L330" s="53"/>
    </row>
    <row r="331">
      <c r="A331" s="53"/>
      <c r="B331" s="53"/>
      <c r="C331" s="53"/>
      <c r="D331" s="53"/>
      <c r="E331" s="53">
        <f t="shared" ref="E331:G331" si="330">B331*(1-61%)</f>
        <v>0</v>
      </c>
      <c r="F331" s="53">
        <f t="shared" si="330"/>
        <v>0</v>
      </c>
      <c r="G331" s="53">
        <f t="shared" si="330"/>
        <v>0</v>
      </c>
      <c r="H331" s="53"/>
      <c r="I331" s="53"/>
      <c r="J331" s="53"/>
      <c r="K331" s="53"/>
      <c r="L331" s="53"/>
    </row>
    <row r="332">
      <c r="A332" s="53"/>
      <c r="B332" s="53"/>
      <c r="C332" s="53"/>
      <c r="D332" s="53"/>
      <c r="E332" s="53">
        <f t="shared" ref="E332:G332" si="331">B332*(1-61%)</f>
        <v>0</v>
      </c>
      <c r="F332" s="53">
        <f t="shared" si="331"/>
        <v>0</v>
      </c>
      <c r="G332" s="53">
        <f t="shared" si="331"/>
        <v>0</v>
      </c>
      <c r="H332" s="53"/>
      <c r="I332" s="53"/>
      <c r="J332" s="53"/>
      <c r="K332" s="53"/>
      <c r="L332" s="53"/>
    </row>
    <row r="333">
      <c r="A333" s="53"/>
      <c r="B333" s="53"/>
      <c r="C333" s="53"/>
      <c r="D333" s="53"/>
      <c r="E333" s="53">
        <f t="shared" ref="E333:G333" si="332">B333*(1-61%)</f>
        <v>0</v>
      </c>
      <c r="F333" s="53">
        <f t="shared" si="332"/>
        <v>0</v>
      </c>
      <c r="G333" s="53">
        <f t="shared" si="332"/>
        <v>0</v>
      </c>
      <c r="H333" s="53"/>
      <c r="I333" s="53"/>
      <c r="J333" s="53"/>
      <c r="K333" s="53"/>
      <c r="L333" s="53"/>
    </row>
    <row r="334">
      <c r="A334" s="53"/>
      <c r="B334" s="53"/>
      <c r="C334" s="53"/>
      <c r="D334" s="53"/>
      <c r="E334" s="53">
        <f t="shared" ref="E334:G334" si="333">B334*(1-61%)</f>
        <v>0</v>
      </c>
      <c r="F334" s="53">
        <f t="shared" si="333"/>
        <v>0</v>
      </c>
      <c r="G334" s="53">
        <f t="shared" si="333"/>
        <v>0</v>
      </c>
      <c r="H334" s="53"/>
      <c r="I334" s="53"/>
      <c r="J334" s="53"/>
      <c r="K334" s="53"/>
      <c r="L334" s="53"/>
    </row>
    <row r="335">
      <c r="A335" s="53"/>
      <c r="B335" s="53"/>
      <c r="C335" s="53"/>
      <c r="D335" s="53"/>
      <c r="E335" s="53">
        <f t="shared" ref="E335:G335" si="334">B335*(1-61%)</f>
        <v>0</v>
      </c>
      <c r="F335" s="53">
        <f t="shared" si="334"/>
        <v>0</v>
      </c>
      <c r="G335" s="53">
        <f t="shared" si="334"/>
        <v>0</v>
      </c>
      <c r="H335" s="53"/>
      <c r="I335" s="53"/>
      <c r="J335" s="53"/>
      <c r="K335" s="53"/>
      <c r="L335" s="53"/>
    </row>
    <row r="336">
      <c r="A336" s="53"/>
      <c r="B336" s="53"/>
      <c r="C336" s="53"/>
      <c r="D336" s="53"/>
      <c r="E336" s="53">
        <f t="shared" ref="E336:G336" si="335">B336*(1-61%)</f>
        <v>0</v>
      </c>
      <c r="F336" s="53">
        <f t="shared" si="335"/>
        <v>0</v>
      </c>
      <c r="G336" s="53">
        <f t="shared" si="335"/>
        <v>0</v>
      </c>
      <c r="H336" s="53"/>
      <c r="I336" s="53"/>
      <c r="J336" s="53"/>
      <c r="K336" s="53"/>
      <c r="L336" s="53"/>
    </row>
    <row r="337">
      <c r="A337" s="53"/>
      <c r="B337" s="53"/>
      <c r="C337" s="53"/>
      <c r="D337" s="53"/>
      <c r="E337" s="53">
        <f t="shared" ref="E337:G337" si="336">B337*(1-61%)</f>
        <v>0</v>
      </c>
      <c r="F337" s="53">
        <f t="shared" si="336"/>
        <v>0</v>
      </c>
      <c r="G337" s="53">
        <f t="shared" si="336"/>
        <v>0</v>
      </c>
      <c r="H337" s="53"/>
      <c r="I337" s="53"/>
      <c r="J337" s="53"/>
      <c r="K337" s="53"/>
      <c r="L337" s="53"/>
    </row>
    <row r="338">
      <c r="A338" s="53"/>
      <c r="B338" s="53"/>
      <c r="C338" s="53"/>
      <c r="D338" s="53"/>
      <c r="E338" s="53">
        <f t="shared" ref="E338:G338" si="337">B338*(1-61%)</f>
        <v>0</v>
      </c>
      <c r="F338" s="53">
        <f t="shared" si="337"/>
        <v>0</v>
      </c>
      <c r="G338" s="53">
        <f t="shared" si="337"/>
        <v>0</v>
      </c>
      <c r="H338" s="53"/>
      <c r="I338" s="53"/>
      <c r="J338" s="53"/>
      <c r="K338" s="53"/>
      <c r="L338" s="53"/>
    </row>
    <row r="339">
      <c r="A339" s="53"/>
      <c r="B339" s="53"/>
      <c r="C339" s="53"/>
      <c r="D339" s="53"/>
      <c r="E339" s="53">
        <f t="shared" ref="E339:G339" si="338">B339*(1-61%)</f>
        <v>0</v>
      </c>
      <c r="F339" s="53">
        <f t="shared" si="338"/>
        <v>0</v>
      </c>
      <c r="G339" s="53">
        <f t="shared" si="338"/>
        <v>0</v>
      </c>
      <c r="H339" s="53"/>
      <c r="I339" s="53"/>
      <c r="J339" s="53"/>
      <c r="K339" s="53"/>
      <c r="L339" s="53"/>
    </row>
    <row r="340">
      <c r="A340" s="53"/>
      <c r="B340" s="53"/>
      <c r="C340" s="53"/>
      <c r="D340" s="53"/>
      <c r="E340" s="53">
        <f t="shared" ref="E340:G340" si="339">B340*(1-61%)</f>
        <v>0</v>
      </c>
      <c r="F340" s="53">
        <f t="shared" si="339"/>
        <v>0</v>
      </c>
      <c r="G340" s="53">
        <f t="shared" si="339"/>
        <v>0</v>
      </c>
      <c r="H340" s="53"/>
      <c r="I340" s="53"/>
      <c r="J340" s="53"/>
      <c r="K340" s="53"/>
      <c r="L340" s="53"/>
    </row>
    <row r="341">
      <c r="A341" s="53"/>
      <c r="B341" s="53"/>
      <c r="C341" s="53"/>
      <c r="D341" s="53"/>
      <c r="E341" s="53">
        <f t="shared" ref="E341:G341" si="340">B341*(1-61%)</f>
        <v>0</v>
      </c>
      <c r="F341" s="53">
        <f t="shared" si="340"/>
        <v>0</v>
      </c>
      <c r="G341" s="53">
        <f t="shared" si="340"/>
        <v>0</v>
      </c>
      <c r="H341" s="53"/>
      <c r="I341" s="53"/>
      <c r="J341" s="53"/>
      <c r="K341" s="53"/>
      <c r="L341" s="53"/>
    </row>
    <row r="342">
      <c r="A342" s="53"/>
      <c r="B342" s="53"/>
      <c r="C342" s="53"/>
      <c r="D342" s="53"/>
      <c r="E342" s="53">
        <f t="shared" ref="E342:G342" si="341">B342*(1-61%)</f>
        <v>0</v>
      </c>
      <c r="F342" s="53">
        <f t="shared" si="341"/>
        <v>0</v>
      </c>
      <c r="G342" s="53">
        <f t="shared" si="341"/>
        <v>0</v>
      </c>
      <c r="H342" s="53"/>
      <c r="I342" s="53"/>
      <c r="J342" s="53"/>
      <c r="K342" s="53"/>
      <c r="L342" s="53"/>
    </row>
    <row r="343">
      <c r="A343" s="53"/>
      <c r="B343" s="53"/>
      <c r="C343" s="53"/>
      <c r="D343" s="53"/>
      <c r="E343" s="53">
        <f t="shared" ref="E343:G343" si="342">B343*(1-61%)</f>
        <v>0</v>
      </c>
      <c r="F343" s="53">
        <f t="shared" si="342"/>
        <v>0</v>
      </c>
      <c r="G343" s="53">
        <f t="shared" si="342"/>
        <v>0</v>
      </c>
      <c r="H343" s="53"/>
      <c r="I343" s="53"/>
      <c r="J343" s="53"/>
      <c r="K343" s="53"/>
      <c r="L343" s="53"/>
    </row>
    <row r="344">
      <c r="A344" s="53"/>
      <c r="B344" s="53"/>
      <c r="C344" s="53"/>
      <c r="D344" s="53"/>
      <c r="E344" s="53">
        <f t="shared" ref="E344:G344" si="343">B344*(1-61%)</f>
        <v>0</v>
      </c>
      <c r="F344" s="53">
        <f t="shared" si="343"/>
        <v>0</v>
      </c>
      <c r="G344" s="53">
        <f t="shared" si="343"/>
        <v>0</v>
      </c>
      <c r="H344" s="53"/>
      <c r="I344" s="53"/>
      <c r="J344" s="53"/>
      <c r="K344" s="53"/>
      <c r="L344" s="53"/>
    </row>
    <row r="345">
      <c r="A345" s="53"/>
      <c r="B345" s="53"/>
      <c r="C345" s="53"/>
      <c r="D345" s="53"/>
      <c r="E345" s="53">
        <f t="shared" ref="E345:G345" si="344">B345*(1-61%)</f>
        <v>0</v>
      </c>
      <c r="F345" s="53">
        <f t="shared" si="344"/>
        <v>0</v>
      </c>
      <c r="G345" s="53">
        <f t="shared" si="344"/>
        <v>0</v>
      </c>
      <c r="H345" s="53"/>
      <c r="I345" s="53"/>
      <c r="J345" s="53"/>
      <c r="K345" s="53"/>
      <c r="L345" s="53"/>
    </row>
    <row r="346">
      <c r="A346" s="53"/>
      <c r="B346" s="53"/>
      <c r="C346" s="53"/>
      <c r="D346" s="53"/>
      <c r="E346" s="53">
        <f t="shared" ref="E346:G346" si="345">B346*(1-61%)</f>
        <v>0</v>
      </c>
      <c r="F346" s="53">
        <f t="shared" si="345"/>
        <v>0</v>
      </c>
      <c r="G346" s="53">
        <f t="shared" si="345"/>
        <v>0</v>
      </c>
      <c r="H346" s="53"/>
      <c r="I346" s="53"/>
      <c r="J346" s="53"/>
      <c r="K346" s="53"/>
      <c r="L346" s="53"/>
    </row>
    <row r="347">
      <c r="A347" s="53"/>
      <c r="B347" s="53"/>
      <c r="C347" s="53"/>
      <c r="D347" s="53"/>
      <c r="E347" s="53">
        <f t="shared" ref="E347:G347" si="346">B347*(1-61%)</f>
        <v>0</v>
      </c>
      <c r="F347" s="53">
        <f t="shared" si="346"/>
        <v>0</v>
      </c>
      <c r="G347" s="53">
        <f t="shared" si="346"/>
        <v>0</v>
      </c>
      <c r="H347" s="53"/>
      <c r="I347" s="53"/>
      <c r="J347" s="53"/>
      <c r="K347" s="53"/>
      <c r="L347" s="53"/>
    </row>
    <row r="348">
      <c r="A348" s="53"/>
      <c r="B348" s="53"/>
      <c r="C348" s="53"/>
      <c r="D348" s="53"/>
      <c r="E348" s="53">
        <f t="shared" ref="E348:G348" si="347">B348*(1-61%)</f>
        <v>0</v>
      </c>
      <c r="F348" s="53">
        <f t="shared" si="347"/>
        <v>0</v>
      </c>
      <c r="G348" s="53">
        <f t="shared" si="347"/>
        <v>0</v>
      </c>
      <c r="H348" s="53"/>
      <c r="I348" s="53"/>
      <c r="J348" s="53"/>
      <c r="K348" s="53"/>
      <c r="L348" s="53"/>
    </row>
    <row r="349">
      <c r="A349" s="53"/>
      <c r="B349" s="53"/>
      <c r="C349" s="53"/>
      <c r="D349" s="53"/>
      <c r="E349" s="53">
        <f t="shared" ref="E349:G349" si="348">B349*(1-61%)</f>
        <v>0</v>
      </c>
      <c r="F349" s="53">
        <f t="shared" si="348"/>
        <v>0</v>
      </c>
      <c r="G349" s="53">
        <f t="shared" si="348"/>
        <v>0</v>
      </c>
      <c r="H349" s="53"/>
      <c r="I349" s="53"/>
      <c r="J349" s="53"/>
      <c r="K349" s="53"/>
      <c r="L349" s="53"/>
    </row>
    <row r="350">
      <c r="A350" s="53"/>
      <c r="B350" s="53"/>
      <c r="C350" s="53"/>
      <c r="D350" s="53"/>
      <c r="E350" s="53">
        <f t="shared" ref="E350:G350" si="349">B350*(1-61%)</f>
        <v>0</v>
      </c>
      <c r="F350" s="53">
        <f t="shared" si="349"/>
        <v>0</v>
      </c>
      <c r="G350" s="53">
        <f t="shared" si="349"/>
        <v>0</v>
      </c>
      <c r="H350" s="53"/>
      <c r="I350" s="53"/>
      <c r="J350" s="53"/>
      <c r="K350" s="53"/>
      <c r="L350" s="53"/>
    </row>
    <row r="351">
      <c r="A351" s="53"/>
      <c r="B351" s="53"/>
      <c r="C351" s="53"/>
      <c r="D351" s="53"/>
      <c r="E351" s="53">
        <f t="shared" ref="E351:G351" si="350">B351*(1-61%)</f>
        <v>0</v>
      </c>
      <c r="F351" s="53">
        <f t="shared" si="350"/>
        <v>0</v>
      </c>
      <c r="G351" s="53">
        <f t="shared" si="350"/>
        <v>0</v>
      </c>
      <c r="H351" s="53"/>
      <c r="I351" s="53"/>
      <c r="J351" s="53"/>
      <c r="K351" s="53"/>
      <c r="L351" s="53"/>
    </row>
    <row r="352">
      <c r="A352" s="53"/>
      <c r="B352" s="53"/>
      <c r="C352" s="53"/>
      <c r="D352" s="53"/>
      <c r="E352" s="53">
        <f t="shared" ref="E352:G352" si="351">B352*(1-61%)</f>
        <v>0</v>
      </c>
      <c r="F352" s="53">
        <f t="shared" si="351"/>
        <v>0</v>
      </c>
      <c r="G352" s="53">
        <f t="shared" si="351"/>
        <v>0</v>
      </c>
      <c r="H352" s="53"/>
      <c r="I352" s="53"/>
      <c r="J352" s="53"/>
      <c r="K352" s="53"/>
      <c r="L352" s="53"/>
    </row>
    <row r="353">
      <c r="A353" s="53"/>
      <c r="B353" s="53"/>
      <c r="C353" s="53"/>
      <c r="D353" s="53"/>
      <c r="E353" s="53">
        <f t="shared" ref="E353:G353" si="352">B353*(1-61%)</f>
        <v>0</v>
      </c>
      <c r="F353" s="53">
        <f t="shared" si="352"/>
        <v>0</v>
      </c>
      <c r="G353" s="53">
        <f t="shared" si="352"/>
        <v>0</v>
      </c>
      <c r="H353" s="53"/>
      <c r="I353" s="53"/>
      <c r="J353" s="53"/>
      <c r="K353" s="53"/>
      <c r="L353" s="53"/>
    </row>
    <row r="354">
      <c r="A354" s="53"/>
      <c r="B354" s="53"/>
      <c r="C354" s="53"/>
      <c r="D354" s="53"/>
      <c r="E354" s="53">
        <f t="shared" ref="E354:G354" si="353">B354*(1-61%)</f>
        <v>0</v>
      </c>
      <c r="F354" s="53">
        <f t="shared" si="353"/>
        <v>0</v>
      </c>
      <c r="G354" s="53">
        <f t="shared" si="353"/>
        <v>0</v>
      </c>
      <c r="H354" s="53"/>
      <c r="I354" s="53"/>
      <c r="J354" s="53"/>
      <c r="K354" s="53"/>
      <c r="L354" s="53"/>
    </row>
    <row r="355">
      <c r="A355" s="53"/>
      <c r="B355" s="53"/>
      <c r="C355" s="53"/>
      <c r="D355" s="53"/>
      <c r="E355" s="53">
        <f t="shared" ref="E355:G355" si="354">B355*(1-61%)</f>
        <v>0</v>
      </c>
      <c r="F355" s="53">
        <f t="shared" si="354"/>
        <v>0</v>
      </c>
      <c r="G355" s="53">
        <f t="shared" si="354"/>
        <v>0</v>
      </c>
      <c r="H355" s="53"/>
      <c r="I355" s="53"/>
      <c r="J355" s="53"/>
      <c r="K355" s="53"/>
      <c r="L355" s="53"/>
    </row>
    <row r="356">
      <c r="A356" s="53"/>
      <c r="B356" s="53"/>
      <c r="C356" s="53"/>
      <c r="D356" s="53"/>
      <c r="E356" s="53">
        <f t="shared" ref="E356:G356" si="355">B356*(1-61%)</f>
        <v>0</v>
      </c>
      <c r="F356" s="53">
        <f t="shared" si="355"/>
        <v>0</v>
      </c>
      <c r="G356" s="53">
        <f t="shared" si="355"/>
        <v>0</v>
      </c>
      <c r="H356" s="53"/>
      <c r="I356" s="53"/>
      <c r="J356" s="53"/>
      <c r="K356" s="53"/>
      <c r="L356" s="53"/>
    </row>
    <row r="357">
      <c r="A357" s="53"/>
      <c r="B357" s="53"/>
      <c r="C357" s="53"/>
      <c r="D357" s="53"/>
      <c r="E357" s="53">
        <f t="shared" ref="E357:G357" si="356">B357*(1-61%)</f>
        <v>0</v>
      </c>
      <c r="F357" s="53">
        <f t="shared" si="356"/>
        <v>0</v>
      </c>
      <c r="G357" s="53">
        <f t="shared" si="356"/>
        <v>0</v>
      </c>
      <c r="H357" s="53"/>
      <c r="I357" s="53"/>
      <c r="J357" s="53"/>
      <c r="K357" s="53"/>
      <c r="L357" s="53"/>
    </row>
    <row r="358">
      <c r="A358" s="53"/>
      <c r="B358" s="53"/>
      <c r="C358" s="53"/>
      <c r="D358" s="53"/>
      <c r="E358" s="53">
        <f t="shared" ref="E358:G358" si="357">B358*(1-61%)</f>
        <v>0</v>
      </c>
      <c r="F358" s="53">
        <f t="shared" si="357"/>
        <v>0</v>
      </c>
      <c r="G358" s="53">
        <f t="shared" si="357"/>
        <v>0</v>
      </c>
      <c r="H358" s="53"/>
      <c r="I358" s="53"/>
      <c r="J358" s="53"/>
      <c r="K358" s="53"/>
      <c r="L358" s="53"/>
    </row>
    <row r="359">
      <c r="A359" s="53"/>
      <c r="B359" s="53"/>
      <c r="C359" s="53"/>
      <c r="D359" s="53"/>
      <c r="E359" s="53">
        <f t="shared" ref="E359:G359" si="358">B359*(1-61%)</f>
        <v>0</v>
      </c>
      <c r="F359" s="53">
        <f t="shared" si="358"/>
        <v>0</v>
      </c>
      <c r="G359" s="53">
        <f t="shared" si="358"/>
        <v>0</v>
      </c>
      <c r="H359" s="53"/>
      <c r="I359" s="53"/>
      <c r="J359" s="53"/>
      <c r="K359" s="53"/>
      <c r="L359" s="53"/>
    </row>
    <row r="360">
      <c r="A360" s="53"/>
      <c r="B360" s="53"/>
      <c r="C360" s="53"/>
      <c r="D360" s="53"/>
      <c r="E360" s="53">
        <f t="shared" ref="E360:G360" si="359">B360*(1-61%)</f>
        <v>0</v>
      </c>
      <c r="F360" s="53">
        <f t="shared" si="359"/>
        <v>0</v>
      </c>
      <c r="G360" s="53">
        <f t="shared" si="359"/>
        <v>0</v>
      </c>
      <c r="H360" s="53"/>
      <c r="I360" s="53"/>
      <c r="J360" s="53"/>
      <c r="K360" s="53"/>
      <c r="L360" s="53"/>
    </row>
    <row r="361">
      <c r="A361" s="53"/>
      <c r="B361" s="53"/>
      <c r="C361" s="53"/>
      <c r="D361" s="53"/>
      <c r="E361" s="53">
        <f t="shared" ref="E361:G361" si="360">B361*(1-61%)</f>
        <v>0</v>
      </c>
      <c r="F361" s="53">
        <f t="shared" si="360"/>
        <v>0</v>
      </c>
      <c r="G361" s="53">
        <f t="shared" si="360"/>
        <v>0</v>
      </c>
      <c r="H361" s="53"/>
      <c r="I361" s="53"/>
      <c r="J361" s="53"/>
      <c r="K361" s="53"/>
      <c r="L361" s="53"/>
    </row>
    <row r="362">
      <c r="A362" s="53"/>
      <c r="B362" s="53"/>
      <c r="C362" s="53"/>
      <c r="D362" s="53"/>
      <c r="E362" s="53">
        <f t="shared" ref="E362:G362" si="361">B362*(1-61%)</f>
        <v>0</v>
      </c>
      <c r="F362" s="53">
        <f t="shared" si="361"/>
        <v>0</v>
      </c>
      <c r="G362" s="53">
        <f t="shared" si="361"/>
        <v>0</v>
      </c>
      <c r="H362" s="53"/>
      <c r="I362" s="53"/>
      <c r="J362" s="53"/>
      <c r="K362" s="53"/>
      <c r="L362" s="53"/>
    </row>
    <row r="363">
      <c r="A363" s="53"/>
      <c r="B363" s="53"/>
      <c r="C363" s="53"/>
      <c r="D363" s="53"/>
      <c r="E363" s="53">
        <f t="shared" ref="E363:G363" si="362">B363*(1-61%)</f>
        <v>0</v>
      </c>
      <c r="F363" s="53">
        <f t="shared" si="362"/>
        <v>0</v>
      </c>
      <c r="G363" s="53">
        <f t="shared" si="362"/>
        <v>0</v>
      </c>
      <c r="H363" s="53"/>
      <c r="I363" s="53"/>
      <c r="J363" s="53"/>
      <c r="K363" s="53"/>
      <c r="L363" s="53"/>
    </row>
    <row r="364">
      <c r="A364" s="53"/>
      <c r="B364" s="53"/>
      <c r="C364" s="53"/>
      <c r="D364" s="53"/>
      <c r="E364" s="53">
        <f t="shared" ref="E364:G364" si="363">B364*(1-61%)</f>
        <v>0</v>
      </c>
      <c r="F364" s="53">
        <f t="shared" si="363"/>
        <v>0</v>
      </c>
      <c r="G364" s="53">
        <f t="shared" si="363"/>
        <v>0</v>
      </c>
      <c r="H364" s="53"/>
      <c r="I364" s="53"/>
      <c r="J364" s="53"/>
      <c r="K364" s="53"/>
      <c r="L364" s="53"/>
    </row>
    <row r="365">
      <c r="A365" s="53"/>
      <c r="B365" s="53"/>
      <c r="C365" s="53"/>
      <c r="D365" s="53"/>
      <c r="E365" s="53">
        <f t="shared" ref="E365:G365" si="364">B365*(1-61%)</f>
        <v>0</v>
      </c>
      <c r="F365" s="53">
        <f t="shared" si="364"/>
        <v>0</v>
      </c>
      <c r="G365" s="53">
        <f t="shared" si="364"/>
        <v>0</v>
      </c>
      <c r="H365" s="53"/>
      <c r="I365" s="53"/>
      <c r="J365" s="53"/>
      <c r="K365" s="53"/>
      <c r="L365" s="53"/>
    </row>
    <row r="366">
      <c r="A366" s="53"/>
      <c r="B366" s="53"/>
      <c r="C366" s="53"/>
      <c r="D366" s="53"/>
      <c r="E366" s="53">
        <f t="shared" ref="E366:G366" si="365">B366*(1-61%)</f>
        <v>0</v>
      </c>
      <c r="F366" s="53">
        <f t="shared" si="365"/>
        <v>0</v>
      </c>
      <c r="G366" s="53">
        <f t="shared" si="365"/>
        <v>0</v>
      </c>
      <c r="H366" s="53"/>
      <c r="I366" s="53"/>
      <c r="J366" s="53"/>
      <c r="K366" s="53"/>
      <c r="L366" s="53"/>
    </row>
    <row r="367">
      <c r="A367" s="53"/>
      <c r="B367" s="53"/>
      <c r="C367" s="53"/>
      <c r="D367" s="53"/>
      <c r="E367" s="53">
        <f t="shared" ref="E367:G367" si="366">B367*(1-61%)</f>
        <v>0</v>
      </c>
      <c r="F367" s="53">
        <f t="shared" si="366"/>
        <v>0</v>
      </c>
      <c r="G367" s="53">
        <f t="shared" si="366"/>
        <v>0</v>
      </c>
      <c r="H367" s="53"/>
      <c r="I367" s="53"/>
      <c r="J367" s="53"/>
      <c r="K367" s="53"/>
      <c r="L367" s="53"/>
    </row>
    <row r="368">
      <c r="A368" s="53"/>
      <c r="B368" s="53"/>
      <c r="C368" s="53"/>
      <c r="D368" s="53"/>
      <c r="E368" s="53">
        <f t="shared" ref="E368:G368" si="367">B368*(1-61%)</f>
        <v>0</v>
      </c>
      <c r="F368" s="53">
        <f t="shared" si="367"/>
        <v>0</v>
      </c>
      <c r="G368" s="53">
        <f t="shared" si="367"/>
        <v>0</v>
      </c>
      <c r="H368" s="53"/>
      <c r="I368" s="53"/>
      <c r="J368" s="53"/>
      <c r="K368" s="53"/>
      <c r="L368" s="53"/>
    </row>
    <row r="369">
      <c r="A369" s="53"/>
      <c r="B369" s="53"/>
      <c r="C369" s="53"/>
      <c r="D369" s="53"/>
      <c r="E369" s="53">
        <f t="shared" ref="E369:G369" si="368">B369*(1-61%)</f>
        <v>0</v>
      </c>
      <c r="F369" s="53">
        <f t="shared" si="368"/>
        <v>0</v>
      </c>
      <c r="G369" s="53">
        <f t="shared" si="368"/>
        <v>0</v>
      </c>
      <c r="H369" s="53"/>
      <c r="I369" s="53"/>
      <c r="J369" s="53"/>
      <c r="K369" s="53"/>
      <c r="L369" s="53"/>
    </row>
    <row r="370">
      <c r="A370" s="53"/>
      <c r="B370" s="53"/>
      <c r="C370" s="53"/>
      <c r="D370" s="53"/>
      <c r="E370" s="53">
        <f t="shared" ref="E370:G370" si="369">B370*(1-61%)</f>
        <v>0</v>
      </c>
      <c r="F370" s="53">
        <f t="shared" si="369"/>
        <v>0</v>
      </c>
      <c r="G370" s="53">
        <f t="shared" si="369"/>
        <v>0</v>
      </c>
      <c r="H370" s="53"/>
      <c r="I370" s="53"/>
      <c r="J370" s="53"/>
      <c r="K370" s="53"/>
      <c r="L370" s="53"/>
    </row>
    <row r="371">
      <c r="A371" s="53"/>
      <c r="B371" s="53"/>
      <c r="C371" s="53"/>
      <c r="D371" s="53"/>
      <c r="E371" s="53">
        <f t="shared" ref="E371:G371" si="370">B371*(1-61%)</f>
        <v>0</v>
      </c>
      <c r="F371" s="53">
        <f t="shared" si="370"/>
        <v>0</v>
      </c>
      <c r="G371" s="53">
        <f t="shared" si="370"/>
        <v>0</v>
      </c>
      <c r="H371" s="53"/>
      <c r="I371" s="53"/>
      <c r="J371" s="53"/>
      <c r="K371" s="53"/>
      <c r="L371" s="53"/>
    </row>
    <row r="372">
      <c r="A372" s="53"/>
      <c r="B372" s="53"/>
      <c r="C372" s="53"/>
      <c r="D372" s="53"/>
      <c r="E372" s="53">
        <f t="shared" ref="E372:G372" si="371">B372*(1-61%)</f>
        <v>0</v>
      </c>
      <c r="F372" s="53">
        <f t="shared" si="371"/>
        <v>0</v>
      </c>
      <c r="G372" s="53">
        <f t="shared" si="371"/>
        <v>0</v>
      </c>
      <c r="H372" s="53"/>
      <c r="I372" s="53"/>
      <c r="J372" s="53"/>
      <c r="K372" s="53"/>
      <c r="L372" s="53"/>
    </row>
    <row r="373">
      <c r="A373" s="53"/>
      <c r="B373" s="53"/>
      <c r="C373" s="53"/>
      <c r="D373" s="53"/>
      <c r="E373" s="53">
        <f t="shared" ref="E373:G373" si="372">B373*(1-61%)</f>
        <v>0</v>
      </c>
      <c r="F373" s="53">
        <f t="shared" si="372"/>
        <v>0</v>
      </c>
      <c r="G373" s="53">
        <f t="shared" si="372"/>
        <v>0</v>
      </c>
      <c r="H373" s="53"/>
      <c r="I373" s="53"/>
      <c r="J373" s="53"/>
      <c r="K373" s="53"/>
      <c r="L373" s="53"/>
    </row>
    <row r="374">
      <c r="A374" s="53"/>
      <c r="B374" s="53"/>
      <c r="C374" s="53"/>
      <c r="D374" s="53"/>
      <c r="E374" s="53">
        <f t="shared" ref="E374:G374" si="373">B374*(1-61%)</f>
        <v>0</v>
      </c>
      <c r="F374" s="53">
        <f t="shared" si="373"/>
        <v>0</v>
      </c>
      <c r="G374" s="53">
        <f t="shared" si="373"/>
        <v>0</v>
      </c>
      <c r="H374" s="53"/>
      <c r="I374" s="53"/>
      <c r="J374" s="53"/>
      <c r="K374" s="53"/>
      <c r="L374" s="53"/>
    </row>
    <row r="375">
      <c r="A375" s="53"/>
      <c r="B375" s="53"/>
      <c r="C375" s="53"/>
      <c r="D375" s="53"/>
      <c r="E375" s="53">
        <f t="shared" ref="E375:G375" si="374">B375*(1-61%)</f>
        <v>0</v>
      </c>
      <c r="F375" s="53">
        <f t="shared" si="374"/>
        <v>0</v>
      </c>
      <c r="G375" s="53">
        <f t="shared" si="374"/>
        <v>0</v>
      </c>
      <c r="H375" s="53"/>
      <c r="I375" s="53"/>
      <c r="J375" s="53"/>
      <c r="K375" s="53"/>
      <c r="L375" s="53"/>
    </row>
    <row r="376">
      <c r="A376" s="53"/>
      <c r="B376" s="53"/>
      <c r="C376" s="53"/>
      <c r="D376" s="53"/>
      <c r="E376" s="53">
        <f t="shared" ref="E376:G376" si="375">B376*(1-61%)</f>
        <v>0</v>
      </c>
      <c r="F376" s="53">
        <f t="shared" si="375"/>
        <v>0</v>
      </c>
      <c r="G376" s="53">
        <f t="shared" si="375"/>
        <v>0</v>
      </c>
      <c r="H376" s="53"/>
      <c r="I376" s="53"/>
      <c r="J376" s="53"/>
      <c r="K376" s="53"/>
      <c r="L376" s="53"/>
    </row>
    <row r="377">
      <c r="A377" s="53"/>
      <c r="B377" s="53"/>
      <c r="C377" s="53"/>
      <c r="D377" s="53"/>
      <c r="E377" s="53">
        <f t="shared" ref="E377:G377" si="376">B377*(1-61%)</f>
        <v>0</v>
      </c>
      <c r="F377" s="53">
        <f t="shared" si="376"/>
        <v>0</v>
      </c>
      <c r="G377" s="53">
        <f t="shared" si="376"/>
        <v>0</v>
      </c>
      <c r="H377" s="53"/>
      <c r="I377" s="53"/>
      <c r="J377" s="53"/>
      <c r="K377" s="53"/>
      <c r="L377" s="53"/>
    </row>
    <row r="378">
      <c r="A378" s="53"/>
      <c r="B378" s="53"/>
      <c r="C378" s="53"/>
      <c r="D378" s="53"/>
      <c r="E378" s="53">
        <f t="shared" ref="E378:G378" si="377">B378*(1-61%)</f>
        <v>0</v>
      </c>
      <c r="F378" s="53">
        <f t="shared" si="377"/>
        <v>0</v>
      </c>
      <c r="G378" s="53">
        <f t="shared" si="377"/>
        <v>0</v>
      </c>
      <c r="H378" s="53"/>
      <c r="I378" s="53"/>
      <c r="J378" s="53"/>
      <c r="K378" s="53"/>
      <c r="L378" s="53"/>
    </row>
    <row r="379">
      <c r="A379" s="53"/>
      <c r="B379" s="53"/>
      <c r="C379" s="53"/>
      <c r="D379" s="53"/>
      <c r="E379" s="53">
        <f t="shared" ref="E379:G379" si="378">B379*(1-61%)</f>
        <v>0</v>
      </c>
      <c r="F379" s="53">
        <f t="shared" si="378"/>
        <v>0</v>
      </c>
      <c r="G379" s="53">
        <f t="shared" si="378"/>
        <v>0</v>
      </c>
      <c r="H379" s="53"/>
      <c r="I379" s="53"/>
      <c r="J379" s="53"/>
      <c r="K379" s="53"/>
      <c r="L379" s="53"/>
    </row>
    <row r="380">
      <c r="A380" s="53"/>
      <c r="B380" s="53"/>
      <c r="C380" s="53"/>
      <c r="D380" s="53"/>
      <c r="E380" s="53">
        <f t="shared" ref="E380:G380" si="379">B380*(1-61%)</f>
        <v>0</v>
      </c>
      <c r="F380" s="53">
        <f t="shared" si="379"/>
        <v>0</v>
      </c>
      <c r="G380" s="53">
        <f t="shared" si="379"/>
        <v>0</v>
      </c>
      <c r="H380" s="53"/>
      <c r="I380" s="53"/>
      <c r="J380" s="53"/>
      <c r="K380" s="53"/>
      <c r="L380" s="53"/>
    </row>
    <row r="381">
      <c r="A381" s="53"/>
      <c r="B381" s="53"/>
      <c r="C381" s="53"/>
      <c r="D381" s="53"/>
      <c r="E381" s="53">
        <f t="shared" ref="E381:G381" si="380">B381*(1-61%)</f>
        <v>0</v>
      </c>
      <c r="F381" s="53">
        <f t="shared" si="380"/>
        <v>0</v>
      </c>
      <c r="G381" s="53">
        <f t="shared" si="380"/>
        <v>0</v>
      </c>
      <c r="H381" s="53"/>
      <c r="I381" s="53"/>
      <c r="J381" s="53"/>
      <c r="K381" s="53"/>
      <c r="L381" s="53"/>
    </row>
    <row r="382">
      <c r="A382" s="53"/>
      <c r="B382" s="53"/>
      <c r="C382" s="53"/>
      <c r="D382" s="53"/>
      <c r="E382" s="53">
        <f t="shared" ref="E382:G382" si="381">B382*(1-61%)</f>
        <v>0</v>
      </c>
      <c r="F382" s="53">
        <f t="shared" si="381"/>
        <v>0</v>
      </c>
      <c r="G382" s="53">
        <f t="shared" si="381"/>
        <v>0</v>
      </c>
      <c r="H382" s="53"/>
      <c r="I382" s="53"/>
      <c r="J382" s="53"/>
      <c r="K382" s="53"/>
      <c r="L382" s="53"/>
    </row>
    <row r="383">
      <c r="A383" s="53"/>
      <c r="B383" s="53"/>
      <c r="C383" s="53"/>
      <c r="D383" s="53"/>
      <c r="E383" s="53">
        <f t="shared" ref="E383:G383" si="382">B383*(1-61%)</f>
        <v>0</v>
      </c>
      <c r="F383" s="53">
        <f t="shared" si="382"/>
        <v>0</v>
      </c>
      <c r="G383" s="53">
        <f t="shared" si="382"/>
        <v>0</v>
      </c>
      <c r="H383" s="53"/>
      <c r="I383" s="53"/>
      <c r="J383" s="53"/>
      <c r="K383" s="53"/>
      <c r="L383" s="53"/>
    </row>
    <row r="384">
      <c r="A384" s="53"/>
      <c r="B384" s="53"/>
      <c r="C384" s="53"/>
      <c r="D384" s="53"/>
      <c r="E384" s="53">
        <f t="shared" ref="E384:G384" si="383">B384*(1-61%)</f>
        <v>0</v>
      </c>
      <c r="F384" s="53">
        <f t="shared" si="383"/>
        <v>0</v>
      </c>
      <c r="G384" s="53">
        <f t="shared" si="383"/>
        <v>0</v>
      </c>
      <c r="H384" s="53"/>
      <c r="I384" s="53"/>
      <c r="J384" s="53"/>
      <c r="K384" s="53"/>
      <c r="L384" s="53"/>
    </row>
    <row r="385">
      <c r="A385" s="53"/>
      <c r="B385" s="53"/>
      <c r="C385" s="53"/>
      <c r="D385" s="53"/>
      <c r="E385" s="53">
        <f t="shared" ref="E385:G385" si="384">B385*(1-61%)</f>
        <v>0</v>
      </c>
      <c r="F385" s="53">
        <f t="shared" si="384"/>
        <v>0</v>
      </c>
      <c r="G385" s="53">
        <f t="shared" si="384"/>
        <v>0</v>
      </c>
      <c r="H385" s="53"/>
      <c r="I385" s="53"/>
      <c r="J385" s="53"/>
      <c r="K385" s="53"/>
      <c r="L385" s="53"/>
    </row>
    <row r="386">
      <c r="A386" s="53"/>
      <c r="B386" s="53"/>
      <c r="C386" s="53"/>
      <c r="D386" s="53"/>
      <c r="E386" s="53">
        <f t="shared" ref="E386:G386" si="385">B386*(1-61%)</f>
        <v>0</v>
      </c>
      <c r="F386" s="53">
        <f t="shared" si="385"/>
        <v>0</v>
      </c>
      <c r="G386" s="53">
        <f t="shared" si="385"/>
        <v>0</v>
      </c>
      <c r="H386" s="53"/>
      <c r="I386" s="53"/>
      <c r="J386" s="53"/>
      <c r="K386" s="53"/>
      <c r="L386" s="53"/>
    </row>
    <row r="387">
      <c r="A387" s="53"/>
      <c r="B387" s="53"/>
      <c r="C387" s="53"/>
      <c r="D387" s="53"/>
      <c r="E387" s="53">
        <f t="shared" ref="E387:G387" si="386">B387*(1-61%)</f>
        <v>0</v>
      </c>
      <c r="F387" s="53">
        <f t="shared" si="386"/>
        <v>0</v>
      </c>
      <c r="G387" s="53">
        <f t="shared" si="386"/>
        <v>0</v>
      </c>
      <c r="H387" s="53"/>
      <c r="I387" s="53"/>
      <c r="J387" s="53"/>
      <c r="K387" s="53"/>
      <c r="L387" s="53"/>
    </row>
    <row r="388">
      <c r="A388" s="53"/>
      <c r="B388" s="53"/>
      <c r="C388" s="53"/>
      <c r="D388" s="53"/>
      <c r="E388" s="53">
        <f t="shared" ref="E388:G388" si="387">B388*(1-61%)</f>
        <v>0</v>
      </c>
      <c r="F388" s="53">
        <f t="shared" si="387"/>
        <v>0</v>
      </c>
      <c r="G388" s="53">
        <f t="shared" si="387"/>
        <v>0</v>
      </c>
      <c r="H388" s="53"/>
      <c r="I388" s="53"/>
      <c r="J388" s="53"/>
      <c r="K388" s="53"/>
      <c r="L388" s="53"/>
    </row>
    <row r="389">
      <c r="A389" s="53"/>
      <c r="B389" s="53"/>
      <c r="C389" s="53"/>
      <c r="D389" s="53"/>
      <c r="E389" s="53">
        <f t="shared" ref="E389:G389" si="388">B389*(1-61%)</f>
        <v>0</v>
      </c>
      <c r="F389" s="53">
        <f t="shared" si="388"/>
        <v>0</v>
      </c>
      <c r="G389" s="53">
        <f t="shared" si="388"/>
        <v>0</v>
      </c>
      <c r="H389" s="53"/>
      <c r="I389" s="53"/>
      <c r="J389" s="53"/>
      <c r="K389" s="53"/>
      <c r="L389" s="53"/>
    </row>
    <row r="390">
      <c r="A390" s="53"/>
      <c r="B390" s="53"/>
      <c r="C390" s="53"/>
      <c r="D390" s="53"/>
      <c r="E390" s="53">
        <f t="shared" ref="E390:G390" si="389">B390*(1-61%)</f>
        <v>0</v>
      </c>
      <c r="F390" s="53">
        <f t="shared" si="389"/>
        <v>0</v>
      </c>
      <c r="G390" s="53">
        <f t="shared" si="389"/>
        <v>0</v>
      </c>
      <c r="H390" s="53"/>
      <c r="I390" s="53"/>
      <c r="J390" s="53"/>
      <c r="K390" s="53"/>
      <c r="L390" s="53"/>
    </row>
    <row r="391">
      <c r="A391" s="53"/>
      <c r="B391" s="53"/>
      <c r="C391" s="53"/>
      <c r="D391" s="53"/>
      <c r="E391" s="53">
        <f t="shared" ref="E391:G391" si="390">B391*(1-61%)</f>
        <v>0</v>
      </c>
      <c r="F391" s="53">
        <f t="shared" si="390"/>
        <v>0</v>
      </c>
      <c r="G391" s="53">
        <f t="shared" si="390"/>
        <v>0</v>
      </c>
      <c r="H391" s="53"/>
      <c r="I391" s="53"/>
      <c r="J391" s="53"/>
      <c r="K391" s="53"/>
      <c r="L391" s="53"/>
    </row>
    <row r="392">
      <c r="A392" s="53"/>
      <c r="B392" s="53"/>
      <c r="C392" s="53"/>
      <c r="D392" s="53"/>
      <c r="E392" s="53">
        <f t="shared" ref="E392:G392" si="391">B392*(1-61%)</f>
        <v>0</v>
      </c>
      <c r="F392" s="53">
        <f t="shared" si="391"/>
        <v>0</v>
      </c>
      <c r="G392" s="53">
        <f t="shared" si="391"/>
        <v>0</v>
      </c>
      <c r="H392" s="53"/>
      <c r="I392" s="53"/>
      <c r="J392" s="53"/>
      <c r="K392" s="53"/>
      <c r="L392" s="53"/>
    </row>
    <row r="393">
      <c r="A393" s="53"/>
      <c r="B393" s="53"/>
      <c r="C393" s="53"/>
      <c r="D393" s="53"/>
      <c r="E393" s="53">
        <f t="shared" ref="E393:G393" si="392">B393*(1-61%)</f>
        <v>0</v>
      </c>
      <c r="F393" s="53">
        <f t="shared" si="392"/>
        <v>0</v>
      </c>
      <c r="G393" s="53">
        <f t="shared" si="392"/>
        <v>0</v>
      </c>
      <c r="H393" s="53"/>
      <c r="I393" s="53"/>
      <c r="J393" s="53"/>
      <c r="K393" s="53"/>
      <c r="L393" s="53"/>
    </row>
    <row r="394">
      <c r="A394" s="53"/>
      <c r="B394" s="53"/>
      <c r="C394" s="53"/>
      <c r="D394" s="53"/>
      <c r="E394" s="53">
        <f t="shared" ref="E394:G394" si="393">B394*(1-61%)</f>
        <v>0</v>
      </c>
      <c r="F394" s="53">
        <f t="shared" si="393"/>
        <v>0</v>
      </c>
      <c r="G394" s="53">
        <f t="shared" si="393"/>
        <v>0</v>
      </c>
      <c r="H394" s="53"/>
      <c r="I394" s="53"/>
      <c r="J394" s="53"/>
      <c r="K394" s="53"/>
      <c r="L394" s="53"/>
    </row>
    <row r="395">
      <c r="A395" s="53"/>
      <c r="B395" s="53"/>
      <c r="C395" s="53"/>
      <c r="D395" s="53"/>
      <c r="E395" s="53">
        <f t="shared" ref="E395:G395" si="394">B395*(1-61%)</f>
        <v>0</v>
      </c>
      <c r="F395" s="53">
        <f t="shared" si="394"/>
        <v>0</v>
      </c>
      <c r="G395" s="53">
        <f t="shared" si="394"/>
        <v>0</v>
      </c>
      <c r="H395" s="53"/>
      <c r="I395" s="53"/>
      <c r="J395" s="53"/>
      <c r="K395" s="53"/>
      <c r="L395" s="53"/>
    </row>
    <row r="396">
      <c r="A396" s="53"/>
      <c r="B396" s="53"/>
      <c r="C396" s="53"/>
      <c r="D396" s="53"/>
      <c r="E396" s="53">
        <f t="shared" ref="E396:G396" si="395">B396*(1-61%)</f>
        <v>0</v>
      </c>
      <c r="F396" s="53">
        <f t="shared" si="395"/>
        <v>0</v>
      </c>
      <c r="G396" s="53">
        <f t="shared" si="395"/>
        <v>0</v>
      </c>
      <c r="H396" s="53"/>
      <c r="I396" s="53"/>
      <c r="J396" s="53"/>
      <c r="K396" s="53"/>
      <c r="L396" s="53"/>
    </row>
    <row r="397">
      <c r="A397" s="53"/>
      <c r="B397" s="53"/>
      <c r="C397" s="53"/>
      <c r="D397" s="53"/>
      <c r="E397" s="53">
        <f t="shared" ref="E397:G397" si="396">B397*(1-61%)</f>
        <v>0</v>
      </c>
      <c r="F397" s="53">
        <f t="shared" si="396"/>
        <v>0</v>
      </c>
      <c r="G397" s="53">
        <f t="shared" si="396"/>
        <v>0</v>
      </c>
      <c r="H397" s="53"/>
      <c r="I397" s="53"/>
      <c r="J397" s="53"/>
      <c r="K397" s="53"/>
      <c r="L397" s="53"/>
    </row>
    <row r="398">
      <c r="A398" s="53"/>
      <c r="B398" s="53"/>
      <c r="C398" s="53"/>
      <c r="D398" s="53"/>
      <c r="E398" s="53">
        <f t="shared" ref="E398:G398" si="397">B398*(1-61%)</f>
        <v>0</v>
      </c>
      <c r="F398" s="53">
        <f t="shared" si="397"/>
        <v>0</v>
      </c>
      <c r="G398" s="53">
        <f t="shared" si="397"/>
        <v>0</v>
      </c>
      <c r="H398" s="53"/>
      <c r="I398" s="53"/>
      <c r="J398" s="53"/>
      <c r="K398" s="53"/>
      <c r="L398" s="53"/>
    </row>
    <row r="399">
      <c r="A399" s="53"/>
      <c r="H399" s="53"/>
      <c r="I399" s="53"/>
      <c r="J399" s="53"/>
      <c r="K399" s="53"/>
      <c r="L399" s="53"/>
    </row>
    <row r="400">
      <c r="A400" s="53"/>
      <c r="H400" s="53"/>
      <c r="I400" s="53"/>
      <c r="J400" s="53"/>
      <c r="K400" s="53"/>
      <c r="L400" s="53"/>
    </row>
    <row r="401">
      <c r="A401" s="53"/>
      <c r="H401" s="53"/>
      <c r="I401" s="53"/>
      <c r="J401" s="53"/>
      <c r="K401" s="53"/>
      <c r="L401" s="53"/>
    </row>
    <row r="402">
      <c r="A402" s="53"/>
      <c r="H402" s="53"/>
      <c r="I402" s="53"/>
      <c r="J402" s="53"/>
      <c r="K402" s="53"/>
      <c r="L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4"/>
      <c r="L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</row>
    <row r="406"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</row>
  </sheetData>
  <mergeCells count="2">
    <mergeCell ref="J2:L2"/>
    <mergeCell ref="M2:O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2">
      <c r="B2" s="137" t="s">
        <v>892</v>
      </c>
      <c r="E2" s="137" t="s">
        <v>883</v>
      </c>
      <c r="K2" s="137" t="s">
        <v>892</v>
      </c>
      <c r="N2" s="137" t="s">
        <v>883</v>
      </c>
    </row>
    <row r="3">
      <c r="B3" s="135">
        <v>23.0</v>
      </c>
      <c r="C3" s="135">
        <v>24.0</v>
      </c>
      <c r="D3" s="135">
        <v>25.0</v>
      </c>
      <c r="E3" s="136">
        <v>23.0</v>
      </c>
      <c r="F3" s="136">
        <v>24.0</v>
      </c>
      <c r="G3" s="136">
        <v>25.0</v>
      </c>
      <c r="K3" s="135">
        <v>23.0</v>
      </c>
      <c r="L3" s="135">
        <v>24.0</v>
      </c>
      <c r="M3" s="135">
        <v>25.0</v>
      </c>
      <c r="N3" s="136">
        <v>23.0</v>
      </c>
      <c r="O3" s="136">
        <v>24.0</v>
      </c>
      <c r="P3" s="136">
        <v>25.0</v>
      </c>
    </row>
    <row r="4">
      <c r="A4" s="53" t="s">
        <v>852</v>
      </c>
      <c r="B4" s="53">
        <f t="shared" ref="B4:G4" si="1">SUM(B18:B413)</f>
        <v>-14825907.77</v>
      </c>
      <c r="C4" s="53">
        <f t="shared" si="1"/>
        <v>-12981587.53</v>
      </c>
      <c r="D4" s="53">
        <f t="shared" si="1"/>
        <v>-5175152.154</v>
      </c>
      <c r="E4" s="53">
        <f t="shared" si="1"/>
        <v>-5782104.03</v>
      </c>
      <c r="F4" s="53">
        <f t="shared" si="1"/>
        <v>-5062819.137</v>
      </c>
      <c r="G4" s="53">
        <f t="shared" si="1"/>
        <v>-2018309.34</v>
      </c>
      <c r="H4" s="53"/>
      <c r="J4" s="53" t="s">
        <v>853</v>
      </c>
      <c r="K4" s="53">
        <f t="shared" ref="K4:P4" si="2">SUM(K18:K419)</f>
        <v>35686389.16</v>
      </c>
      <c r="L4" s="53">
        <f t="shared" si="2"/>
        <v>31006934.75</v>
      </c>
      <c r="M4" s="53">
        <f t="shared" si="2"/>
        <v>4724480.264</v>
      </c>
      <c r="N4" s="53">
        <f t="shared" si="2"/>
        <v>13917691.77</v>
      </c>
      <c r="O4" s="53">
        <f t="shared" si="2"/>
        <v>12092704.55</v>
      </c>
      <c r="P4" s="53">
        <f t="shared" si="2"/>
        <v>1842547.303</v>
      </c>
    </row>
    <row r="5">
      <c r="A5" s="53"/>
      <c r="B5" s="53"/>
      <c r="C5" s="54">
        <f t="shared" ref="C5:D5" si="3">C4/B4-1</f>
        <v>-0.1243984696</v>
      </c>
      <c r="D5" s="54">
        <f t="shared" si="3"/>
        <v>-0.6013467427</v>
      </c>
      <c r="E5" s="53"/>
      <c r="F5" s="54">
        <f t="shared" ref="F5:G5" si="4">F4/E4-1</f>
        <v>-0.1243984696</v>
      </c>
      <c r="G5" s="54">
        <f t="shared" si="4"/>
        <v>-0.6013467427</v>
      </c>
      <c r="H5" s="53"/>
      <c r="J5" s="53"/>
      <c r="K5" s="53"/>
      <c r="L5" s="54">
        <f t="shared" ref="L5:M5" si="5">L4/K4-1</f>
        <v>-0.1311271474</v>
      </c>
      <c r="M5" s="54">
        <f t="shared" si="5"/>
        <v>-0.8476314959</v>
      </c>
      <c r="N5" s="53"/>
      <c r="O5" s="54">
        <f t="shared" ref="O5:P5" si="6">O4/N4-1</f>
        <v>-0.1311271474</v>
      </c>
      <c r="P5" s="54">
        <f t="shared" si="6"/>
        <v>-0.8476314959</v>
      </c>
    </row>
    <row r="6">
      <c r="A6" s="53"/>
      <c r="B6" s="53" t="s">
        <v>884</v>
      </c>
      <c r="C6" s="53" t="s">
        <v>885</v>
      </c>
      <c r="D6" s="53" t="s">
        <v>886</v>
      </c>
      <c r="E6" s="53" t="s">
        <v>887</v>
      </c>
      <c r="F6" s="53"/>
      <c r="G6" s="53"/>
      <c r="H6" s="53"/>
      <c r="J6" s="53"/>
      <c r="K6" s="53" t="s">
        <v>884</v>
      </c>
      <c r="L6" s="53" t="s">
        <v>885</v>
      </c>
      <c r="M6" s="53" t="s">
        <v>886</v>
      </c>
      <c r="N6" s="53" t="s">
        <v>887</v>
      </c>
      <c r="O6" s="53"/>
      <c r="P6" s="53"/>
    </row>
    <row r="7">
      <c r="A7" s="53"/>
      <c r="B7" s="53">
        <f>QUARTILE(C18:C413,1)</f>
        <v>-154802.3744</v>
      </c>
      <c r="C7" s="53">
        <f>QUARTILE(C18:C413,2)</f>
        <v>-17716.29109</v>
      </c>
      <c r="D7" s="53">
        <f>QUARTILE(C18:C413,3)</f>
        <v>85744.71093</v>
      </c>
      <c r="E7" s="53">
        <f>QUARTILE(C18:C413,4)</f>
        <v>1109619.274</v>
      </c>
      <c r="F7" s="53"/>
      <c r="G7" s="53"/>
      <c r="H7" s="53"/>
      <c r="J7" s="53"/>
      <c r="K7" s="53">
        <f>QUARTILE(L18:L419,1)</f>
        <v>-54184.41061</v>
      </c>
      <c r="L7" s="53">
        <f>QUARTILE(L18:L419,2)</f>
        <v>57851.67053</v>
      </c>
      <c r="M7" s="53">
        <f>QUARTILE(L18:L419,3)</f>
        <v>209093.0943</v>
      </c>
      <c r="N7" s="53">
        <f>QUARTILE(L18:L419,4)</f>
        <v>1165927.388</v>
      </c>
      <c r="O7" s="53"/>
      <c r="P7" s="53"/>
    </row>
    <row r="8">
      <c r="A8" s="53"/>
      <c r="B8" s="53"/>
      <c r="C8" s="53"/>
      <c r="D8" s="53"/>
      <c r="H8" s="53"/>
      <c r="J8" s="53"/>
      <c r="K8" s="53"/>
      <c r="L8" s="53"/>
      <c r="M8" s="53"/>
    </row>
    <row r="9">
      <c r="A9" s="53"/>
      <c r="B9" s="53" t="s">
        <v>888</v>
      </c>
      <c r="C9" s="53" t="s">
        <v>889</v>
      </c>
      <c r="D9" s="53" t="s">
        <v>890</v>
      </c>
      <c r="E9" s="53" t="s">
        <v>891</v>
      </c>
      <c r="H9" s="53"/>
      <c r="J9" s="53"/>
      <c r="K9" s="53" t="s">
        <v>888</v>
      </c>
      <c r="L9" s="53" t="s">
        <v>889</v>
      </c>
      <c r="M9" s="53" t="s">
        <v>890</v>
      </c>
      <c r="N9" s="53" t="s">
        <v>891</v>
      </c>
    </row>
    <row r="10">
      <c r="A10" s="53"/>
      <c r="B10" s="53">
        <f>QUARTILE(D18:D413,1)</f>
        <v>-65609.91978</v>
      </c>
      <c r="C10" s="53">
        <f>QUARTILE(D18:D413,2)</f>
        <v>-5241.363624</v>
      </c>
      <c r="D10" s="53">
        <f>QUARTILE(D18:D413,1)</f>
        <v>-65609.91978</v>
      </c>
      <c r="E10" s="53">
        <f>QUARTILE(D18:D413,4)</f>
        <v>782512.2407</v>
      </c>
      <c r="H10" s="53"/>
      <c r="J10" s="53"/>
      <c r="K10" s="53">
        <f>QUARTILE(M18:M419,1)</f>
        <v>-33036.21879</v>
      </c>
      <c r="L10" s="53">
        <f>QUARTILE(M18:M41,2)</f>
        <v>46677.46817</v>
      </c>
      <c r="M10" s="53">
        <f>QUARTILE(M18:M419,1)</f>
        <v>-33036.21879</v>
      </c>
      <c r="N10" s="53">
        <f>QUARTILE(M18:M419,4)</f>
        <v>773058.3117</v>
      </c>
    </row>
    <row r="11">
      <c r="H11" s="53"/>
      <c r="I11" s="53"/>
      <c r="J11" s="53"/>
      <c r="K11" s="53"/>
      <c r="L11" s="53"/>
    </row>
    <row r="12">
      <c r="H12" s="53"/>
      <c r="I12" s="53"/>
      <c r="J12" s="53"/>
      <c r="K12" s="53"/>
      <c r="L12" s="53"/>
    </row>
    <row r="13">
      <c r="H13" s="53"/>
      <c r="I13" s="53"/>
      <c r="J13" s="53"/>
      <c r="K13" s="53"/>
      <c r="L13" s="53"/>
    </row>
    <row r="14">
      <c r="H14" s="53"/>
      <c r="I14" s="53"/>
      <c r="J14" s="53"/>
      <c r="K14" s="53"/>
      <c r="L14" s="53"/>
    </row>
    <row r="15">
      <c r="H15" s="53"/>
      <c r="I15" s="53"/>
      <c r="J15" s="53"/>
      <c r="K15" s="53"/>
      <c r="L15" s="53"/>
    </row>
    <row r="16">
      <c r="A16" s="104" t="s">
        <v>237</v>
      </c>
      <c r="B16" s="104" t="s">
        <v>341</v>
      </c>
      <c r="C16" s="104"/>
      <c r="D16" s="104"/>
      <c r="E16" s="134"/>
      <c r="F16" s="134"/>
      <c r="G16" s="134"/>
      <c r="H16" s="53"/>
      <c r="I16" s="53"/>
      <c r="J16" s="104" t="s">
        <v>237</v>
      </c>
      <c r="K16" s="104" t="s">
        <v>341</v>
      </c>
      <c r="L16" s="104"/>
      <c r="M16" s="104"/>
      <c r="N16" s="134"/>
      <c r="O16" s="134"/>
      <c r="P16" s="134"/>
    </row>
    <row r="17">
      <c r="A17" s="104" t="s">
        <v>256</v>
      </c>
      <c r="B17" s="135">
        <v>23.0</v>
      </c>
      <c r="C17" s="135">
        <v>24.0</v>
      </c>
      <c r="D17" s="135">
        <v>25.0</v>
      </c>
      <c r="E17" s="136">
        <v>23.0</v>
      </c>
      <c r="F17" s="136">
        <v>24.0</v>
      </c>
      <c r="G17" s="136">
        <v>25.0</v>
      </c>
      <c r="H17" s="53"/>
      <c r="I17" s="53"/>
      <c r="J17" s="104" t="s">
        <v>256</v>
      </c>
      <c r="K17" s="108">
        <v>23.0</v>
      </c>
      <c r="L17" s="108">
        <v>24.0</v>
      </c>
      <c r="M17" s="108">
        <v>25.0</v>
      </c>
      <c r="N17" s="136">
        <v>23.0</v>
      </c>
      <c r="O17" s="136">
        <v>24.0</v>
      </c>
      <c r="P17" s="136">
        <v>25.0</v>
      </c>
    </row>
    <row r="18">
      <c r="A18" s="53">
        <v>12708.0</v>
      </c>
      <c r="B18" s="53">
        <v>-8130.356174417255</v>
      </c>
      <c r="C18" s="53">
        <v>-7400.495115183948</v>
      </c>
      <c r="D18" s="53">
        <v>7851.286240470579</v>
      </c>
      <c r="E18" s="138">
        <f t="shared" ref="E18:G18" si="7">B18*(1-61%)</f>
        <v>-3170.838908</v>
      </c>
      <c r="F18" s="138">
        <f t="shared" si="7"/>
        <v>-2886.193095</v>
      </c>
      <c r="G18" s="138">
        <f t="shared" si="7"/>
        <v>3062.001634</v>
      </c>
      <c r="H18" s="53"/>
      <c r="I18" s="53"/>
      <c r="J18" s="53">
        <v>12708.0</v>
      </c>
      <c r="K18" s="53">
        <v>-15588.147640424604</v>
      </c>
      <c r="L18" s="53">
        <v>140676.68297947047</v>
      </c>
      <c r="M18" s="53">
        <v>58679.66392445299</v>
      </c>
      <c r="N18" s="138">
        <f t="shared" ref="N18:P18" si="8">K18*(1-61%)</f>
        <v>-6079.37758</v>
      </c>
      <c r="O18" s="138">
        <f t="shared" si="8"/>
        <v>54863.90636</v>
      </c>
      <c r="P18" s="138">
        <f t="shared" si="8"/>
        <v>22885.06893</v>
      </c>
    </row>
    <row r="19">
      <c r="A19" s="53">
        <v>12719.0</v>
      </c>
      <c r="B19" s="53">
        <v>-89313.09505732179</v>
      </c>
      <c r="C19" s="53">
        <v>-28399.234238263765</v>
      </c>
      <c r="D19" s="53">
        <v>34268.04685536155</v>
      </c>
      <c r="E19" s="53">
        <f t="shared" ref="E19:G19" si="9">B19*(1-61%)</f>
        <v>-34832.10707</v>
      </c>
      <c r="F19" s="53">
        <f t="shared" si="9"/>
        <v>-11075.70135</v>
      </c>
      <c r="G19" s="53">
        <f t="shared" si="9"/>
        <v>13364.53827</v>
      </c>
      <c r="H19" s="53"/>
      <c r="I19" s="53"/>
      <c r="J19" s="53">
        <v>12719.0</v>
      </c>
      <c r="K19" s="53">
        <v>-65673.06778645964</v>
      </c>
      <c r="L19" s="53">
        <v>96023.97779631586</v>
      </c>
      <c r="M19" s="53">
        <v>32597.581801949942</v>
      </c>
      <c r="N19" s="53">
        <f t="shared" ref="N19:P19" si="10">K19*(1-61%)</f>
        <v>-25612.49644</v>
      </c>
      <c r="O19" s="53">
        <f t="shared" si="10"/>
        <v>37449.35134</v>
      </c>
      <c r="P19" s="53">
        <f t="shared" si="10"/>
        <v>12713.0569</v>
      </c>
    </row>
    <row r="20">
      <c r="A20" s="53">
        <v>12735.0</v>
      </c>
      <c r="B20" s="53">
        <v>-205999.68835187794</v>
      </c>
      <c r="C20" s="53">
        <v>69288.3701975083</v>
      </c>
      <c r="D20" s="53">
        <v>-37074.64766487883</v>
      </c>
      <c r="E20" s="53">
        <f t="shared" ref="E20:G20" si="11">B20*(1-61%)</f>
        <v>-80339.87846</v>
      </c>
      <c r="F20" s="53">
        <f t="shared" si="11"/>
        <v>27022.46438</v>
      </c>
      <c r="G20" s="53">
        <f t="shared" si="11"/>
        <v>-14459.11259</v>
      </c>
      <c r="H20" s="53"/>
      <c r="I20" s="53"/>
      <c r="J20" s="53">
        <v>12735.0</v>
      </c>
      <c r="K20" s="53">
        <v>-31853.303294582292</v>
      </c>
      <c r="L20" s="53">
        <v>186096.46654023824</v>
      </c>
      <c r="M20" s="53">
        <v>-1499.1648697678315</v>
      </c>
      <c r="N20" s="53">
        <f t="shared" ref="N20:P20" si="12">K20*(1-61%)</f>
        <v>-12422.78828</v>
      </c>
      <c r="O20" s="53">
        <f t="shared" si="12"/>
        <v>72577.62195</v>
      </c>
      <c r="P20" s="53">
        <f t="shared" si="12"/>
        <v>-584.6742992</v>
      </c>
    </row>
    <row r="21">
      <c r="A21" s="53">
        <v>12955.0</v>
      </c>
      <c r="B21" s="53">
        <v>-195772.59500507105</v>
      </c>
      <c r="C21" s="53">
        <v>-813094.6799131354</v>
      </c>
      <c r="D21" s="53">
        <v>-49904.669407574256</v>
      </c>
      <c r="E21" s="53">
        <f t="shared" ref="E21:G21" si="13">B21*(1-61%)</f>
        <v>-76351.31205</v>
      </c>
      <c r="F21" s="53">
        <f t="shared" si="13"/>
        <v>-317106.9252</v>
      </c>
      <c r="G21" s="53">
        <f t="shared" si="13"/>
        <v>-19462.82107</v>
      </c>
      <c r="H21" s="53"/>
      <c r="I21" s="53"/>
      <c r="J21" s="53">
        <v>12955.0</v>
      </c>
      <c r="K21" s="53">
        <v>259623.23040513255</v>
      </c>
      <c r="L21" s="53">
        <v>-472392.77124934446</v>
      </c>
      <c r="M21" s="53">
        <v>22859.80740344953</v>
      </c>
      <c r="N21" s="53">
        <f t="shared" ref="N21:P21" si="14">K21*(1-61%)</f>
        <v>101253.0599</v>
      </c>
      <c r="O21" s="53">
        <f t="shared" si="14"/>
        <v>-184233.1808</v>
      </c>
      <c r="P21" s="53">
        <f t="shared" si="14"/>
        <v>8915.324887</v>
      </c>
    </row>
    <row r="22">
      <c r="A22" s="53">
        <v>12968.0</v>
      </c>
      <c r="B22" s="53">
        <v>305783.6384104568</v>
      </c>
      <c r="C22" s="53">
        <v>101386.08992987167</v>
      </c>
      <c r="D22" s="53">
        <v>38310.697777017456</v>
      </c>
      <c r="E22" s="53">
        <f t="shared" ref="E22:G22" si="15">B22*(1-61%)</f>
        <v>119255.619</v>
      </c>
      <c r="F22" s="53">
        <f t="shared" si="15"/>
        <v>39540.57507</v>
      </c>
      <c r="G22" s="53">
        <f t="shared" si="15"/>
        <v>14941.17213</v>
      </c>
      <c r="H22" s="53"/>
      <c r="I22" s="53"/>
      <c r="J22" s="53">
        <v>12968.0</v>
      </c>
      <c r="K22" s="53">
        <v>327497.81092527846</v>
      </c>
      <c r="L22" s="53">
        <v>189534.23194032162</v>
      </c>
      <c r="M22" s="53">
        <v>83108.55240245542</v>
      </c>
      <c r="N22" s="53">
        <f t="shared" ref="N22:P22" si="16">K22*(1-61%)</f>
        <v>127724.1463</v>
      </c>
      <c r="O22" s="53">
        <f t="shared" si="16"/>
        <v>73918.35046</v>
      </c>
      <c r="P22" s="53">
        <f t="shared" si="16"/>
        <v>32412.33544</v>
      </c>
    </row>
    <row r="23">
      <c r="A23" s="53">
        <v>13046.0</v>
      </c>
      <c r="B23" s="53">
        <v>-435236.3556144382</v>
      </c>
      <c r="C23" s="53">
        <v>282343.467281742</v>
      </c>
      <c r="D23" s="53">
        <v>-197328.15502408746</v>
      </c>
      <c r="E23" s="53">
        <f t="shared" ref="E23:G23" si="17">B23*(1-61%)</f>
        <v>-169742.1787</v>
      </c>
      <c r="F23" s="53">
        <f t="shared" si="17"/>
        <v>110113.9522</v>
      </c>
      <c r="G23" s="53">
        <f t="shared" si="17"/>
        <v>-76957.98046</v>
      </c>
      <c r="H23" s="53"/>
      <c r="I23" s="53"/>
      <c r="J23" s="53">
        <v>13046.0</v>
      </c>
      <c r="K23" s="53">
        <v>124123.88214591326</v>
      </c>
      <c r="L23" s="53">
        <v>26128.917981897153</v>
      </c>
      <c r="M23" s="53">
        <v>-22446.765024920893</v>
      </c>
      <c r="N23" s="53">
        <f t="shared" ref="N23:P23" si="18">K23*(1-61%)</f>
        <v>48408.31404</v>
      </c>
      <c r="O23" s="53">
        <f t="shared" si="18"/>
        <v>10190.27801</v>
      </c>
      <c r="P23" s="53">
        <f t="shared" si="18"/>
        <v>-8754.23836</v>
      </c>
    </row>
    <row r="24">
      <c r="A24" s="53">
        <v>13047.0</v>
      </c>
      <c r="B24" s="53">
        <v>-232563.64747658212</v>
      </c>
      <c r="C24" s="53">
        <v>55833.78670527391</v>
      </c>
      <c r="D24" s="53">
        <v>124834.22011898925</v>
      </c>
      <c r="E24" s="53">
        <f t="shared" ref="E24:G24" si="19">B24*(1-61%)</f>
        <v>-90699.82252</v>
      </c>
      <c r="F24" s="53">
        <f t="shared" si="19"/>
        <v>21775.17682</v>
      </c>
      <c r="G24" s="53">
        <f t="shared" si="19"/>
        <v>48685.34585</v>
      </c>
      <c r="H24" s="53"/>
      <c r="I24" s="53"/>
      <c r="J24" s="53">
        <v>13047.0</v>
      </c>
      <c r="K24" s="53">
        <v>-95028.34432705102</v>
      </c>
      <c r="L24" s="53">
        <v>63117.87793494473</v>
      </c>
      <c r="M24" s="53">
        <v>131172.27695258465</v>
      </c>
      <c r="N24" s="53">
        <f t="shared" ref="N24:P24" si="20">K24*(1-61%)</f>
        <v>-37061.05429</v>
      </c>
      <c r="O24" s="53">
        <f t="shared" si="20"/>
        <v>24615.97239</v>
      </c>
      <c r="P24" s="53">
        <f t="shared" si="20"/>
        <v>51157.18801</v>
      </c>
    </row>
    <row r="25">
      <c r="A25" s="53">
        <v>13048.0</v>
      </c>
      <c r="B25" s="53">
        <v>303467.2811176943</v>
      </c>
      <c r="C25" s="53">
        <v>-165040.3975316543</v>
      </c>
      <c r="D25" s="53">
        <v>27007.412870541288</v>
      </c>
      <c r="E25" s="53">
        <f t="shared" ref="E25:G25" si="21">B25*(1-61%)</f>
        <v>118352.2396</v>
      </c>
      <c r="F25" s="53">
        <f t="shared" si="21"/>
        <v>-64365.75504</v>
      </c>
      <c r="G25" s="53">
        <f t="shared" si="21"/>
        <v>10532.89102</v>
      </c>
      <c r="H25" s="53"/>
      <c r="I25" s="53"/>
      <c r="J25" s="53">
        <v>13048.0</v>
      </c>
      <c r="K25" s="53">
        <v>342626.5050354519</v>
      </c>
      <c r="L25" s="53">
        <v>-9415.779653708305</v>
      </c>
      <c r="M25" s="53">
        <v>18161.76083485273</v>
      </c>
      <c r="N25" s="53">
        <f t="shared" ref="N25:P25" si="22">K25*(1-61%)</f>
        <v>133624.337</v>
      </c>
      <c r="O25" s="53">
        <f t="shared" si="22"/>
        <v>-3672.154065</v>
      </c>
      <c r="P25" s="53">
        <f t="shared" si="22"/>
        <v>7083.086726</v>
      </c>
    </row>
    <row r="26">
      <c r="A26" s="53">
        <v>13052.0</v>
      </c>
      <c r="B26" s="53">
        <v>9968.912032796297</v>
      </c>
      <c r="C26" s="53">
        <v>69895.22658690804</v>
      </c>
      <c r="D26" s="53">
        <v>21604.256480019805</v>
      </c>
      <c r="E26" s="53">
        <f t="shared" ref="E26:G26" si="23">B26*(1-61%)</f>
        <v>3887.875693</v>
      </c>
      <c r="F26" s="53">
        <f t="shared" si="23"/>
        <v>27259.13837</v>
      </c>
      <c r="G26" s="53">
        <f t="shared" si="23"/>
        <v>8425.660027</v>
      </c>
      <c r="H26" s="53"/>
      <c r="I26" s="53"/>
      <c r="J26" s="53">
        <v>13052.0</v>
      </c>
      <c r="K26" s="53">
        <v>168056.58379572124</v>
      </c>
      <c r="L26" s="53">
        <v>99161.9059413292</v>
      </c>
      <c r="M26" s="53">
        <v>56530.5631444674</v>
      </c>
      <c r="N26" s="53">
        <f t="shared" ref="N26:P26" si="24">K26*(1-61%)</f>
        <v>65542.06768</v>
      </c>
      <c r="O26" s="53">
        <f t="shared" si="24"/>
        <v>38673.14332</v>
      </c>
      <c r="P26" s="53">
        <f t="shared" si="24"/>
        <v>22046.91963</v>
      </c>
    </row>
    <row r="27">
      <c r="A27" s="53">
        <v>13053.0</v>
      </c>
      <c r="B27" s="53">
        <v>200432.9040726257</v>
      </c>
      <c r="C27" s="53">
        <v>-529475.3452700657</v>
      </c>
      <c r="D27" s="53">
        <v>55990.93739637293</v>
      </c>
      <c r="E27" s="53">
        <f t="shared" ref="E27:G27" si="25">B27*(1-61%)</f>
        <v>78168.83259</v>
      </c>
      <c r="F27" s="53">
        <f t="shared" si="25"/>
        <v>-206495.3847</v>
      </c>
      <c r="G27" s="53">
        <f t="shared" si="25"/>
        <v>21836.46558</v>
      </c>
      <c r="H27" s="53"/>
      <c r="I27" s="53"/>
      <c r="J27" s="53">
        <v>13053.0</v>
      </c>
      <c r="K27" s="53">
        <v>192293.4662051466</v>
      </c>
      <c r="L27" s="53">
        <v>-447858.849488752</v>
      </c>
      <c r="M27" s="53">
        <v>36824.37320342086</v>
      </c>
      <c r="N27" s="53">
        <f t="shared" ref="N27:P27" si="26">K27*(1-61%)</f>
        <v>74994.45182</v>
      </c>
      <c r="O27" s="53">
        <f t="shared" si="26"/>
        <v>-174664.9513</v>
      </c>
      <c r="P27" s="53">
        <f t="shared" si="26"/>
        <v>14361.50555</v>
      </c>
    </row>
    <row r="28">
      <c r="A28" s="53">
        <v>13057.0</v>
      </c>
      <c r="B28" s="53">
        <v>-258895.35574528965</v>
      </c>
      <c r="C28" s="53">
        <v>-195679.15178708712</v>
      </c>
      <c r="D28" s="53">
        <v>-29056.794672873864</v>
      </c>
      <c r="E28" s="53">
        <f t="shared" ref="E28:G28" si="27">B28*(1-61%)</f>
        <v>-100969.1887</v>
      </c>
      <c r="F28" s="53">
        <f t="shared" si="27"/>
        <v>-76314.8692</v>
      </c>
      <c r="G28" s="53">
        <f t="shared" si="27"/>
        <v>-11332.14992</v>
      </c>
      <c r="H28" s="53"/>
      <c r="I28" s="53"/>
      <c r="J28" s="53">
        <v>13057.0</v>
      </c>
      <c r="K28" s="53">
        <v>-150167.7097718272</v>
      </c>
      <c r="L28" s="53">
        <v>-169947.15401972874</v>
      </c>
      <c r="M28" s="53">
        <v>21096.53127916192</v>
      </c>
      <c r="N28" s="53">
        <f t="shared" ref="N28:P28" si="28">K28*(1-61%)</f>
        <v>-58565.40681</v>
      </c>
      <c r="O28" s="53">
        <f t="shared" si="28"/>
        <v>-66279.39007</v>
      </c>
      <c r="P28" s="53">
        <f t="shared" si="28"/>
        <v>8227.647199</v>
      </c>
    </row>
    <row r="29">
      <c r="A29" s="53">
        <v>13058.0</v>
      </c>
      <c r="B29" s="53">
        <v>-169661.06114319045</v>
      </c>
      <c r="C29" s="53">
        <v>-49790.25835525245</v>
      </c>
      <c r="D29" s="53">
        <v>48806.321670925776</v>
      </c>
      <c r="E29" s="53">
        <f t="shared" ref="E29:G29" si="29">B29*(1-61%)</f>
        <v>-66167.81385</v>
      </c>
      <c r="F29" s="53">
        <f t="shared" si="29"/>
        <v>-19418.20076</v>
      </c>
      <c r="G29" s="53">
        <f t="shared" si="29"/>
        <v>19034.46545</v>
      </c>
      <c r="H29" s="53"/>
      <c r="I29" s="53"/>
      <c r="J29" s="53">
        <v>13058.0</v>
      </c>
      <c r="K29" s="53">
        <v>-105518.50716365885</v>
      </c>
      <c r="L29" s="53">
        <v>37220.39020584387</v>
      </c>
      <c r="M29" s="53">
        <v>89833.23925613967</v>
      </c>
      <c r="N29" s="53">
        <f t="shared" ref="N29:P29" si="30">K29*(1-61%)</f>
        <v>-41152.21779</v>
      </c>
      <c r="O29" s="53">
        <f t="shared" si="30"/>
        <v>14515.95218</v>
      </c>
      <c r="P29" s="53">
        <f t="shared" si="30"/>
        <v>35034.96331</v>
      </c>
    </row>
    <row r="30">
      <c r="A30" s="53">
        <v>13059.0</v>
      </c>
      <c r="B30" s="53">
        <v>-256378.27788548343</v>
      </c>
      <c r="C30" s="53">
        <v>-364880.8722659257</v>
      </c>
      <c r="D30" s="53">
        <v>128744.4064672956</v>
      </c>
      <c r="E30" s="53">
        <f t="shared" ref="E30:G30" si="31">B30*(1-61%)</f>
        <v>-99987.52838</v>
      </c>
      <c r="F30" s="53">
        <f t="shared" si="31"/>
        <v>-142303.5402</v>
      </c>
      <c r="G30" s="53">
        <f t="shared" si="31"/>
        <v>50210.31852</v>
      </c>
      <c r="H30" s="53"/>
      <c r="I30" s="53"/>
      <c r="J30" s="53">
        <v>13059.0</v>
      </c>
      <c r="K30" s="53">
        <v>-142296.1782338557</v>
      </c>
      <c r="L30" s="53">
        <v>-103212.38197914712</v>
      </c>
      <c r="M30" s="53">
        <v>181735.46141524904</v>
      </c>
      <c r="N30" s="53">
        <f t="shared" ref="N30:P30" si="32">K30*(1-61%)</f>
        <v>-55495.50951</v>
      </c>
      <c r="O30" s="53">
        <f t="shared" si="32"/>
        <v>-40252.82897</v>
      </c>
      <c r="P30" s="53">
        <f t="shared" si="32"/>
        <v>70876.82995</v>
      </c>
    </row>
    <row r="31">
      <c r="A31" s="53">
        <v>13063.0</v>
      </c>
      <c r="B31" s="53">
        <v>-624446.3348904421</v>
      </c>
      <c r="C31" s="53">
        <v>329765.61597682344</v>
      </c>
      <c r="D31" s="53">
        <v>65499.164627450875</v>
      </c>
      <c r="E31" s="53">
        <f t="shared" ref="E31:G31" si="33">B31*(1-61%)</f>
        <v>-243534.0706</v>
      </c>
      <c r="F31" s="53">
        <f t="shared" si="33"/>
        <v>128608.5902</v>
      </c>
      <c r="G31" s="53">
        <f t="shared" si="33"/>
        <v>25544.6742</v>
      </c>
      <c r="H31" s="53"/>
      <c r="I31" s="53"/>
      <c r="J31" s="53">
        <v>13063.0</v>
      </c>
      <c r="K31" s="53">
        <v>-511114.5970913022</v>
      </c>
      <c r="L31" s="53">
        <v>340084.00655616284</v>
      </c>
      <c r="M31" s="53">
        <v>99118.79318595518</v>
      </c>
      <c r="N31" s="53">
        <f t="shared" ref="N31:P31" si="34">K31*(1-61%)</f>
        <v>-199334.6929</v>
      </c>
      <c r="O31" s="53">
        <f t="shared" si="34"/>
        <v>132632.7626</v>
      </c>
      <c r="P31" s="53">
        <f t="shared" si="34"/>
        <v>38656.32934</v>
      </c>
    </row>
    <row r="32">
      <c r="A32" s="53">
        <v>13066.0</v>
      </c>
      <c r="B32" s="53">
        <v>-134148.30870195266</v>
      </c>
      <c r="C32" s="53">
        <v>12519.410082548064</v>
      </c>
      <c r="D32" s="53">
        <v>219274.29484426166</v>
      </c>
      <c r="E32" s="53">
        <f t="shared" ref="E32:G32" si="35">B32*(1-61%)</f>
        <v>-52317.84039</v>
      </c>
      <c r="F32" s="53">
        <f t="shared" si="35"/>
        <v>4882.569932</v>
      </c>
      <c r="G32" s="53">
        <f t="shared" si="35"/>
        <v>85516.97499</v>
      </c>
      <c r="H32" s="53"/>
      <c r="I32" s="53"/>
      <c r="J32" s="53">
        <v>13066.0</v>
      </c>
      <c r="K32" s="53">
        <v>56647.65413001836</v>
      </c>
      <c r="L32" s="53">
        <v>235304.20672739684</v>
      </c>
      <c r="M32" s="53">
        <v>221032.52002457765</v>
      </c>
      <c r="N32" s="53">
        <f t="shared" ref="N32:P32" si="36">K32*(1-61%)</f>
        <v>22092.58511</v>
      </c>
      <c r="O32" s="53">
        <f t="shared" si="36"/>
        <v>91768.64062</v>
      </c>
      <c r="P32" s="53">
        <f t="shared" si="36"/>
        <v>86202.68281</v>
      </c>
    </row>
    <row r="33">
      <c r="A33" s="53">
        <v>13068.0</v>
      </c>
      <c r="B33" s="53">
        <v>-175005.27833416287</v>
      </c>
      <c r="C33" s="53">
        <v>-109364.29704771137</v>
      </c>
      <c r="D33" s="53">
        <v>-19203.085493992166</v>
      </c>
      <c r="E33" s="53">
        <f t="shared" ref="E33:G33" si="37">B33*(1-61%)</f>
        <v>-68252.05855</v>
      </c>
      <c r="F33" s="53">
        <f t="shared" si="37"/>
        <v>-42652.07585</v>
      </c>
      <c r="G33" s="53">
        <f t="shared" si="37"/>
        <v>-7489.203343</v>
      </c>
      <c r="H33" s="53"/>
      <c r="I33" s="53"/>
      <c r="J33" s="53">
        <v>13068.0</v>
      </c>
      <c r="K33" s="53">
        <v>12702.832552026885</v>
      </c>
      <c r="L33" s="53">
        <v>4347.480619514007</v>
      </c>
      <c r="M33" s="53">
        <v>-12036.026038455906</v>
      </c>
      <c r="N33" s="53">
        <f t="shared" ref="N33:P33" si="38">K33*(1-61%)</f>
        <v>4954.104695</v>
      </c>
      <c r="O33" s="53">
        <f t="shared" si="38"/>
        <v>1695.517442</v>
      </c>
      <c r="P33" s="53">
        <f t="shared" si="38"/>
        <v>-4694.050155</v>
      </c>
    </row>
    <row r="34">
      <c r="A34" s="53">
        <v>13069.0</v>
      </c>
      <c r="B34" s="53">
        <v>49239.817911790866</v>
      </c>
      <c r="C34" s="53">
        <v>83140.58062176261</v>
      </c>
      <c r="D34" s="53">
        <v>35390.769052739255</v>
      </c>
      <c r="E34" s="53">
        <f t="shared" ref="E34:G34" si="39">B34*(1-61%)</f>
        <v>19203.52899</v>
      </c>
      <c r="F34" s="53">
        <f t="shared" si="39"/>
        <v>32424.82644</v>
      </c>
      <c r="G34" s="53">
        <f t="shared" si="39"/>
        <v>13802.39993</v>
      </c>
      <c r="H34" s="53"/>
      <c r="I34" s="53"/>
      <c r="J34" s="53">
        <v>13069.0</v>
      </c>
      <c r="K34" s="53">
        <v>106298.06715898222</v>
      </c>
      <c r="L34" s="53">
        <v>277468.13938684517</v>
      </c>
      <c r="M34" s="53">
        <v>89211.55645739456</v>
      </c>
      <c r="N34" s="53">
        <f t="shared" ref="N34:P34" si="40">K34*(1-61%)</f>
        <v>41456.24619</v>
      </c>
      <c r="O34" s="53">
        <f t="shared" si="40"/>
        <v>108212.5744</v>
      </c>
      <c r="P34" s="53">
        <f t="shared" si="40"/>
        <v>34792.50702</v>
      </c>
    </row>
    <row r="35">
      <c r="A35" s="53">
        <v>13070.0</v>
      </c>
      <c r="B35" s="53">
        <v>-99759.27441309358</v>
      </c>
      <c r="C35" s="53">
        <v>-17308.602739731166</v>
      </c>
      <c r="D35" s="53">
        <v>552.0529727728353</v>
      </c>
      <c r="E35" s="53">
        <f t="shared" ref="E35:G35" si="41">B35*(1-61%)</f>
        <v>-38906.11702</v>
      </c>
      <c r="F35" s="53">
        <f t="shared" si="41"/>
        <v>-6750.355068</v>
      </c>
      <c r="G35" s="53">
        <f t="shared" si="41"/>
        <v>215.3006594</v>
      </c>
      <c r="H35" s="53"/>
      <c r="I35" s="53"/>
      <c r="J35" s="53">
        <v>13070.0</v>
      </c>
      <c r="K35" s="53">
        <v>-79331.6907061542</v>
      </c>
      <c r="L35" s="53">
        <v>-29440.451682791943</v>
      </c>
      <c r="M35" s="53">
        <v>7120.604132934204</v>
      </c>
      <c r="N35" s="53">
        <f t="shared" ref="N35:P35" si="42">K35*(1-61%)</f>
        <v>-30939.35938</v>
      </c>
      <c r="O35" s="53">
        <f t="shared" si="42"/>
        <v>-11481.77616</v>
      </c>
      <c r="P35" s="53">
        <f t="shared" si="42"/>
        <v>2777.035612</v>
      </c>
    </row>
    <row r="36">
      <c r="A36" s="53">
        <v>13071.0</v>
      </c>
      <c r="B36" s="53">
        <v>123604.1010574669</v>
      </c>
      <c r="C36" s="53">
        <v>163363.34156838612</v>
      </c>
      <c r="D36" s="53">
        <v>-36885.815479366844</v>
      </c>
      <c r="E36" s="53">
        <f t="shared" ref="E36:G36" si="43">B36*(1-61%)</f>
        <v>48205.59941</v>
      </c>
      <c r="F36" s="53">
        <f t="shared" si="43"/>
        <v>63711.70321</v>
      </c>
      <c r="G36" s="53">
        <f t="shared" si="43"/>
        <v>-14385.46804</v>
      </c>
      <c r="H36" s="53"/>
      <c r="I36" s="53"/>
      <c r="J36" s="53">
        <v>13071.0</v>
      </c>
      <c r="K36" s="53">
        <v>442159.41251878464</v>
      </c>
      <c r="L36" s="53">
        <v>605334.482559084</v>
      </c>
      <c r="M36" s="53">
        <v>-31781.66012304771</v>
      </c>
      <c r="N36" s="53">
        <f t="shared" ref="N36:P36" si="44">K36*(1-61%)</f>
        <v>172442.1709</v>
      </c>
      <c r="O36" s="53">
        <f t="shared" si="44"/>
        <v>236080.4482</v>
      </c>
      <c r="P36" s="53">
        <f t="shared" si="44"/>
        <v>-12394.84745</v>
      </c>
    </row>
    <row r="37">
      <c r="A37" s="53">
        <v>13079.0</v>
      </c>
      <c r="B37" s="53">
        <v>-197950.34578959012</v>
      </c>
      <c r="C37" s="53">
        <v>-128008.87003724005</v>
      </c>
      <c r="D37" s="53">
        <v>-150885.40209637265</v>
      </c>
      <c r="E37" s="53">
        <f t="shared" ref="E37:G37" si="45">B37*(1-61%)</f>
        <v>-77200.63486</v>
      </c>
      <c r="F37" s="53">
        <f t="shared" si="45"/>
        <v>-49923.45931</v>
      </c>
      <c r="G37" s="53">
        <f t="shared" si="45"/>
        <v>-58845.30682</v>
      </c>
      <c r="H37" s="53"/>
      <c r="I37" s="53"/>
      <c r="J37" s="53">
        <v>13079.0</v>
      </c>
      <c r="K37" s="53">
        <v>-41764.95303969358</v>
      </c>
      <c r="L37" s="53">
        <v>229846.81571852785</v>
      </c>
      <c r="M37" s="53">
        <v>-139309.03707936025</v>
      </c>
      <c r="N37" s="53">
        <f t="shared" ref="N37:P37" si="46">K37*(1-61%)</f>
        <v>-16288.33169</v>
      </c>
      <c r="O37" s="53">
        <f t="shared" si="46"/>
        <v>89640.25813</v>
      </c>
      <c r="P37" s="53">
        <f t="shared" si="46"/>
        <v>-54330.52446</v>
      </c>
    </row>
    <row r="38">
      <c r="A38" s="53">
        <v>13082.0</v>
      </c>
      <c r="B38" s="53">
        <v>-291006.5613729937</v>
      </c>
      <c r="C38" s="53">
        <v>-27385.693776160813</v>
      </c>
      <c r="D38" s="53">
        <v>-93562.11759649572</v>
      </c>
      <c r="E38" s="53">
        <f t="shared" ref="E38:G38" si="47">B38*(1-61%)</f>
        <v>-113492.5589</v>
      </c>
      <c r="F38" s="53">
        <f t="shared" si="47"/>
        <v>-10680.42057</v>
      </c>
      <c r="G38" s="53">
        <f t="shared" si="47"/>
        <v>-36489.22586</v>
      </c>
      <c r="H38" s="53"/>
      <c r="I38" s="53"/>
      <c r="J38" s="53">
        <v>13082.0</v>
      </c>
      <c r="K38" s="53">
        <v>-17392.76834491925</v>
      </c>
      <c r="L38" s="53">
        <v>228248.67801852338</v>
      </c>
      <c r="M38" s="53">
        <v>-52637.0406250635</v>
      </c>
      <c r="N38" s="53">
        <f t="shared" ref="N38:P38" si="48">K38*(1-61%)</f>
        <v>-6783.179655</v>
      </c>
      <c r="O38" s="53">
        <f t="shared" si="48"/>
        <v>89016.98443</v>
      </c>
      <c r="P38" s="53">
        <f t="shared" si="48"/>
        <v>-20528.44584</v>
      </c>
    </row>
    <row r="39">
      <c r="A39" s="53">
        <v>13086.0</v>
      </c>
      <c r="B39" s="53">
        <v>43994.529264883626</v>
      </c>
      <c r="C39" s="53">
        <v>-83883.10364628855</v>
      </c>
      <c r="D39" s="53">
        <v>35888.98474186773</v>
      </c>
      <c r="E39" s="53">
        <f t="shared" ref="E39:G39" si="49">B39*(1-61%)</f>
        <v>17157.86641</v>
      </c>
      <c r="F39" s="53">
        <f t="shared" si="49"/>
        <v>-32714.41042</v>
      </c>
      <c r="G39" s="53">
        <f t="shared" si="49"/>
        <v>13996.70405</v>
      </c>
      <c r="H39" s="53"/>
      <c r="I39" s="53"/>
      <c r="J39" s="53">
        <v>13086.0</v>
      </c>
      <c r="K39" s="53">
        <v>370387.785798245</v>
      </c>
      <c r="L39" s="53">
        <v>184668.06890451186</v>
      </c>
      <c r="M39" s="53">
        <v>97373.86307292037</v>
      </c>
      <c r="N39" s="53">
        <f t="shared" ref="N39:P39" si="50">K39*(1-61%)</f>
        <v>144451.2365</v>
      </c>
      <c r="O39" s="53">
        <f t="shared" si="50"/>
        <v>72020.54687</v>
      </c>
      <c r="P39" s="53">
        <f t="shared" si="50"/>
        <v>37975.8066</v>
      </c>
    </row>
    <row r="40">
      <c r="A40" s="53">
        <v>13087.0</v>
      </c>
      <c r="B40" s="53">
        <v>477087.9313251399</v>
      </c>
      <c r="C40" s="53">
        <v>-514051.57750383136</v>
      </c>
      <c r="D40" s="53">
        <v>75575.19135033968</v>
      </c>
      <c r="E40" s="53">
        <f t="shared" ref="E40:G40" si="51">B40*(1-61%)</f>
        <v>186064.2932</v>
      </c>
      <c r="F40" s="53">
        <f t="shared" si="51"/>
        <v>-200480.1152</v>
      </c>
      <c r="G40" s="53">
        <f t="shared" si="51"/>
        <v>29474.32463</v>
      </c>
      <c r="H40" s="53"/>
      <c r="I40" s="53"/>
      <c r="J40" s="53">
        <v>13087.0</v>
      </c>
      <c r="K40" s="53">
        <v>760703.9929206541</v>
      </c>
      <c r="L40" s="53">
        <v>-221900.31519294766</v>
      </c>
      <c r="M40" s="53">
        <v>76207.49555852637</v>
      </c>
      <c r="N40" s="53">
        <f t="shared" ref="N40:P40" si="52">K40*(1-61%)</f>
        <v>296674.5572</v>
      </c>
      <c r="O40" s="53">
        <f t="shared" si="52"/>
        <v>-86541.12293</v>
      </c>
      <c r="P40" s="53">
        <f t="shared" si="52"/>
        <v>29720.92327</v>
      </c>
    </row>
    <row r="41">
      <c r="A41" s="53">
        <v>13089.0</v>
      </c>
      <c r="B41" s="53">
        <v>-195337.15776168864</v>
      </c>
      <c r="C41" s="53">
        <v>-63049.55227890668</v>
      </c>
      <c r="D41" s="53">
        <v>81313.0222564584</v>
      </c>
      <c r="E41" s="53">
        <f t="shared" ref="E41:G41" si="53">B41*(1-61%)</f>
        <v>-76181.49153</v>
      </c>
      <c r="F41" s="53">
        <f t="shared" si="53"/>
        <v>-24589.32539</v>
      </c>
      <c r="G41" s="53">
        <f t="shared" si="53"/>
        <v>31712.07868</v>
      </c>
      <c r="H41" s="53"/>
      <c r="I41" s="53"/>
      <c r="J41" s="53">
        <v>13089.0</v>
      </c>
      <c r="K41" s="53">
        <v>-161032.03303305205</v>
      </c>
      <c r="L41" s="53">
        <v>131972.25258538412</v>
      </c>
      <c r="M41" s="53">
        <v>143599.51795837653</v>
      </c>
      <c r="N41" s="53">
        <f t="shared" ref="N41:P41" si="54">K41*(1-61%)</f>
        <v>-62802.49288</v>
      </c>
      <c r="O41" s="53">
        <f t="shared" si="54"/>
        <v>51469.17851</v>
      </c>
      <c r="P41" s="53">
        <f t="shared" si="54"/>
        <v>56003.812</v>
      </c>
    </row>
    <row r="42">
      <c r="A42" s="53">
        <v>13090.0</v>
      </c>
      <c r="B42" s="53">
        <v>-222018.27892998952</v>
      </c>
      <c r="C42" s="53">
        <v>150505.12858699987</v>
      </c>
      <c r="D42" s="53">
        <v>62982.14298562133</v>
      </c>
      <c r="E42" s="53">
        <f t="shared" ref="E42:G42" si="55">B42*(1-61%)</f>
        <v>-86587.12878</v>
      </c>
      <c r="F42" s="53">
        <f t="shared" si="55"/>
        <v>58697.00015</v>
      </c>
      <c r="G42" s="53">
        <f t="shared" si="55"/>
        <v>24563.03576</v>
      </c>
      <c r="H42" s="53"/>
      <c r="I42" s="53"/>
      <c r="J42" s="53">
        <v>13090.0</v>
      </c>
      <c r="K42" s="53">
        <v>-59398.30281628127</v>
      </c>
      <c r="L42" s="53">
        <v>287083.2968724402</v>
      </c>
      <c r="M42" s="53">
        <v>105267.4958901367</v>
      </c>
      <c r="N42" s="53">
        <f t="shared" ref="N42:P42" si="56">K42*(1-61%)</f>
        <v>-23165.3381</v>
      </c>
      <c r="O42" s="53">
        <f t="shared" si="56"/>
        <v>111962.4858</v>
      </c>
      <c r="P42" s="53">
        <f t="shared" si="56"/>
        <v>41054.3234</v>
      </c>
    </row>
    <row r="43">
      <c r="A43" s="53">
        <v>13091.0</v>
      </c>
      <c r="B43" s="53">
        <v>-4402.905763734398</v>
      </c>
      <c r="C43" s="53">
        <v>-51786.569522729376</v>
      </c>
      <c r="D43" s="53">
        <v>-38090.0200774675</v>
      </c>
      <c r="E43" s="53">
        <f t="shared" ref="E43:G43" si="57">B43*(1-61%)</f>
        <v>-1717.133248</v>
      </c>
      <c r="F43" s="53">
        <f t="shared" si="57"/>
        <v>-20196.76211</v>
      </c>
      <c r="G43" s="53">
        <f t="shared" si="57"/>
        <v>-14855.10783</v>
      </c>
      <c r="H43" s="53"/>
      <c r="I43" s="53"/>
      <c r="J43" s="53">
        <v>13091.0</v>
      </c>
      <c r="K43" s="53">
        <v>48383.518833246344</v>
      </c>
      <c r="L43" s="53">
        <v>10101.943803444507</v>
      </c>
      <c r="M43" s="53">
        <v>-17417.660044572673</v>
      </c>
      <c r="N43" s="53">
        <f t="shared" ref="N43:P43" si="58">K43*(1-61%)</f>
        <v>18869.57234</v>
      </c>
      <c r="O43" s="53">
        <f t="shared" si="58"/>
        <v>3939.758083</v>
      </c>
      <c r="P43" s="53">
        <f t="shared" si="58"/>
        <v>-6792.887417</v>
      </c>
    </row>
    <row r="44">
      <c r="A44" s="53">
        <v>13102.0</v>
      </c>
      <c r="B44" s="53">
        <v>-222725.96385130772</v>
      </c>
      <c r="C44" s="53">
        <v>3721.359189809135</v>
      </c>
      <c r="D44" s="53">
        <v>-103723.27711923936</v>
      </c>
      <c r="E44" s="53">
        <f t="shared" ref="E44:G44" si="59">B44*(1-61%)</f>
        <v>-86863.1259</v>
      </c>
      <c r="F44" s="53">
        <f t="shared" si="59"/>
        <v>1451.330084</v>
      </c>
      <c r="G44" s="53">
        <f t="shared" si="59"/>
        <v>-40452.07808</v>
      </c>
      <c r="H44" s="53"/>
      <c r="I44" s="53"/>
      <c r="J44" s="53">
        <v>13102.0</v>
      </c>
      <c r="K44" s="53">
        <v>-190318.36295058826</v>
      </c>
      <c r="L44" s="53">
        <v>114882.96696556924</v>
      </c>
      <c r="M44" s="53">
        <v>-112375.7182809968</v>
      </c>
      <c r="N44" s="53">
        <f t="shared" ref="N44:P44" si="60">K44*(1-61%)</f>
        <v>-74224.16155</v>
      </c>
      <c r="O44" s="53">
        <f t="shared" si="60"/>
        <v>44804.35712</v>
      </c>
      <c r="P44" s="53">
        <f t="shared" si="60"/>
        <v>-43826.53013</v>
      </c>
    </row>
    <row r="45">
      <c r="A45" s="53">
        <v>13105.0</v>
      </c>
      <c r="B45" s="53">
        <v>67203.61470751508</v>
      </c>
      <c r="C45" s="53">
        <v>87113.23753623167</v>
      </c>
      <c r="D45" s="53">
        <v>19455.777764503535</v>
      </c>
      <c r="E45" s="53">
        <f t="shared" ref="E45:G45" si="61">B45*(1-61%)</f>
        <v>26209.40974</v>
      </c>
      <c r="F45" s="53">
        <f t="shared" si="61"/>
        <v>33974.16264</v>
      </c>
      <c r="G45" s="53">
        <f t="shared" si="61"/>
        <v>7587.753328</v>
      </c>
      <c r="H45" s="53"/>
      <c r="I45" s="53"/>
      <c r="J45" s="53">
        <v>13105.0</v>
      </c>
      <c r="K45" s="53">
        <v>199783.62065440332</v>
      </c>
      <c r="L45" s="53">
        <v>384969.5888427006</v>
      </c>
      <c r="M45" s="53">
        <v>78649.55496993523</v>
      </c>
      <c r="N45" s="53">
        <f t="shared" ref="N45:P45" si="62">K45*(1-61%)</f>
        <v>77915.61206</v>
      </c>
      <c r="O45" s="53">
        <f t="shared" si="62"/>
        <v>150138.1396</v>
      </c>
      <c r="P45" s="53">
        <f t="shared" si="62"/>
        <v>30673.32644</v>
      </c>
    </row>
    <row r="46">
      <c r="A46" s="53">
        <v>13110.0</v>
      </c>
      <c r="B46" s="53">
        <v>-228197.07680498014</v>
      </c>
      <c r="C46" s="53">
        <v>-268127.0356056944</v>
      </c>
      <c r="D46" s="53">
        <v>52295.864472889625</v>
      </c>
      <c r="E46" s="53">
        <f t="shared" ref="E46:G46" si="63">B46*(1-61%)</f>
        <v>-88996.85995</v>
      </c>
      <c r="F46" s="53">
        <f t="shared" si="63"/>
        <v>-104569.5439</v>
      </c>
      <c r="G46" s="53">
        <f t="shared" si="63"/>
        <v>20395.38714</v>
      </c>
      <c r="H46" s="53"/>
      <c r="I46" s="53"/>
      <c r="J46" s="53">
        <v>13110.0</v>
      </c>
      <c r="K46" s="53">
        <v>-200294.46084214267</v>
      </c>
      <c r="L46" s="53">
        <v>-164202.78516452998</v>
      </c>
      <c r="M46" s="53">
        <v>106738.65654031103</v>
      </c>
      <c r="N46" s="53">
        <f t="shared" ref="N46:P46" si="64">K46*(1-61%)</f>
        <v>-78114.83973</v>
      </c>
      <c r="O46" s="53">
        <f t="shared" si="64"/>
        <v>-64039.08621</v>
      </c>
      <c r="P46" s="53">
        <f t="shared" si="64"/>
        <v>41628.07605</v>
      </c>
    </row>
    <row r="47">
      <c r="A47" s="53">
        <v>13111.0</v>
      </c>
      <c r="B47" s="53">
        <v>-88544.92621333529</v>
      </c>
      <c r="C47" s="53">
        <v>-143280.75483730782</v>
      </c>
      <c r="D47" s="53">
        <v>-24191.31554539822</v>
      </c>
      <c r="E47" s="53">
        <f t="shared" ref="E47:G47" si="65">B47*(1-61%)</f>
        <v>-34532.52122</v>
      </c>
      <c r="F47" s="53">
        <f t="shared" si="65"/>
        <v>-55879.49439</v>
      </c>
      <c r="G47" s="53">
        <f t="shared" si="65"/>
        <v>-9434.613063</v>
      </c>
      <c r="H47" s="53"/>
      <c r="I47" s="53"/>
      <c r="J47" s="53">
        <v>13111.0</v>
      </c>
      <c r="K47" s="53">
        <v>44030.41214000298</v>
      </c>
      <c r="L47" s="53">
        <v>-54794.010320941146</v>
      </c>
      <c r="M47" s="53">
        <v>-20195.69530695018</v>
      </c>
      <c r="N47" s="53">
        <f t="shared" ref="N47:P47" si="66">K47*(1-61%)</f>
        <v>17171.86073</v>
      </c>
      <c r="O47" s="53">
        <f t="shared" si="66"/>
        <v>-21369.66403</v>
      </c>
      <c r="P47" s="53">
        <f t="shared" si="66"/>
        <v>-7876.32117</v>
      </c>
    </row>
    <row r="48">
      <c r="A48" s="53">
        <v>13114.0</v>
      </c>
      <c r="B48" s="53">
        <v>-190571.26824874966</v>
      </c>
      <c r="C48" s="53">
        <v>597990.4034087234</v>
      </c>
      <c r="D48" s="53">
        <v>-24148.881122431805</v>
      </c>
      <c r="E48" s="53">
        <f t="shared" ref="E48:G48" si="67">B48*(1-61%)</f>
        <v>-74322.79462</v>
      </c>
      <c r="F48" s="53">
        <f t="shared" si="67"/>
        <v>233216.2573</v>
      </c>
      <c r="G48" s="53">
        <f t="shared" si="67"/>
        <v>-9418.063638</v>
      </c>
      <c r="H48" s="53"/>
      <c r="I48" s="53"/>
      <c r="J48" s="53">
        <v>13114.0</v>
      </c>
      <c r="K48" s="53">
        <v>-54013.17117525311</v>
      </c>
      <c r="L48" s="53">
        <v>769563.3088511976</v>
      </c>
      <c r="M48" s="53">
        <v>-12761.802452417887</v>
      </c>
      <c r="N48" s="53">
        <f t="shared" ref="N48:P48" si="68">K48*(1-61%)</f>
        <v>-21065.13676</v>
      </c>
      <c r="O48" s="53">
        <f t="shared" si="68"/>
        <v>300129.6905</v>
      </c>
      <c r="P48" s="53">
        <f t="shared" si="68"/>
        <v>-4977.102956</v>
      </c>
    </row>
    <row r="49">
      <c r="A49" s="53">
        <v>13115.0</v>
      </c>
      <c r="B49" s="53">
        <v>-136594.87825792705</v>
      </c>
      <c r="C49" s="53">
        <v>197248.815970776</v>
      </c>
      <c r="D49" s="53">
        <v>71749.03200342404</v>
      </c>
      <c r="E49" s="53">
        <f t="shared" ref="E49:G49" si="69">B49*(1-61%)</f>
        <v>-53272.00252</v>
      </c>
      <c r="F49" s="53">
        <f t="shared" si="69"/>
        <v>76927.03823</v>
      </c>
      <c r="G49" s="53">
        <f t="shared" si="69"/>
        <v>27982.12248</v>
      </c>
      <c r="H49" s="53"/>
      <c r="I49" s="53"/>
      <c r="J49" s="53">
        <v>13115.0</v>
      </c>
      <c r="K49" s="53">
        <v>95442.3694553475</v>
      </c>
      <c r="L49" s="53">
        <v>395644.54809835536</v>
      </c>
      <c r="M49" s="53">
        <v>127270.23722894772</v>
      </c>
      <c r="N49" s="53">
        <f t="shared" ref="N49:P49" si="70">K49*(1-61%)</f>
        <v>37222.52409</v>
      </c>
      <c r="O49" s="53">
        <f t="shared" si="70"/>
        <v>154301.3738</v>
      </c>
      <c r="P49" s="53">
        <f t="shared" si="70"/>
        <v>49635.39252</v>
      </c>
    </row>
    <row r="50">
      <c r="A50" s="53">
        <v>13117.0</v>
      </c>
      <c r="B50" s="53">
        <v>-92999.74524247197</v>
      </c>
      <c r="C50" s="53">
        <v>56438.17405400684</v>
      </c>
      <c r="D50" s="53">
        <v>27293.60956207324</v>
      </c>
      <c r="E50" s="53">
        <f t="shared" ref="E50:G50" si="71">B50*(1-61%)</f>
        <v>-36269.90064</v>
      </c>
      <c r="F50" s="53">
        <f t="shared" si="71"/>
        <v>22010.88788</v>
      </c>
      <c r="G50" s="53">
        <f t="shared" si="71"/>
        <v>10644.50773</v>
      </c>
      <c r="H50" s="53"/>
      <c r="I50" s="53"/>
      <c r="J50" s="53">
        <v>13117.0</v>
      </c>
      <c r="K50" s="53">
        <v>49497.46349728314</v>
      </c>
      <c r="L50" s="53">
        <v>338977.3361164061</v>
      </c>
      <c r="M50" s="53">
        <v>85822.96467833748</v>
      </c>
      <c r="N50" s="53">
        <f t="shared" ref="N50:P50" si="72">K50*(1-61%)</f>
        <v>19304.01076</v>
      </c>
      <c r="O50" s="53">
        <f t="shared" si="72"/>
        <v>132201.1611</v>
      </c>
      <c r="P50" s="53">
        <f t="shared" si="72"/>
        <v>33470.95622</v>
      </c>
    </row>
    <row r="51">
      <c r="A51" s="53">
        <v>13118.0</v>
      </c>
      <c r="B51" s="53">
        <v>-205344.36335820242</v>
      </c>
      <c r="C51" s="53">
        <v>-374937.3444470472</v>
      </c>
      <c r="D51" s="53">
        <v>-55657.63184122761</v>
      </c>
      <c r="E51" s="53">
        <f t="shared" ref="E51:G51" si="73">B51*(1-61%)</f>
        <v>-80084.30171</v>
      </c>
      <c r="F51" s="53">
        <f t="shared" si="73"/>
        <v>-146225.5643</v>
      </c>
      <c r="G51" s="53">
        <f t="shared" si="73"/>
        <v>-21706.47642</v>
      </c>
      <c r="H51" s="53"/>
      <c r="I51" s="53"/>
      <c r="J51" s="53">
        <v>13118.0</v>
      </c>
      <c r="K51" s="53">
        <v>18795.841838599088</v>
      </c>
      <c r="L51" s="53">
        <v>12625.32029620513</v>
      </c>
      <c r="M51" s="53">
        <v>6838.473575892164</v>
      </c>
      <c r="N51" s="53">
        <f t="shared" ref="N51:P51" si="74">K51*(1-61%)</f>
        <v>7330.378317</v>
      </c>
      <c r="O51" s="53">
        <f t="shared" si="74"/>
        <v>4923.874916</v>
      </c>
      <c r="P51" s="53">
        <f t="shared" si="74"/>
        <v>2667.004695</v>
      </c>
    </row>
    <row r="52">
      <c r="A52" s="53">
        <v>13119.0</v>
      </c>
      <c r="B52" s="53">
        <v>-59233.69365255359</v>
      </c>
      <c r="C52" s="53">
        <v>-18123.97943277598</v>
      </c>
      <c r="D52" s="53">
        <v>-78191.17196432462</v>
      </c>
      <c r="E52" s="53">
        <f t="shared" ref="E52:G52" si="75">B52*(1-61%)</f>
        <v>-23101.14052</v>
      </c>
      <c r="F52" s="53">
        <f t="shared" si="75"/>
        <v>-7068.351979</v>
      </c>
      <c r="G52" s="53">
        <f t="shared" si="75"/>
        <v>-30494.55707</v>
      </c>
      <c r="H52" s="53"/>
      <c r="I52" s="53"/>
      <c r="J52" s="53">
        <v>13119.0</v>
      </c>
      <c r="K52" s="53">
        <v>104845.97161800673</v>
      </c>
      <c r="L52" s="53">
        <v>162189.18007633154</v>
      </c>
      <c r="M52" s="53">
        <v>14244.502372381192</v>
      </c>
      <c r="N52" s="53">
        <f t="shared" ref="N52:P52" si="76">K52*(1-61%)</f>
        <v>40889.92893</v>
      </c>
      <c r="O52" s="53">
        <f t="shared" si="76"/>
        <v>63253.78023</v>
      </c>
      <c r="P52" s="53">
        <f t="shared" si="76"/>
        <v>5555.355925</v>
      </c>
    </row>
    <row r="53">
      <c r="A53" s="53">
        <v>13120.0</v>
      </c>
      <c r="B53" s="53">
        <v>-396069.62907685444</v>
      </c>
      <c r="C53" s="53">
        <v>-1035270.8864607976</v>
      </c>
      <c r="D53" s="53">
        <v>-138464.96447077784</v>
      </c>
      <c r="E53" s="53">
        <f t="shared" ref="E53:G53" si="77">B53*(1-61%)</f>
        <v>-154467.1553</v>
      </c>
      <c r="F53" s="53">
        <f t="shared" si="77"/>
        <v>-403755.6457</v>
      </c>
      <c r="G53" s="53">
        <f t="shared" si="77"/>
        <v>-54001.33614</v>
      </c>
      <c r="H53" s="53"/>
      <c r="I53" s="53"/>
      <c r="J53" s="53">
        <v>13120.0</v>
      </c>
      <c r="K53" s="53">
        <v>383181.89169505006</v>
      </c>
      <c r="L53" s="53">
        <v>-390568.87680707325</v>
      </c>
      <c r="M53" s="53">
        <v>107687.84553749839</v>
      </c>
      <c r="N53" s="53">
        <f t="shared" ref="N53:P53" si="78">K53*(1-61%)</f>
        <v>149440.9378</v>
      </c>
      <c r="O53" s="53">
        <f t="shared" si="78"/>
        <v>-152321.862</v>
      </c>
      <c r="P53" s="53">
        <f t="shared" si="78"/>
        <v>41998.25976</v>
      </c>
    </row>
    <row r="54">
      <c r="A54" s="53">
        <v>13121.0</v>
      </c>
      <c r="B54" s="53">
        <v>41195.446745674344</v>
      </c>
      <c r="C54" s="53">
        <v>-129686.70603331733</v>
      </c>
      <c r="D54" s="53">
        <v>24438.932562323735</v>
      </c>
      <c r="E54" s="53">
        <f t="shared" ref="E54:G54" si="79">B54*(1-61%)</f>
        <v>16066.22423</v>
      </c>
      <c r="F54" s="53">
        <f t="shared" si="79"/>
        <v>-50577.81535</v>
      </c>
      <c r="G54" s="53">
        <f t="shared" si="79"/>
        <v>9531.183699</v>
      </c>
      <c r="H54" s="53"/>
      <c r="I54" s="53"/>
      <c r="J54" s="53">
        <v>13121.0</v>
      </c>
      <c r="K54" s="53">
        <v>105257.55154853017</v>
      </c>
      <c r="L54" s="53">
        <v>-1527.273038121185</v>
      </c>
      <c r="M54" s="53">
        <v>73824.93155726214</v>
      </c>
      <c r="N54" s="53">
        <f t="shared" ref="N54:P54" si="80">K54*(1-61%)</f>
        <v>41050.4451</v>
      </c>
      <c r="O54" s="53">
        <f t="shared" si="80"/>
        <v>-595.6364849</v>
      </c>
      <c r="P54" s="53">
        <f t="shared" si="80"/>
        <v>28791.72331</v>
      </c>
    </row>
    <row r="55">
      <c r="A55" s="53">
        <v>13122.0</v>
      </c>
      <c r="B55" s="53">
        <v>-556840.8857424748</v>
      </c>
      <c r="C55" s="53">
        <v>21450.038707764143</v>
      </c>
      <c r="D55" s="53">
        <v>38139.5099011366</v>
      </c>
      <c r="E55" s="53">
        <f t="shared" ref="E55:G55" si="81">B55*(1-61%)</f>
        <v>-217167.9454</v>
      </c>
      <c r="F55" s="53">
        <f t="shared" si="81"/>
        <v>8365.515096</v>
      </c>
      <c r="G55" s="53">
        <f t="shared" si="81"/>
        <v>14874.40886</v>
      </c>
      <c r="H55" s="53"/>
      <c r="I55" s="53"/>
      <c r="J55" s="53">
        <v>13122.0</v>
      </c>
      <c r="K55" s="53">
        <v>-510100.76623387524</v>
      </c>
      <c r="L55" s="53">
        <v>85905.9949671163</v>
      </c>
      <c r="M55" s="53">
        <v>71872.27272018448</v>
      </c>
      <c r="N55" s="53">
        <f t="shared" ref="N55:P55" si="82">K55*(1-61%)</f>
        <v>-198939.2988</v>
      </c>
      <c r="O55" s="53">
        <f t="shared" si="82"/>
        <v>33503.33804</v>
      </c>
      <c r="P55" s="53">
        <f t="shared" si="82"/>
        <v>28030.18636</v>
      </c>
    </row>
    <row r="56">
      <c r="A56" s="53">
        <v>13124.0</v>
      </c>
      <c r="B56" s="53">
        <v>9429.689562372529</v>
      </c>
      <c r="C56" s="53">
        <v>197149.44711274432</v>
      </c>
      <c r="D56" s="53">
        <v>17706.88296455571</v>
      </c>
      <c r="E56" s="53">
        <f t="shared" ref="E56:G56" si="83">B56*(1-61%)</f>
        <v>3677.578929</v>
      </c>
      <c r="F56" s="53">
        <f t="shared" si="83"/>
        <v>76888.28437</v>
      </c>
      <c r="G56" s="53">
        <f t="shared" si="83"/>
        <v>6905.684356</v>
      </c>
      <c r="H56" s="53"/>
      <c r="I56" s="53"/>
      <c r="J56" s="53">
        <v>13124.0</v>
      </c>
      <c r="K56" s="53">
        <v>139086.0423331404</v>
      </c>
      <c r="L56" s="53">
        <v>310047.6240695245</v>
      </c>
      <c r="M56" s="53">
        <v>42645.904751445254</v>
      </c>
      <c r="N56" s="53">
        <f t="shared" ref="N56:P56" si="84">K56*(1-61%)</f>
        <v>54243.55651</v>
      </c>
      <c r="O56" s="53">
        <f t="shared" si="84"/>
        <v>120918.5734</v>
      </c>
      <c r="P56" s="53">
        <f t="shared" si="84"/>
        <v>16631.90285</v>
      </c>
    </row>
    <row r="57">
      <c r="A57" s="53">
        <v>13126.0</v>
      </c>
      <c r="B57" s="53">
        <v>25835.76840218494</v>
      </c>
      <c r="C57" s="53">
        <v>-157943.19599539356</v>
      </c>
      <c r="D57" s="53">
        <v>-89988.07504391184</v>
      </c>
      <c r="E57" s="53">
        <f t="shared" ref="E57:G57" si="85">B57*(1-61%)</f>
        <v>10075.94968</v>
      </c>
      <c r="F57" s="53">
        <f t="shared" si="85"/>
        <v>-61597.84644</v>
      </c>
      <c r="G57" s="53">
        <f t="shared" si="85"/>
        <v>-35095.34927</v>
      </c>
      <c r="H57" s="53"/>
      <c r="I57" s="53"/>
      <c r="J57" s="53">
        <v>13126.0</v>
      </c>
      <c r="K57" s="53">
        <v>43603.84093337254</v>
      </c>
      <c r="L57" s="53">
        <v>50681.255448332755</v>
      </c>
      <c r="M57" s="53">
        <v>9239.074437178228</v>
      </c>
      <c r="N57" s="53">
        <f t="shared" ref="N57:P57" si="86">K57*(1-61%)</f>
        <v>17005.49796</v>
      </c>
      <c r="O57" s="53">
        <f t="shared" si="86"/>
        <v>19765.68962</v>
      </c>
      <c r="P57" s="53">
        <f t="shared" si="86"/>
        <v>3603.23903</v>
      </c>
    </row>
    <row r="58">
      <c r="A58" s="53">
        <v>13135.0</v>
      </c>
      <c r="B58" s="53">
        <v>9659.720305214689</v>
      </c>
      <c r="C58" s="53">
        <v>-116093.63030813965</v>
      </c>
      <c r="D58" s="53">
        <v>-72528.83469108556</v>
      </c>
      <c r="E58" s="53">
        <f t="shared" ref="E58:G58" si="87">B58*(1-61%)</f>
        <v>3767.290919</v>
      </c>
      <c r="F58" s="53">
        <f t="shared" si="87"/>
        <v>-45276.51582</v>
      </c>
      <c r="G58" s="53">
        <f t="shared" si="87"/>
        <v>-28286.24553</v>
      </c>
      <c r="H58" s="53"/>
      <c r="I58" s="53"/>
      <c r="J58" s="53">
        <v>13135.0</v>
      </c>
      <c r="K58" s="53">
        <v>-12401.411659726953</v>
      </c>
      <c r="L58" s="53">
        <v>-68091.94776193664</v>
      </c>
      <c r="M58" s="53">
        <v>-101406.91700285778</v>
      </c>
      <c r="N58" s="53">
        <f t="shared" ref="N58:P58" si="88">K58*(1-61%)</f>
        <v>-4836.550547</v>
      </c>
      <c r="O58" s="53">
        <f t="shared" si="88"/>
        <v>-26555.85963</v>
      </c>
      <c r="P58" s="53">
        <f t="shared" si="88"/>
        <v>-39548.69763</v>
      </c>
    </row>
    <row r="59">
      <c r="A59" s="53">
        <v>13148.0</v>
      </c>
      <c r="B59" s="53">
        <v>-45547.88940826003</v>
      </c>
      <c r="C59" s="53">
        <v>-124812.20712986818</v>
      </c>
      <c r="D59" s="53">
        <v>10321.973309971534</v>
      </c>
      <c r="E59" s="53">
        <f t="shared" ref="E59:G59" si="89">B59*(1-61%)</f>
        <v>-17763.67687</v>
      </c>
      <c r="F59" s="53">
        <f t="shared" si="89"/>
        <v>-48676.76078</v>
      </c>
      <c r="G59" s="53">
        <f t="shared" si="89"/>
        <v>4025.569591</v>
      </c>
      <c r="H59" s="53"/>
      <c r="I59" s="53"/>
      <c r="J59" s="53">
        <v>13148.0</v>
      </c>
      <c r="K59" s="53">
        <v>223946.97357028458</v>
      </c>
      <c r="L59" s="53">
        <v>87258.61752819447</v>
      </c>
      <c r="M59" s="53">
        <v>79209.88007465954</v>
      </c>
      <c r="N59" s="53">
        <f t="shared" ref="N59:P59" si="90">K59*(1-61%)</f>
        <v>87339.31969</v>
      </c>
      <c r="O59" s="53">
        <f t="shared" si="90"/>
        <v>34030.86084</v>
      </c>
      <c r="P59" s="53">
        <f t="shared" si="90"/>
        <v>30891.85323</v>
      </c>
    </row>
    <row r="60">
      <c r="A60" s="53">
        <v>13150.0</v>
      </c>
      <c r="B60" s="53">
        <v>-18992.376939752685</v>
      </c>
      <c r="C60" s="53">
        <v>73504.09485171967</v>
      </c>
      <c r="D60" s="53">
        <v>6392.359428235708</v>
      </c>
      <c r="E60" s="53">
        <f t="shared" ref="E60:G60" si="91">B60*(1-61%)</f>
        <v>-7407.027007</v>
      </c>
      <c r="F60" s="53">
        <f t="shared" si="91"/>
        <v>28666.59699</v>
      </c>
      <c r="G60" s="53">
        <f t="shared" si="91"/>
        <v>2493.020177</v>
      </c>
      <c r="H60" s="53"/>
      <c r="I60" s="53"/>
      <c r="J60" s="53">
        <v>13150.0</v>
      </c>
      <c r="K60" s="53">
        <v>127589.16732418865</v>
      </c>
      <c r="L60" s="53">
        <v>228009.31963890282</v>
      </c>
      <c r="M60" s="53">
        <v>8452.257832134344</v>
      </c>
      <c r="N60" s="53">
        <f t="shared" ref="N60:P60" si="92">K60*(1-61%)</f>
        <v>49759.77526</v>
      </c>
      <c r="O60" s="53">
        <f t="shared" si="92"/>
        <v>88923.63466</v>
      </c>
      <c r="P60" s="53">
        <f t="shared" si="92"/>
        <v>3296.380555</v>
      </c>
    </row>
    <row r="61">
      <c r="A61" s="53">
        <v>13152.0</v>
      </c>
      <c r="B61" s="53">
        <v>-146956.04627153891</v>
      </c>
      <c r="C61" s="53">
        <v>-532262.0578792498</v>
      </c>
      <c r="D61" s="53">
        <v>-69877.32385268653</v>
      </c>
      <c r="E61" s="53">
        <f t="shared" ref="E61:G61" si="93">B61*(1-61%)</f>
        <v>-57312.85805</v>
      </c>
      <c r="F61" s="53">
        <f t="shared" si="93"/>
        <v>-207582.2026</v>
      </c>
      <c r="G61" s="53">
        <f t="shared" si="93"/>
        <v>-27252.1563</v>
      </c>
      <c r="H61" s="53"/>
      <c r="I61" s="53"/>
      <c r="J61" s="53">
        <v>13152.0</v>
      </c>
      <c r="K61" s="53">
        <v>169900.93361969184</v>
      </c>
      <c r="L61" s="53">
        <v>-176515.19902328413</v>
      </c>
      <c r="M61" s="53">
        <v>-78513.63025240379</v>
      </c>
      <c r="N61" s="53">
        <f t="shared" ref="N61:P61" si="94">K61*(1-61%)</f>
        <v>66261.36411</v>
      </c>
      <c r="O61" s="53">
        <f t="shared" si="94"/>
        <v>-68840.92762</v>
      </c>
      <c r="P61" s="53">
        <f t="shared" si="94"/>
        <v>-30620.3158</v>
      </c>
    </row>
    <row r="62">
      <c r="A62" s="53">
        <v>13155.0</v>
      </c>
      <c r="B62" s="53">
        <v>-309797.2554784338</v>
      </c>
      <c r="C62" s="53">
        <v>85706.85374329891</v>
      </c>
      <c r="D62" s="53">
        <v>-241315.2197956065</v>
      </c>
      <c r="E62" s="53">
        <f t="shared" ref="E62:G62" si="95">B62*(1-61%)</f>
        <v>-120820.9296</v>
      </c>
      <c r="F62" s="53">
        <f t="shared" si="95"/>
        <v>33425.67296</v>
      </c>
      <c r="G62" s="53">
        <f t="shared" si="95"/>
        <v>-94112.93572</v>
      </c>
      <c r="H62" s="53"/>
      <c r="I62" s="53"/>
      <c r="J62" s="53">
        <v>13155.0</v>
      </c>
      <c r="K62" s="53">
        <v>36704.35076259194</v>
      </c>
      <c r="L62" s="53">
        <v>146016.42335375707</v>
      </c>
      <c r="M62" s="53">
        <v>-202645.58320012613</v>
      </c>
      <c r="N62" s="53">
        <f t="shared" ref="N62:P62" si="96">K62*(1-61%)</f>
        <v>14314.6968</v>
      </c>
      <c r="O62" s="53">
        <f t="shared" si="96"/>
        <v>56946.40511</v>
      </c>
      <c r="P62" s="53">
        <f t="shared" si="96"/>
        <v>-79031.77745</v>
      </c>
    </row>
    <row r="63">
      <c r="A63" s="53">
        <v>13156.0</v>
      </c>
      <c r="B63" s="53">
        <v>451331.019637031</v>
      </c>
      <c r="C63" s="53">
        <v>-29900.61862667298</v>
      </c>
      <c r="D63" s="53">
        <v>-38830.79474813394</v>
      </c>
      <c r="E63" s="53">
        <f t="shared" ref="E63:G63" si="97">B63*(1-61%)</f>
        <v>176019.0977</v>
      </c>
      <c r="F63" s="53">
        <f t="shared" si="97"/>
        <v>-11661.24126</v>
      </c>
      <c r="G63" s="53">
        <f t="shared" si="97"/>
        <v>-15144.00995</v>
      </c>
      <c r="H63" s="53"/>
      <c r="I63" s="53"/>
      <c r="J63" s="53">
        <v>13156.0</v>
      </c>
      <c r="K63" s="53">
        <v>608303.9858262071</v>
      </c>
      <c r="L63" s="53">
        <v>293602.71701198746</v>
      </c>
      <c r="M63" s="53">
        <v>26080.142842940684</v>
      </c>
      <c r="N63" s="53">
        <f t="shared" ref="N63:P63" si="98">K63*(1-61%)</f>
        <v>237238.5545</v>
      </c>
      <c r="O63" s="53">
        <f t="shared" si="98"/>
        <v>114505.0596</v>
      </c>
      <c r="P63" s="53">
        <f t="shared" si="98"/>
        <v>10171.25571</v>
      </c>
    </row>
    <row r="64">
      <c r="A64" s="53">
        <v>13157.0</v>
      </c>
      <c r="B64" s="53">
        <v>-412306.5300658785</v>
      </c>
      <c r="C64" s="53">
        <v>-327823.57592070085</v>
      </c>
      <c r="D64" s="53">
        <v>-11808.104482950035</v>
      </c>
      <c r="E64" s="53">
        <f t="shared" ref="E64:G64" si="99">B64*(1-61%)</f>
        <v>-160799.5467</v>
      </c>
      <c r="F64" s="53">
        <f t="shared" si="99"/>
        <v>-127851.1946</v>
      </c>
      <c r="G64" s="53">
        <f t="shared" si="99"/>
        <v>-4605.160748</v>
      </c>
      <c r="H64" s="53"/>
      <c r="I64" s="53"/>
      <c r="J64" s="53">
        <v>13157.0</v>
      </c>
      <c r="K64" s="53">
        <v>-271158.8437904864</v>
      </c>
      <c r="L64" s="53">
        <v>-235980.95994655628</v>
      </c>
      <c r="M64" s="53">
        <v>14354.341698565659</v>
      </c>
      <c r="N64" s="53">
        <f t="shared" ref="N64:P64" si="100">K64*(1-61%)</f>
        <v>-105751.9491</v>
      </c>
      <c r="O64" s="53">
        <f t="shared" si="100"/>
        <v>-92032.57438</v>
      </c>
      <c r="P64" s="53">
        <f t="shared" si="100"/>
        <v>5598.193262</v>
      </c>
    </row>
    <row r="65">
      <c r="A65" s="53">
        <v>13164.0</v>
      </c>
      <c r="B65" s="53">
        <v>126496.24310604706</v>
      </c>
      <c r="C65" s="53">
        <v>102120.24214996502</v>
      </c>
      <c r="D65" s="53">
        <v>22430.028552488155</v>
      </c>
      <c r="E65" s="53">
        <f t="shared" ref="E65:G65" si="101">B65*(1-61%)</f>
        <v>49333.53481</v>
      </c>
      <c r="F65" s="53">
        <f t="shared" si="101"/>
        <v>39826.89444</v>
      </c>
      <c r="G65" s="53">
        <f t="shared" si="101"/>
        <v>8747.711135</v>
      </c>
      <c r="H65" s="53"/>
      <c r="I65" s="53"/>
      <c r="J65" s="53">
        <v>13164.0</v>
      </c>
      <c r="K65" s="53">
        <v>229702.29043723497</v>
      </c>
      <c r="L65" s="53">
        <v>180827.16206568407</v>
      </c>
      <c r="M65" s="53">
        <v>40737.20788670524</v>
      </c>
      <c r="N65" s="53">
        <f t="shared" ref="N65:P65" si="102">K65*(1-61%)</f>
        <v>89583.89327</v>
      </c>
      <c r="O65" s="53">
        <f t="shared" si="102"/>
        <v>70522.59321</v>
      </c>
      <c r="P65" s="53">
        <f t="shared" si="102"/>
        <v>15887.51108</v>
      </c>
    </row>
    <row r="66">
      <c r="A66" s="53">
        <v>13166.0</v>
      </c>
      <c r="B66" s="53">
        <v>-410464.8540922095</v>
      </c>
      <c r="C66" s="53">
        <v>-201386.82227691443</v>
      </c>
      <c r="D66" s="53">
        <v>-1107.6048798517886</v>
      </c>
      <c r="E66" s="53">
        <f t="shared" ref="E66:G66" si="103">B66*(1-61%)</f>
        <v>-160081.2931</v>
      </c>
      <c r="F66" s="53">
        <f t="shared" si="103"/>
        <v>-78540.86069</v>
      </c>
      <c r="G66" s="53">
        <f t="shared" si="103"/>
        <v>-431.9659031</v>
      </c>
      <c r="H66" s="53"/>
      <c r="I66" s="53"/>
      <c r="J66" s="53">
        <v>13166.0</v>
      </c>
      <c r="K66" s="53">
        <v>-168544.36416329612</v>
      </c>
      <c r="L66" s="53">
        <v>-99675.27883868062</v>
      </c>
      <c r="M66" s="53">
        <v>-3359.0091735038877</v>
      </c>
      <c r="N66" s="53">
        <f t="shared" ref="N66:P66" si="104">K66*(1-61%)</f>
        <v>-65732.30202</v>
      </c>
      <c r="O66" s="53">
        <f t="shared" si="104"/>
        <v>-38873.35875</v>
      </c>
      <c r="P66" s="53">
        <f t="shared" si="104"/>
        <v>-1310.013578</v>
      </c>
    </row>
    <row r="67">
      <c r="A67" s="53">
        <v>13167.0</v>
      </c>
      <c r="B67" s="53">
        <v>-287213.73980521824</v>
      </c>
      <c r="C67" s="53">
        <v>-336415.3817221521</v>
      </c>
      <c r="D67" s="53">
        <v>-122443.63609953984</v>
      </c>
      <c r="E67" s="53">
        <f t="shared" ref="E67:G67" si="105">B67*(1-61%)</f>
        <v>-112013.3585</v>
      </c>
      <c r="F67" s="53">
        <f t="shared" si="105"/>
        <v>-131201.9989</v>
      </c>
      <c r="G67" s="53">
        <f t="shared" si="105"/>
        <v>-47753.01808</v>
      </c>
      <c r="H67" s="53"/>
      <c r="I67" s="53"/>
      <c r="J67" s="53">
        <v>13167.0</v>
      </c>
      <c r="K67" s="53">
        <v>18707.282306794834</v>
      </c>
      <c r="L67" s="53">
        <v>-295642.9368523976</v>
      </c>
      <c r="M67" s="53">
        <v>-59479.27678302731</v>
      </c>
      <c r="N67" s="53">
        <f t="shared" ref="N67:P67" si="106">K67*(1-61%)</f>
        <v>7295.8401</v>
      </c>
      <c r="O67" s="53">
        <f t="shared" si="106"/>
        <v>-115300.7454</v>
      </c>
      <c r="P67" s="53">
        <f t="shared" si="106"/>
        <v>-23196.91795</v>
      </c>
    </row>
    <row r="68">
      <c r="A68" s="53">
        <v>13168.0</v>
      </c>
      <c r="B68" s="53">
        <v>40350.63137473356</v>
      </c>
      <c r="C68" s="53">
        <v>-7577.811452107504</v>
      </c>
      <c r="D68" s="53">
        <v>-21705.29676203076</v>
      </c>
      <c r="E68" s="53">
        <f t="shared" ref="E68:G68" si="107">B68*(1-61%)</f>
        <v>15736.74624</v>
      </c>
      <c r="F68" s="53">
        <f t="shared" si="107"/>
        <v>-2955.346466</v>
      </c>
      <c r="G68" s="53">
        <f t="shared" si="107"/>
        <v>-8465.065737</v>
      </c>
      <c r="H68" s="53"/>
      <c r="I68" s="53"/>
      <c r="J68" s="53">
        <v>13168.0</v>
      </c>
      <c r="K68" s="53">
        <v>100492.16253084892</v>
      </c>
      <c r="L68" s="53">
        <v>-152.59130725308114</v>
      </c>
      <c r="M68" s="53">
        <v>-16973.66036012724</v>
      </c>
      <c r="N68" s="53">
        <f t="shared" ref="N68:P68" si="108">K68*(1-61%)</f>
        <v>39191.94339</v>
      </c>
      <c r="O68" s="53">
        <f t="shared" si="108"/>
        <v>-59.51060983</v>
      </c>
      <c r="P68" s="53">
        <f t="shared" si="108"/>
        <v>-6619.72754</v>
      </c>
    </row>
    <row r="69">
      <c r="A69" s="53">
        <v>13170.0</v>
      </c>
      <c r="B69" s="53">
        <v>-370869.1958933283</v>
      </c>
      <c r="C69" s="53">
        <v>-189267.2036520403</v>
      </c>
      <c r="D69" s="53">
        <v>-85730.56345459359</v>
      </c>
      <c r="E69" s="53">
        <f t="shared" ref="E69:G69" si="109">B69*(1-61%)</f>
        <v>-144638.9864</v>
      </c>
      <c r="F69" s="53">
        <f t="shared" si="109"/>
        <v>-73814.20942</v>
      </c>
      <c r="G69" s="53">
        <f t="shared" si="109"/>
        <v>-33434.91975</v>
      </c>
      <c r="H69" s="53"/>
      <c r="I69" s="53"/>
      <c r="J69" s="53">
        <v>13170.0</v>
      </c>
      <c r="K69" s="53">
        <v>-200758.29070776817</v>
      </c>
      <c r="L69" s="53">
        <v>-22760.51054390797</v>
      </c>
      <c r="M69" s="53">
        <v>23843.73501461206</v>
      </c>
      <c r="N69" s="53">
        <f t="shared" ref="N69:P69" si="110">K69*(1-61%)</f>
        <v>-78295.73338</v>
      </c>
      <c r="O69" s="53">
        <f t="shared" si="110"/>
        <v>-8876.599112</v>
      </c>
      <c r="P69" s="53">
        <f t="shared" si="110"/>
        <v>9299.056656</v>
      </c>
    </row>
    <row r="70">
      <c r="A70" s="53">
        <v>13177.0</v>
      </c>
      <c r="B70" s="53">
        <v>-165241.3506472953</v>
      </c>
      <c r="C70" s="53">
        <v>-19500.48217480104</v>
      </c>
      <c r="D70" s="53">
        <v>51998.2404299395</v>
      </c>
      <c r="E70" s="53">
        <f t="shared" ref="E70:G70" si="111">B70*(1-61%)</f>
        <v>-64444.12675</v>
      </c>
      <c r="F70" s="53">
        <f t="shared" si="111"/>
        <v>-7605.188048</v>
      </c>
      <c r="G70" s="53">
        <f t="shared" si="111"/>
        <v>20279.31377</v>
      </c>
      <c r="H70" s="53"/>
      <c r="I70" s="53"/>
      <c r="J70" s="53">
        <v>13177.0</v>
      </c>
      <c r="K70" s="53">
        <v>-153719.4107378894</v>
      </c>
      <c r="L70" s="53">
        <v>-72238.0146884027</v>
      </c>
      <c r="M70" s="53">
        <v>65334.401426744385</v>
      </c>
      <c r="N70" s="53">
        <f t="shared" ref="N70:P70" si="112">K70*(1-61%)</f>
        <v>-59950.57019</v>
      </c>
      <c r="O70" s="53">
        <f t="shared" si="112"/>
        <v>-28172.82573</v>
      </c>
      <c r="P70" s="53">
        <f t="shared" si="112"/>
        <v>25480.41656</v>
      </c>
    </row>
    <row r="71">
      <c r="A71" s="53">
        <v>13181.0</v>
      </c>
      <c r="B71" s="53">
        <v>21367.302120384993</v>
      </c>
      <c r="C71" s="53">
        <v>-146988.41868700355</v>
      </c>
      <c r="D71" s="53">
        <v>70942.6089352089</v>
      </c>
      <c r="E71" s="53">
        <f t="shared" ref="E71:G71" si="113">B71*(1-61%)</f>
        <v>8333.247827</v>
      </c>
      <c r="F71" s="53">
        <f t="shared" si="113"/>
        <v>-57325.48329</v>
      </c>
      <c r="G71" s="53">
        <f t="shared" si="113"/>
        <v>27667.61748</v>
      </c>
      <c r="H71" s="53"/>
      <c r="I71" s="53"/>
      <c r="J71" s="53">
        <v>13181.0</v>
      </c>
      <c r="K71" s="53">
        <v>-21425.109837197277</v>
      </c>
      <c r="L71" s="53">
        <v>60839.31051884928</v>
      </c>
      <c r="M71" s="53">
        <v>24307.894137999876</v>
      </c>
      <c r="N71" s="53">
        <f t="shared" ref="N71:P71" si="114">K71*(1-61%)</f>
        <v>-8355.792837</v>
      </c>
      <c r="O71" s="53">
        <f t="shared" si="114"/>
        <v>23727.3311</v>
      </c>
      <c r="P71" s="53">
        <f t="shared" si="114"/>
        <v>9480.078714</v>
      </c>
    </row>
    <row r="72">
      <c r="A72" s="53">
        <v>13182.0</v>
      </c>
      <c r="B72" s="53">
        <v>-80144.45212942622</v>
      </c>
      <c r="C72" s="53">
        <v>61353.70964402924</v>
      </c>
      <c r="D72" s="53">
        <v>29796.630488395025</v>
      </c>
      <c r="E72" s="53">
        <f t="shared" ref="E72:G72" si="115">B72*(1-61%)</f>
        <v>-31256.33633</v>
      </c>
      <c r="F72" s="53">
        <f t="shared" si="115"/>
        <v>23927.94676</v>
      </c>
      <c r="G72" s="53">
        <f t="shared" si="115"/>
        <v>11620.68589</v>
      </c>
      <c r="H72" s="53"/>
      <c r="I72" s="53"/>
      <c r="J72" s="53">
        <v>13182.0</v>
      </c>
      <c r="K72" s="53">
        <v>213607.39307274393</v>
      </c>
      <c r="L72" s="53">
        <v>323697.2145759057</v>
      </c>
      <c r="M72" s="53">
        <v>33148.2977918823</v>
      </c>
      <c r="N72" s="53">
        <f t="shared" ref="N72:P72" si="116">K72*(1-61%)</f>
        <v>83306.8833</v>
      </c>
      <c r="O72" s="53">
        <f t="shared" si="116"/>
        <v>126241.9137</v>
      </c>
      <c r="P72" s="53">
        <f t="shared" si="116"/>
        <v>12927.83614</v>
      </c>
    </row>
    <row r="73">
      <c r="A73" s="53">
        <v>13183.0</v>
      </c>
      <c r="B73" s="53">
        <v>-160221.6770639302</v>
      </c>
      <c r="C73" s="53">
        <v>-39272.51867116551</v>
      </c>
      <c r="D73" s="53">
        <v>-28818.155110674885</v>
      </c>
      <c r="E73" s="53">
        <f t="shared" ref="E73:G73" si="117">B73*(1-61%)</f>
        <v>-62486.45405</v>
      </c>
      <c r="F73" s="53">
        <f t="shared" si="117"/>
        <v>-15316.28228</v>
      </c>
      <c r="G73" s="53">
        <f t="shared" si="117"/>
        <v>-11239.08049</v>
      </c>
      <c r="H73" s="53"/>
      <c r="I73" s="53"/>
      <c r="J73" s="53">
        <v>13183.0</v>
      </c>
      <c r="K73" s="53">
        <v>-112589.63805464293</v>
      </c>
      <c r="L73" s="53">
        <v>-14089.481314452316</v>
      </c>
      <c r="M73" s="53">
        <v>-22551.661221586968</v>
      </c>
      <c r="N73" s="53">
        <f t="shared" ref="N73:P73" si="118">K73*(1-61%)</f>
        <v>-43909.95884</v>
      </c>
      <c r="O73" s="53">
        <f t="shared" si="118"/>
        <v>-5494.897713</v>
      </c>
      <c r="P73" s="53">
        <f t="shared" si="118"/>
        <v>-8795.147876</v>
      </c>
    </row>
    <row r="74">
      <c r="A74" s="53">
        <v>13184.0</v>
      </c>
      <c r="B74" s="53">
        <v>245008.72420688436</v>
      </c>
      <c r="C74" s="53">
        <v>16253.488437654096</v>
      </c>
      <c r="D74" s="53">
        <v>-167549.72720377267</v>
      </c>
      <c r="E74" s="53">
        <f t="shared" ref="E74:G74" si="119">B74*(1-61%)</f>
        <v>95553.40244</v>
      </c>
      <c r="F74" s="53">
        <f t="shared" si="119"/>
        <v>6338.860491</v>
      </c>
      <c r="G74" s="53">
        <f t="shared" si="119"/>
        <v>-65344.39361</v>
      </c>
      <c r="H74" s="53"/>
      <c r="I74" s="53"/>
      <c r="J74" s="53">
        <v>13184.0</v>
      </c>
      <c r="K74" s="53">
        <v>277418.9262002722</v>
      </c>
      <c r="L74" s="53">
        <v>209900.24656153578</v>
      </c>
      <c r="M74" s="53">
        <v>-109791.44489620399</v>
      </c>
      <c r="N74" s="53">
        <f t="shared" ref="N74:P74" si="120">K74*(1-61%)</f>
        <v>108193.3812</v>
      </c>
      <c r="O74" s="53">
        <f t="shared" si="120"/>
        <v>81861.09616</v>
      </c>
      <c r="P74" s="53">
        <f t="shared" si="120"/>
        <v>-42818.66351</v>
      </c>
    </row>
    <row r="75">
      <c r="A75" s="53">
        <v>13221.0</v>
      </c>
      <c r="B75" s="53">
        <v>67165.29803278939</v>
      </c>
      <c r="C75" s="53">
        <v>-39071.172405022524</v>
      </c>
      <c r="D75" s="53">
        <v>-38406.97979782485</v>
      </c>
      <c r="E75" s="53">
        <f t="shared" ref="E75:G75" si="121">B75*(1-61%)</f>
        <v>26194.46623</v>
      </c>
      <c r="F75" s="53">
        <f t="shared" si="121"/>
        <v>-15237.75724</v>
      </c>
      <c r="G75" s="53">
        <f t="shared" si="121"/>
        <v>-14978.72212</v>
      </c>
      <c r="H75" s="53"/>
      <c r="I75" s="53"/>
      <c r="J75" s="53">
        <v>13221.0</v>
      </c>
      <c r="K75" s="53">
        <v>125440.10609178833</v>
      </c>
      <c r="L75" s="53">
        <v>42325.05669527434</v>
      </c>
      <c r="M75" s="53">
        <v>-15365.556028180246</v>
      </c>
      <c r="N75" s="53">
        <f t="shared" ref="N75:P75" si="122">K75*(1-61%)</f>
        <v>48921.64138</v>
      </c>
      <c r="O75" s="53">
        <f t="shared" si="122"/>
        <v>16506.77211</v>
      </c>
      <c r="P75" s="53">
        <f t="shared" si="122"/>
        <v>-5992.566851</v>
      </c>
    </row>
    <row r="76">
      <c r="A76" s="53">
        <v>13224.0</v>
      </c>
      <c r="B76" s="53">
        <v>-151217.3356664043</v>
      </c>
      <c r="C76" s="53">
        <v>-103004.11337113415</v>
      </c>
      <c r="D76" s="53">
        <v>-50079.65138541755</v>
      </c>
      <c r="E76" s="53">
        <f t="shared" ref="E76:G76" si="123">B76*(1-61%)</f>
        <v>-58974.76091</v>
      </c>
      <c r="F76" s="53">
        <f t="shared" si="123"/>
        <v>-40171.60421</v>
      </c>
      <c r="G76" s="53">
        <f t="shared" si="123"/>
        <v>-19531.06404</v>
      </c>
      <c r="H76" s="53"/>
      <c r="I76" s="53"/>
      <c r="J76" s="53">
        <v>13224.0</v>
      </c>
      <c r="K76" s="53">
        <v>-79.0317217560405</v>
      </c>
      <c r="L76" s="53">
        <v>276192.39191241434</v>
      </c>
      <c r="M76" s="53">
        <v>-36485.15868581203</v>
      </c>
      <c r="N76" s="53">
        <f t="shared" ref="N76:P76" si="124">K76*(1-61%)</f>
        <v>-30.82237148</v>
      </c>
      <c r="O76" s="53">
        <f t="shared" si="124"/>
        <v>107715.0328</v>
      </c>
      <c r="P76" s="53">
        <f t="shared" si="124"/>
        <v>-14229.21189</v>
      </c>
    </row>
    <row r="77">
      <c r="A77" s="53">
        <v>13225.0</v>
      </c>
      <c r="B77" s="53">
        <v>-131793.70192811973</v>
      </c>
      <c r="C77" s="53">
        <v>-194307.54343962722</v>
      </c>
      <c r="D77" s="53">
        <v>-146657.16880737542</v>
      </c>
      <c r="E77" s="53">
        <f t="shared" ref="E77:G77" si="125">B77*(1-61%)</f>
        <v>-51399.54375</v>
      </c>
      <c r="F77" s="53">
        <f t="shared" si="125"/>
        <v>-75779.94194</v>
      </c>
      <c r="G77" s="53">
        <f t="shared" si="125"/>
        <v>-57196.29583</v>
      </c>
      <c r="H77" s="53"/>
      <c r="I77" s="53"/>
      <c r="J77" s="53">
        <v>13225.0</v>
      </c>
      <c r="K77" s="53">
        <v>-165660.83330660145</v>
      </c>
      <c r="L77" s="53">
        <v>-159558.10225632705</v>
      </c>
      <c r="M77" s="53">
        <v>-181885.01426575708</v>
      </c>
      <c r="N77" s="53">
        <f t="shared" ref="N77:P77" si="126">K77*(1-61%)</f>
        <v>-64607.72499</v>
      </c>
      <c r="O77" s="53">
        <f t="shared" si="126"/>
        <v>-62227.65988</v>
      </c>
      <c r="P77" s="53">
        <f t="shared" si="126"/>
        <v>-70935.15556</v>
      </c>
    </row>
    <row r="78">
      <c r="A78" s="53">
        <v>13249.0</v>
      </c>
      <c r="B78" s="53">
        <v>382476.0270311822</v>
      </c>
      <c r="C78" s="53">
        <v>-216728.30307635394</v>
      </c>
      <c r="D78" s="53">
        <v>-89777.66333520669</v>
      </c>
      <c r="E78" s="53">
        <f t="shared" ref="E78:G78" si="127">B78*(1-61%)</f>
        <v>149165.6505</v>
      </c>
      <c r="F78" s="53">
        <f t="shared" si="127"/>
        <v>-84524.0382</v>
      </c>
      <c r="G78" s="53">
        <f t="shared" si="127"/>
        <v>-35013.2887</v>
      </c>
      <c r="H78" s="53"/>
      <c r="I78" s="53"/>
      <c r="J78" s="53">
        <v>13249.0</v>
      </c>
      <c r="K78" s="53">
        <v>558195.0561649933</v>
      </c>
      <c r="L78" s="53">
        <v>-35247.36480563469</v>
      </c>
      <c r="M78" s="53">
        <v>-85039.38131348156</v>
      </c>
      <c r="N78" s="53">
        <f t="shared" ref="N78:P78" si="128">K78*(1-61%)</f>
        <v>217696.0719</v>
      </c>
      <c r="O78" s="53">
        <f t="shared" si="128"/>
        <v>-13746.47227</v>
      </c>
      <c r="P78" s="53">
        <f t="shared" si="128"/>
        <v>-33165.35871</v>
      </c>
    </row>
    <row r="79">
      <c r="A79" s="53">
        <v>13252.0</v>
      </c>
      <c r="B79" s="53">
        <v>-315508.63817284565</v>
      </c>
      <c r="C79" s="53">
        <v>1770.2918995308653</v>
      </c>
      <c r="D79" s="53">
        <v>3422.8952033324076</v>
      </c>
      <c r="E79" s="53">
        <f t="shared" ref="E79:G79" si="129">B79*(1-61%)</f>
        <v>-123048.3689</v>
      </c>
      <c r="F79" s="53">
        <f t="shared" si="129"/>
        <v>690.4138408</v>
      </c>
      <c r="G79" s="53">
        <f t="shared" si="129"/>
        <v>1334.929129</v>
      </c>
      <c r="H79" s="53"/>
      <c r="I79" s="53"/>
      <c r="J79" s="53">
        <v>13252.0</v>
      </c>
      <c r="K79" s="53">
        <v>-189953.72327187585</v>
      </c>
      <c r="L79" s="53">
        <v>85430.58164528386</v>
      </c>
      <c r="M79" s="53">
        <v>-208.96372533621002</v>
      </c>
      <c r="N79" s="53">
        <f t="shared" ref="N79:P79" si="130">K79*(1-61%)</f>
        <v>-74081.95208</v>
      </c>
      <c r="O79" s="53">
        <f t="shared" si="130"/>
        <v>33317.92684</v>
      </c>
      <c r="P79" s="53">
        <f t="shared" si="130"/>
        <v>-81.49585288</v>
      </c>
    </row>
    <row r="80">
      <c r="A80" s="53">
        <v>13253.0</v>
      </c>
      <c r="B80" s="53">
        <v>-298050.2640393164</v>
      </c>
      <c r="C80" s="53">
        <v>-580044.6287352123</v>
      </c>
      <c r="D80" s="53">
        <v>-34009.445271719414</v>
      </c>
      <c r="E80" s="53">
        <f t="shared" ref="E80:G80" si="131">B80*(1-61%)</f>
        <v>-116239.603</v>
      </c>
      <c r="F80" s="53">
        <f t="shared" si="131"/>
        <v>-226217.4052</v>
      </c>
      <c r="G80" s="53">
        <f t="shared" si="131"/>
        <v>-13263.68366</v>
      </c>
      <c r="H80" s="53"/>
      <c r="I80" s="53"/>
      <c r="J80" s="53">
        <v>13253.0</v>
      </c>
      <c r="K80" s="53">
        <v>-114573.247223388</v>
      </c>
      <c r="L80" s="53">
        <v>-207860.52052094118</v>
      </c>
      <c r="M80" s="53">
        <v>-21888.335088394113</v>
      </c>
      <c r="N80" s="53">
        <f t="shared" ref="N80:P80" si="132">K80*(1-61%)</f>
        <v>-44683.56642</v>
      </c>
      <c r="O80" s="53">
        <f t="shared" si="132"/>
        <v>-81065.603</v>
      </c>
      <c r="P80" s="53">
        <f t="shared" si="132"/>
        <v>-8536.450684</v>
      </c>
    </row>
    <row r="81">
      <c r="A81" s="53">
        <v>13335.0</v>
      </c>
      <c r="B81" s="53">
        <v>-198282.33231200872</v>
      </c>
      <c r="C81" s="53">
        <v>-489033.85363920406</v>
      </c>
      <c r="D81" s="53">
        <v>256450.1585389585</v>
      </c>
      <c r="E81" s="53">
        <f t="shared" ref="E81:G81" si="133">B81*(1-61%)</f>
        <v>-77330.1096</v>
      </c>
      <c r="F81" s="53">
        <f t="shared" si="133"/>
        <v>-190723.2029</v>
      </c>
      <c r="G81" s="53">
        <f t="shared" si="133"/>
        <v>100015.5618</v>
      </c>
      <c r="H81" s="53"/>
      <c r="I81" s="53"/>
      <c r="J81" s="53">
        <v>13335.0</v>
      </c>
      <c r="K81" s="53">
        <v>-61062.16444083268</v>
      </c>
      <c r="L81" s="53">
        <v>-344857.348061904</v>
      </c>
      <c r="M81" s="53">
        <v>264806.5886903489</v>
      </c>
      <c r="N81" s="53">
        <f t="shared" ref="N81:P81" si="134">K81*(1-61%)</f>
        <v>-23814.24413</v>
      </c>
      <c r="O81" s="53">
        <f t="shared" si="134"/>
        <v>-134494.3657</v>
      </c>
      <c r="P81" s="53">
        <f t="shared" si="134"/>
        <v>103274.5696</v>
      </c>
    </row>
    <row r="82">
      <c r="A82" s="53">
        <v>13362.0</v>
      </c>
      <c r="B82" s="53">
        <v>-151498.56144945338</v>
      </c>
      <c r="C82" s="53">
        <v>-134488.4693563403</v>
      </c>
      <c r="D82" s="53">
        <v>30998.50999341446</v>
      </c>
      <c r="E82" s="53">
        <f t="shared" ref="E82:G82" si="135">B82*(1-61%)</f>
        <v>-59084.43897</v>
      </c>
      <c r="F82" s="53">
        <f t="shared" si="135"/>
        <v>-52450.50305</v>
      </c>
      <c r="G82" s="53">
        <f t="shared" si="135"/>
        <v>12089.4189</v>
      </c>
      <c r="H82" s="53"/>
      <c r="I82" s="53"/>
      <c r="J82" s="53">
        <v>13362.0</v>
      </c>
      <c r="K82" s="53">
        <v>92505.89832784496</v>
      </c>
      <c r="L82" s="53">
        <v>-47744.57126200373</v>
      </c>
      <c r="M82" s="53">
        <v>69675.34923520868</v>
      </c>
      <c r="N82" s="53">
        <f t="shared" ref="N82:P82" si="136">K82*(1-61%)</f>
        <v>36077.30035</v>
      </c>
      <c r="O82" s="53">
        <f t="shared" si="136"/>
        <v>-18620.38279</v>
      </c>
      <c r="P82" s="53">
        <f t="shared" si="136"/>
        <v>27173.3862</v>
      </c>
    </row>
    <row r="83">
      <c r="A83" s="53">
        <v>13369.0</v>
      </c>
      <c r="B83" s="53">
        <v>139008.70089005574</v>
      </c>
      <c r="C83" s="53">
        <v>-480620.4817548367</v>
      </c>
      <c r="D83" s="53">
        <v>-78171.28535442482</v>
      </c>
      <c r="E83" s="53">
        <f t="shared" ref="E83:G83" si="137">B83*(1-61%)</f>
        <v>54213.39335</v>
      </c>
      <c r="F83" s="53">
        <f t="shared" si="137"/>
        <v>-187441.9879</v>
      </c>
      <c r="G83" s="53">
        <f t="shared" si="137"/>
        <v>-30486.80129</v>
      </c>
      <c r="H83" s="53"/>
      <c r="I83" s="53"/>
      <c r="J83" s="53">
        <v>13369.0</v>
      </c>
      <c r="K83" s="53">
        <v>351345.31208440097</v>
      </c>
      <c r="L83" s="53">
        <v>-242684.1911157297</v>
      </c>
      <c r="M83" s="53">
        <v>-66746.91114764966</v>
      </c>
      <c r="N83" s="53">
        <f t="shared" ref="N83:P83" si="138">K83*(1-61%)</f>
        <v>137024.6717</v>
      </c>
      <c r="O83" s="53">
        <f t="shared" si="138"/>
        <v>-94646.83454</v>
      </c>
      <c r="P83" s="53">
        <f t="shared" si="138"/>
        <v>-26031.29535</v>
      </c>
    </row>
    <row r="84">
      <c r="A84" s="53">
        <v>13416.0</v>
      </c>
      <c r="B84" s="53">
        <v>-49470.76456964523</v>
      </c>
      <c r="C84" s="53">
        <v>-50793.23338578902</v>
      </c>
      <c r="D84" s="53">
        <v>41774.05888978538</v>
      </c>
      <c r="E84" s="53">
        <f t="shared" ref="E84:G84" si="139">B84*(1-61%)</f>
        <v>-19293.59818</v>
      </c>
      <c r="F84" s="53">
        <f t="shared" si="139"/>
        <v>-19809.36102</v>
      </c>
      <c r="G84" s="53">
        <f t="shared" si="139"/>
        <v>16291.88297</v>
      </c>
      <c r="H84" s="53"/>
      <c r="I84" s="53"/>
      <c r="J84" s="53">
        <v>13416.0</v>
      </c>
      <c r="K84" s="53">
        <v>11324.5434164514</v>
      </c>
      <c r="L84" s="53">
        <v>48567.11196643702</v>
      </c>
      <c r="M84" s="53">
        <v>67859.08707956808</v>
      </c>
      <c r="N84" s="53">
        <f t="shared" ref="N84:P84" si="140">K84*(1-61%)</f>
        <v>4416.571932</v>
      </c>
      <c r="O84" s="53">
        <f t="shared" si="140"/>
        <v>18941.17367</v>
      </c>
      <c r="P84" s="53">
        <f t="shared" si="140"/>
        <v>26465.04396</v>
      </c>
    </row>
    <row r="85">
      <c r="A85" s="53">
        <v>13518.0</v>
      </c>
      <c r="B85" s="53">
        <v>154448.8298973576</v>
      </c>
      <c r="C85" s="53">
        <v>-70942.80225892132</v>
      </c>
      <c r="D85" s="53">
        <v>-94897.63978228733</v>
      </c>
      <c r="E85" s="53">
        <f t="shared" ref="E85:G85" si="141">B85*(1-61%)</f>
        <v>60235.04366</v>
      </c>
      <c r="F85" s="53">
        <f t="shared" si="141"/>
        <v>-27667.69288</v>
      </c>
      <c r="G85" s="53">
        <f t="shared" si="141"/>
        <v>-37010.07952</v>
      </c>
      <c r="H85" s="53"/>
      <c r="I85" s="53"/>
      <c r="J85" s="53">
        <v>13518.0</v>
      </c>
      <c r="K85" s="53">
        <v>240691.47652214055</v>
      </c>
      <c r="L85" s="53">
        <v>98428.22513320192</v>
      </c>
      <c r="M85" s="53">
        <v>-18322.504116079777</v>
      </c>
      <c r="N85" s="53">
        <f t="shared" ref="N85:P85" si="142">K85*(1-61%)</f>
        <v>93869.67584</v>
      </c>
      <c r="O85" s="53">
        <f t="shared" si="142"/>
        <v>38387.0078</v>
      </c>
      <c r="P85" s="53">
        <f t="shared" si="142"/>
        <v>-7145.776605</v>
      </c>
    </row>
    <row r="86">
      <c r="A86" s="53">
        <v>13799.0</v>
      </c>
      <c r="B86" s="53">
        <v>-167844.70228091138</v>
      </c>
      <c r="C86" s="53">
        <v>-158318.3621574545</v>
      </c>
      <c r="D86" s="53">
        <v>-37060.39594711887</v>
      </c>
      <c r="E86" s="53">
        <f t="shared" ref="E86:G86" si="143">B86*(1-61%)</f>
        <v>-65459.43389</v>
      </c>
      <c r="F86" s="53">
        <f t="shared" si="143"/>
        <v>-61744.16124</v>
      </c>
      <c r="G86" s="53">
        <f t="shared" si="143"/>
        <v>-14453.55442</v>
      </c>
      <c r="H86" s="53"/>
      <c r="I86" s="53"/>
      <c r="J86" s="53">
        <v>13799.0</v>
      </c>
      <c r="K86" s="53">
        <v>-117061.82955973843</v>
      </c>
      <c r="L86" s="53">
        <v>15507.517151788035</v>
      </c>
      <c r="M86" s="53">
        <v>15720.03328473781</v>
      </c>
      <c r="N86" s="53">
        <f t="shared" ref="N86:P86" si="144">K86*(1-61%)</f>
        <v>-45654.11353</v>
      </c>
      <c r="O86" s="53">
        <f t="shared" si="144"/>
        <v>6047.931689</v>
      </c>
      <c r="P86" s="53">
        <f t="shared" si="144"/>
        <v>6130.812981</v>
      </c>
    </row>
    <row r="87">
      <c r="A87" s="53">
        <v>13855.0</v>
      </c>
      <c r="B87" s="53">
        <v>54983.15615755813</v>
      </c>
      <c r="C87" s="53">
        <v>-15997.517806907443</v>
      </c>
      <c r="D87" s="53">
        <v>-99840.4254815175</v>
      </c>
      <c r="E87" s="53">
        <f t="shared" ref="E87:G87" si="145">B87*(1-61%)</f>
        <v>21443.4309</v>
      </c>
      <c r="F87" s="53">
        <f t="shared" si="145"/>
        <v>-6239.031945</v>
      </c>
      <c r="G87" s="53">
        <f t="shared" si="145"/>
        <v>-38937.76594</v>
      </c>
      <c r="H87" s="53"/>
      <c r="I87" s="53"/>
      <c r="J87" s="53">
        <v>13855.0</v>
      </c>
      <c r="K87" s="53">
        <v>120064.71213509054</v>
      </c>
      <c r="L87" s="53">
        <v>107375.56846707697</v>
      </c>
      <c r="M87" s="53">
        <v>-45268.388199105684</v>
      </c>
      <c r="N87" s="53">
        <f t="shared" ref="N87:P87" si="146">K87*(1-61%)</f>
        <v>46825.23773</v>
      </c>
      <c r="O87" s="53">
        <f t="shared" si="146"/>
        <v>41876.4717</v>
      </c>
      <c r="P87" s="53">
        <f t="shared" si="146"/>
        <v>-17654.6714</v>
      </c>
    </row>
    <row r="88">
      <c r="A88" s="53">
        <v>13994.0</v>
      </c>
      <c r="B88" s="53">
        <v>-64917.27906286496</v>
      </c>
      <c r="C88" s="53">
        <v>18501.50925957801</v>
      </c>
      <c r="D88" s="53">
        <v>-62275.87965795948</v>
      </c>
      <c r="E88" s="53">
        <f t="shared" ref="E88:G88" si="147">B88*(1-61%)</f>
        <v>-25317.73883</v>
      </c>
      <c r="F88" s="53">
        <f t="shared" si="147"/>
        <v>7215.588611</v>
      </c>
      <c r="G88" s="53">
        <f t="shared" si="147"/>
        <v>-24287.59307</v>
      </c>
      <c r="H88" s="53"/>
      <c r="I88" s="53"/>
      <c r="J88" s="53">
        <v>13994.0</v>
      </c>
      <c r="K88" s="53">
        <v>6080.749867653423</v>
      </c>
      <c r="L88" s="53">
        <v>45415.15507100095</v>
      </c>
      <c r="M88" s="53">
        <v>-66570.75023656976</v>
      </c>
      <c r="N88" s="53">
        <f t="shared" ref="N88:P88" si="148">K88*(1-61%)</f>
        <v>2371.492448</v>
      </c>
      <c r="O88" s="53">
        <f t="shared" si="148"/>
        <v>17711.91048</v>
      </c>
      <c r="P88" s="53">
        <f t="shared" si="148"/>
        <v>-25962.59259</v>
      </c>
    </row>
    <row r="89">
      <c r="A89" s="53">
        <v>13997.0</v>
      </c>
      <c r="B89" s="53">
        <v>-114309.33432515281</v>
      </c>
      <c r="C89" s="53">
        <v>25093.334711803393</v>
      </c>
      <c r="D89" s="53">
        <v>-8827.02836469527</v>
      </c>
      <c r="E89" s="53">
        <f t="shared" ref="E89:G89" si="149">B89*(1-61%)</f>
        <v>-44580.64039</v>
      </c>
      <c r="F89" s="53">
        <f t="shared" si="149"/>
        <v>9786.400538</v>
      </c>
      <c r="G89" s="53">
        <f t="shared" si="149"/>
        <v>-3442.541062</v>
      </c>
      <c r="H89" s="53"/>
      <c r="I89" s="53"/>
      <c r="J89" s="53">
        <v>13997.0</v>
      </c>
      <c r="K89" s="53">
        <v>12582.44946346791</v>
      </c>
      <c r="L89" s="53">
        <v>97066.47684188733</v>
      </c>
      <c r="M89" s="53">
        <v>-9482.757260750472</v>
      </c>
      <c r="N89" s="53">
        <f t="shared" ref="N89:P89" si="150">K89*(1-61%)</f>
        <v>4907.155291</v>
      </c>
      <c r="O89" s="53">
        <f t="shared" si="150"/>
        <v>37855.92597</v>
      </c>
      <c r="P89" s="53">
        <f t="shared" si="150"/>
        <v>-3698.275332</v>
      </c>
    </row>
    <row r="90">
      <c r="A90" s="53">
        <v>14052.0</v>
      </c>
      <c r="B90" s="53">
        <v>144619.20735775164</v>
      </c>
      <c r="C90" s="53">
        <v>-64976.520807948385</v>
      </c>
      <c r="D90" s="53">
        <v>-9156.69413234947</v>
      </c>
      <c r="E90" s="53">
        <f t="shared" ref="E90:G90" si="151">B90*(1-61%)</f>
        <v>56401.49087</v>
      </c>
      <c r="F90" s="53">
        <f t="shared" si="151"/>
        <v>-25340.84312</v>
      </c>
      <c r="G90" s="53">
        <f t="shared" si="151"/>
        <v>-3571.110712</v>
      </c>
      <c r="H90" s="53"/>
      <c r="I90" s="53"/>
      <c r="J90" s="53">
        <v>14052.0</v>
      </c>
      <c r="K90" s="53">
        <v>224364.43452841445</v>
      </c>
      <c r="L90" s="53">
        <v>-19742.178025867423</v>
      </c>
      <c r="M90" s="53">
        <v>-21563.734539877783</v>
      </c>
      <c r="N90" s="53">
        <f t="shared" ref="N90:P90" si="152">K90*(1-61%)</f>
        <v>87502.12947</v>
      </c>
      <c r="O90" s="53">
        <f t="shared" si="152"/>
        <v>-7699.44943</v>
      </c>
      <c r="P90" s="53">
        <f t="shared" si="152"/>
        <v>-8409.856471</v>
      </c>
    </row>
    <row r="91">
      <c r="A91" s="53">
        <v>14114.0</v>
      </c>
      <c r="B91" s="53">
        <v>-12562.127587882684</v>
      </c>
      <c r="C91" s="53">
        <v>-64664.15698866994</v>
      </c>
      <c r="D91" s="53">
        <v>-75126.29380346718</v>
      </c>
      <c r="E91" s="53">
        <f t="shared" ref="E91:G91" si="153">B91*(1-61%)</f>
        <v>-4899.229759</v>
      </c>
      <c r="F91" s="53">
        <f t="shared" si="153"/>
        <v>-25219.02123</v>
      </c>
      <c r="G91" s="53">
        <f t="shared" si="153"/>
        <v>-29299.25458</v>
      </c>
      <c r="H91" s="53"/>
      <c r="I91" s="53"/>
      <c r="J91" s="53">
        <v>14114.0</v>
      </c>
      <c r="K91" s="53">
        <v>25750.94831713061</v>
      </c>
      <c r="L91" s="53">
        <v>-13054.414286072688</v>
      </c>
      <c r="M91" s="53">
        <v>-35738.85158439346</v>
      </c>
      <c r="N91" s="53">
        <f t="shared" ref="N91:P91" si="154">K91*(1-61%)</f>
        <v>10042.86984</v>
      </c>
      <c r="O91" s="53">
        <f t="shared" si="154"/>
        <v>-5091.221572</v>
      </c>
      <c r="P91" s="53">
        <f t="shared" si="154"/>
        <v>-13938.15212</v>
      </c>
    </row>
    <row r="92">
      <c r="A92" s="53">
        <v>14150.0</v>
      </c>
      <c r="B92" s="53">
        <v>-214717.85338417898</v>
      </c>
      <c r="C92" s="53">
        <v>-113980.62913727267</v>
      </c>
      <c r="D92" s="53">
        <v>149991.0690325853</v>
      </c>
      <c r="E92" s="53">
        <f t="shared" ref="E92:G92" si="155">B92*(1-61%)</f>
        <v>-83739.96282</v>
      </c>
      <c r="F92" s="53">
        <f t="shared" si="155"/>
        <v>-44452.44536</v>
      </c>
      <c r="G92" s="53">
        <f t="shared" si="155"/>
        <v>58496.51692</v>
      </c>
      <c r="H92" s="53"/>
      <c r="I92" s="53"/>
      <c r="J92" s="53">
        <v>14150.0</v>
      </c>
      <c r="K92" s="53">
        <v>58305.16226337334</v>
      </c>
      <c r="L92" s="53">
        <v>-378057.0671781716</v>
      </c>
      <c r="M92" s="53">
        <v>169028.74036929547</v>
      </c>
      <c r="N92" s="53">
        <f t="shared" ref="N92:P92" si="156">K92*(1-61%)</f>
        <v>22739.01328</v>
      </c>
      <c r="O92" s="53">
        <f t="shared" si="156"/>
        <v>-147442.2562</v>
      </c>
      <c r="P92" s="53">
        <f t="shared" si="156"/>
        <v>65921.20874</v>
      </c>
    </row>
    <row r="93">
      <c r="A93" s="53">
        <v>14156.0</v>
      </c>
      <c r="B93" s="53">
        <v>-49020.64707384579</v>
      </c>
      <c r="C93" s="53">
        <v>-72986.63487786191</v>
      </c>
      <c r="D93" s="53">
        <v>-1761.957780174419</v>
      </c>
      <c r="E93" s="53">
        <f t="shared" ref="E93:G93" si="157">B93*(1-61%)</f>
        <v>-19118.05236</v>
      </c>
      <c r="F93" s="53">
        <f t="shared" si="157"/>
        <v>-28464.7876</v>
      </c>
      <c r="G93" s="53">
        <f t="shared" si="157"/>
        <v>-687.1635343</v>
      </c>
      <c r="H93" s="53"/>
      <c r="I93" s="53"/>
      <c r="J93" s="53">
        <v>14156.0</v>
      </c>
      <c r="K93" s="53">
        <v>-6307.511426529291</v>
      </c>
      <c r="L93" s="53">
        <v>-72092.46674753996</v>
      </c>
      <c r="M93" s="53">
        <v>-28060.55490170778</v>
      </c>
      <c r="N93" s="53">
        <f t="shared" ref="N93:P93" si="158">K93*(1-61%)</f>
        <v>-2459.929456</v>
      </c>
      <c r="O93" s="53">
        <f t="shared" si="158"/>
        <v>-28116.06203</v>
      </c>
      <c r="P93" s="53">
        <f t="shared" si="158"/>
        <v>-10943.61641</v>
      </c>
    </row>
    <row r="94">
      <c r="A94" s="53">
        <v>14158.0</v>
      </c>
      <c r="B94" s="53">
        <v>-160552.14961932285</v>
      </c>
      <c r="C94" s="53">
        <v>185331.93080372637</v>
      </c>
      <c r="D94" s="53">
        <v>38858.34144518155</v>
      </c>
      <c r="E94" s="53">
        <f t="shared" ref="E94:G94" si="159">B94*(1-61%)</f>
        <v>-62615.33835</v>
      </c>
      <c r="F94" s="53">
        <f t="shared" si="159"/>
        <v>72279.45301</v>
      </c>
      <c r="G94" s="53">
        <f t="shared" si="159"/>
        <v>15154.75316</v>
      </c>
      <c r="H94" s="53"/>
      <c r="I94" s="53"/>
      <c r="J94" s="53">
        <v>14158.0</v>
      </c>
      <c r="K94" s="53">
        <v>-40419.46050191394</v>
      </c>
      <c r="L94" s="53">
        <v>344738.87092244293</v>
      </c>
      <c r="M94" s="53">
        <v>106003.26735324485</v>
      </c>
      <c r="N94" s="53">
        <f t="shared" ref="N94:P94" si="160">K94*(1-61%)</f>
        <v>-15763.5896</v>
      </c>
      <c r="O94" s="53">
        <f t="shared" si="160"/>
        <v>134448.1597</v>
      </c>
      <c r="P94" s="53">
        <f t="shared" si="160"/>
        <v>41341.27427</v>
      </c>
    </row>
    <row r="95">
      <c r="A95" s="53">
        <v>14159.0</v>
      </c>
      <c r="B95" s="53">
        <v>-104226.42871512937</v>
      </c>
      <c r="C95" s="53">
        <v>90081.04771009956</v>
      </c>
      <c r="D95" s="53">
        <v>138610.63963782784</v>
      </c>
      <c r="E95" s="53">
        <f t="shared" ref="E95:G95" si="161">B95*(1-61%)</f>
        <v>-40648.3072</v>
      </c>
      <c r="F95" s="53">
        <f t="shared" si="161"/>
        <v>35131.60861</v>
      </c>
      <c r="G95" s="53">
        <f t="shared" si="161"/>
        <v>54058.14946</v>
      </c>
      <c r="H95" s="53"/>
      <c r="I95" s="53"/>
      <c r="J95" s="53">
        <v>14159.0</v>
      </c>
      <c r="K95" s="53">
        <v>-66764.31044647032</v>
      </c>
      <c r="L95" s="53">
        <v>134101.1290878188</v>
      </c>
      <c r="M95" s="53">
        <v>150286.73434873432</v>
      </c>
      <c r="N95" s="53">
        <f t="shared" ref="N95:P95" si="162">K95*(1-61%)</f>
        <v>-26038.08107</v>
      </c>
      <c r="O95" s="53">
        <f t="shared" si="162"/>
        <v>52299.44034</v>
      </c>
      <c r="P95" s="53">
        <f t="shared" si="162"/>
        <v>58611.8264</v>
      </c>
    </row>
    <row r="96">
      <c r="A96" s="53">
        <v>14160.0</v>
      </c>
      <c r="B96" s="53">
        <v>-29407.715615929832</v>
      </c>
      <c r="C96" s="53">
        <v>-113122.4456758439</v>
      </c>
      <c r="D96" s="53">
        <v>-3489.696517416412</v>
      </c>
      <c r="E96" s="53">
        <f t="shared" ref="E96:G96" si="163">B96*(1-61%)</f>
        <v>-11469.00909</v>
      </c>
      <c r="F96" s="53">
        <f t="shared" si="163"/>
        <v>-44117.75381</v>
      </c>
      <c r="G96" s="53">
        <f t="shared" si="163"/>
        <v>-1360.981642</v>
      </c>
      <c r="H96" s="53"/>
      <c r="I96" s="53"/>
      <c r="J96" s="53">
        <v>14160.0</v>
      </c>
      <c r="K96" s="53">
        <v>28940.99595502317</v>
      </c>
      <c r="L96" s="53">
        <v>-100432.19035782361</v>
      </c>
      <c r="M96" s="53">
        <v>-41974.654842677446</v>
      </c>
      <c r="N96" s="53">
        <f t="shared" ref="N96:P96" si="164">K96*(1-61%)</f>
        <v>11286.98842</v>
      </c>
      <c r="O96" s="53">
        <f t="shared" si="164"/>
        <v>-39168.55424</v>
      </c>
      <c r="P96" s="53">
        <f t="shared" si="164"/>
        <v>-16370.11539</v>
      </c>
    </row>
    <row r="97">
      <c r="A97" s="53">
        <v>14162.0</v>
      </c>
      <c r="B97" s="53">
        <v>103127.25539115671</v>
      </c>
      <c r="C97" s="53">
        <v>32281.20948631697</v>
      </c>
      <c r="D97" s="53">
        <v>163284.43850704996</v>
      </c>
      <c r="E97" s="53">
        <f t="shared" ref="E97:G97" si="165">B97*(1-61%)</f>
        <v>40219.6296</v>
      </c>
      <c r="F97" s="53">
        <f t="shared" si="165"/>
        <v>12589.6717</v>
      </c>
      <c r="G97" s="53">
        <f t="shared" si="165"/>
        <v>63680.93102</v>
      </c>
      <c r="H97" s="53"/>
      <c r="I97" s="53"/>
      <c r="J97" s="53">
        <v>14162.0</v>
      </c>
      <c r="K97" s="53">
        <v>194170.53441260156</v>
      </c>
      <c r="L97" s="53">
        <v>32229.258382204694</v>
      </c>
      <c r="M97" s="53">
        <v>94939.63107300417</v>
      </c>
      <c r="N97" s="53">
        <f t="shared" ref="N97:P97" si="166">K97*(1-61%)</f>
        <v>75726.50842</v>
      </c>
      <c r="O97" s="53">
        <f t="shared" si="166"/>
        <v>12569.41077</v>
      </c>
      <c r="P97" s="53">
        <f t="shared" si="166"/>
        <v>37026.45612</v>
      </c>
    </row>
    <row r="98">
      <c r="A98" s="53">
        <v>14163.0</v>
      </c>
      <c r="B98" s="53">
        <v>-424793.10975937755</v>
      </c>
      <c r="C98" s="53">
        <v>-275028.3348607988</v>
      </c>
      <c r="D98" s="53">
        <v>-259445.60447805133</v>
      </c>
      <c r="E98" s="53">
        <f t="shared" ref="E98:G98" si="167">B98*(1-61%)</f>
        <v>-165669.3128</v>
      </c>
      <c r="F98" s="53">
        <f t="shared" si="167"/>
        <v>-107261.0506</v>
      </c>
      <c r="G98" s="53">
        <f t="shared" si="167"/>
        <v>-101183.7857</v>
      </c>
      <c r="H98" s="53"/>
      <c r="I98" s="53"/>
      <c r="J98" s="53">
        <v>14163.0</v>
      </c>
      <c r="K98" s="53">
        <v>80866.51328120916</v>
      </c>
      <c r="L98" s="53">
        <v>382423.40514815535</v>
      </c>
      <c r="M98" s="53">
        <v>87559.2688457889</v>
      </c>
      <c r="N98" s="53">
        <f t="shared" ref="N98:P98" si="168">K98*(1-61%)</f>
        <v>31537.94018</v>
      </c>
      <c r="O98" s="53">
        <f t="shared" si="168"/>
        <v>149145.128</v>
      </c>
      <c r="P98" s="53">
        <f t="shared" si="168"/>
        <v>34148.11485</v>
      </c>
    </row>
    <row r="99">
      <c r="A99" s="53">
        <v>14164.0</v>
      </c>
      <c r="B99" s="53">
        <v>7146.363552973263</v>
      </c>
      <c r="C99" s="53">
        <v>344758.3554394969</v>
      </c>
      <c r="D99" s="53">
        <v>-29776.351661978755</v>
      </c>
      <c r="E99" s="53">
        <f t="shared" ref="E99:G99" si="169">B99*(1-61%)</f>
        <v>2787.081786</v>
      </c>
      <c r="F99" s="53">
        <f t="shared" si="169"/>
        <v>134455.7586</v>
      </c>
      <c r="G99" s="53">
        <f t="shared" si="169"/>
        <v>-11612.77715</v>
      </c>
      <c r="H99" s="53"/>
      <c r="I99" s="53"/>
      <c r="J99" s="53">
        <v>14164.0</v>
      </c>
      <c r="K99" s="53">
        <v>184341.94864645592</v>
      </c>
      <c r="L99" s="53">
        <v>604087.2154260929</v>
      </c>
      <c r="M99" s="53">
        <v>95021.22108830008</v>
      </c>
      <c r="N99" s="53">
        <f t="shared" ref="N99:P99" si="170">K99*(1-61%)</f>
        <v>71893.35997</v>
      </c>
      <c r="O99" s="53">
        <f t="shared" si="170"/>
        <v>235594.014</v>
      </c>
      <c r="P99" s="53">
        <f t="shared" si="170"/>
        <v>37058.27622</v>
      </c>
    </row>
    <row r="100">
      <c r="A100" s="53">
        <v>14166.0</v>
      </c>
      <c r="B100" s="53">
        <v>-164998.44936768504</v>
      </c>
      <c r="C100" s="53">
        <v>-332773.8561481419</v>
      </c>
      <c r="D100" s="53">
        <v>-116058.97076097973</v>
      </c>
      <c r="E100" s="53">
        <f t="shared" ref="E100:G100" si="171">B100*(1-61%)</f>
        <v>-64349.39525</v>
      </c>
      <c r="F100" s="53">
        <f t="shared" si="171"/>
        <v>-129781.8039</v>
      </c>
      <c r="G100" s="53">
        <f t="shared" si="171"/>
        <v>-45262.9986</v>
      </c>
      <c r="H100" s="53"/>
      <c r="I100" s="53"/>
      <c r="J100" s="53">
        <v>14166.0</v>
      </c>
      <c r="K100" s="53">
        <v>-166492.70821190925</v>
      </c>
      <c r="L100" s="53">
        <v>-210252.64423955439</v>
      </c>
      <c r="M100" s="53">
        <v>-138579.4647013374</v>
      </c>
      <c r="N100" s="53">
        <f t="shared" ref="N100:P100" si="172">K100*(1-61%)</f>
        <v>-64932.1562</v>
      </c>
      <c r="O100" s="53">
        <f t="shared" si="172"/>
        <v>-81998.53125</v>
      </c>
      <c r="P100" s="53">
        <f t="shared" si="172"/>
        <v>-54045.99123</v>
      </c>
    </row>
    <row r="101">
      <c r="A101" s="53">
        <v>14167.0</v>
      </c>
      <c r="B101" s="53"/>
      <c r="C101" s="53">
        <v>0.0</v>
      </c>
      <c r="D101" s="53"/>
      <c r="E101" s="53">
        <f t="shared" ref="E101:G101" si="173">B101*(1-61%)</f>
        <v>0</v>
      </c>
      <c r="F101" s="53">
        <f t="shared" si="173"/>
        <v>0</v>
      </c>
      <c r="G101" s="53">
        <f t="shared" si="173"/>
        <v>0</v>
      </c>
      <c r="H101" s="53"/>
      <c r="I101" s="53"/>
      <c r="J101" s="53">
        <v>14167.0</v>
      </c>
      <c r="K101" s="53"/>
      <c r="L101" s="53">
        <v>0.0</v>
      </c>
      <c r="M101" s="53"/>
      <c r="N101" s="53">
        <f t="shared" ref="N101:P101" si="174">K101*(1-61%)</f>
        <v>0</v>
      </c>
      <c r="O101" s="53">
        <f t="shared" si="174"/>
        <v>0</v>
      </c>
      <c r="P101" s="53">
        <f t="shared" si="174"/>
        <v>0</v>
      </c>
    </row>
    <row r="102">
      <c r="A102" s="53">
        <v>14168.0</v>
      </c>
      <c r="B102" s="53">
        <v>-110078.79354680296</v>
      </c>
      <c r="C102" s="53">
        <v>14809.691860555391</v>
      </c>
      <c r="D102" s="53">
        <v>-56619.291517446196</v>
      </c>
      <c r="E102" s="53">
        <f t="shared" ref="E102:G102" si="175">B102*(1-61%)</f>
        <v>-42930.72948</v>
      </c>
      <c r="F102" s="53">
        <f t="shared" si="175"/>
        <v>5775.779826</v>
      </c>
      <c r="G102" s="53">
        <f t="shared" si="175"/>
        <v>-22081.52369</v>
      </c>
      <c r="H102" s="53"/>
      <c r="I102" s="53"/>
      <c r="J102" s="53">
        <v>14168.0</v>
      </c>
      <c r="K102" s="53">
        <v>-10315.327935327989</v>
      </c>
      <c r="L102" s="53">
        <v>142028.46306269904</v>
      </c>
      <c r="M102" s="53">
        <v>-9985.481040447805</v>
      </c>
      <c r="N102" s="53">
        <f t="shared" ref="N102:P102" si="176">K102*(1-61%)</f>
        <v>-4022.977895</v>
      </c>
      <c r="O102" s="53">
        <f t="shared" si="176"/>
        <v>55391.10059</v>
      </c>
      <c r="P102" s="53">
        <f t="shared" si="176"/>
        <v>-3894.337606</v>
      </c>
    </row>
    <row r="103">
      <c r="A103" s="53">
        <v>14173.0</v>
      </c>
      <c r="B103" s="53">
        <v>-111033.1786296612</v>
      </c>
      <c r="C103" s="53">
        <v>64300.88013768553</v>
      </c>
      <c r="D103" s="53">
        <v>57331.77311585718</v>
      </c>
      <c r="E103" s="53">
        <f t="shared" ref="E103:G103" si="177">B103*(1-61%)</f>
        <v>-43302.93967</v>
      </c>
      <c r="F103" s="53">
        <f t="shared" si="177"/>
        <v>25077.34325</v>
      </c>
      <c r="G103" s="53">
        <f t="shared" si="177"/>
        <v>22359.39152</v>
      </c>
      <c r="H103" s="53"/>
      <c r="I103" s="53"/>
      <c r="J103" s="53">
        <v>14173.0</v>
      </c>
      <c r="K103" s="53">
        <v>-85077.52776914093</v>
      </c>
      <c r="L103" s="53">
        <v>-28726.76563162373</v>
      </c>
      <c r="M103" s="53">
        <v>-11968.916348299994</v>
      </c>
      <c r="N103" s="53">
        <f t="shared" ref="N103:P103" si="178">K103*(1-61%)</f>
        <v>-33180.23583</v>
      </c>
      <c r="O103" s="53">
        <f t="shared" si="178"/>
        <v>-11203.4386</v>
      </c>
      <c r="P103" s="53">
        <f t="shared" si="178"/>
        <v>-4667.877376</v>
      </c>
    </row>
    <row r="104">
      <c r="A104" s="53">
        <v>14176.0</v>
      </c>
      <c r="B104" s="53">
        <v>74092.62296897614</v>
      </c>
      <c r="C104" s="53">
        <v>-81172.3947976174</v>
      </c>
      <c r="D104" s="53">
        <v>-51573.50584849578</v>
      </c>
      <c r="E104" s="53">
        <f t="shared" ref="E104:G104" si="179">B104*(1-61%)</f>
        <v>28896.12296</v>
      </c>
      <c r="F104" s="53">
        <f t="shared" si="179"/>
        <v>-31657.23397</v>
      </c>
      <c r="G104" s="53">
        <f t="shared" si="179"/>
        <v>-20113.66728</v>
      </c>
      <c r="H104" s="53"/>
      <c r="I104" s="53"/>
      <c r="J104" s="53">
        <v>14176.0</v>
      </c>
      <c r="K104" s="53">
        <v>160255.52246369908</v>
      </c>
      <c r="L104" s="53">
        <v>-72971.19036506584</v>
      </c>
      <c r="M104" s="53">
        <v>-117247.12854809708</v>
      </c>
      <c r="N104" s="53">
        <f t="shared" ref="N104:P104" si="180">K104*(1-61%)</f>
        <v>62499.65376</v>
      </c>
      <c r="O104" s="53">
        <f t="shared" si="180"/>
        <v>-28458.76424</v>
      </c>
      <c r="P104" s="53">
        <f t="shared" si="180"/>
        <v>-45726.38013</v>
      </c>
    </row>
    <row r="105">
      <c r="A105" s="53">
        <v>14182.0</v>
      </c>
      <c r="B105" s="53">
        <v>-245511.95977263275</v>
      </c>
      <c r="C105" s="53">
        <v>-242120.05904895472</v>
      </c>
      <c r="D105" s="53">
        <v>-138854.22929060136</v>
      </c>
      <c r="E105" s="53">
        <f t="shared" ref="E105:G105" si="181">B105*(1-61%)</f>
        <v>-95749.66431</v>
      </c>
      <c r="F105" s="53">
        <f t="shared" si="181"/>
        <v>-94426.82303</v>
      </c>
      <c r="G105" s="53">
        <f t="shared" si="181"/>
        <v>-54153.14942</v>
      </c>
      <c r="H105" s="53"/>
      <c r="I105" s="53"/>
      <c r="J105" s="53">
        <v>14182.0</v>
      </c>
      <c r="K105" s="53">
        <v>-131943.05310480826</v>
      </c>
      <c r="L105" s="53">
        <v>-120759.29865012449</v>
      </c>
      <c r="M105" s="53">
        <v>-159416.83877908098</v>
      </c>
      <c r="N105" s="53">
        <f t="shared" ref="N105:P105" si="182">K105*(1-61%)</f>
        <v>-51457.79071</v>
      </c>
      <c r="O105" s="53">
        <f t="shared" si="182"/>
        <v>-47096.12647</v>
      </c>
      <c r="P105" s="53">
        <f t="shared" si="182"/>
        <v>-62172.56712</v>
      </c>
    </row>
    <row r="106">
      <c r="A106" s="53">
        <v>14184.0</v>
      </c>
      <c r="B106" s="53">
        <v>-393880.9389860969</v>
      </c>
      <c r="C106" s="53">
        <v>-67512.0631893159</v>
      </c>
      <c r="D106" s="53">
        <v>56729.71211346621</v>
      </c>
      <c r="E106" s="53">
        <f t="shared" ref="E106:G106" si="183">B106*(1-61%)</f>
        <v>-153613.5662</v>
      </c>
      <c r="F106" s="53">
        <f t="shared" si="183"/>
        <v>-26329.70464</v>
      </c>
      <c r="G106" s="53">
        <f t="shared" si="183"/>
        <v>22124.58772</v>
      </c>
      <c r="H106" s="53"/>
      <c r="I106" s="53"/>
      <c r="J106" s="53">
        <v>14184.0</v>
      </c>
      <c r="K106" s="53">
        <v>-188009.48793762978</v>
      </c>
      <c r="L106" s="53">
        <v>-307573.01295771514</v>
      </c>
      <c r="M106" s="53">
        <v>46030.93051058149</v>
      </c>
      <c r="N106" s="53">
        <f t="shared" ref="N106:P106" si="184">K106*(1-61%)</f>
        <v>-73323.7003</v>
      </c>
      <c r="O106" s="53">
        <f t="shared" si="184"/>
        <v>-119953.4751</v>
      </c>
      <c r="P106" s="53">
        <f t="shared" si="184"/>
        <v>17952.0629</v>
      </c>
    </row>
    <row r="107">
      <c r="A107" s="53">
        <v>14185.0</v>
      </c>
      <c r="B107" s="53">
        <v>-349239.23768292903</v>
      </c>
      <c r="C107" s="53">
        <v>-83834.89444299988</v>
      </c>
      <c r="D107" s="53">
        <v>-43197.11498525465</v>
      </c>
      <c r="E107" s="53">
        <f t="shared" ref="E107:G107" si="185">B107*(1-61%)</f>
        <v>-136203.3027</v>
      </c>
      <c r="F107" s="53">
        <f t="shared" si="185"/>
        <v>-32695.60883</v>
      </c>
      <c r="G107" s="53">
        <f t="shared" si="185"/>
        <v>-16846.87484</v>
      </c>
      <c r="H107" s="53"/>
      <c r="I107" s="53"/>
      <c r="J107" s="53">
        <v>14185.0</v>
      </c>
      <c r="K107" s="53">
        <v>-207279.95492253194</v>
      </c>
      <c r="L107" s="53">
        <v>34876.366506095335</v>
      </c>
      <c r="M107" s="53">
        <v>23611.30091734784</v>
      </c>
      <c r="N107" s="53">
        <f t="shared" ref="N107:P107" si="186">K107*(1-61%)</f>
        <v>-80839.18242</v>
      </c>
      <c r="O107" s="53">
        <f t="shared" si="186"/>
        <v>13601.78294</v>
      </c>
      <c r="P107" s="53">
        <f t="shared" si="186"/>
        <v>9208.407358</v>
      </c>
    </row>
    <row r="108">
      <c r="A108" s="53">
        <v>14186.0</v>
      </c>
      <c r="B108" s="53">
        <v>-248772.53514765587</v>
      </c>
      <c r="C108" s="53">
        <v>-133454.05052789897</v>
      </c>
      <c r="D108" s="53">
        <v>-6221.00066470488</v>
      </c>
      <c r="E108" s="53">
        <f t="shared" ref="E108:G108" si="187">B108*(1-61%)</f>
        <v>-97021.28871</v>
      </c>
      <c r="F108" s="53">
        <f t="shared" si="187"/>
        <v>-52047.07971</v>
      </c>
      <c r="G108" s="53">
        <f t="shared" si="187"/>
        <v>-2426.190259</v>
      </c>
      <c r="H108" s="53"/>
      <c r="I108" s="53"/>
      <c r="J108" s="53">
        <v>14186.0</v>
      </c>
      <c r="K108" s="53">
        <v>-160842.14980443552</v>
      </c>
      <c r="L108" s="53">
        <v>65580.8191090448</v>
      </c>
      <c r="M108" s="53">
        <v>-6257.954023270786</v>
      </c>
      <c r="N108" s="53">
        <f t="shared" ref="N108:P108" si="188">K108*(1-61%)</f>
        <v>-62728.43842</v>
      </c>
      <c r="O108" s="53">
        <f t="shared" si="188"/>
        <v>25576.51945</v>
      </c>
      <c r="P108" s="53">
        <f t="shared" si="188"/>
        <v>-2440.602069</v>
      </c>
    </row>
    <row r="109">
      <c r="A109" s="53">
        <v>14188.0</v>
      </c>
      <c r="B109" s="53">
        <v>-39718.70787838015</v>
      </c>
      <c r="C109" s="53">
        <v>179431.5848510592</v>
      </c>
      <c r="D109" s="53">
        <v>50530.90579256595</v>
      </c>
      <c r="E109" s="53">
        <f t="shared" ref="E109:G109" si="189">B109*(1-61%)</f>
        <v>-15490.29607</v>
      </c>
      <c r="F109" s="53">
        <f t="shared" si="189"/>
        <v>69978.31809</v>
      </c>
      <c r="G109" s="53">
        <f t="shared" si="189"/>
        <v>19707.05326</v>
      </c>
      <c r="H109" s="53"/>
      <c r="I109" s="53"/>
      <c r="J109" s="53">
        <v>14188.0</v>
      </c>
      <c r="K109" s="53">
        <v>-45828.4903842119</v>
      </c>
      <c r="L109" s="53">
        <v>241290.41795192694</v>
      </c>
      <c r="M109" s="53">
        <v>62639.32449227603</v>
      </c>
      <c r="N109" s="53">
        <f t="shared" ref="N109:P109" si="190">K109*(1-61%)</f>
        <v>-17873.11125</v>
      </c>
      <c r="O109" s="53">
        <f t="shared" si="190"/>
        <v>94103.263</v>
      </c>
      <c r="P109" s="53">
        <f t="shared" si="190"/>
        <v>24429.33655</v>
      </c>
    </row>
    <row r="110">
      <c r="A110" s="53">
        <v>14189.0</v>
      </c>
      <c r="B110" s="53">
        <v>521714.6842266597</v>
      </c>
      <c r="C110" s="53">
        <v>-1460174.1215847812</v>
      </c>
      <c r="D110" s="53">
        <v>-65609.91978480363</v>
      </c>
      <c r="E110" s="53">
        <f t="shared" ref="E110:G110" si="191">B110*(1-61%)</f>
        <v>203468.7268</v>
      </c>
      <c r="F110" s="53">
        <f t="shared" si="191"/>
        <v>-569467.9074</v>
      </c>
      <c r="G110" s="53">
        <f t="shared" si="191"/>
        <v>-25587.86872</v>
      </c>
      <c r="H110" s="53"/>
      <c r="I110" s="53"/>
      <c r="J110" s="53">
        <v>14189.0</v>
      </c>
      <c r="K110" s="53">
        <v>559148.0485368671</v>
      </c>
      <c r="L110" s="53">
        <v>-1265190.9878228938</v>
      </c>
      <c r="M110" s="53">
        <v>-51516.063371152115</v>
      </c>
      <c r="N110" s="53">
        <f t="shared" ref="N110:P110" si="192">K110*(1-61%)</f>
        <v>218067.7389</v>
      </c>
      <c r="O110" s="53">
        <f t="shared" si="192"/>
        <v>-493424.4853</v>
      </c>
      <c r="P110" s="53">
        <f t="shared" si="192"/>
        <v>-20091.26471</v>
      </c>
    </row>
    <row r="111">
      <c r="A111" s="53">
        <v>14254.0</v>
      </c>
      <c r="B111" s="53">
        <v>-272222.303870277</v>
      </c>
      <c r="C111" s="53">
        <v>-318434.3666802137</v>
      </c>
      <c r="D111" s="53">
        <v>-61942.75635656366</v>
      </c>
      <c r="E111" s="53">
        <f t="shared" ref="E111:G111" si="193">B111*(1-61%)</f>
        <v>-106166.6985</v>
      </c>
      <c r="F111" s="53">
        <f t="shared" si="193"/>
        <v>-124189.403</v>
      </c>
      <c r="G111" s="53">
        <f t="shared" si="193"/>
        <v>-24157.67498</v>
      </c>
      <c r="H111" s="53"/>
      <c r="I111" s="53"/>
      <c r="J111" s="53">
        <v>14254.0</v>
      </c>
      <c r="K111" s="53">
        <v>-109488.67661974084</v>
      </c>
      <c r="L111" s="53">
        <v>-136107.86412037848</v>
      </c>
      <c r="M111" s="53">
        <v>-37738.00306578647</v>
      </c>
      <c r="N111" s="53">
        <f t="shared" ref="N111:P111" si="194">K111*(1-61%)</f>
        <v>-42700.58388</v>
      </c>
      <c r="O111" s="53">
        <f t="shared" si="194"/>
        <v>-53082.06701</v>
      </c>
      <c r="P111" s="53">
        <f t="shared" si="194"/>
        <v>-14717.8212</v>
      </c>
    </row>
    <row r="112">
      <c r="A112" s="53">
        <v>14255.0</v>
      </c>
      <c r="B112" s="53">
        <v>2802.4346999349273</v>
      </c>
      <c r="C112" s="53">
        <v>-279019.6932268662</v>
      </c>
      <c r="D112" s="53">
        <v>18680.307423826893</v>
      </c>
      <c r="E112" s="53">
        <f t="shared" ref="E112:G112" si="195">B112*(1-61%)</f>
        <v>1092.949533</v>
      </c>
      <c r="F112" s="53">
        <f t="shared" si="195"/>
        <v>-108817.6804</v>
      </c>
      <c r="G112" s="53">
        <f t="shared" si="195"/>
        <v>7285.319895</v>
      </c>
      <c r="H112" s="53"/>
      <c r="I112" s="53"/>
      <c r="J112" s="53">
        <v>14255.0</v>
      </c>
      <c r="K112" s="53">
        <v>141779.08765000838</v>
      </c>
      <c r="L112" s="53">
        <v>-179461.7914356033</v>
      </c>
      <c r="M112" s="53">
        <v>48923.77511277209</v>
      </c>
      <c r="N112" s="53">
        <f t="shared" ref="N112:P112" si="196">K112*(1-61%)</f>
        <v>55293.84418</v>
      </c>
      <c r="O112" s="53">
        <f t="shared" si="196"/>
        <v>-69990.09866</v>
      </c>
      <c r="P112" s="53">
        <f t="shared" si="196"/>
        <v>19080.27229</v>
      </c>
    </row>
    <row r="113">
      <c r="A113" s="53">
        <v>14267.0</v>
      </c>
      <c r="B113" s="53">
        <v>177921.2145835114</v>
      </c>
      <c r="C113" s="53">
        <v>139700.57926732188</v>
      </c>
      <c r="D113" s="53">
        <v>43515.406681773326</v>
      </c>
      <c r="E113" s="53">
        <f t="shared" ref="E113:G113" si="197">B113*(1-61%)</f>
        <v>69389.27369</v>
      </c>
      <c r="F113" s="53">
        <f t="shared" si="197"/>
        <v>54483.22591</v>
      </c>
      <c r="G113" s="53">
        <f t="shared" si="197"/>
        <v>16971.00861</v>
      </c>
      <c r="H113" s="53"/>
      <c r="I113" s="53"/>
      <c r="J113" s="53">
        <v>14267.0</v>
      </c>
      <c r="K113" s="53">
        <v>355031.8565080543</v>
      </c>
      <c r="L113" s="53">
        <v>116585.64193625988</v>
      </c>
      <c r="M113" s="53">
        <v>87572.3770630371</v>
      </c>
      <c r="N113" s="53">
        <f t="shared" ref="N113:P113" si="198">K113*(1-61%)</f>
        <v>138462.424</v>
      </c>
      <c r="O113" s="53">
        <f t="shared" si="198"/>
        <v>45468.40036</v>
      </c>
      <c r="P113" s="53">
        <f t="shared" si="198"/>
        <v>34153.22705</v>
      </c>
    </row>
    <row r="114">
      <c r="A114" s="53">
        <v>14305.0</v>
      </c>
      <c r="B114" s="53">
        <v>124798.62728290477</v>
      </c>
      <c r="C114" s="53">
        <v>77484.26568242232</v>
      </c>
      <c r="D114" s="53">
        <v>-23504.754895154714</v>
      </c>
      <c r="E114" s="53">
        <f t="shared" ref="E114:G114" si="199">B114*(1-61%)</f>
        <v>48671.46464</v>
      </c>
      <c r="F114" s="53">
        <f t="shared" si="199"/>
        <v>30218.86362</v>
      </c>
      <c r="G114" s="53">
        <f t="shared" si="199"/>
        <v>-9166.854409</v>
      </c>
      <c r="H114" s="53"/>
      <c r="I114" s="53"/>
      <c r="J114" s="53">
        <v>14305.0</v>
      </c>
      <c r="K114" s="53">
        <v>180477.84845410433</v>
      </c>
      <c r="L114" s="53">
        <v>147153.04035113746</v>
      </c>
      <c r="M114" s="53">
        <v>-5428.746508284208</v>
      </c>
      <c r="N114" s="53">
        <f t="shared" ref="N114:P114" si="200">K114*(1-61%)</f>
        <v>70386.3609</v>
      </c>
      <c r="O114" s="53">
        <f t="shared" si="200"/>
        <v>57389.68574</v>
      </c>
      <c r="P114" s="53">
        <f t="shared" si="200"/>
        <v>-2117.211138</v>
      </c>
    </row>
    <row r="115">
      <c r="A115" s="53">
        <v>14333.0</v>
      </c>
      <c r="B115" s="53">
        <v>-11965.489667466547</v>
      </c>
      <c r="C115" s="53">
        <v>-115217.56568748706</v>
      </c>
      <c r="D115" s="53">
        <v>-51821.506085037225</v>
      </c>
      <c r="E115" s="53">
        <f t="shared" ref="E115:G115" si="201">B115*(1-61%)</f>
        <v>-4666.54097</v>
      </c>
      <c r="F115" s="53">
        <f t="shared" si="201"/>
        <v>-44934.85062</v>
      </c>
      <c r="G115" s="53">
        <f t="shared" si="201"/>
        <v>-20210.38737</v>
      </c>
      <c r="H115" s="53"/>
      <c r="I115" s="53"/>
      <c r="J115" s="53">
        <v>14333.0</v>
      </c>
      <c r="K115" s="53">
        <v>37821.937327093314</v>
      </c>
      <c r="L115" s="53">
        <v>-190658.02339502977</v>
      </c>
      <c r="M115" s="53">
        <v>-36971.60159781405</v>
      </c>
      <c r="N115" s="53">
        <f t="shared" ref="N115:P115" si="202">K115*(1-61%)</f>
        <v>14750.55556</v>
      </c>
      <c r="O115" s="53">
        <f t="shared" si="202"/>
        <v>-74356.62912</v>
      </c>
      <c r="P115" s="53">
        <f t="shared" si="202"/>
        <v>-14418.92462</v>
      </c>
    </row>
    <row r="116">
      <c r="A116" s="53">
        <v>14392.0</v>
      </c>
      <c r="B116" s="53">
        <v>-57783.40863180864</v>
      </c>
      <c r="C116" s="53">
        <v>43669.35487489809</v>
      </c>
      <c r="D116" s="53">
        <v>14587.754222519592</v>
      </c>
      <c r="E116" s="53">
        <f t="shared" ref="E116:G116" si="203">B116*(1-61%)</f>
        <v>-22535.52937</v>
      </c>
      <c r="F116" s="53">
        <f t="shared" si="203"/>
        <v>17031.0484</v>
      </c>
      <c r="G116" s="53">
        <f t="shared" si="203"/>
        <v>5689.224147</v>
      </c>
      <c r="H116" s="53"/>
      <c r="I116" s="53"/>
      <c r="J116" s="53">
        <v>14392.0</v>
      </c>
      <c r="K116" s="53">
        <v>-31820.088522197842</v>
      </c>
      <c r="L116" s="53">
        <v>80887.31550277356</v>
      </c>
      <c r="M116" s="53">
        <v>18077.052677248772</v>
      </c>
      <c r="N116" s="53">
        <f t="shared" ref="N116:P116" si="204">K116*(1-61%)</f>
        <v>-12409.83452</v>
      </c>
      <c r="O116" s="53">
        <f t="shared" si="204"/>
        <v>31546.05305</v>
      </c>
      <c r="P116" s="53">
        <f t="shared" si="204"/>
        <v>7050.050544</v>
      </c>
    </row>
    <row r="117">
      <c r="A117" s="53">
        <v>14471.0</v>
      </c>
      <c r="B117" s="53">
        <v>-248493.43254757609</v>
      </c>
      <c r="C117" s="53">
        <v>29175.635856414632</v>
      </c>
      <c r="D117" s="53">
        <v>-66322.97455250552</v>
      </c>
      <c r="E117" s="53">
        <f t="shared" ref="E117:G117" si="205">B117*(1-61%)</f>
        <v>-96912.43869</v>
      </c>
      <c r="F117" s="53">
        <f t="shared" si="205"/>
        <v>11378.49798</v>
      </c>
      <c r="G117" s="53">
        <f t="shared" si="205"/>
        <v>-25865.96008</v>
      </c>
      <c r="H117" s="53"/>
      <c r="I117" s="53"/>
      <c r="J117" s="53">
        <v>14471.0</v>
      </c>
      <c r="K117" s="53">
        <v>-151756.99309686164</v>
      </c>
      <c r="L117" s="53">
        <v>202611.91018652025</v>
      </c>
      <c r="M117" s="53">
        <v>11324.525406351151</v>
      </c>
      <c r="N117" s="53">
        <f t="shared" ref="N117:P117" si="206">K117*(1-61%)</f>
        <v>-59185.22731</v>
      </c>
      <c r="O117" s="53">
        <f t="shared" si="206"/>
        <v>79018.64497</v>
      </c>
      <c r="P117" s="53">
        <f t="shared" si="206"/>
        <v>4416.564908</v>
      </c>
    </row>
    <row r="118">
      <c r="A118" s="53">
        <v>14524.0</v>
      </c>
      <c r="B118" s="53">
        <v>282835.12506351643</v>
      </c>
      <c r="C118" s="53">
        <v>-575273.1406568948</v>
      </c>
      <c r="D118" s="53">
        <v>-295036.3390637417</v>
      </c>
      <c r="E118" s="53">
        <f t="shared" ref="E118:G118" si="207">B118*(1-61%)</f>
        <v>110305.6988</v>
      </c>
      <c r="F118" s="53">
        <f t="shared" si="207"/>
        <v>-224356.5249</v>
      </c>
      <c r="G118" s="53">
        <f t="shared" si="207"/>
        <v>-115064.1722</v>
      </c>
      <c r="H118" s="53"/>
      <c r="I118" s="53"/>
      <c r="J118" s="53">
        <v>14524.0</v>
      </c>
      <c r="K118" s="53">
        <v>401222.8430028663</v>
      </c>
      <c r="L118" s="53">
        <v>-278706.0035484035</v>
      </c>
      <c r="M118" s="53">
        <v>-251675.80257591288</v>
      </c>
      <c r="N118" s="53">
        <f t="shared" ref="N118:P118" si="208">K118*(1-61%)</f>
        <v>156476.9088</v>
      </c>
      <c r="O118" s="53">
        <f t="shared" si="208"/>
        <v>-108695.3414</v>
      </c>
      <c r="P118" s="53">
        <f t="shared" si="208"/>
        <v>-98153.563</v>
      </c>
    </row>
    <row r="119">
      <c r="A119" s="53">
        <v>14544.0</v>
      </c>
      <c r="B119" s="53">
        <v>19423.468556524775</v>
      </c>
      <c r="C119" s="53">
        <v>557093.33122322</v>
      </c>
      <c r="D119" s="53">
        <v>-195669.27499644662</v>
      </c>
      <c r="E119" s="53">
        <f t="shared" ref="E119:G119" si="209">B119*(1-61%)</f>
        <v>7575.152737</v>
      </c>
      <c r="F119" s="53">
        <f t="shared" si="209"/>
        <v>217266.3992</v>
      </c>
      <c r="G119" s="53">
        <f t="shared" si="209"/>
        <v>-76311.01725</v>
      </c>
      <c r="H119" s="53"/>
      <c r="I119" s="53"/>
      <c r="J119" s="53">
        <v>14544.0</v>
      </c>
      <c r="K119" s="53">
        <v>629590.840512221</v>
      </c>
      <c r="L119" s="53">
        <v>1089743.608245724</v>
      </c>
      <c r="M119" s="53">
        <v>5088.182290975405</v>
      </c>
      <c r="N119" s="53">
        <f t="shared" ref="N119:P119" si="210">K119*(1-61%)</f>
        <v>245540.4278</v>
      </c>
      <c r="O119" s="53">
        <f t="shared" si="210"/>
        <v>425000.0072</v>
      </c>
      <c r="P119" s="53">
        <f t="shared" si="210"/>
        <v>1984.391093</v>
      </c>
    </row>
    <row r="120">
      <c r="A120" s="53">
        <v>14593.0</v>
      </c>
      <c r="B120" s="53">
        <v>-409872.7485342645</v>
      </c>
      <c r="C120" s="53">
        <v>-80890.96704203998</v>
      </c>
      <c r="D120" s="53">
        <v>-161551.86164436617</v>
      </c>
      <c r="E120" s="53">
        <f t="shared" ref="E120:G120" si="211">B120*(1-61%)</f>
        <v>-159850.3719</v>
      </c>
      <c r="F120" s="53">
        <f t="shared" si="211"/>
        <v>-31547.47715</v>
      </c>
      <c r="G120" s="53">
        <f t="shared" si="211"/>
        <v>-63005.22604</v>
      </c>
      <c r="H120" s="53"/>
      <c r="I120" s="53"/>
      <c r="J120" s="53">
        <v>14593.0</v>
      </c>
      <c r="K120" s="53">
        <v>210660.85008774648</v>
      </c>
      <c r="L120" s="53">
        <v>466803.9971010344</v>
      </c>
      <c r="M120" s="53">
        <v>45948.81988533401</v>
      </c>
      <c r="N120" s="53">
        <f t="shared" ref="N120:P120" si="212">K120*(1-61%)</f>
        <v>82157.73153</v>
      </c>
      <c r="O120" s="53">
        <f t="shared" si="212"/>
        <v>182053.5589</v>
      </c>
      <c r="P120" s="53">
        <f t="shared" si="212"/>
        <v>17920.03976</v>
      </c>
    </row>
    <row r="121">
      <c r="A121" s="53">
        <v>14649.0</v>
      </c>
      <c r="B121" s="53">
        <v>-194402.34762896277</v>
      </c>
      <c r="C121" s="53">
        <v>-202130.98894374195</v>
      </c>
      <c r="D121" s="53">
        <v>-37152.03487597889</v>
      </c>
      <c r="E121" s="53">
        <f t="shared" ref="E121:G121" si="213">B121*(1-61%)</f>
        <v>-75816.91558</v>
      </c>
      <c r="F121" s="53">
        <f t="shared" si="213"/>
        <v>-78831.08569</v>
      </c>
      <c r="G121" s="53">
        <f t="shared" si="213"/>
        <v>-14489.2936</v>
      </c>
      <c r="H121" s="53"/>
      <c r="I121" s="53"/>
      <c r="J121" s="53">
        <v>14649.0</v>
      </c>
      <c r="K121" s="53">
        <v>-187002.910080508</v>
      </c>
      <c r="L121" s="53">
        <v>-162364.40986517014</v>
      </c>
      <c r="M121" s="53">
        <v>-10103.643689690552</v>
      </c>
      <c r="N121" s="53">
        <f t="shared" ref="N121:P121" si="214">K121*(1-61%)</f>
        <v>-72931.13493</v>
      </c>
      <c r="O121" s="53">
        <f t="shared" si="214"/>
        <v>-63322.11985</v>
      </c>
      <c r="P121" s="53">
        <f t="shared" si="214"/>
        <v>-3940.421039</v>
      </c>
    </row>
    <row r="122">
      <c r="A122" s="53">
        <v>14653.0</v>
      </c>
      <c r="B122" s="53">
        <v>153672.7963695587</v>
      </c>
      <c r="C122" s="53">
        <v>-249764.796222338</v>
      </c>
      <c r="D122" s="53">
        <v>-94973.3973164253</v>
      </c>
      <c r="E122" s="53">
        <f t="shared" ref="E122:G122" si="215">B122*(1-61%)</f>
        <v>59932.39058</v>
      </c>
      <c r="F122" s="53">
        <f t="shared" si="215"/>
        <v>-97408.27053</v>
      </c>
      <c r="G122" s="53">
        <f t="shared" si="215"/>
        <v>-37039.62495</v>
      </c>
      <c r="H122" s="53"/>
      <c r="I122" s="53"/>
      <c r="J122" s="53">
        <v>14653.0</v>
      </c>
      <c r="K122" s="53">
        <v>10811.726068304182</v>
      </c>
      <c r="L122" s="53">
        <v>26007.949979664565</v>
      </c>
      <c r="M122" s="53">
        <v>21250.453359479103</v>
      </c>
      <c r="N122" s="53">
        <f t="shared" ref="N122:P122" si="216">K122*(1-61%)</f>
        <v>4216.573167</v>
      </c>
      <c r="O122" s="53">
        <f t="shared" si="216"/>
        <v>10143.10049</v>
      </c>
      <c r="P122" s="53">
        <f t="shared" si="216"/>
        <v>8287.67681</v>
      </c>
    </row>
    <row r="123">
      <c r="A123" s="53">
        <v>14711.0</v>
      </c>
      <c r="B123" s="53">
        <v>-428198.4766108457</v>
      </c>
      <c r="C123" s="53">
        <v>-35538.58557253567</v>
      </c>
      <c r="D123" s="53">
        <v>-200847.3786207131</v>
      </c>
      <c r="E123" s="53">
        <f t="shared" ref="E123:G123" si="217">B123*(1-61%)</f>
        <v>-166997.4059</v>
      </c>
      <c r="F123" s="53">
        <f t="shared" si="217"/>
        <v>-13860.04837</v>
      </c>
      <c r="G123" s="53">
        <f t="shared" si="217"/>
        <v>-78330.47766</v>
      </c>
      <c r="H123" s="53"/>
      <c r="I123" s="53"/>
      <c r="J123" s="53">
        <v>14711.0</v>
      </c>
      <c r="K123" s="53">
        <v>-87299.6370623487</v>
      </c>
      <c r="L123" s="53">
        <v>369519.4573343759</v>
      </c>
      <c r="M123" s="53">
        <v>-139043.31959493732</v>
      </c>
      <c r="N123" s="53">
        <f t="shared" ref="N123:P123" si="218">K123*(1-61%)</f>
        <v>-34046.85845</v>
      </c>
      <c r="O123" s="53">
        <f t="shared" si="218"/>
        <v>144112.5884</v>
      </c>
      <c r="P123" s="53">
        <f t="shared" si="218"/>
        <v>-54226.89464</v>
      </c>
    </row>
    <row r="124">
      <c r="A124" s="53">
        <v>15639.0</v>
      </c>
      <c r="B124" s="53">
        <v>-45584.47076516891</v>
      </c>
      <c r="C124" s="53">
        <v>-206022.3212581667</v>
      </c>
      <c r="D124" s="53">
        <v>-123061.79877609893</v>
      </c>
      <c r="E124" s="53">
        <f t="shared" ref="E124:G124" si="219">B124*(1-61%)</f>
        <v>-17777.9436</v>
      </c>
      <c r="F124" s="53">
        <f t="shared" si="219"/>
        <v>-80348.70529</v>
      </c>
      <c r="G124" s="53">
        <f t="shared" si="219"/>
        <v>-47994.10152</v>
      </c>
      <c r="H124" s="53"/>
      <c r="I124" s="53"/>
      <c r="J124" s="53">
        <v>15639.0</v>
      </c>
      <c r="K124" s="53">
        <v>-38392.12095502993</v>
      </c>
      <c r="L124" s="53">
        <v>-275696.2162044526</v>
      </c>
      <c r="M124" s="53">
        <v>-113295.43380540048</v>
      </c>
      <c r="N124" s="53">
        <f t="shared" ref="N124:P124" si="220">K124*(1-61%)</f>
        <v>-14972.92717</v>
      </c>
      <c r="O124" s="53">
        <f t="shared" si="220"/>
        <v>-107521.5243</v>
      </c>
      <c r="P124" s="53">
        <f t="shared" si="220"/>
        <v>-44185.21918</v>
      </c>
    </row>
    <row r="125">
      <c r="A125" s="53">
        <v>16488.0</v>
      </c>
      <c r="B125" s="53">
        <v>-28965.08227007765</v>
      </c>
      <c r="C125" s="53">
        <v>-54373.579750448785</v>
      </c>
      <c r="D125" s="53">
        <v>-31139.27051001572</v>
      </c>
      <c r="E125" s="53">
        <f t="shared" ref="E125:G125" si="221">B125*(1-61%)</f>
        <v>-11296.38209</v>
      </c>
      <c r="F125" s="53">
        <f t="shared" si="221"/>
        <v>-21205.6961</v>
      </c>
      <c r="G125" s="53">
        <f t="shared" si="221"/>
        <v>-12144.3155</v>
      </c>
      <c r="H125" s="53"/>
      <c r="I125" s="53"/>
      <c r="J125" s="53">
        <v>16488.0</v>
      </c>
      <c r="K125" s="53">
        <v>16647.52780139338</v>
      </c>
      <c r="L125" s="53">
        <v>135497.3421841211</v>
      </c>
      <c r="M125" s="53">
        <v>27685.767771271316</v>
      </c>
      <c r="N125" s="53">
        <f t="shared" ref="N125:P125" si="222">K125*(1-61%)</f>
        <v>6492.535843</v>
      </c>
      <c r="O125" s="53">
        <f t="shared" si="222"/>
        <v>52843.96345</v>
      </c>
      <c r="P125" s="53">
        <f t="shared" si="222"/>
        <v>10797.44943</v>
      </c>
    </row>
    <row r="126">
      <c r="A126" s="53">
        <v>16489.0</v>
      </c>
      <c r="B126" s="53">
        <v>-24106.050433178985</v>
      </c>
      <c r="C126" s="53">
        <v>-2856.9797360906246</v>
      </c>
      <c r="D126" s="53">
        <v>10858.574097065546</v>
      </c>
      <c r="E126" s="53">
        <f t="shared" ref="E126:G126" si="223">B126*(1-61%)</f>
        <v>-9401.359669</v>
      </c>
      <c r="F126" s="53">
        <f t="shared" si="223"/>
        <v>-1114.222097</v>
      </c>
      <c r="G126" s="53">
        <f t="shared" si="223"/>
        <v>4234.843898</v>
      </c>
      <c r="H126" s="53"/>
      <c r="I126" s="53"/>
      <c r="J126" s="53">
        <v>16489.0</v>
      </c>
      <c r="K126" s="53">
        <v>8286.338512911781</v>
      </c>
      <c r="L126" s="53">
        <v>117054.36840693471</v>
      </c>
      <c r="M126" s="53">
        <v>74821.15349678994</v>
      </c>
      <c r="N126" s="53">
        <f t="shared" ref="N126:P126" si="224">K126*(1-61%)</f>
        <v>3231.67202</v>
      </c>
      <c r="O126" s="53">
        <f t="shared" si="224"/>
        <v>45651.20368</v>
      </c>
      <c r="P126" s="53">
        <f t="shared" si="224"/>
        <v>29180.24986</v>
      </c>
    </row>
    <row r="127">
      <c r="A127" s="53">
        <v>16490.0</v>
      </c>
      <c r="B127" s="53">
        <v>-234421.55364299318</v>
      </c>
      <c r="C127" s="53">
        <v>-136832.11979122873</v>
      </c>
      <c r="D127" s="53">
        <v>-27900.89627620587</v>
      </c>
      <c r="E127" s="53">
        <f t="shared" ref="E127:G127" si="225">B127*(1-61%)</f>
        <v>-91424.40592</v>
      </c>
      <c r="F127" s="53">
        <f t="shared" si="225"/>
        <v>-53364.52672</v>
      </c>
      <c r="G127" s="53">
        <f t="shared" si="225"/>
        <v>-10881.34955</v>
      </c>
      <c r="H127" s="53"/>
      <c r="I127" s="53"/>
      <c r="J127" s="53">
        <v>16490.0</v>
      </c>
      <c r="K127" s="53">
        <v>-29415.43836326106</v>
      </c>
      <c r="L127" s="53">
        <v>12620.52132549784</v>
      </c>
      <c r="M127" s="53">
        <v>14273.64514718984</v>
      </c>
      <c r="N127" s="53">
        <f t="shared" ref="N127:P127" si="226">K127*(1-61%)</f>
        <v>-11472.02096</v>
      </c>
      <c r="O127" s="53">
        <f t="shared" si="226"/>
        <v>4922.003317</v>
      </c>
      <c r="P127" s="53">
        <f t="shared" si="226"/>
        <v>5566.721607</v>
      </c>
    </row>
    <row r="128">
      <c r="A128" s="53">
        <v>16491.0</v>
      </c>
      <c r="B128" s="53">
        <v>-79256.75879247699</v>
      </c>
      <c r="C128" s="53">
        <v>-151052.30849858938</v>
      </c>
      <c r="D128" s="53">
        <v>-84562.22334780588</v>
      </c>
      <c r="E128" s="53">
        <f t="shared" ref="E128:G128" si="227">B128*(1-61%)</f>
        <v>-30910.13593</v>
      </c>
      <c r="F128" s="53">
        <f t="shared" si="227"/>
        <v>-58910.40031</v>
      </c>
      <c r="G128" s="53">
        <f t="shared" si="227"/>
        <v>-32979.26711</v>
      </c>
      <c r="H128" s="53"/>
      <c r="I128" s="53"/>
      <c r="J128" s="53">
        <v>16491.0</v>
      </c>
      <c r="K128" s="53">
        <v>88198.85040591136</v>
      </c>
      <c r="L128" s="53">
        <v>-17035.395291140612</v>
      </c>
      <c r="M128" s="53">
        <v>-48201.1629265002</v>
      </c>
      <c r="N128" s="53">
        <f t="shared" ref="N128:P128" si="228">K128*(1-61%)</f>
        <v>34397.55166</v>
      </c>
      <c r="O128" s="53">
        <f t="shared" si="228"/>
        <v>-6643.804164</v>
      </c>
      <c r="P128" s="53">
        <f t="shared" si="228"/>
        <v>-18798.45354</v>
      </c>
    </row>
    <row r="129">
      <c r="A129" s="53">
        <v>16492.0</v>
      </c>
      <c r="B129" s="53">
        <v>-492715.11820123886</v>
      </c>
      <c r="C129" s="53">
        <v>-219343.64110134638</v>
      </c>
      <c r="D129" s="53">
        <v>-123120.44288200278</v>
      </c>
      <c r="E129" s="53">
        <f t="shared" ref="E129:G129" si="229">B129*(1-61%)</f>
        <v>-192158.8961</v>
      </c>
      <c r="F129" s="53">
        <f t="shared" si="229"/>
        <v>-85544.02003</v>
      </c>
      <c r="G129" s="53">
        <f t="shared" si="229"/>
        <v>-48016.97272</v>
      </c>
      <c r="H129" s="53"/>
      <c r="I129" s="53"/>
      <c r="J129" s="53">
        <v>16492.0</v>
      </c>
      <c r="K129" s="53">
        <v>-513758.78467571875</v>
      </c>
      <c r="L129" s="53">
        <v>-148774.59533039253</v>
      </c>
      <c r="M129" s="53">
        <v>-144649.64591095687</v>
      </c>
      <c r="N129" s="53">
        <f t="shared" ref="N129:P129" si="230">K129*(1-61%)</f>
        <v>-200365.926</v>
      </c>
      <c r="O129" s="53">
        <f t="shared" si="230"/>
        <v>-58022.09218</v>
      </c>
      <c r="P129" s="53">
        <f t="shared" si="230"/>
        <v>-56413.36191</v>
      </c>
    </row>
    <row r="130">
      <c r="A130" s="53">
        <v>16493.0</v>
      </c>
      <c r="B130" s="53">
        <v>10307.668739869649</v>
      </c>
      <c r="C130" s="53">
        <v>367007.7653812688</v>
      </c>
      <c r="D130" s="53">
        <v>98513.82257290343</v>
      </c>
      <c r="E130" s="53">
        <f t="shared" ref="E130:G130" si="231">B130*(1-61%)</f>
        <v>4019.990809</v>
      </c>
      <c r="F130" s="53">
        <f t="shared" si="231"/>
        <v>143133.0285</v>
      </c>
      <c r="G130" s="53">
        <f t="shared" si="231"/>
        <v>38420.3908</v>
      </c>
      <c r="H130" s="53"/>
      <c r="I130" s="53"/>
      <c r="J130" s="53">
        <v>16493.0</v>
      </c>
      <c r="K130" s="53">
        <v>202115.16015925768</v>
      </c>
      <c r="L130" s="53">
        <v>598268.3341180535</v>
      </c>
      <c r="M130" s="53">
        <v>101612.57038440174</v>
      </c>
      <c r="N130" s="53">
        <f t="shared" ref="N130:P130" si="232">K130*(1-61%)</f>
        <v>78824.91246</v>
      </c>
      <c r="O130" s="53">
        <f t="shared" si="232"/>
        <v>233324.6503</v>
      </c>
      <c r="P130" s="53">
        <f t="shared" si="232"/>
        <v>39628.90245</v>
      </c>
    </row>
    <row r="131">
      <c r="A131" s="53">
        <v>16494.0</v>
      </c>
      <c r="B131" s="53">
        <v>-144383.94201261553</v>
      </c>
      <c r="C131" s="53">
        <v>30835.298430144092</v>
      </c>
      <c r="D131" s="53">
        <v>-33189.27182774518</v>
      </c>
      <c r="E131" s="53">
        <f t="shared" ref="E131:G131" si="233">B131*(1-61%)</f>
        <v>-56309.73738</v>
      </c>
      <c r="F131" s="53">
        <f t="shared" si="233"/>
        <v>12025.76639</v>
      </c>
      <c r="G131" s="53">
        <f t="shared" si="233"/>
        <v>-12943.81601</v>
      </c>
      <c r="H131" s="53"/>
      <c r="I131" s="53"/>
      <c r="J131" s="53">
        <v>16494.0</v>
      </c>
      <c r="K131" s="53">
        <v>7855.18899654279</v>
      </c>
      <c r="L131" s="53">
        <v>228811.2354399828</v>
      </c>
      <c r="M131" s="53">
        <v>81865.88585640694</v>
      </c>
      <c r="N131" s="53">
        <f t="shared" ref="N131:P131" si="234">K131*(1-61%)</f>
        <v>3063.523709</v>
      </c>
      <c r="O131" s="53">
        <f t="shared" si="234"/>
        <v>89236.38182</v>
      </c>
      <c r="P131" s="53">
        <f t="shared" si="234"/>
        <v>31927.69548</v>
      </c>
    </row>
    <row r="132">
      <c r="A132" s="53">
        <v>16496.0</v>
      </c>
      <c r="B132" s="53">
        <v>-657541.3772718639</v>
      </c>
      <c r="C132" s="53">
        <v>-467083.00425530534</v>
      </c>
      <c r="D132" s="53">
        <v>42432.88044316775</v>
      </c>
      <c r="E132" s="53">
        <f t="shared" ref="E132:G132" si="235">B132*(1-61%)</f>
        <v>-256441.1371</v>
      </c>
      <c r="F132" s="53">
        <f t="shared" si="235"/>
        <v>-182162.3717</v>
      </c>
      <c r="G132" s="53">
        <f t="shared" si="235"/>
        <v>16548.82337</v>
      </c>
      <c r="H132" s="53"/>
      <c r="I132" s="53"/>
      <c r="J132" s="53">
        <v>16496.0</v>
      </c>
      <c r="K132" s="53">
        <v>-309087.52816981554</v>
      </c>
      <c r="L132" s="53">
        <v>-190697.4014077962</v>
      </c>
      <c r="M132" s="53">
        <v>79765.75988906177</v>
      </c>
      <c r="N132" s="53">
        <f t="shared" ref="N132:P132" si="236">K132*(1-61%)</f>
        <v>-120544.136</v>
      </c>
      <c r="O132" s="53">
        <f t="shared" si="236"/>
        <v>-74371.98655</v>
      </c>
      <c r="P132" s="53">
        <f t="shared" si="236"/>
        <v>31108.64636</v>
      </c>
    </row>
    <row r="133">
      <c r="A133" s="53">
        <v>16497.0</v>
      </c>
      <c r="B133" s="53">
        <v>-242231.87560359406</v>
      </c>
      <c r="C133" s="53">
        <v>81686.77503301858</v>
      </c>
      <c r="D133" s="53">
        <v>-81838.84265385215</v>
      </c>
      <c r="E133" s="53">
        <f t="shared" ref="E133:G133" si="237">B133*(1-61%)</f>
        <v>-94470.43149</v>
      </c>
      <c r="F133" s="53">
        <f t="shared" si="237"/>
        <v>31857.84226</v>
      </c>
      <c r="G133" s="53">
        <f t="shared" si="237"/>
        <v>-31917.14864</v>
      </c>
      <c r="H133" s="53"/>
      <c r="I133" s="53"/>
      <c r="J133" s="53">
        <v>16497.0</v>
      </c>
      <c r="K133" s="53">
        <v>-151646.93153272266</v>
      </c>
      <c r="L133" s="53">
        <v>259839.0738960479</v>
      </c>
      <c r="M133" s="53">
        <v>-49511.19968204782</v>
      </c>
      <c r="N133" s="53">
        <f t="shared" ref="N133:P133" si="238">K133*(1-61%)</f>
        <v>-59142.3033</v>
      </c>
      <c r="O133" s="53">
        <f t="shared" si="238"/>
        <v>101337.2388</v>
      </c>
      <c r="P133" s="53">
        <f t="shared" si="238"/>
        <v>-19309.36788</v>
      </c>
    </row>
    <row r="134">
      <c r="A134" s="53">
        <v>16499.0</v>
      </c>
      <c r="B134" s="53">
        <v>844127.6772252542</v>
      </c>
      <c r="C134" s="53">
        <v>805607.2040072932</v>
      </c>
      <c r="D134" s="53">
        <v>-108441.97013495494</v>
      </c>
      <c r="E134" s="53">
        <f t="shared" ref="E134:G134" si="239">B134*(1-61%)</f>
        <v>329209.7941</v>
      </c>
      <c r="F134" s="53">
        <f t="shared" si="239"/>
        <v>314186.8096</v>
      </c>
      <c r="G134" s="53">
        <f t="shared" si="239"/>
        <v>-42292.36835</v>
      </c>
      <c r="H134" s="53"/>
      <c r="I134" s="53"/>
      <c r="J134" s="53">
        <v>16499.0</v>
      </c>
      <c r="K134" s="53">
        <v>966286.2013047375</v>
      </c>
      <c r="L134" s="53">
        <v>854618.9367204997</v>
      </c>
      <c r="M134" s="53">
        <v>-134330.52417129074</v>
      </c>
      <c r="N134" s="53">
        <f t="shared" ref="N134:P134" si="240">K134*(1-61%)</f>
        <v>376851.6185</v>
      </c>
      <c r="O134" s="53">
        <f t="shared" si="240"/>
        <v>333301.3853</v>
      </c>
      <c r="P134" s="53">
        <f t="shared" si="240"/>
        <v>-52388.90443</v>
      </c>
    </row>
    <row r="135">
      <c r="A135" s="53">
        <v>16500.0</v>
      </c>
      <c r="B135" s="53">
        <v>-52456.38254726314</v>
      </c>
      <c r="C135" s="53">
        <v>75182.93120645234</v>
      </c>
      <c r="D135" s="53">
        <v>6914.752184183593</v>
      </c>
      <c r="E135" s="53">
        <f t="shared" ref="E135:G135" si="241">B135*(1-61%)</f>
        <v>-20457.98919</v>
      </c>
      <c r="F135" s="53">
        <f t="shared" si="241"/>
        <v>29321.34317</v>
      </c>
      <c r="G135" s="53">
        <f t="shared" si="241"/>
        <v>2696.753352</v>
      </c>
      <c r="H135" s="53"/>
      <c r="I135" s="53"/>
      <c r="J135" s="53">
        <v>16500.0</v>
      </c>
      <c r="K135" s="53">
        <v>230174.08820442442</v>
      </c>
      <c r="L135" s="53">
        <v>376510.5259922612</v>
      </c>
      <c r="M135" s="53">
        <v>16845.28544740896</v>
      </c>
      <c r="N135" s="53">
        <f t="shared" ref="N135:P135" si="242">K135*(1-61%)</f>
        <v>89767.8944</v>
      </c>
      <c r="O135" s="53">
        <f t="shared" si="242"/>
        <v>146839.1051</v>
      </c>
      <c r="P135" s="53">
        <f t="shared" si="242"/>
        <v>6569.661324</v>
      </c>
    </row>
    <row r="136">
      <c r="A136" s="53">
        <v>16501.0</v>
      </c>
      <c r="B136" s="53">
        <v>-21254.559411225062</v>
      </c>
      <c r="C136" s="53">
        <v>-3806.9213009984915</v>
      </c>
      <c r="D136" s="53">
        <v>-110826.29913474416</v>
      </c>
      <c r="E136" s="53">
        <f t="shared" ref="E136:G136" si="243">B136*(1-61%)</f>
        <v>-8289.27817</v>
      </c>
      <c r="F136" s="53">
        <f t="shared" si="243"/>
        <v>-1484.699307</v>
      </c>
      <c r="G136" s="53">
        <f t="shared" si="243"/>
        <v>-43222.25666</v>
      </c>
      <c r="H136" s="53"/>
      <c r="I136" s="53"/>
      <c r="J136" s="53">
        <v>16501.0</v>
      </c>
      <c r="K136" s="53">
        <v>10955.856554395812</v>
      </c>
      <c r="L136" s="53">
        <v>124684.5942031909</v>
      </c>
      <c r="M136" s="53">
        <v>-114564.38169064204</v>
      </c>
      <c r="N136" s="53">
        <f t="shared" ref="N136:P136" si="244">K136*(1-61%)</f>
        <v>4272.784056</v>
      </c>
      <c r="O136" s="53">
        <f t="shared" si="244"/>
        <v>48626.99174</v>
      </c>
      <c r="P136" s="53">
        <f t="shared" si="244"/>
        <v>-44680.10886</v>
      </c>
    </row>
    <row r="137">
      <c r="A137" s="53">
        <v>16503.0</v>
      </c>
      <c r="B137" s="53">
        <v>-85047.70337135807</v>
      </c>
      <c r="C137" s="53">
        <v>55449.18263490638</v>
      </c>
      <c r="D137" s="53">
        <v>9601.017126967874</v>
      </c>
      <c r="E137" s="53">
        <f t="shared" ref="E137:G137" si="245">B137*(1-61%)</f>
        <v>-33168.60431</v>
      </c>
      <c r="F137" s="53">
        <f t="shared" si="245"/>
        <v>21625.18123</v>
      </c>
      <c r="G137" s="53">
        <f t="shared" si="245"/>
        <v>3744.39668</v>
      </c>
      <c r="H137" s="53"/>
      <c r="I137" s="53"/>
      <c r="J137" s="53">
        <v>16503.0</v>
      </c>
      <c r="K137" s="53">
        <v>-39603.865058592164</v>
      </c>
      <c r="L137" s="53">
        <v>14201.84436497127</v>
      </c>
      <c r="M137" s="53">
        <v>110043.48652606683</v>
      </c>
      <c r="N137" s="53">
        <f t="shared" ref="N137:P137" si="246">K137*(1-61%)</f>
        <v>-15445.50737</v>
      </c>
      <c r="O137" s="53">
        <f t="shared" si="246"/>
        <v>5538.719302</v>
      </c>
      <c r="P137" s="53">
        <f t="shared" si="246"/>
        <v>42916.95975</v>
      </c>
    </row>
    <row r="138">
      <c r="A138" s="53">
        <v>16504.0</v>
      </c>
      <c r="B138" s="53">
        <v>268147.2345832589</v>
      </c>
      <c r="C138" s="53">
        <v>-324937.6271409658</v>
      </c>
      <c r="D138" s="53">
        <v>-48190.590014936584</v>
      </c>
      <c r="E138" s="53">
        <f t="shared" ref="E138:G138" si="247">B138*(1-61%)</f>
        <v>104577.4215</v>
      </c>
      <c r="F138" s="53">
        <f t="shared" si="247"/>
        <v>-126725.6746</v>
      </c>
      <c r="G138" s="53">
        <f t="shared" si="247"/>
        <v>-18794.33011</v>
      </c>
      <c r="H138" s="53"/>
      <c r="I138" s="53"/>
      <c r="J138" s="53">
        <v>16504.0</v>
      </c>
      <c r="K138" s="53">
        <v>304836.8664970531</v>
      </c>
      <c r="L138" s="53">
        <v>-167622.08804577886</v>
      </c>
      <c r="M138" s="53">
        <v>52763.05042781445</v>
      </c>
      <c r="N138" s="53">
        <f t="shared" ref="N138:P138" si="248">K138*(1-61%)</f>
        <v>118886.3779</v>
      </c>
      <c r="O138" s="53">
        <f t="shared" si="248"/>
        <v>-65372.61434</v>
      </c>
      <c r="P138" s="53">
        <f t="shared" si="248"/>
        <v>20577.58967</v>
      </c>
    </row>
    <row r="139">
      <c r="A139" s="53">
        <v>16507.0</v>
      </c>
      <c r="B139" s="53">
        <v>-93051.87312479169</v>
      </c>
      <c r="C139" s="53">
        <v>-61279.597593849314</v>
      </c>
      <c r="D139" s="53">
        <v>17808.019208257374</v>
      </c>
      <c r="E139" s="53">
        <f t="shared" ref="E139:G139" si="249">B139*(1-61%)</f>
        <v>-36290.23052</v>
      </c>
      <c r="F139" s="53">
        <f t="shared" si="249"/>
        <v>-23899.04306</v>
      </c>
      <c r="G139" s="53">
        <f t="shared" si="249"/>
        <v>6945.127491</v>
      </c>
      <c r="H139" s="53"/>
      <c r="I139" s="53"/>
      <c r="J139" s="53">
        <v>16507.0</v>
      </c>
      <c r="K139" s="53">
        <v>69993.02675360779</v>
      </c>
      <c r="L139" s="53">
        <v>28975.453048240593</v>
      </c>
      <c r="M139" s="53">
        <v>71829.27225873111</v>
      </c>
      <c r="N139" s="53">
        <f t="shared" ref="N139:P139" si="250">K139*(1-61%)</f>
        <v>27297.28043</v>
      </c>
      <c r="O139" s="53">
        <f t="shared" si="250"/>
        <v>11300.42669</v>
      </c>
      <c r="P139" s="53">
        <f t="shared" si="250"/>
        <v>28013.41618</v>
      </c>
    </row>
    <row r="140">
      <c r="A140" s="53">
        <v>16511.0</v>
      </c>
      <c r="B140" s="53">
        <v>-65776.81181152287</v>
      </c>
      <c r="C140" s="53">
        <v>-197230.378181887</v>
      </c>
      <c r="D140" s="53">
        <v>62668.28038021643</v>
      </c>
      <c r="E140" s="53">
        <f t="shared" ref="E140:G140" si="251">B140*(1-61%)</f>
        <v>-25652.95661</v>
      </c>
      <c r="F140" s="53">
        <f t="shared" si="251"/>
        <v>-76919.84749</v>
      </c>
      <c r="G140" s="53">
        <f t="shared" si="251"/>
        <v>24440.62935</v>
      </c>
      <c r="H140" s="53"/>
      <c r="I140" s="53"/>
      <c r="J140" s="53">
        <v>16511.0</v>
      </c>
      <c r="K140" s="53">
        <v>-90510.9466602041</v>
      </c>
      <c r="L140" s="53">
        <v>-106498.02441532174</v>
      </c>
      <c r="M140" s="53">
        <v>71813.94263859255</v>
      </c>
      <c r="N140" s="53">
        <f t="shared" ref="N140:P140" si="252">K140*(1-61%)</f>
        <v>-35299.2692</v>
      </c>
      <c r="O140" s="53">
        <f t="shared" si="252"/>
        <v>-41534.22952</v>
      </c>
      <c r="P140" s="53">
        <f t="shared" si="252"/>
        <v>28007.43763</v>
      </c>
    </row>
    <row r="141">
      <c r="A141" s="53">
        <v>16512.0</v>
      </c>
      <c r="B141" s="53">
        <v>12145.163867034467</v>
      </c>
      <c r="C141" s="53">
        <v>32243.38935933505</v>
      </c>
      <c r="D141" s="53">
        <v>-28066.49777849186</v>
      </c>
      <c r="E141" s="53">
        <f t="shared" ref="E141:G141" si="253">B141*(1-61%)</f>
        <v>4736.613908</v>
      </c>
      <c r="F141" s="53">
        <f t="shared" si="253"/>
        <v>12574.92185</v>
      </c>
      <c r="G141" s="53">
        <f t="shared" si="253"/>
        <v>-10945.93413</v>
      </c>
      <c r="H141" s="53"/>
      <c r="I141" s="53"/>
      <c r="J141" s="53">
        <v>16512.0</v>
      </c>
      <c r="K141" s="53">
        <v>-18367.370910233476</v>
      </c>
      <c r="L141" s="53">
        <v>173182.2745580849</v>
      </c>
      <c r="M141" s="53">
        <v>-50701.95761637857</v>
      </c>
      <c r="N141" s="53">
        <f t="shared" ref="N141:P141" si="254">K141*(1-61%)</f>
        <v>-7163.274655</v>
      </c>
      <c r="O141" s="53">
        <f t="shared" si="254"/>
        <v>67541.08708</v>
      </c>
      <c r="P141" s="53">
        <f t="shared" si="254"/>
        <v>-19773.76347</v>
      </c>
    </row>
    <row r="142">
      <c r="A142" s="53">
        <v>16515.0</v>
      </c>
      <c r="B142" s="53">
        <v>-372345.34545913833</v>
      </c>
      <c r="C142" s="53">
        <v>-451279.15767872013</v>
      </c>
      <c r="D142" s="53">
        <v>-26256.84763030225</v>
      </c>
      <c r="E142" s="53">
        <f t="shared" ref="E142:G142" si="255">B142*(1-61%)</f>
        <v>-145214.6847</v>
      </c>
      <c r="F142" s="53">
        <f t="shared" si="255"/>
        <v>-175998.8715</v>
      </c>
      <c r="G142" s="53">
        <f t="shared" si="255"/>
        <v>-10240.17058</v>
      </c>
      <c r="H142" s="53"/>
      <c r="I142" s="53"/>
      <c r="J142" s="53">
        <v>16515.0</v>
      </c>
      <c r="K142" s="53">
        <v>-404939.88794336567</v>
      </c>
      <c r="L142" s="53">
        <v>-311974.54460188723</v>
      </c>
      <c r="M142" s="53">
        <v>-49787.080767861946</v>
      </c>
      <c r="N142" s="53">
        <f t="shared" ref="N142:P142" si="256">K142*(1-61%)</f>
        <v>-157926.5563</v>
      </c>
      <c r="O142" s="53">
        <f t="shared" si="256"/>
        <v>-121670.0724</v>
      </c>
      <c r="P142" s="53">
        <f t="shared" si="256"/>
        <v>-19416.9615</v>
      </c>
    </row>
    <row r="143">
      <c r="A143" s="53">
        <v>16516.0</v>
      </c>
      <c r="B143" s="53">
        <v>-17247.174066197895</v>
      </c>
      <c r="C143" s="53">
        <v>-234508.90968820045</v>
      </c>
      <c r="D143" s="53">
        <v>32822.234392784296</v>
      </c>
      <c r="E143" s="53">
        <f t="shared" ref="E143:G143" si="257">B143*(1-61%)</f>
        <v>-6726.397886</v>
      </c>
      <c r="F143" s="53">
        <f t="shared" si="257"/>
        <v>-91458.47478</v>
      </c>
      <c r="G143" s="53">
        <f t="shared" si="257"/>
        <v>12800.67141</v>
      </c>
      <c r="H143" s="53"/>
      <c r="I143" s="53"/>
      <c r="J143" s="53">
        <v>16516.0</v>
      </c>
      <c r="K143" s="53">
        <v>166493.96015314615</v>
      </c>
      <c r="L143" s="53">
        <v>-44324.90493913213</v>
      </c>
      <c r="M143" s="53">
        <v>106700.8969044269</v>
      </c>
      <c r="N143" s="53">
        <f t="shared" ref="N143:P143" si="258">K143*(1-61%)</f>
        <v>64932.64446</v>
      </c>
      <c r="O143" s="53">
        <f t="shared" si="258"/>
        <v>-17286.71293</v>
      </c>
      <c r="P143" s="53">
        <f t="shared" si="258"/>
        <v>41613.34979</v>
      </c>
    </row>
    <row r="144">
      <c r="A144" s="53">
        <v>17566.0</v>
      </c>
      <c r="B144" s="53">
        <v>-131451.64524951827</v>
      </c>
      <c r="C144" s="53">
        <v>71165.54847400557</v>
      </c>
      <c r="D144" s="53">
        <v>-47844.443622329076</v>
      </c>
      <c r="E144" s="53">
        <f t="shared" ref="E144:G144" si="259">B144*(1-61%)</f>
        <v>-51266.14165</v>
      </c>
      <c r="F144" s="53">
        <f t="shared" si="259"/>
        <v>27754.5639</v>
      </c>
      <c r="G144" s="53">
        <f t="shared" si="259"/>
        <v>-18659.33301</v>
      </c>
      <c r="H144" s="53"/>
      <c r="I144" s="53"/>
      <c r="J144" s="53">
        <v>17566.0</v>
      </c>
      <c r="K144" s="53">
        <v>-39392.624312295506</v>
      </c>
      <c r="L144" s="53">
        <v>127678.72594634423</v>
      </c>
      <c r="M144" s="53">
        <v>-5209.094666444379</v>
      </c>
      <c r="N144" s="53">
        <f t="shared" ref="N144:P144" si="260">K144*(1-61%)</f>
        <v>-15363.12348</v>
      </c>
      <c r="O144" s="53">
        <f t="shared" si="260"/>
        <v>49794.70312</v>
      </c>
      <c r="P144" s="53">
        <f t="shared" si="260"/>
        <v>-2031.54692</v>
      </c>
    </row>
    <row r="145">
      <c r="A145" s="53">
        <v>17583.0</v>
      </c>
      <c r="B145" s="53">
        <v>-22014.937352981113</v>
      </c>
      <c r="C145" s="53">
        <v>407026.6939670631</v>
      </c>
      <c r="D145" s="53">
        <v>-136.995596102754</v>
      </c>
      <c r="E145" s="53">
        <f t="shared" ref="E145:G145" si="261">B145*(1-61%)</f>
        <v>-8585.825568</v>
      </c>
      <c r="F145" s="53">
        <f t="shared" si="261"/>
        <v>158740.4106</v>
      </c>
      <c r="G145" s="53">
        <f t="shared" si="261"/>
        <v>-53.42828248</v>
      </c>
      <c r="H145" s="53"/>
      <c r="I145" s="53"/>
      <c r="J145" s="53">
        <v>17583.0</v>
      </c>
      <c r="K145" s="53">
        <v>45957.36147565757</v>
      </c>
      <c r="L145" s="53">
        <v>597914.2664285641</v>
      </c>
      <c r="M145" s="53">
        <v>-82962.26474487175</v>
      </c>
      <c r="N145" s="53">
        <f t="shared" ref="N145:P145" si="262">K145*(1-61%)</f>
        <v>17923.37098</v>
      </c>
      <c r="O145" s="53">
        <f t="shared" si="262"/>
        <v>233186.5639</v>
      </c>
      <c r="P145" s="53">
        <f t="shared" si="262"/>
        <v>-32355.28325</v>
      </c>
    </row>
    <row r="146">
      <c r="A146" s="53">
        <v>17774.0</v>
      </c>
      <c r="B146" s="53">
        <v>42767.90632795955</v>
      </c>
      <c r="C146" s="53">
        <v>113278.02263526917</v>
      </c>
      <c r="D146" s="53">
        <v>-137180.7889465054</v>
      </c>
      <c r="E146" s="53">
        <f t="shared" ref="E146:G146" si="263">B146*(1-61%)</f>
        <v>16679.48347</v>
      </c>
      <c r="F146" s="53">
        <f t="shared" si="263"/>
        <v>44178.42883</v>
      </c>
      <c r="G146" s="53">
        <f t="shared" si="263"/>
        <v>-53500.50769</v>
      </c>
      <c r="H146" s="53"/>
      <c r="I146" s="53"/>
      <c r="J146" s="53">
        <v>17774.0</v>
      </c>
      <c r="K146" s="53">
        <v>203152.4337655224</v>
      </c>
      <c r="L146" s="53">
        <v>282566.56550111464</v>
      </c>
      <c r="M146" s="53">
        <v>-130723.70021483552</v>
      </c>
      <c r="N146" s="53">
        <f t="shared" ref="N146:P146" si="264">K146*(1-61%)</f>
        <v>79229.44917</v>
      </c>
      <c r="O146" s="53">
        <f t="shared" si="264"/>
        <v>110200.9605</v>
      </c>
      <c r="P146" s="53">
        <f t="shared" si="264"/>
        <v>-50982.24308</v>
      </c>
    </row>
    <row r="147">
      <c r="A147" s="53">
        <v>17777.0</v>
      </c>
      <c r="B147" s="53">
        <v>-3714.383573670059</v>
      </c>
      <c r="C147" s="53">
        <v>20048.69918056722</v>
      </c>
      <c r="D147" s="53">
        <v>-50974.152267239806</v>
      </c>
      <c r="E147" s="53">
        <f t="shared" ref="E147:G147" si="265">B147*(1-61%)</f>
        <v>-1448.609594</v>
      </c>
      <c r="F147" s="53">
        <f t="shared" si="265"/>
        <v>7818.99268</v>
      </c>
      <c r="G147" s="53">
        <f t="shared" si="265"/>
        <v>-19879.91938</v>
      </c>
      <c r="H147" s="53"/>
      <c r="I147" s="53"/>
      <c r="J147" s="53">
        <v>17777.0</v>
      </c>
      <c r="K147" s="53">
        <v>-30987.75423094009</v>
      </c>
      <c r="L147" s="53">
        <v>151949.86632676044</v>
      </c>
      <c r="M147" s="53">
        <v>-32041.802388272903</v>
      </c>
      <c r="N147" s="53">
        <f t="shared" ref="N147:P147" si="266">K147*(1-61%)</f>
        <v>-12085.22415</v>
      </c>
      <c r="O147" s="53">
        <f t="shared" si="266"/>
        <v>59260.44787</v>
      </c>
      <c r="P147" s="53">
        <f t="shared" si="266"/>
        <v>-12496.30293</v>
      </c>
    </row>
    <row r="148">
      <c r="A148" s="53">
        <v>17843.0</v>
      </c>
      <c r="B148" s="53">
        <v>54838.324287168565</v>
      </c>
      <c r="C148" s="53">
        <v>-36131.391899567105</v>
      </c>
      <c r="D148" s="53">
        <v>-123647.9416561125</v>
      </c>
      <c r="E148" s="53">
        <f t="shared" ref="E148:G148" si="267">B148*(1-61%)</f>
        <v>21386.94647</v>
      </c>
      <c r="F148" s="53">
        <f t="shared" si="267"/>
        <v>-14091.24284</v>
      </c>
      <c r="G148" s="53">
        <f t="shared" si="267"/>
        <v>-48222.69725</v>
      </c>
      <c r="H148" s="53"/>
      <c r="I148" s="53"/>
      <c r="J148" s="53">
        <v>17843.0</v>
      </c>
      <c r="K148" s="53">
        <v>261341.26253599685</v>
      </c>
      <c r="L148" s="53">
        <v>157090.02731247907</v>
      </c>
      <c r="M148" s="53">
        <v>-5018.739592291204</v>
      </c>
      <c r="N148" s="53">
        <f t="shared" ref="N148:P148" si="268">K148*(1-61%)</f>
        <v>101923.0924</v>
      </c>
      <c r="O148" s="53">
        <f t="shared" si="268"/>
        <v>61265.11065</v>
      </c>
      <c r="P148" s="53">
        <f t="shared" si="268"/>
        <v>-1957.308441</v>
      </c>
    </row>
    <row r="149">
      <c r="A149" s="53">
        <v>18089.0</v>
      </c>
      <c r="B149" s="53">
        <v>-181763.15272448328</v>
      </c>
      <c r="C149" s="53">
        <v>-191342.3583766947</v>
      </c>
      <c r="D149" s="53">
        <v>-5241.363624166048</v>
      </c>
      <c r="E149" s="53">
        <f t="shared" ref="E149:G149" si="269">B149*(1-61%)</f>
        <v>-70887.62956</v>
      </c>
      <c r="F149" s="53">
        <f t="shared" si="269"/>
        <v>-74623.51977</v>
      </c>
      <c r="G149" s="53">
        <f t="shared" si="269"/>
        <v>-2044.131813</v>
      </c>
      <c r="H149" s="53"/>
      <c r="I149" s="53"/>
      <c r="J149" s="53">
        <v>18089.0</v>
      </c>
      <c r="K149" s="53">
        <v>66146.58252858471</v>
      </c>
      <c r="L149" s="53">
        <v>87650.44232092433</v>
      </c>
      <c r="M149" s="53">
        <v>36683.70800624239</v>
      </c>
      <c r="N149" s="53">
        <f t="shared" ref="N149:P149" si="270">K149*(1-61%)</f>
        <v>25797.16719</v>
      </c>
      <c r="O149" s="53">
        <f t="shared" si="270"/>
        <v>34183.67251</v>
      </c>
      <c r="P149" s="53">
        <f t="shared" si="270"/>
        <v>14306.64612</v>
      </c>
    </row>
    <row r="150">
      <c r="A150" s="53">
        <v>18137.0</v>
      </c>
      <c r="B150" s="53">
        <v>-104056.59413740505</v>
      </c>
      <c r="C150" s="53">
        <v>2631.3118664430767</v>
      </c>
      <c r="D150" s="53">
        <v>208653.2200816314</v>
      </c>
      <c r="E150" s="53">
        <f t="shared" ref="E150:G150" si="271">B150*(1-61%)</f>
        <v>-40582.07171</v>
      </c>
      <c r="F150" s="53">
        <f t="shared" si="271"/>
        <v>1026.211628</v>
      </c>
      <c r="G150" s="53">
        <f t="shared" si="271"/>
        <v>81374.75583</v>
      </c>
      <c r="H150" s="53"/>
      <c r="I150" s="53"/>
      <c r="J150" s="53">
        <v>18137.0</v>
      </c>
      <c r="K150" s="53">
        <v>-28036.586955589915</v>
      </c>
      <c r="L150" s="53">
        <v>275275.7331107787</v>
      </c>
      <c r="M150" s="53">
        <v>259543.51300496582</v>
      </c>
      <c r="N150" s="53">
        <f t="shared" ref="N150:P150" si="272">K150*(1-61%)</f>
        <v>-10934.26891</v>
      </c>
      <c r="O150" s="53">
        <f t="shared" si="272"/>
        <v>107357.5359</v>
      </c>
      <c r="P150" s="53">
        <f t="shared" si="272"/>
        <v>101221.9701</v>
      </c>
    </row>
    <row r="151">
      <c r="A151" s="53">
        <v>18138.0</v>
      </c>
      <c r="B151" s="53">
        <v>-36489.3254190585</v>
      </c>
      <c r="C151" s="53">
        <v>-391028.80328089325</v>
      </c>
      <c r="D151" s="53">
        <v>30113.843686111555</v>
      </c>
      <c r="E151" s="53">
        <f t="shared" ref="E151:G151" si="273">B151*(1-61%)</f>
        <v>-14230.83691</v>
      </c>
      <c r="F151" s="53">
        <f t="shared" si="273"/>
        <v>-152501.2333</v>
      </c>
      <c r="G151" s="53">
        <f t="shared" si="273"/>
        <v>11744.39904</v>
      </c>
      <c r="H151" s="53"/>
      <c r="I151" s="53"/>
      <c r="J151" s="53">
        <v>18138.0</v>
      </c>
      <c r="K151" s="53">
        <v>285835.8748459811</v>
      </c>
      <c r="L151" s="53">
        <v>-93507.10804918532</v>
      </c>
      <c r="M151" s="53">
        <v>33434.65535802364</v>
      </c>
      <c r="N151" s="53">
        <f t="shared" ref="N151:P151" si="274">K151*(1-61%)</f>
        <v>111475.9912</v>
      </c>
      <c r="O151" s="53">
        <f t="shared" si="274"/>
        <v>-36467.77214</v>
      </c>
      <c r="P151" s="53">
        <f t="shared" si="274"/>
        <v>13039.51559</v>
      </c>
    </row>
    <row r="152">
      <c r="A152" s="53">
        <v>18139.0</v>
      </c>
      <c r="B152" s="53">
        <v>406254.317285595</v>
      </c>
      <c r="C152" s="53">
        <v>84562.85976422598</v>
      </c>
      <c r="D152" s="53">
        <v>-9534.978971005745</v>
      </c>
      <c r="E152" s="53">
        <f t="shared" ref="E152:G152" si="275">B152*(1-61%)</f>
        <v>158439.1837</v>
      </c>
      <c r="F152" s="53">
        <f t="shared" si="275"/>
        <v>32979.51531</v>
      </c>
      <c r="G152" s="53">
        <f t="shared" si="275"/>
        <v>-3718.641799</v>
      </c>
      <c r="H152" s="53"/>
      <c r="I152" s="53"/>
      <c r="J152" s="53">
        <v>18139.0</v>
      </c>
      <c r="K152" s="53">
        <v>572272.228465027</v>
      </c>
      <c r="L152" s="53">
        <v>376478.6070178743</v>
      </c>
      <c r="M152" s="53">
        <v>13884.104097920339</v>
      </c>
      <c r="N152" s="53">
        <f t="shared" ref="N152:P152" si="276">K152*(1-61%)</f>
        <v>223186.1691</v>
      </c>
      <c r="O152" s="53">
        <f t="shared" si="276"/>
        <v>146826.6567</v>
      </c>
      <c r="P152" s="53">
        <f t="shared" si="276"/>
        <v>5414.800598</v>
      </c>
    </row>
    <row r="153">
      <c r="A153" s="53">
        <v>18140.0</v>
      </c>
      <c r="B153" s="53">
        <v>-173798.1840908323</v>
      </c>
      <c r="C153" s="53">
        <v>32202.664530869697</v>
      </c>
      <c r="D153" s="53">
        <v>107082.5206700532</v>
      </c>
      <c r="E153" s="53">
        <f t="shared" ref="E153:G153" si="277">B153*(1-61%)</f>
        <v>-67781.2918</v>
      </c>
      <c r="F153" s="53">
        <f t="shared" si="277"/>
        <v>12559.03917</v>
      </c>
      <c r="G153" s="53">
        <f t="shared" si="277"/>
        <v>41762.18306</v>
      </c>
      <c r="H153" s="53"/>
      <c r="I153" s="53"/>
      <c r="J153" s="53">
        <v>18140.0</v>
      </c>
      <c r="K153" s="53">
        <v>142357.22958060526</v>
      </c>
      <c r="L153" s="53">
        <v>290468.66403571516</v>
      </c>
      <c r="M153" s="53">
        <v>101213.25419328375</v>
      </c>
      <c r="N153" s="53">
        <f t="shared" ref="N153:P153" si="278">K153*(1-61%)</f>
        <v>55519.31954</v>
      </c>
      <c r="O153" s="53">
        <f t="shared" si="278"/>
        <v>113282.779</v>
      </c>
      <c r="P153" s="53">
        <f t="shared" si="278"/>
        <v>39473.16914</v>
      </c>
    </row>
    <row r="154">
      <c r="A154" s="53">
        <v>18141.0</v>
      </c>
      <c r="B154" s="53">
        <v>-22477.781550863285</v>
      </c>
      <c r="C154" s="53">
        <v>-89357.8324383993</v>
      </c>
      <c r="D154" s="53">
        <v>-56192.61962080884</v>
      </c>
      <c r="E154" s="53">
        <f t="shared" ref="E154:G154" si="279">B154*(1-61%)</f>
        <v>-8766.334805</v>
      </c>
      <c r="F154" s="53">
        <f t="shared" si="279"/>
        <v>-34849.55465</v>
      </c>
      <c r="G154" s="53">
        <f t="shared" si="279"/>
        <v>-21915.12165</v>
      </c>
      <c r="H154" s="53"/>
      <c r="I154" s="53"/>
      <c r="J154" s="53">
        <v>18141.0</v>
      </c>
      <c r="K154" s="53">
        <v>54625.1395942213</v>
      </c>
      <c r="L154" s="53">
        <v>1438.5019780247676</v>
      </c>
      <c r="M154" s="53">
        <v>-12685.343542456954</v>
      </c>
      <c r="N154" s="53">
        <f t="shared" ref="N154:P154" si="280">K154*(1-61%)</f>
        <v>21303.80444</v>
      </c>
      <c r="O154" s="53">
        <f t="shared" si="280"/>
        <v>561.0157714</v>
      </c>
      <c r="P154" s="53">
        <f t="shared" si="280"/>
        <v>-4947.283982</v>
      </c>
    </row>
    <row r="155">
      <c r="A155" s="53">
        <v>18143.0</v>
      </c>
      <c r="B155" s="53">
        <v>-64843.426606659195</v>
      </c>
      <c r="C155" s="53">
        <v>170657.04224209994</v>
      </c>
      <c r="D155" s="53">
        <v>68918.13245882031</v>
      </c>
      <c r="E155" s="53">
        <f t="shared" ref="E155:G155" si="281">B155*(1-61%)</f>
        <v>-25288.93638</v>
      </c>
      <c r="F155" s="53">
        <f t="shared" si="281"/>
        <v>66556.24647</v>
      </c>
      <c r="G155" s="53">
        <f t="shared" si="281"/>
        <v>26878.07166</v>
      </c>
      <c r="H155" s="53"/>
      <c r="I155" s="53"/>
      <c r="J155" s="53">
        <v>18143.0</v>
      </c>
      <c r="K155" s="53">
        <v>29678.830981436444</v>
      </c>
      <c r="L155" s="53">
        <v>445874.3690908386</v>
      </c>
      <c r="M155" s="53">
        <v>114764.48042553928</v>
      </c>
      <c r="N155" s="53">
        <f t="shared" ref="N155:P155" si="282">K155*(1-61%)</f>
        <v>11574.74408</v>
      </c>
      <c r="O155" s="53">
        <f t="shared" si="282"/>
        <v>173891.0039</v>
      </c>
      <c r="P155" s="53">
        <f t="shared" si="282"/>
        <v>44758.14737</v>
      </c>
    </row>
    <row r="156">
      <c r="A156" s="53">
        <v>18144.0</v>
      </c>
      <c r="B156" s="53">
        <v>297434.2800641349</v>
      </c>
      <c r="C156" s="53">
        <v>-440952.91978808795</v>
      </c>
      <c r="D156" s="53">
        <v>34343.77806931231</v>
      </c>
      <c r="E156" s="53">
        <f t="shared" ref="E156:G156" si="283">B156*(1-61%)</f>
        <v>115999.3692</v>
      </c>
      <c r="F156" s="53">
        <f t="shared" si="283"/>
        <v>-171971.6387</v>
      </c>
      <c r="G156" s="53">
        <f t="shared" si="283"/>
        <v>13394.07345</v>
      </c>
      <c r="H156" s="53"/>
      <c r="I156" s="53"/>
      <c r="J156" s="53">
        <v>18144.0</v>
      </c>
      <c r="K156" s="53">
        <v>592860.0895175544</v>
      </c>
      <c r="L156" s="53">
        <v>-133774.3137217118</v>
      </c>
      <c r="M156" s="53">
        <v>37868.50403024212</v>
      </c>
      <c r="N156" s="53">
        <f t="shared" ref="N156:P156" si="284">K156*(1-61%)</f>
        <v>231215.4349</v>
      </c>
      <c r="O156" s="53">
        <f t="shared" si="284"/>
        <v>-52171.98235</v>
      </c>
      <c r="P156" s="53">
        <f t="shared" si="284"/>
        <v>14768.71657</v>
      </c>
    </row>
    <row r="157">
      <c r="A157" s="53">
        <v>18145.0</v>
      </c>
      <c r="B157" s="53">
        <v>-131553.3605569875</v>
      </c>
      <c r="C157" s="53">
        <v>62016.23986360343</v>
      </c>
      <c r="D157" s="53">
        <v>-50932.4348868137</v>
      </c>
      <c r="E157" s="53">
        <f t="shared" ref="E157:G157" si="285">B157*(1-61%)</f>
        <v>-51305.81062</v>
      </c>
      <c r="F157" s="53">
        <f t="shared" si="285"/>
        <v>24186.33355</v>
      </c>
      <c r="G157" s="53">
        <f t="shared" si="285"/>
        <v>-19863.64961</v>
      </c>
      <c r="H157" s="53"/>
      <c r="I157" s="53"/>
      <c r="J157" s="53">
        <v>18145.0</v>
      </c>
      <c r="K157" s="53">
        <v>-90335.89653846028</v>
      </c>
      <c r="L157" s="53">
        <v>107071.53269293832</v>
      </c>
      <c r="M157" s="53">
        <v>-22092.41255986612</v>
      </c>
      <c r="N157" s="53">
        <f t="shared" ref="N157:P157" si="286">K157*(1-61%)</f>
        <v>-35230.99965</v>
      </c>
      <c r="O157" s="53">
        <f t="shared" si="286"/>
        <v>41757.89775</v>
      </c>
      <c r="P157" s="53">
        <f t="shared" si="286"/>
        <v>-8616.040898</v>
      </c>
    </row>
    <row r="158">
      <c r="A158" s="53">
        <v>18146.0</v>
      </c>
      <c r="B158" s="53">
        <v>-158703.96641829732</v>
      </c>
      <c r="C158" s="53">
        <v>65676.78186719479</v>
      </c>
      <c r="D158" s="53">
        <v>93528.60610105681</v>
      </c>
      <c r="E158" s="53">
        <f t="shared" ref="E158:G158" si="287">B158*(1-61%)</f>
        <v>-61894.5469</v>
      </c>
      <c r="F158" s="53">
        <f t="shared" si="287"/>
        <v>25613.94493</v>
      </c>
      <c r="G158" s="53">
        <f t="shared" si="287"/>
        <v>36476.15638</v>
      </c>
      <c r="H158" s="53"/>
      <c r="I158" s="53"/>
      <c r="J158" s="53">
        <v>18146.0</v>
      </c>
      <c r="K158" s="53">
        <v>43499.13330835477</v>
      </c>
      <c r="L158" s="53">
        <v>294641.5981244492</v>
      </c>
      <c r="M158" s="53">
        <v>128012.87555114875</v>
      </c>
      <c r="N158" s="53">
        <f t="shared" ref="N158:P158" si="288">K158*(1-61%)</f>
        <v>16964.66199</v>
      </c>
      <c r="O158" s="53">
        <f t="shared" si="288"/>
        <v>114910.2233</v>
      </c>
      <c r="P158" s="53">
        <f t="shared" si="288"/>
        <v>49925.02146</v>
      </c>
    </row>
    <row r="159">
      <c r="A159" s="53">
        <v>18147.0</v>
      </c>
      <c r="B159" s="53">
        <v>-217735.5717887375</v>
      </c>
      <c r="C159" s="53">
        <v>-246685.3164380146</v>
      </c>
      <c r="D159" s="53">
        <v>2150.8833533611196</v>
      </c>
      <c r="E159" s="53">
        <f t="shared" ref="E159:G159" si="289">B159*(1-61%)</f>
        <v>-84916.873</v>
      </c>
      <c r="F159" s="53">
        <f t="shared" si="289"/>
        <v>-96207.27341</v>
      </c>
      <c r="G159" s="53">
        <f t="shared" si="289"/>
        <v>838.8445078</v>
      </c>
      <c r="H159" s="53"/>
      <c r="I159" s="53"/>
      <c r="J159" s="53">
        <v>18147.0</v>
      </c>
      <c r="K159" s="53">
        <v>-90516.25252633935</v>
      </c>
      <c r="L159" s="53">
        <v>-224855.7143667482</v>
      </c>
      <c r="M159" s="53">
        <v>36680.66953608617</v>
      </c>
      <c r="N159" s="53">
        <f t="shared" ref="N159:P159" si="290">K159*(1-61%)</f>
        <v>-35301.33849</v>
      </c>
      <c r="O159" s="53">
        <f t="shared" si="290"/>
        <v>-87693.7286</v>
      </c>
      <c r="P159" s="53">
        <f t="shared" si="290"/>
        <v>14305.46112</v>
      </c>
    </row>
    <row r="160">
      <c r="A160" s="53">
        <v>18148.0</v>
      </c>
      <c r="B160" s="53">
        <v>-63979.947341560015</v>
      </c>
      <c r="C160" s="53">
        <v>50661.77296328623</v>
      </c>
      <c r="D160" s="53">
        <v>-41986.7992380218</v>
      </c>
      <c r="E160" s="53">
        <f t="shared" ref="E160:G160" si="291">B160*(1-61%)</f>
        <v>-24952.17946</v>
      </c>
      <c r="F160" s="53">
        <f t="shared" si="291"/>
        <v>19758.09146</v>
      </c>
      <c r="G160" s="53">
        <f t="shared" si="291"/>
        <v>-16374.8517</v>
      </c>
      <c r="H160" s="53"/>
      <c r="I160" s="53"/>
      <c r="J160" s="53">
        <v>18148.0</v>
      </c>
      <c r="K160" s="53">
        <v>-54495.852004072345</v>
      </c>
      <c r="L160" s="53">
        <v>-21356.825917107995</v>
      </c>
      <c r="M160" s="53">
        <v>-25985.799345980664</v>
      </c>
      <c r="N160" s="53">
        <f t="shared" ref="N160:P160" si="292">K160*(1-61%)</f>
        <v>-21253.38228</v>
      </c>
      <c r="O160" s="53">
        <f t="shared" si="292"/>
        <v>-8329.162108</v>
      </c>
      <c r="P160" s="53">
        <f t="shared" si="292"/>
        <v>-10134.46174</v>
      </c>
    </row>
    <row r="161">
      <c r="A161" s="53">
        <v>18452.0</v>
      </c>
      <c r="B161" s="53">
        <v>179233.75751752834</v>
      </c>
      <c r="C161" s="53">
        <v>-254975.74119080155</v>
      </c>
      <c r="D161" s="53">
        <v>-67380.9225389898</v>
      </c>
      <c r="E161" s="53">
        <f t="shared" ref="E161:G161" si="293">B161*(1-61%)</f>
        <v>69901.16543</v>
      </c>
      <c r="F161" s="53">
        <f t="shared" si="293"/>
        <v>-99440.53906</v>
      </c>
      <c r="G161" s="53">
        <f t="shared" si="293"/>
        <v>-26278.55979</v>
      </c>
      <c r="H161" s="53"/>
      <c r="I161" s="53"/>
      <c r="J161" s="53">
        <v>18452.0</v>
      </c>
      <c r="K161" s="53">
        <v>372073.6726161818</v>
      </c>
      <c r="L161" s="53">
        <v>-16944.947269810298</v>
      </c>
      <c r="M161" s="53">
        <v>22885.747528906373</v>
      </c>
      <c r="N161" s="53">
        <f t="shared" ref="N161:P161" si="294">K161*(1-61%)</f>
        <v>145108.7323</v>
      </c>
      <c r="O161" s="53">
        <f t="shared" si="294"/>
        <v>-6608.529435</v>
      </c>
      <c r="P161" s="53">
        <f t="shared" si="294"/>
        <v>8925.441536</v>
      </c>
    </row>
    <row r="162">
      <c r="A162" s="53">
        <v>18751.0</v>
      </c>
      <c r="B162" s="53">
        <v>65468.263145055396</v>
      </c>
      <c r="C162" s="53">
        <v>108482.74458863192</v>
      </c>
      <c r="D162" s="53">
        <v>240904.36171038644</v>
      </c>
      <c r="E162" s="53">
        <f t="shared" ref="E162:G162" si="295">B162*(1-61%)</f>
        <v>25532.62263</v>
      </c>
      <c r="F162" s="53">
        <f t="shared" si="295"/>
        <v>42308.27039</v>
      </c>
      <c r="G162" s="53">
        <f t="shared" si="295"/>
        <v>93952.70107</v>
      </c>
      <c r="H162" s="53"/>
      <c r="I162" s="53"/>
      <c r="J162" s="53">
        <v>18751.0</v>
      </c>
      <c r="K162" s="53">
        <v>188283.04759918476</v>
      </c>
      <c r="L162" s="53">
        <v>397309.37440131506</v>
      </c>
      <c r="M162" s="53">
        <v>285688.6654591395</v>
      </c>
      <c r="N162" s="53">
        <f t="shared" ref="N162:P162" si="296">K162*(1-61%)</f>
        <v>73430.38856</v>
      </c>
      <c r="O162" s="53">
        <f t="shared" si="296"/>
        <v>154950.656</v>
      </c>
      <c r="P162" s="53">
        <f t="shared" si="296"/>
        <v>111418.5795</v>
      </c>
    </row>
    <row r="163">
      <c r="A163" s="53">
        <v>18855.0</v>
      </c>
      <c r="B163" s="53">
        <v>128640.55884680762</v>
      </c>
      <c r="C163" s="53">
        <v>98616.1632855052</v>
      </c>
      <c r="D163" s="53">
        <v>111004.13116727318</v>
      </c>
      <c r="E163" s="53">
        <f t="shared" ref="E163:G163" si="297">B163*(1-61%)</f>
        <v>50169.81795</v>
      </c>
      <c r="F163" s="53">
        <f t="shared" si="297"/>
        <v>38460.30368</v>
      </c>
      <c r="G163" s="53">
        <f t="shared" si="297"/>
        <v>43291.61116</v>
      </c>
      <c r="H163" s="53"/>
      <c r="I163" s="53"/>
      <c r="J163" s="53">
        <v>18855.0</v>
      </c>
      <c r="K163" s="53">
        <v>276733.3448621875</v>
      </c>
      <c r="L163" s="53">
        <v>148825.12625512952</v>
      </c>
      <c r="M163" s="53">
        <v>128600.27099607694</v>
      </c>
      <c r="N163" s="53">
        <f t="shared" ref="N163:P163" si="298">K163*(1-61%)</f>
        <v>107926.0045</v>
      </c>
      <c r="O163" s="53">
        <f t="shared" si="298"/>
        <v>58041.79924</v>
      </c>
      <c r="P163" s="53">
        <f t="shared" si="298"/>
        <v>50154.10569</v>
      </c>
    </row>
    <row r="164">
      <c r="A164" s="53">
        <v>18856.0</v>
      </c>
      <c r="B164" s="53">
        <v>166064.8335354216</v>
      </c>
      <c r="C164" s="53">
        <v>177193.22810626053</v>
      </c>
      <c r="D164" s="53">
        <v>-105533.25948480995</v>
      </c>
      <c r="E164" s="53">
        <f t="shared" ref="E164:G164" si="299">B164*(1-61%)</f>
        <v>64765.28508</v>
      </c>
      <c r="F164" s="53">
        <f t="shared" si="299"/>
        <v>69105.35896</v>
      </c>
      <c r="G164" s="53">
        <f t="shared" si="299"/>
        <v>-41157.9712</v>
      </c>
      <c r="H164" s="53"/>
      <c r="I164" s="53"/>
      <c r="J164" s="53">
        <v>18856.0</v>
      </c>
      <c r="K164" s="53">
        <v>505446.7960867736</v>
      </c>
      <c r="L164" s="53">
        <v>462747.3567399873</v>
      </c>
      <c r="M164" s="53">
        <v>-47178.36651837202</v>
      </c>
      <c r="N164" s="53">
        <f t="shared" ref="N164:P164" si="300">K164*(1-61%)</f>
        <v>197124.2505</v>
      </c>
      <c r="O164" s="53">
        <f t="shared" si="300"/>
        <v>180471.4691</v>
      </c>
      <c r="P164" s="53">
        <f t="shared" si="300"/>
        <v>-18399.56294</v>
      </c>
    </row>
    <row r="165">
      <c r="A165" s="53">
        <v>18857.0</v>
      </c>
      <c r="B165" s="53">
        <v>2836.068775760845</v>
      </c>
      <c r="C165" s="53">
        <v>-59975.26202300158</v>
      </c>
      <c r="D165" s="53">
        <v>-73498.39836658214</v>
      </c>
      <c r="E165" s="53">
        <f t="shared" ref="E165:G165" si="301">B165*(1-61%)</f>
        <v>1106.066823</v>
      </c>
      <c r="F165" s="53">
        <f t="shared" si="301"/>
        <v>-23390.35219</v>
      </c>
      <c r="G165" s="53">
        <f t="shared" si="301"/>
        <v>-28664.37536</v>
      </c>
      <c r="H165" s="53"/>
      <c r="I165" s="53"/>
      <c r="J165" s="53">
        <v>18857.0</v>
      </c>
      <c r="K165" s="53">
        <v>65949.32760894718</v>
      </c>
      <c r="L165" s="53">
        <v>47982.50799907452</v>
      </c>
      <c r="M165" s="53">
        <v>-62082.35382686235</v>
      </c>
      <c r="N165" s="53">
        <f t="shared" ref="N165:P165" si="302">K165*(1-61%)</f>
        <v>25720.23777</v>
      </c>
      <c r="O165" s="53">
        <f t="shared" si="302"/>
        <v>18713.17812</v>
      </c>
      <c r="P165" s="53">
        <f t="shared" si="302"/>
        <v>-24212.11799</v>
      </c>
    </row>
    <row r="166">
      <c r="A166" s="53">
        <v>18858.0</v>
      </c>
      <c r="B166" s="53">
        <v>68396.92217854924</v>
      </c>
      <c r="C166" s="53">
        <v>77732.0337689605</v>
      </c>
      <c r="D166" s="53">
        <v>17997.101828450133</v>
      </c>
      <c r="E166" s="53">
        <f t="shared" ref="E166:G166" si="303">B166*(1-61%)</f>
        <v>26674.79965</v>
      </c>
      <c r="F166" s="53">
        <f t="shared" si="303"/>
        <v>30315.49317</v>
      </c>
      <c r="G166" s="53">
        <f t="shared" si="303"/>
        <v>7018.869713</v>
      </c>
      <c r="H166" s="53"/>
      <c r="I166" s="53"/>
      <c r="J166" s="53">
        <v>18858.0</v>
      </c>
      <c r="K166" s="53">
        <v>168232.0573413516</v>
      </c>
      <c r="L166" s="53">
        <v>199324.85448663178</v>
      </c>
      <c r="M166" s="53">
        <v>67180.33195333832</v>
      </c>
      <c r="N166" s="53">
        <f t="shared" ref="N166:P166" si="304">K166*(1-61%)</f>
        <v>65610.50236</v>
      </c>
      <c r="O166" s="53">
        <f t="shared" si="304"/>
        <v>77736.69325</v>
      </c>
      <c r="P166" s="53">
        <f t="shared" si="304"/>
        <v>26200.32946</v>
      </c>
    </row>
    <row r="167">
      <c r="A167" s="53">
        <v>18907.0</v>
      </c>
      <c r="B167" s="53">
        <v>261220.510946747</v>
      </c>
      <c r="C167" s="53">
        <v>-569830.8614949763</v>
      </c>
      <c r="D167" s="53">
        <v>-108647.08228207221</v>
      </c>
      <c r="E167" s="53">
        <f t="shared" ref="E167:G167" si="305">B167*(1-61%)</f>
        <v>101875.9993</v>
      </c>
      <c r="F167" s="53">
        <f t="shared" si="305"/>
        <v>-222234.036</v>
      </c>
      <c r="G167" s="53">
        <f t="shared" si="305"/>
        <v>-42372.36209</v>
      </c>
      <c r="H167" s="53"/>
      <c r="I167" s="53"/>
      <c r="J167" s="53">
        <v>18907.0</v>
      </c>
      <c r="K167" s="53">
        <v>497078.94742908794</v>
      </c>
      <c r="L167" s="53">
        <v>-341482.75917790143</v>
      </c>
      <c r="M167" s="53">
        <v>-107947.48643196163</v>
      </c>
      <c r="N167" s="53">
        <f t="shared" ref="N167:P167" si="306">K167*(1-61%)</f>
        <v>193860.7895</v>
      </c>
      <c r="O167" s="53">
        <f t="shared" si="306"/>
        <v>-133178.2761</v>
      </c>
      <c r="P167" s="53">
        <f t="shared" si="306"/>
        <v>-42099.51971</v>
      </c>
    </row>
    <row r="168">
      <c r="A168" s="53">
        <v>18908.0</v>
      </c>
      <c r="B168" s="53">
        <v>270594.89220198663</v>
      </c>
      <c r="C168" s="53">
        <v>-125644.09617451784</v>
      </c>
      <c r="D168" s="53">
        <v>-59367.04443034096</v>
      </c>
      <c r="E168" s="53">
        <f t="shared" ref="E168:G168" si="307">B168*(1-61%)</f>
        <v>105532.008</v>
      </c>
      <c r="F168" s="53">
        <f t="shared" si="307"/>
        <v>-49001.19751</v>
      </c>
      <c r="G168" s="53">
        <f t="shared" si="307"/>
        <v>-23153.14733</v>
      </c>
      <c r="H168" s="53"/>
      <c r="I168" s="53"/>
      <c r="J168" s="53">
        <v>18908.0</v>
      </c>
      <c r="K168" s="53">
        <v>371144.7151275221</v>
      </c>
      <c r="L168" s="53">
        <v>-53466.15400261555</v>
      </c>
      <c r="M168" s="53">
        <v>-33057.8639358308</v>
      </c>
      <c r="N168" s="53">
        <f t="shared" ref="N168:P168" si="308">K168*(1-61%)</f>
        <v>144746.4389</v>
      </c>
      <c r="O168" s="53">
        <f t="shared" si="308"/>
        <v>-20851.80006</v>
      </c>
      <c r="P168" s="53">
        <f t="shared" si="308"/>
        <v>-12892.56693</v>
      </c>
    </row>
    <row r="169">
      <c r="A169" s="53">
        <v>18909.0</v>
      </c>
      <c r="B169" s="53">
        <v>30815.024839448135</v>
      </c>
      <c r="C169" s="53">
        <v>288890.12865965284</v>
      </c>
      <c r="D169" s="53">
        <v>-69565.70929291668</v>
      </c>
      <c r="E169" s="53">
        <f t="shared" ref="E169:G169" si="309">B169*(1-61%)</f>
        <v>12017.85969</v>
      </c>
      <c r="F169" s="53">
        <f t="shared" si="309"/>
        <v>112667.1502</v>
      </c>
      <c r="G169" s="53">
        <f t="shared" si="309"/>
        <v>-27130.62662</v>
      </c>
      <c r="H169" s="53"/>
      <c r="I169" s="53"/>
      <c r="J169" s="53">
        <v>18909.0</v>
      </c>
      <c r="K169" s="53">
        <v>291292.2447950102</v>
      </c>
      <c r="L169" s="53">
        <v>278589.1769391711</v>
      </c>
      <c r="M169" s="53">
        <v>-7961.653897879728</v>
      </c>
      <c r="N169" s="53">
        <f t="shared" ref="N169:P169" si="310">K169*(1-61%)</f>
        <v>113603.9755</v>
      </c>
      <c r="O169" s="53">
        <f t="shared" si="310"/>
        <v>108649.779</v>
      </c>
      <c r="P169" s="53">
        <f t="shared" si="310"/>
        <v>-3105.04502</v>
      </c>
    </row>
    <row r="170">
      <c r="A170" s="53">
        <v>18912.0</v>
      </c>
      <c r="B170" s="53">
        <v>-239873.44173062072</v>
      </c>
      <c r="C170" s="53">
        <v>-167186.58384852513</v>
      </c>
      <c r="D170" s="53">
        <v>-73310.29412834959</v>
      </c>
      <c r="E170" s="53">
        <f t="shared" ref="E170:G170" si="311">B170*(1-61%)</f>
        <v>-93550.64227</v>
      </c>
      <c r="F170" s="53">
        <f t="shared" si="311"/>
        <v>-65202.7677</v>
      </c>
      <c r="G170" s="53">
        <f t="shared" si="311"/>
        <v>-28591.01471</v>
      </c>
      <c r="H170" s="53"/>
      <c r="I170" s="53"/>
      <c r="J170" s="53">
        <v>18912.0</v>
      </c>
      <c r="K170" s="53">
        <v>-208398.33072042733</v>
      </c>
      <c r="L170" s="53">
        <v>21499.21889513837</v>
      </c>
      <c r="M170" s="53">
        <v>-17116.711327999852</v>
      </c>
      <c r="N170" s="53">
        <f t="shared" ref="N170:P170" si="312">K170*(1-61%)</f>
        <v>-81275.34898</v>
      </c>
      <c r="O170" s="53">
        <f t="shared" si="312"/>
        <v>8384.695369</v>
      </c>
      <c r="P170" s="53">
        <f t="shared" si="312"/>
        <v>-6675.517418</v>
      </c>
    </row>
    <row r="171">
      <c r="A171" s="53">
        <v>18917.0</v>
      </c>
      <c r="B171" s="53">
        <v>-84143.19569433821</v>
      </c>
      <c r="C171" s="53">
        <v>-64391.25078737337</v>
      </c>
      <c r="D171" s="53">
        <v>5067.835230857337</v>
      </c>
      <c r="E171" s="53">
        <f t="shared" ref="E171:G171" si="313">B171*(1-61%)</f>
        <v>-32815.84632</v>
      </c>
      <c r="F171" s="53">
        <f t="shared" si="313"/>
        <v>-25112.58781</v>
      </c>
      <c r="G171" s="53">
        <f t="shared" si="313"/>
        <v>1976.45574</v>
      </c>
      <c r="H171" s="53"/>
      <c r="I171" s="53"/>
      <c r="J171" s="53">
        <v>18917.0</v>
      </c>
      <c r="K171" s="53">
        <v>109952.24309153153</v>
      </c>
      <c r="L171" s="53">
        <v>71803.51016338056</v>
      </c>
      <c r="M171" s="53">
        <v>50735.17486620494</v>
      </c>
      <c r="N171" s="53">
        <f t="shared" ref="N171:P171" si="314">K171*(1-61%)</f>
        <v>42881.37481</v>
      </c>
      <c r="O171" s="53">
        <f t="shared" si="314"/>
        <v>28003.36896</v>
      </c>
      <c r="P171" s="53">
        <f t="shared" si="314"/>
        <v>19786.7182</v>
      </c>
    </row>
    <row r="172">
      <c r="A172" s="53">
        <v>18918.0</v>
      </c>
      <c r="B172" s="53">
        <v>-21826.895389208337</v>
      </c>
      <c r="C172" s="53">
        <v>-151677.98225559425</v>
      </c>
      <c r="D172" s="53">
        <v>-27171.569935799278</v>
      </c>
      <c r="E172" s="53">
        <f t="shared" ref="E172:G172" si="315">B172*(1-61%)</f>
        <v>-8512.489202</v>
      </c>
      <c r="F172" s="53">
        <f t="shared" si="315"/>
        <v>-59154.41308</v>
      </c>
      <c r="G172" s="53">
        <f t="shared" si="315"/>
        <v>-10596.91227</v>
      </c>
      <c r="H172" s="53"/>
      <c r="I172" s="53"/>
      <c r="J172" s="53">
        <v>18918.0</v>
      </c>
      <c r="K172" s="53">
        <v>25399.039058719085</v>
      </c>
      <c r="L172" s="53">
        <v>-103299.44385008824</v>
      </c>
      <c r="M172" s="53">
        <v>20321.325554462026</v>
      </c>
      <c r="N172" s="53">
        <f t="shared" ref="N172:P172" si="316">K172*(1-61%)</f>
        <v>9905.625233</v>
      </c>
      <c r="O172" s="53">
        <f t="shared" si="316"/>
        <v>-40286.7831</v>
      </c>
      <c r="P172" s="53">
        <f t="shared" si="316"/>
        <v>7925.316966</v>
      </c>
    </row>
    <row r="173">
      <c r="A173" s="53">
        <v>18919.0</v>
      </c>
      <c r="B173" s="53">
        <v>-312001.5132054294</v>
      </c>
      <c r="C173" s="53">
        <v>-260174.04750551877</v>
      </c>
      <c r="D173" s="53">
        <v>6905.19627583602</v>
      </c>
      <c r="E173" s="53">
        <f t="shared" ref="E173:G173" si="317">B173*(1-61%)</f>
        <v>-121680.5902</v>
      </c>
      <c r="F173" s="53">
        <f t="shared" si="317"/>
        <v>-101467.8785</v>
      </c>
      <c r="G173" s="53">
        <f t="shared" si="317"/>
        <v>2693.026548</v>
      </c>
      <c r="H173" s="53"/>
      <c r="I173" s="53"/>
      <c r="J173" s="53">
        <v>18919.0</v>
      </c>
      <c r="K173" s="53">
        <v>-238243.85215438105</v>
      </c>
      <c r="L173" s="53">
        <v>-203720.04707509716</v>
      </c>
      <c r="M173" s="53">
        <v>30786.382698782763</v>
      </c>
      <c r="N173" s="53">
        <f t="shared" ref="N173:P173" si="318">K173*(1-61%)</f>
        <v>-92915.10234</v>
      </c>
      <c r="O173" s="53">
        <f t="shared" si="318"/>
        <v>-79450.81836</v>
      </c>
      <c r="P173" s="53">
        <f t="shared" si="318"/>
        <v>12006.68925</v>
      </c>
    </row>
    <row r="174">
      <c r="A174" s="53">
        <v>18920.0</v>
      </c>
      <c r="B174" s="53">
        <v>-492141.0648842039</v>
      </c>
      <c r="C174" s="53">
        <v>413392.1749266804</v>
      </c>
      <c r="D174" s="53">
        <v>-14407.479770083319</v>
      </c>
      <c r="E174" s="53">
        <f t="shared" ref="E174:G174" si="319">B174*(1-61%)</f>
        <v>-191935.0153</v>
      </c>
      <c r="F174" s="53">
        <f t="shared" si="319"/>
        <v>161222.9482</v>
      </c>
      <c r="G174" s="53">
        <f t="shared" si="319"/>
        <v>-5618.91711</v>
      </c>
      <c r="H174" s="53"/>
      <c r="I174" s="53"/>
      <c r="J174" s="53">
        <v>18920.0</v>
      </c>
      <c r="K174" s="53">
        <v>-293897.59969687747</v>
      </c>
      <c r="L174" s="53">
        <v>658643.8804846313</v>
      </c>
      <c r="M174" s="53">
        <v>-21211.387117066915</v>
      </c>
      <c r="N174" s="53">
        <f t="shared" ref="N174:P174" si="320">K174*(1-61%)</f>
        <v>-114620.0639</v>
      </c>
      <c r="O174" s="53">
        <f t="shared" si="320"/>
        <v>256871.1134</v>
      </c>
      <c r="P174" s="53">
        <f t="shared" si="320"/>
        <v>-8272.440976</v>
      </c>
    </row>
    <row r="175">
      <c r="A175" s="53">
        <v>18921.0</v>
      </c>
      <c r="B175" s="53">
        <v>116389.97764749062</v>
      </c>
      <c r="C175" s="53">
        <v>-664580.1681607338</v>
      </c>
      <c r="D175" s="53">
        <v>-143170.00011763597</v>
      </c>
      <c r="E175" s="53">
        <f t="shared" ref="E175:G175" si="321">B175*(1-61%)</f>
        <v>45392.09128</v>
      </c>
      <c r="F175" s="53">
        <f t="shared" si="321"/>
        <v>-259186.2656</v>
      </c>
      <c r="G175" s="53">
        <f t="shared" si="321"/>
        <v>-55836.30005</v>
      </c>
      <c r="H175" s="53"/>
      <c r="I175" s="53"/>
      <c r="J175" s="53">
        <v>18921.0</v>
      </c>
      <c r="K175" s="53">
        <v>189759.62475601165</v>
      </c>
      <c r="L175" s="53">
        <v>-698539.870543554</v>
      </c>
      <c r="M175" s="53">
        <v>-73491.63482210925</v>
      </c>
      <c r="N175" s="53">
        <f t="shared" ref="N175:P175" si="322">K175*(1-61%)</f>
        <v>74006.25365</v>
      </c>
      <c r="O175" s="53">
        <f t="shared" si="322"/>
        <v>-272430.5495</v>
      </c>
      <c r="P175" s="53">
        <f t="shared" si="322"/>
        <v>-28661.73758</v>
      </c>
    </row>
    <row r="176">
      <c r="A176" s="53">
        <v>18923.0</v>
      </c>
      <c r="B176" s="53">
        <v>-65390.94905395974</v>
      </c>
      <c r="C176" s="53">
        <v>107159.62698262706</v>
      </c>
      <c r="D176" s="53">
        <v>141.17314742539372</v>
      </c>
      <c r="E176" s="53">
        <f t="shared" ref="E176:G176" si="323">B176*(1-61%)</f>
        <v>-25502.47013</v>
      </c>
      <c r="F176" s="53">
        <f t="shared" si="323"/>
        <v>41792.25452</v>
      </c>
      <c r="G176" s="53">
        <f t="shared" si="323"/>
        <v>55.0575275</v>
      </c>
      <c r="H176" s="53"/>
      <c r="I176" s="53"/>
      <c r="J176" s="53">
        <v>18923.0</v>
      </c>
      <c r="K176" s="53">
        <v>57660.95461215179</v>
      </c>
      <c r="L176" s="53">
        <v>164758.19980539652</v>
      </c>
      <c r="M176" s="53">
        <v>47503.900840277194</v>
      </c>
      <c r="N176" s="53">
        <f t="shared" ref="N176:P176" si="324">K176*(1-61%)</f>
        <v>22487.7723</v>
      </c>
      <c r="O176" s="53">
        <f t="shared" si="324"/>
        <v>64255.69792</v>
      </c>
      <c r="P176" s="53">
        <f t="shared" si="324"/>
        <v>18526.52133</v>
      </c>
    </row>
    <row r="177">
      <c r="A177" s="53">
        <v>18925.0</v>
      </c>
      <c r="B177" s="53">
        <v>-172072.19850437017</v>
      </c>
      <c r="C177" s="53">
        <v>-239553.39135964005</v>
      </c>
      <c r="D177" s="53">
        <v>-84417.77531925896</v>
      </c>
      <c r="E177" s="53">
        <f t="shared" ref="E177:G177" si="325">B177*(1-61%)</f>
        <v>-67108.15742</v>
      </c>
      <c r="F177" s="53">
        <f t="shared" si="325"/>
        <v>-93425.82263</v>
      </c>
      <c r="G177" s="53">
        <f t="shared" si="325"/>
        <v>-32922.93237</v>
      </c>
      <c r="H177" s="53"/>
      <c r="I177" s="53"/>
      <c r="J177" s="53">
        <v>18925.0</v>
      </c>
      <c r="K177" s="53">
        <v>-40816.322913631986</v>
      </c>
      <c r="L177" s="53">
        <v>-169754.2746294066</v>
      </c>
      <c r="M177" s="53">
        <v>-33029.00374569396</v>
      </c>
      <c r="N177" s="53">
        <f t="shared" ref="N177:P177" si="326">K177*(1-61%)</f>
        <v>-15918.36594</v>
      </c>
      <c r="O177" s="53">
        <f t="shared" si="326"/>
        <v>-66204.16711</v>
      </c>
      <c r="P177" s="53">
        <f t="shared" si="326"/>
        <v>-12881.31146</v>
      </c>
    </row>
    <row r="178">
      <c r="A178" s="53">
        <v>18963.0</v>
      </c>
      <c r="B178" s="53">
        <v>-60447.12926152013</v>
      </c>
      <c r="C178" s="53">
        <v>-28082.451929995903</v>
      </c>
      <c r="D178" s="53">
        <v>21520.27254002692</v>
      </c>
      <c r="E178" s="53">
        <f t="shared" ref="E178:G178" si="327">B178*(1-61%)</f>
        <v>-23574.38041</v>
      </c>
      <c r="F178" s="53">
        <f t="shared" si="327"/>
        <v>-10952.15625</v>
      </c>
      <c r="G178" s="53">
        <f t="shared" si="327"/>
        <v>8392.906291</v>
      </c>
      <c r="H178" s="53"/>
      <c r="I178" s="53"/>
      <c r="J178" s="53">
        <v>18963.0</v>
      </c>
      <c r="K178" s="53">
        <v>89402.4224567898</v>
      </c>
      <c r="L178" s="53">
        <v>-23067.176594353306</v>
      </c>
      <c r="M178" s="53">
        <v>55670.99978847306</v>
      </c>
      <c r="N178" s="53">
        <f t="shared" ref="N178:P178" si="328">K178*(1-61%)</f>
        <v>34866.94476</v>
      </c>
      <c r="O178" s="53">
        <f t="shared" si="328"/>
        <v>-8996.198872</v>
      </c>
      <c r="P178" s="53">
        <f t="shared" si="328"/>
        <v>21711.68992</v>
      </c>
    </row>
    <row r="179">
      <c r="A179" s="53">
        <v>18976.0</v>
      </c>
      <c r="B179" s="53">
        <v>-251800.28748276285</v>
      </c>
      <c r="C179" s="53">
        <v>-1976.01560212351</v>
      </c>
      <c r="D179" s="53">
        <v>-4140.742918050617</v>
      </c>
      <c r="E179" s="53">
        <f t="shared" ref="E179:G179" si="329">B179*(1-61%)</f>
        <v>-98202.11212</v>
      </c>
      <c r="F179" s="53">
        <f t="shared" si="329"/>
        <v>-770.6460848</v>
      </c>
      <c r="G179" s="53">
        <f t="shared" si="329"/>
        <v>-1614.889738</v>
      </c>
      <c r="H179" s="53"/>
      <c r="I179" s="53"/>
      <c r="J179" s="53">
        <v>18976.0</v>
      </c>
      <c r="K179" s="53">
        <v>-101093.90363556221</v>
      </c>
      <c r="L179" s="53">
        <v>344630.22608178994</v>
      </c>
      <c r="M179" s="53">
        <v>9682.483998851385</v>
      </c>
      <c r="N179" s="53">
        <f t="shared" ref="N179:P179" si="330">K179*(1-61%)</f>
        <v>-39426.62242</v>
      </c>
      <c r="O179" s="53">
        <f t="shared" si="330"/>
        <v>134405.7882</v>
      </c>
      <c r="P179" s="53">
        <f t="shared" si="330"/>
        <v>3776.16876</v>
      </c>
    </row>
    <row r="180">
      <c r="A180" s="53">
        <v>18994.0</v>
      </c>
      <c r="B180" s="53">
        <v>72411.09462669643</v>
      </c>
      <c r="C180" s="53">
        <v>192270.2860343006</v>
      </c>
      <c r="D180" s="53">
        <v>26947.388370791643</v>
      </c>
      <c r="E180" s="53">
        <f t="shared" ref="E180:G180" si="331">B180*(1-61%)</f>
        <v>28240.3269</v>
      </c>
      <c r="F180" s="53">
        <f t="shared" si="331"/>
        <v>74985.41155</v>
      </c>
      <c r="G180" s="53">
        <f t="shared" si="331"/>
        <v>10509.48146</v>
      </c>
      <c r="H180" s="53"/>
      <c r="I180" s="53"/>
      <c r="J180" s="53">
        <v>18994.0</v>
      </c>
      <c r="K180" s="53">
        <v>136968.35998692826</v>
      </c>
      <c r="L180" s="53">
        <v>397090.35447690426</v>
      </c>
      <c r="M180" s="53">
        <v>85647.58353854618</v>
      </c>
      <c r="N180" s="53">
        <f t="shared" ref="N180:P180" si="332">K180*(1-61%)</f>
        <v>53417.66039</v>
      </c>
      <c r="O180" s="53">
        <f t="shared" si="332"/>
        <v>154865.2382</v>
      </c>
      <c r="P180" s="53">
        <f t="shared" si="332"/>
        <v>33402.55758</v>
      </c>
    </row>
    <row r="181">
      <c r="A181" s="53">
        <v>19015.0</v>
      </c>
      <c r="B181" s="53">
        <v>-52377.452516186226</v>
      </c>
      <c r="C181" s="53">
        <v>-546578.4656020573</v>
      </c>
      <c r="D181" s="53">
        <v>-549561.3551035845</v>
      </c>
      <c r="E181" s="53">
        <f t="shared" ref="E181:G181" si="333">B181*(1-61%)</f>
        <v>-20427.20648</v>
      </c>
      <c r="F181" s="53">
        <f t="shared" si="333"/>
        <v>-213165.6016</v>
      </c>
      <c r="G181" s="53">
        <f t="shared" si="333"/>
        <v>-214328.9285</v>
      </c>
      <c r="H181" s="53"/>
      <c r="I181" s="53"/>
      <c r="J181" s="53">
        <v>19015.0</v>
      </c>
      <c r="K181" s="53">
        <v>184065.65969000812</v>
      </c>
      <c r="L181" s="53">
        <v>-261284.5253873189</v>
      </c>
      <c r="M181" s="53">
        <v>-564802.4776048957</v>
      </c>
      <c r="N181" s="53">
        <f t="shared" ref="N181:P181" si="334">K181*(1-61%)</f>
        <v>71785.60728</v>
      </c>
      <c r="O181" s="53">
        <f t="shared" si="334"/>
        <v>-101900.9649</v>
      </c>
      <c r="P181" s="53">
        <f t="shared" si="334"/>
        <v>-220272.9663</v>
      </c>
    </row>
    <row r="182">
      <c r="A182" s="53">
        <v>19016.0</v>
      </c>
      <c r="B182" s="53">
        <v>5747.701788689078</v>
      </c>
      <c r="C182" s="53">
        <v>-589184.7263743104</v>
      </c>
      <c r="D182" s="53">
        <v>268178.1646052734</v>
      </c>
      <c r="E182" s="53">
        <f t="shared" ref="E182:G182" si="335">B182*(1-61%)</f>
        <v>2241.603698</v>
      </c>
      <c r="F182" s="53">
        <f t="shared" si="335"/>
        <v>-229782.0433</v>
      </c>
      <c r="G182" s="53">
        <f t="shared" si="335"/>
        <v>104589.4842</v>
      </c>
      <c r="H182" s="53"/>
      <c r="I182" s="53"/>
      <c r="J182" s="53">
        <v>19016.0</v>
      </c>
      <c r="K182" s="53">
        <v>275157.4060655816</v>
      </c>
      <c r="L182" s="53">
        <v>-257216.2623402162</v>
      </c>
      <c r="M182" s="53">
        <v>284408.6586201669</v>
      </c>
      <c r="N182" s="53">
        <f t="shared" ref="N182:P182" si="336">K182*(1-61%)</f>
        <v>107311.3884</v>
      </c>
      <c r="O182" s="53">
        <f t="shared" si="336"/>
        <v>-100314.3423</v>
      </c>
      <c r="P182" s="53">
        <f t="shared" si="336"/>
        <v>110919.3769</v>
      </c>
    </row>
    <row r="183">
      <c r="A183" s="53">
        <v>19028.0</v>
      </c>
      <c r="B183" s="53">
        <v>-54773.73263525211</v>
      </c>
      <c r="C183" s="53">
        <v>26982.154221405224</v>
      </c>
      <c r="D183" s="53">
        <v>-18228.959061116184</v>
      </c>
      <c r="E183" s="53">
        <f t="shared" ref="E183:G183" si="337">B183*(1-61%)</f>
        <v>-21361.75573</v>
      </c>
      <c r="F183" s="53">
        <f t="shared" si="337"/>
        <v>10523.04015</v>
      </c>
      <c r="G183" s="53">
        <f t="shared" si="337"/>
        <v>-7109.294034</v>
      </c>
      <c r="H183" s="53"/>
      <c r="I183" s="53"/>
      <c r="J183" s="53">
        <v>19028.0</v>
      </c>
      <c r="K183" s="53">
        <v>85741.09212610964</v>
      </c>
      <c r="L183" s="53">
        <v>185736.83668418345</v>
      </c>
      <c r="M183" s="53">
        <v>-5731.114255756664</v>
      </c>
      <c r="N183" s="53">
        <f t="shared" ref="N183:P183" si="338">K183*(1-61%)</f>
        <v>33439.02593</v>
      </c>
      <c r="O183" s="53">
        <f t="shared" si="338"/>
        <v>72437.36631</v>
      </c>
      <c r="P183" s="53">
        <f t="shared" si="338"/>
        <v>-2235.13456</v>
      </c>
    </row>
    <row r="184">
      <c r="A184" s="53">
        <v>19030.0</v>
      </c>
      <c r="B184" s="53">
        <v>112718.66690888455</v>
      </c>
      <c r="C184" s="53">
        <v>317168.17779178184</v>
      </c>
      <c r="D184" s="53">
        <v>17807.192776415213</v>
      </c>
      <c r="E184" s="53">
        <f t="shared" ref="E184:G184" si="339">B184*(1-61%)</f>
        <v>43960.28009</v>
      </c>
      <c r="F184" s="53">
        <f t="shared" si="339"/>
        <v>123695.5893</v>
      </c>
      <c r="G184" s="53">
        <f t="shared" si="339"/>
        <v>6944.805183</v>
      </c>
      <c r="H184" s="53"/>
      <c r="I184" s="53"/>
      <c r="J184" s="53">
        <v>19030.0</v>
      </c>
      <c r="K184" s="53">
        <v>126052.32985505543</v>
      </c>
      <c r="L184" s="53">
        <v>320946.53128907224</v>
      </c>
      <c r="M184" s="53">
        <v>13193.533077346301</v>
      </c>
      <c r="N184" s="53">
        <f t="shared" ref="N184:P184" si="340">K184*(1-61%)</f>
        <v>49160.40864</v>
      </c>
      <c r="O184" s="53">
        <f t="shared" si="340"/>
        <v>125169.1472</v>
      </c>
      <c r="P184" s="53">
        <f t="shared" si="340"/>
        <v>5145.4779</v>
      </c>
    </row>
    <row r="185">
      <c r="A185" s="53">
        <v>19034.0</v>
      </c>
      <c r="B185" s="53">
        <v>-16940.16002399126</v>
      </c>
      <c r="C185" s="53">
        <v>31710.620136930516</v>
      </c>
      <c r="D185" s="53">
        <v>-158302.5195948435</v>
      </c>
      <c r="E185" s="53">
        <f t="shared" ref="E185:G185" si="341">B185*(1-61%)</f>
        <v>-6606.662409</v>
      </c>
      <c r="F185" s="53">
        <f t="shared" si="341"/>
        <v>12367.14185</v>
      </c>
      <c r="G185" s="53">
        <f t="shared" si="341"/>
        <v>-61737.98264</v>
      </c>
      <c r="H185" s="53"/>
      <c r="I185" s="53"/>
      <c r="J185" s="53">
        <v>19034.0</v>
      </c>
      <c r="K185" s="53">
        <v>303990.3990808916</v>
      </c>
      <c r="L185" s="53">
        <v>265812.4944424812</v>
      </c>
      <c r="M185" s="53">
        <v>-134869.51666870568</v>
      </c>
      <c r="N185" s="53">
        <f t="shared" ref="N185:P185" si="342">K185*(1-61%)</f>
        <v>118556.2556</v>
      </c>
      <c r="O185" s="53">
        <f t="shared" si="342"/>
        <v>103666.8728</v>
      </c>
      <c r="P185" s="53">
        <f t="shared" si="342"/>
        <v>-52599.1115</v>
      </c>
    </row>
    <row r="186">
      <c r="A186" s="53">
        <v>19040.0</v>
      </c>
      <c r="B186" s="53">
        <v>-140766.88301405232</v>
      </c>
      <c r="C186" s="53">
        <v>-334781.7242153509</v>
      </c>
      <c r="D186" s="53">
        <v>-57125.14962895372</v>
      </c>
      <c r="E186" s="53">
        <f t="shared" ref="E186:G186" si="343">B186*(1-61%)</f>
        <v>-54899.08438</v>
      </c>
      <c r="F186" s="53">
        <f t="shared" si="343"/>
        <v>-130564.8724</v>
      </c>
      <c r="G186" s="53">
        <f t="shared" si="343"/>
        <v>-22278.80836</v>
      </c>
      <c r="H186" s="53"/>
      <c r="I186" s="53"/>
      <c r="J186" s="53">
        <v>19040.0</v>
      </c>
      <c r="K186" s="53">
        <v>-28807.103775984455</v>
      </c>
      <c r="L186" s="53">
        <v>-232163.85670811628</v>
      </c>
      <c r="M186" s="53">
        <v>-64863.71980480328</v>
      </c>
      <c r="N186" s="53">
        <f t="shared" ref="N186:P186" si="344">K186*(1-61%)</f>
        <v>-11234.77047</v>
      </c>
      <c r="O186" s="53">
        <f t="shared" si="344"/>
        <v>-90543.90412</v>
      </c>
      <c r="P186" s="53">
        <f t="shared" si="344"/>
        <v>-25296.85072</v>
      </c>
    </row>
    <row r="187">
      <c r="A187" s="53">
        <v>19051.0</v>
      </c>
      <c r="B187" s="53">
        <v>102591.13539092253</v>
      </c>
      <c r="C187" s="53">
        <v>352806.2123078036</v>
      </c>
      <c r="D187" s="53">
        <v>43868.39804995096</v>
      </c>
      <c r="E187" s="53">
        <f t="shared" ref="E187:G187" si="345">B187*(1-61%)</f>
        <v>40010.5428</v>
      </c>
      <c r="F187" s="53">
        <f t="shared" si="345"/>
        <v>137594.4228</v>
      </c>
      <c r="G187" s="53">
        <f t="shared" si="345"/>
        <v>17108.67524</v>
      </c>
      <c r="H187" s="53"/>
      <c r="I187" s="53"/>
      <c r="J187" s="53">
        <v>19051.0</v>
      </c>
      <c r="K187" s="53">
        <v>268695.06652938446</v>
      </c>
      <c r="L187" s="53">
        <v>567703.083490624</v>
      </c>
      <c r="M187" s="53">
        <v>-12640.094513938593</v>
      </c>
      <c r="N187" s="53">
        <f t="shared" ref="N187:P187" si="346">K187*(1-61%)</f>
        <v>104791.0759</v>
      </c>
      <c r="O187" s="53">
        <f t="shared" si="346"/>
        <v>221404.2026</v>
      </c>
      <c r="P187" s="53">
        <f t="shared" si="346"/>
        <v>-4929.63686</v>
      </c>
    </row>
    <row r="188">
      <c r="A188" s="53">
        <v>19060.0</v>
      </c>
      <c r="B188" s="53">
        <v>-73890.1216817895</v>
      </c>
      <c r="C188" s="53">
        <v>-256339.2674819803</v>
      </c>
      <c r="D188" s="53">
        <v>-305888.44192483823</v>
      </c>
      <c r="E188" s="53">
        <f t="shared" ref="E188:G188" si="347">B188*(1-61%)</f>
        <v>-28817.14746</v>
      </c>
      <c r="F188" s="53">
        <f t="shared" si="347"/>
        <v>-99972.31432</v>
      </c>
      <c r="G188" s="53">
        <f t="shared" si="347"/>
        <v>-119296.4924</v>
      </c>
      <c r="H188" s="53"/>
      <c r="I188" s="53"/>
      <c r="J188" s="53">
        <v>19060.0</v>
      </c>
      <c r="K188" s="53">
        <v>-20958.531386549006</v>
      </c>
      <c r="L188" s="53">
        <v>-168666.28456882323</v>
      </c>
      <c r="M188" s="53">
        <v>-276971.9218038918</v>
      </c>
      <c r="N188" s="53">
        <f t="shared" ref="N188:P188" si="348">K188*(1-61%)</f>
        <v>-8173.827241</v>
      </c>
      <c r="O188" s="53">
        <f t="shared" si="348"/>
        <v>-65779.85098</v>
      </c>
      <c r="P188" s="53">
        <f t="shared" si="348"/>
        <v>-108019.0495</v>
      </c>
    </row>
    <row r="189">
      <c r="A189" s="53">
        <v>19109.0</v>
      </c>
      <c r="B189" s="53">
        <v>222547.46320903752</v>
      </c>
      <c r="C189" s="53">
        <v>338803.91389761283</v>
      </c>
      <c r="D189" s="53">
        <v>5765.625568992784</v>
      </c>
      <c r="E189" s="53">
        <f t="shared" ref="E189:G189" si="349">B189*(1-61%)</f>
        <v>86793.51065</v>
      </c>
      <c r="F189" s="53">
        <f t="shared" si="349"/>
        <v>132133.5264</v>
      </c>
      <c r="G189" s="53">
        <f t="shared" si="349"/>
        <v>2248.593972</v>
      </c>
      <c r="H189" s="53"/>
      <c r="I189" s="53"/>
      <c r="J189" s="53">
        <v>19109.0</v>
      </c>
      <c r="K189" s="53">
        <v>410839.14358744555</v>
      </c>
      <c r="L189" s="53">
        <v>433670.1192258747</v>
      </c>
      <c r="M189" s="53">
        <v>48974.50083121294</v>
      </c>
      <c r="N189" s="53">
        <f t="shared" ref="N189:P189" si="350">K189*(1-61%)</f>
        <v>160227.266</v>
      </c>
      <c r="O189" s="53">
        <f t="shared" si="350"/>
        <v>169131.3465</v>
      </c>
      <c r="P189" s="53">
        <f t="shared" si="350"/>
        <v>19100.05532</v>
      </c>
    </row>
    <row r="190">
      <c r="A190" s="53">
        <v>19110.0</v>
      </c>
      <c r="B190" s="53">
        <v>97538.57555046187</v>
      </c>
      <c r="C190" s="53">
        <v>-582169.8949028017</v>
      </c>
      <c r="D190" s="53">
        <v>-211319.81196087305</v>
      </c>
      <c r="E190" s="53">
        <f t="shared" ref="E190:G190" si="351">B190*(1-61%)</f>
        <v>38040.04446</v>
      </c>
      <c r="F190" s="53">
        <f t="shared" si="351"/>
        <v>-227046.259</v>
      </c>
      <c r="G190" s="53">
        <f t="shared" si="351"/>
        <v>-82414.72666</v>
      </c>
      <c r="H190" s="53"/>
      <c r="I190" s="53"/>
      <c r="J190" s="53">
        <v>19110.0</v>
      </c>
      <c r="K190" s="53">
        <v>389560.03242896457</v>
      </c>
      <c r="L190" s="53">
        <v>-264484.30367128045</v>
      </c>
      <c r="M190" s="53">
        <v>-163932.30591072713</v>
      </c>
      <c r="N190" s="53">
        <f t="shared" ref="N190:P190" si="352">K190*(1-61%)</f>
        <v>151928.4126</v>
      </c>
      <c r="O190" s="53">
        <f t="shared" si="352"/>
        <v>-103148.8784</v>
      </c>
      <c r="P190" s="53">
        <f t="shared" si="352"/>
        <v>-63933.59931</v>
      </c>
    </row>
    <row r="191">
      <c r="A191" s="53">
        <v>19111.0</v>
      </c>
      <c r="B191" s="53">
        <v>-114674.1600859792</v>
      </c>
      <c r="C191" s="53">
        <v>-211376.802543492</v>
      </c>
      <c r="D191" s="53">
        <v>-195048.25210365668</v>
      </c>
      <c r="E191" s="53">
        <f t="shared" ref="E191:G191" si="353">B191*(1-61%)</f>
        <v>-44722.92243</v>
      </c>
      <c r="F191" s="53">
        <f t="shared" si="353"/>
        <v>-82436.95299</v>
      </c>
      <c r="G191" s="53">
        <f t="shared" si="353"/>
        <v>-76068.81832</v>
      </c>
      <c r="H191" s="53"/>
      <c r="I191" s="53"/>
      <c r="J191" s="53">
        <v>19111.0</v>
      </c>
      <c r="K191" s="53">
        <v>-7498.456878100073</v>
      </c>
      <c r="L191" s="53">
        <v>38590.40210709024</v>
      </c>
      <c r="M191" s="53">
        <v>-142387.9636458887</v>
      </c>
      <c r="N191" s="53">
        <f t="shared" ref="N191:P191" si="354">K191*(1-61%)</f>
        <v>-2924.398182</v>
      </c>
      <c r="O191" s="53">
        <f t="shared" si="354"/>
        <v>15050.25682</v>
      </c>
      <c r="P191" s="53">
        <f t="shared" si="354"/>
        <v>-55531.30582</v>
      </c>
    </row>
    <row r="192">
      <c r="A192" s="53">
        <v>19112.0</v>
      </c>
      <c r="B192" s="53">
        <v>85503.27248335537</v>
      </c>
      <c r="C192" s="53">
        <v>224894.74203811603</v>
      </c>
      <c r="D192" s="53">
        <v>28132.74052148825</v>
      </c>
      <c r="E192" s="53">
        <f t="shared" ref="E192:G192" si="355">B192*(1-61%)</f>
        <v>33346.27627</v>
      </c>
      <c r="F192" s="53">
        <f t="shared" si="355"/>
        <v>87708.94939</v>
      </c>
      <c r="G192" s="53">
        <f t="shared" si="355"/>
        <v>10971.7688</v>
      </c>
      <c r="H192" s="53"/>
      <c r="I192" s="53"/>
      <c r="J192" s="53">
        <v>19112.0</v>
      </c>
      <c r="K192" s="53">
        <v>272394.2629292454</v>
      </c>
      <c r="L192" s="53">
        <v>223609.8480632035</v>
      </c>
      <c r="M192" s="53">
        <v>84788.47283304566</v>
      </c>
      <c r="N192" s="53">
        <f t="shared" ref="N192:P192" si="356">K192*(1-61%)</f>
        <v>106233.7625</v>
      </c>
      <c r="O192" s="53">
        <f t="shared" si="356"/>
        <v>87207.84074</v>
      </c>
      <c r="P192" s="53">
        <f t="shared" si="356"/>
        <v>33067.5044</v>
      </c>
    </row>
    <row r="193">
      <c r="A193" s="53">
        <v>19114.0</v>
      </c>
      <c r="B193" s="53">
        <v>-184425.88518943996</v>
      </c>
      <c r="C193" s="53">
        <v>-57108.12048011311</v>
      </c>
      <c r="D193" s="53">
        <v>-38417.22008015566</v>
      </c>
      <c r="E193" s="53">
        <f t="shared" ref="E193:G193" si="357">B193*(1-61%)</f>
        <v>-71926.09522</v>
      </c>
      <c r="F193" s="53">
        <f t="shared" si="357"/>
        <v>-22272.16699</v>
      </c>
      <c r="G193" s="53">
        <f t="shared" si="357"/>
        <v>-14982.71583</v>
      </c>
      <c r="H193" s="53"/>
      <c r="I193" s="53"/>
      <c r="J193" s="53">
        <v>19114.0</v>
      </c>
      <c r="K193" s="53">
        <v>-49228.12484695494</v>
      </c>
      <c r="L193" s="53">
        <v>87966.90658098082</v>
      </c>
      <c r="M193" s="53">
        <v>-20337.50988895288</v>
      </c>
      <c r="N193" s="53">
        <f t="shared" ref="N193:P193" si="358">K193*(1-61%)</f>
        <v>-19198.96869</v>
      </c>
      <c r="O193" s="53">
        <f t="shared" si="358"/>
        <v>34307.09357</v>
      </c>
      <c r="P193" s="53">
        <f t="shared" si="358"/>
        <v>-7931.628857</v>
      </c>
    </row>
    <row r="194">
      <c r="A194" s="53">
        <v>19115.0</v>
      </c>
      <c r="B194" s="53">
        <v>90000.0806283091</v>
      </c>
      <c r="C194" s="53">
        <v>319.08190056493777</v>
      </c>
      <c r="D194" s="53">
        <v>3651.1405310285</v>
      </c>
      <c r="E194" s="53">
        <f t="shared" ref="E194:G194" si="359">B194*(1-61%)</f>
        <v>35100.03145</v>
      </c>
      <c r="F194" s="53">
        <f t="shared" si="359"/>
        <v>124.4419412</v>
      </c>
      <c r="G194" s="53">
        <f t="shared" si="359"/>
        <v>1423.944807</v>
      </c>
      <c r="H194" s="53"/>
      <c r="I194" s="53"/>
      <c r="J194" s="53">
        <v>19115.0</v>
      </c>
      <c r="K194" s="53">
        <v>279946.67051678256</v>
      </c>
      <c r="L194" s="53">
        <v>148791.398130398</v>
      </c>
      <c r="M194" s="53">
        <v>55724.79199383604</v>
      </c>
      <c r="N194" s="53">
        <f t="shared" ref="N194:P194" si="360">K194*(1-61%)</f>
        <v>109179.2015</v>
      </c>
      <c r="O194" s="53">
        <f t="shared" si="360"/>
        <v>58028.64527</v>
      </c>
      <c r="P194" s="53">
        <f t="shared" si="360"/>
        <v>21732.66888</v>
      </c>
    </row>
    <row r="195">
      <c r="A195" s="53">
        <v>19117.0</v>
      </c>
      <c r="B195" s="53">
        <v>-130268.97362326842</v>
      </c>
      <c r="C195" s="53">
        <v>-154482.22379504435</v>
      </c>
      <c r="D195" s="53">
        <v>-59542.339051759176</v>
      </c>
      <c r="E195" s="53">
        <f t="shared" ref="E195:G195" si="361">B195*(1-61%)</f>
        <v>-50804.89971</v>
      </c>
      <c r="F195" s="53">
        <f t="shared" si="361"/>
        <v>-60248.06728</v>
      </c>
      <c r="G195" s="53">
        <f t="shared" si="361"/>
        <v>-23221.51223</v>
      </c>
      <c r="H195" s="53"/>
      <c r="I195" s="53"/>
      <c r="J195" s="53">
        <v>19117.0</v>
      </c>
      <c r="K195" s="53">
        <v>77491.10694799619</v>
      </c>
      <c r="L195" s="53">
        <v>-167226.56423790328</v>
      </c>
      <c r="M195" s="53">
        <v>-11197.769870172833</v>
      </c>
      <c r="N195" s="53">
        <f t="shared" ref="N195:P195" si="362">K195*(1-61%)</f>
        <v>30221.53171</v>
      </c>
      <c r="O195" s="53">
        <f t="shared" si="362"/>
        <v>-65218.36005</v>
      </c>
      <c r="P195" s="53">
        <f t="shared" si="362"/>
        <v>-4367.130249</v>
      </c>
    </row>
    <row r="196">
      <c r="A196" s="53">
        <v>19118.0</v>
      </c>
      <c r="B196" s="53">
        <v>-139374.7107589466</v>
      </c>
      <c r="C196" s="53">
        <v>13495.980073600938</v>
      </c>
      <c r="D196" s="53">
        <v>-17578.77853695222</v>
      </c>
      <c r="E196" s="53">
        <f t="shared" ref="E196:G196" si="363">B196*(1-61%)</f>
        <v>-54356.1372</v>
      </c>
      <c r="F196" s="53">
        <f t="shared" si="363"/>
        <v>5263.432229</v>
      </c>
      <c r="G196" s="53">
        <f t="shared" si="363"/>
        <v>-6855.723629</v>
      </c>
      <c r="H196" s="53"/>
      <c r="I196" s="53"/>
      <c r="J196" s="53">
        <v>19118.0</v>
      </c>
      <c r="K196" s="53">
        <v>82419.66985874114</v>
      </c>
      <c r="L196" s="53">
        <v>124872.71183722555</v>
      </c>
      <c r="M196" s="53">
        <v>59073.20196860588</v>
      </c>
      <c r="N196" s="53">
        <f t="shared" ref="N196:P196" si="364">K196*(1-61%)</f>
        <v>32143.67124</v>
      </c>
      <c r="O196" s="53">
        <f t="shared" si="364"/>
        <v>48700.35762</v>
      </c>
      <c r="P196" s="53">
        <f t="shared" si="364"/>
        <v>23038.54877</v>
      </c>
    </row>
    <row r="197">
      <c r="A197" s="53">
        <v>19119.0</v>
      </c>
      <c r="B197" s="53">
        <v>60456.24252351494</v>
      </c>
      <c r="C197" s="53">
        <v>46988.2001543314</v>
      </c>
      <c r="D197" s="53">
        <v>7207.40878480099</v>
      </c>
      <c r="E197" s="53">
        <f t="shared" ref="E197:G197" si="365">B197*(1-61%)</f>
        <v>23577.93458</v>
      </c>
      <c r="F197" s="53">
        <f t="shared" si="365"/>
        <v>18325.39806</v>
      </c>
      <c r="G197" s="53">
        <f t="shared" si="365"/>
        <v>2810.889426</v>
      </c>
      <c r="H197" s="53"/>
      <c r="I197" s="53"/>
      <c r="J197" s="53">
        <v>19119.0</v>
      </c>
      <c r="K197" s="53">
        <v>77644.01223803173</v>
      </c>
      <c r="L197" s="53">
        <v>149226.5037000378</v>
      </c>
      <c r="M197" s="53">
        <v>24461.940496194118</v>
      </c>
      <c r="N197" s="53">
        <f t="shared" ref="N197:P197" si="366">K197*(1-61%)</f>
        <v>30281.16477</v>
      </c>
      <c r="O197" s="53">
        <f t="shared" si="366"/>
        <v>58198.33644</v>
      </c>
      <c r="P197" s="53">
        <f t="shared" si="366"/>
        <v>9540.156794</v>
      </c>
    </row>
    <row r="198">
      <c r="A198" s="53">
        <v>19120.0</v>
      </c>
      <c r="B198" s="53">
        <v>-35178.89185221904</v>
      </c>
      <c r="C198" s="53">
        <v>74292.99770184321</v>
      </c>
      <c r="D198" s="53">
        <v>-57851.790829264784</v>
      </c>
      <c r="E198" s="53">
        <f t="shared" ref="E198:G198" si="367">B198*(1-61%)</f>
        <v>-13719.76782</v>
      </c>
      <c r="F198" s="53">
        <f t="shared" si="367"/>
        <v>28974.2691</v>
      </c>
      <c r="G198" s="53">
        <f t="shared" si="367"/>
        <v>-22562.19842</v>
      </c>
      <c r="H198" s="53"/>
      <c r="I198" s="53"/>
      <c r="J198" s="53">
        <v>19120.0</v>
      </c>
      <c r="K198" s="53">
        <v>25721.263056540403</v>
      </c>
      <c r="L198" s="53">
        <v>241399.30951963097</v>
      </c>
      <c r="M198" s="53">
        <v>17469.654994034743</v>
      </c>
      <c r="N198" s="53">
        <f t="shared" ref="N198:P198" si="368">K198*(1-61%)</f>
        <v>10031.29259</v>
      </c>
      <c r="O198" s="53">
        <f t="shared" si="368"/>
        <v>94145.73071</v>
      </c>
      <c r="P198" s="53">
        <f t="shared" si="368"/>
        <v>6813.165448</v>
      </c>
    </row>
    <row r="199">
      <c r="A199" s="53">
        <v>19130.0</v>
      </c>
      <c r="B199" s="53">
        <v>-272465.5161945092</v>
      </c>
      <c r="C199" s="53">
        <v>-299071.141134631</v>
      </c>
      <c r="D199" s="53">
        <v>-221492.48767669545</v>
      </c>
      <c r="E199" s="53">
        <f t="shared" ref="E199:G199" si="369">B199*(1-61%)</f>
        <v>-106261.5513</v>
      </c>
      <c r="F199" s="53">
        <f t="shared" si="369"/>
        <v>-116637.745</v>
      </c>
      <c r="G199" s="53">
        <f t="shared" si="369"/>
        <v>-86382.07019</v>
      </c>
      <c r="H199" s="53"/>
      <c r="I199" s="53"/>
      <c r="J199" s="53">
        <v>19130.0</v>
      </c>
      <c r="K199" s="53">
        <v>-180552.71284990388</v>
      </c>
      <c r="L199" s="53">
        <v>-95520.1108922315</v>
      </c>
      <c r="M199" s="53">
        <v>-196570.3732501073</v>
      </c>
      <c r="N199" s="53">
        <f t="shared" ref="N199:P199" si="370">K199*(1-61%)</f>
        <v>-70415.55801</v>
      </c>
      <c r="O199" s="53">
        <f t="shared" si="370"/>
        <v>-37252.84325</v>
      </c>
      <c r="P199" s="53">
        <f t="shared" si="370"/>
        <v>-76662.44557</v>
      </c>
    </row>
    <row r="200">
      <c r="A200" s="53">
        <v>19150.0</v>
      </c>
      <c r="B200" s="53">
        <v>36022.03364875896</v>
      </c>
      <c r="C200" s="53">
        <v>119385.71165366046</v>
      </c>
      <c r="D200" s="53">
        <v>113960.6008076834</v>
      </c>
      <c r="E200" s="53">
        <f t="shared" ref="E200:G200" si="371">B200*(1-61%)</f>
        <v>14048.59312</v>
      </c>
      <c r="F200" s="53">
        <f t="shared" si="371"/>
        <v>46560.42754</v>
      </c>
      <c r="G200" s="53">
        <f t="shared" si="371"/>
        <v>44444.63431</v>
      </c>
      <c r="H200" s="53"/>
      <c r="I200" s="53"/>
      <c r="J200" s="53">
        <v>19150.0</v>
      </c>
      <c r="K200" s="53">
        <v>200793.18858520285</v>
      </c>
      <c r="L200" s="53">
        <v>342993.933075647</v>
      </c>
      <c r="M200" s="53">
        <v>153710.78804486254</v>
      </c>
      <c r="N200" s="53">
        <f t="shared" ref="N200:P200" si="372">K200*(1-61%)</f>
        <v>78309.34355</v>
      </c>
      <c r="O200" s="53">
        <f t="shared" si="372"/>
        <v>133767.6339</v>
      </c>
      <c r="P200" s="53">
        <f t="shared" si="372"/>
        <v>59947.20734</v>
      </c>
    </row>
    <row r="201">
      <c r="A201" s="53">
        <v>19199.0</v>
      </c>
      <c r="B201" s="53">
        <v>369463.63374933</v>
      </c>
      <c r="C201" s="53">
        <v>116217.66480194802</v>
      </c>
      <c r="D201" s="53">
        <v>-94583.87790932422</v>
      </c>
      <c r="E201" s="53">
        <f t="shared" ref="E201:G201" si="373">B201*(1-61%)</f>
        <v>144090.8172</v>
      </c>
      <c r="F201" s="53">
        <f t="shared" si="373"/>
        <v>45324.88927</v>
      </c>
      <c r="G201" s="53">
        <f t="shared" si="373"/>
        <v>-36887.71238</v>
      </c>
      <c r="H201" s="53"/>
      <c r="I201" s="53"/>
      <c r="J201" s="53">
        <v>19199.0</v>
      </c>
      <c r="K201" s="53">
        <v>540920.5275672142</v>
      </c>
      <c r="L201" s="53">
        <v>303812.0486131581</v>
      </c>
      <c r="M201" s="53">
        <v>-57473.13872204479</v>
      </c>
      <c r="N201" s="53">
        <f t="shared" ref="N201:P201" si="374">K201*(1-61%)</f>
        <v>210959.0058</v>
      </c>
      <c r="O201" s="53">
        <f t="shared" si="374"/>
        <v>118486.699</v>
      </c>
      <c r="P201" s="53">
        <f t="shared" si="374"/>
        <v>-22414.5241</v>
      </c>
    </row>
    <row r="202">
      <c r="A202" s="53">
        <v>19233.0</v>
      </c>
      <c r="B202" s="53">
        <v>-191721.5964798867</v>
      </c>
      <c r="C202" s="53">
        <v>-148025.77837036757</v>
      </c>
      <c r="D202" s="53">
        <v>5171.160560997742</v>
      </c>
      <c r="E202" s="53">
        <f t="shared" ref="E202:G202" si="375">B202*(1-61%)</f>
        <v>-74771.42263</v>
      </c>
      <c r="F202" s="53">
        <f t="shared" si="375"/>
        <v>-57730.05356</v>
      </c>
      <c r="G202" s="53">
        <f t="shared" si="375"/>
        <v>2016.752619</v>
      </c>
      <c r="H202" s="53"/>
      <c r="I202" s="53"/>
      <c r="J202" s="53">
        <v>19233.0</v>
      </c>
      <c r="K202" s="53">
        <v>-48974.322614083685</v>
      </c>
      <c r="L202" s="53">
        <v>-104872.93955633536</v>
      </c>
      <c r="M202" s="53">
        <v>41615.81198847503</v>
      </c>
      <c r="N202" s="53">
        <f t="shared" ref="N202:P202" si="376">K202*(1-61%)</f>
        <v>-19099.98582</v>
      </c>
      <c r="O202" s="53">
        <f t="shared" si="376"/>
        <v>-40900.44643</v>
      </c>
      <c r="P202" s="53">
        <f t="shared" si="376"/>
        <v>16230.16668</v>
      </c>
    </row>
    <row r="203">
      <c r="A203" s="53">
        <v>19254.0</v>
      </c>
      <c r="B203" s="53">
        <v>116761.12052030975</v>
      </c>
      <c r="C203" s="53">
        <v>-113619.21384957462</v>
      </c>
      <c r="D203" s="53">
        <v>-108129.57236750143</v>
      </c>
      <c r="E203" s="53">
        <f t="shared" ref="E203:G203" si="377">B203*(1-61%)</f>
        <v>45536.837</v>
      </c>
      <c r="F203" s="53">
        <f t="shared" si="377"/>
        <v>-44311.4934</v>
      </c>
      <c r="G203" s="53">
        <f t="shared" si="377"/>
        <v>-42170.53322</v>
      </c>
      <c r="H203" s="53"/>
      <c r="I203" s="53"/>
      <c r="J203" s="53">
        <v>19254.0</v>
      </c>
      <c r="K203" s="53">
        <v>188985.74465370196</v>
      </c>
      <c r="L203" s="53">
        <v>-11621.627310303127</v>
      </c>
      <c r="M203" s="53">
        <v>-55633.28972392383</v>
      </c>
      <c r="N203" s="53">
        <f t="shared" ref="N203:P203" si="378">K203*(1-61%)</f>
        <v>73704.44041</v>
      </c>
      <c r="O203" s="53">
        <f t="shared" si="378"/>
        <v>-4532.434651</v>
      </c>
      <c r="P203" s="53">
        <f t="shared" si="378"/>
        <v>-21696.98299</v>
      </c>
    </row>
    <row r="204">
      <c r="A204" s="53">
        <v>19263.0</v>
      </c>
      <c r="B204" s="53">
        <v>-289549.6827471152</v>
      </c>
      <c r="C204" s="53">
        <v>-7689.593993649027</v>
      </c>
      <c r="D204" s="53">
        <v>-44019.20768040583</v>
      </c>
      <c r="E204" s="53">
        <f t="shared" ref="E204:G204" si="379">B204*(1-61%)</f>
        <v>-112924.3763</v>
      </c>
      <c r="F204" s="53">
        <f t="shared" si="379"/>
        <v>-2998.941658</v>
      </c>
      <c r="G204" s="53">
        <f t="shared" si="379"/>
        <v>-17167.491</v>
      </c>
      <c r="H204" s="53"/>
      <c r="I204" s="53"/>
      <c r="J204" s="53">
        <v>19263.0</v>
      </c>
      <c r="K204" s="53">
        <v>-87219.8117802154</v>
      </c>
      <c r="L204" s="53">
        <v>114142.34499450793</v>
      </c>
      <c r="M204" s="53">
        <v>20148.195643653402</v>
      </c>
      <c r="N204" s="53">
        <f t="shared" ref="N204:P204" si="380">K204*(1-61%)</f>
        <v>-34015.72659</v>
      </c>
      <c r="O204" s="53">
        <f t="shared" si="380"/>
        <v>44515.51455</v>
      </c>
      <c r="P204" s="53">
        <f t="shared" si="380"/>
        <v>7857.796301</v>
      </c>
    </row>
    <row r="205">
      <c r="A205" s="53">
        <v>19265.0</v>
      </c>
      <c r="B205" s="53">
        <v>87296.5407895144</v>
      </c>
      <c r="C205" s="53">
        <v>-299899.11430106754</v>
      </c>
      <c r="D205" s="53">
        <v>-36262.07780235063</v>
      </c>
      <c r="E205" s="53">
        <f t="shared" ref="E205:G205" si="381">B205*(1-61%)</f>
        <v>34045.65091</v>
      </c>
      <c r="F205" s="53">
        <f t="shared" si="381"/>
        <v>-116960.6546</v>
      </c>
      <c r="G205" s="53">
        <f t="shared" si="381"/>
        <v>-14142.21034</v>
      </c>
      <c r="H205" s="53"/>
      <c r="I205" s="53"/>
      <c r="J205" s="53">
        <v>19265.0</v>
      </c>
      <c r="K205" s="53">
        <v>350512.75115965994</v>
      </c>
      <c r="L205" s="53">
        <v>-47995.419936842976</v>
      </c>
      <c r="M205" s="53">
        <v>-37201.0742844633</v>
      </c>
      <c r="N205" s="53">
        <f t="shared" ref="N205:P205" si="382">K205*(1-61%)</f>
        <v>136699.973</v>
      </c>
      <c r="O205" s="53">
        <f t="shared" si="382"/>
        <v>-18718.21378</v>
      </c>
      <c r="P205" s="53">
        <f t="shared" si="382"/>
        <v>-14508.41897</v>
      </c>
    </row>
    <row r="206">
      <c r="A206" s="53">
        <v>19266.0</v>
      </c>
      <c r="B206" s="53">
        <v>152866.74696537628</v>
      </c>
      <c r="C206" s="53">
        <v>58646.72211571898</v>
      </c>
      <c r="D206" s="53">
        <v>76643.52773330756</v>
      </c>
      <c r="E206" s="53">
        <f t="shared" ref="E206:G206" si="383">B206*(1-61%)</f>
        <v>59618.03132</v>
      </c>
      <c r="F206" s="53">
        <f t="shared" si="383"/>
        <v>22872.22163</v>
      </c>
      <c r="G206" s="53">
        <f t="shared" si="383"/>
        <v>29890.97582</v>
      </c>
      <c r="H206" s="53"/>
      <c r="I206" s="53"/>
      <c r="J206" s="53">
        <v>19266.0</v>
      </c>
      <c r="K206" s="53">
        <v>218442.81897998368</v>
      </c>
      <c r="L206" s="53">
        <v>308702.3296673572</v>
      </c>
      <c r="M206" s="53">
        <v>120942.58040964804</v>
      </c>
      <c r="N206" s="53">
        <f t="shared" ref="N206:P206" si="384">K206*(1-61%)</f>
        <v>85192.6994</v>
      </c>
      <c r="O206" s="53">
        <f t="shared" si="384"/>
        <v>120393.9086</v>
      </c>
      <c r="P206" s="53">
        <f t="shared" si="384"/>
        <v>47167.60636</v>
      </c>
    </row>
    <row r="207">
      <c r="A207" s="53">
        <v>19470.0</v>
      </c>
      <c r="B207" s="53">
        <v>-46523.469965212484</v>
      </c>
      <c r="C207" s="53">
        <v>-180561.39156591776</v>
      </c>
      <c r="D207" s="53">
        <v>-19668.39154655617</v>
      </c>
      <c r="E207" s="53">
        <f t="shared" ref="E207:G207" si="385">B207*(1-61%)</f>
        <v>-18144.15329</v>
      </c>
      <c r="F207" s="53">
        <f t="shared" si="385"/>
        <v>-70418.94271</v>
      </c>
      <c r="G207" s="53">
        <f t="shared" si="385"/>
        <v>-7670.672703</v>
      </c>
      <c r="H207" s="53"/>
      <c r="I207" s="53"/>
      <c r="J207" s="53">
        <v>19470.0</v>
      </c>
      <c r="K207" s="53">
        <v>140403.61818662143</v>
      </c>
      <c r="L207" s="53">
        <v>79468.20931217361</v>
      </c>
      <c r="M207" s="53">
        <v>15382.086909227932</v>
      </c>
      <c r="N207" s="53">
        <f t="shared" ref="N207:P207" si="386">K207*(1-61%)</f>
        <v>54757.41109</v>
      </c>
      <c r="O207" s="53">
        <f t="shared" si="386"/>
        <v>30992.60163</v>
      </c>
      <c r="P207" s="53">
        <f t="shared" si="386"/>
        <v>5999.013895</v>
      </c>
    </row>
    <row r="208">
      <c r="A208" s="53">
        <v>19619.0</v>
      </c>
      <c r="B208" s="53">
        <v>106137.60723840859</v>
      </c>
      <c r="C208" s="53">
        <v>1011.6865191993522</v>
      </c>
      <c r="D208" s="53">
        <v>59332.63342015341</v>
      </c>
      <c r="E208" s="53">
        <f t="shared" ref="E208:G208" si="387">B208*(1-61%)</f>
        <v>41393.66682</v>
      </c>
      <c r="F208" s="53">
        <f t="shared" si="387"/>
        <v>394.5577425</v>
      </c>
      <c r="G208" s="53">
        <f t="shared" si="387"/>
        <v>23139.72703</v>
      </c>
      <c r="H208" s="53"/>
      <c r="I208" s="53"/>
      <c r="J208" s="53">
        <v>19619.0</v>
      </c>
      <c r="K208" s="53">
        <v>173489.3048041562</v>
      </c>
      <c r="L208" s="53">
        <v>77947.53217203976</v>
      </c>
      <c r="M208" s="53">
        <v>55840.29682724335</v>
      </c>
      <c r="N208" s="53">
        <f t="shared" ref="N208:P208" si="388">K208*(1-61%)</f>
        <v>67660.82887</v>
      </c>
      <c r="O208" s="53">
        <f t="shared" si="388"/>
        <v>30399.53755</v>
      </c>
      <c r="P208" s="53">
        <f t="shared" si="388"/>
        <v>21777.71576</v>
      </c>
    </row>
    <row r="209">
      <c r="A209" s="53">
        <v>19656.0</v>
      </c>
      <c r="B209" s="53">
        <v>309022.3290812622</v>
      </c>
      <c r="C209" s="53">
        <v>-159854.01047407842</v>
      </c>
      <c r="D209" s="53">
        <v>60294.601327753786</v>
      </c>
      <c r="E209" s="53">
        <f t="shared" ref="E209:G209" si="389">B209*(1-61%)</f>
        <v>120518.7083</v>
      </c>
      <c r="F209" s="53">
        <f t="shared" si="389"/>
        <v>-62343.06408</v>
      </c>
      <c r="G209" s="53">
        <f t="shared" si="389"/>
        <v>23514.89452</v>
      </c>
      <c r="H209" s="53"/>
      <c r="I209" s="53"/>
      <c r="J209" s="53">
        <v>19656.0</v>
      </c>
      <c r="K209" s="53">
        <v>455454.51378048025</v>
      </c>
      <c r="L209" s="53">
        <v>248000.3010602747</v>
      </c>
      <c r="M209" s="53">
        <v>76412.46219563961</v>
      </c>
      <c r="N209" s="53">
        <f t="shared" ref="N209:P209" si="390">K209*(1-61%)</f>
        <v>177627.2604</v>
      </c>
      <c r="O209" s="53">
        <f t="shared" si="390"/>
        <v>96720.11741</v>
      </c>
      <c r="P209" s="53">
        <f t="shared" si="390"/>
        <v>29800.86026</v>
      </c>
    </row>
    <row r="210">
      <c r="A210" s="53">
        <v>19658.0</v>
      </c>
      <c r="B210" s="53">
        <v>-342327.44008785737</v>
      </c>
      <c r="C210" s="53">
        <v>-343272.5828643854</v>
      </c>
      <c r="D210" s="53">
        <v>39183.399031389345</v>
      </c>
      <c r="E210" s="53">
        <f t="shared" ref="E210:G210" si="391">B210*(1-61%)</f>
        <v>-133507.7016</v>
      </c>
      <c r="F210" s="53">
        <f t="shared" si="391"/>
        <v>-133876.3073</v>
      </c>
      <c r="G210" s="53">
        <f t="shared" si="391"/>
        <v>15281.52562</v>
      </c>
      <c r="H210" s="53"/>
      <c r="I210" s="53"/>
      <c r="J210" s="53">
        <v>19658.0</v>
      </c>
      <c r="K210" s="53">
        <v>-274359.38056695595</v>
      </c>
      <c r="L210" s="53">
        <v>-267088.2694018955</v>
      </c>
      <c r="M210" s="53">
        <v>57883.22967765088</v>
      </c>
      <c r="N210" s="53">
        <f t="shared" ref="N210:P210" si="392">K210*(1-61%)</f>
        <v>-107000.1584</v>
      </c>
      <c r="O210" s="53">
        <f t="shared" si="392"/>
        <v>-104164.4251</v>
      </c>
      <c r="P210" s="53">
        <f t="shared" si="392"/>
        <v>22574.45957</v>
      </c>
    </row>
    <row r="211">
      <c r="A211" s="53">
        <v>19661.0</v>
      </c>
      <c r="B211" s="53">
        <v>7728.509945351303</v>
      </c>
      <c r="C211" s="53">
        <v>-95079.26396049133</v>
      </c>
      <c r="D211" s="53">
        <v>-21761.866136045515</v>
      </c>
      <c r="E211" s="53">
        <f t="shared" ref="E211:G211" si="393">B211*(1-61%)</f>
        <v>3014.118879</v>
      </c>
      <c r="F211" s="53">
        <f t="shared" si="393"/>
        <v>-37080.91294</v>
      </c>
      <c r="G211" s="53">
        <f t="shared" si="393"/>
        <v>-8487.127793</v>
      </c>
      <c r="H211" s="53"/>
      <c r="I211" s="53"/>
      <c r="J211" s="53">
        <v>19661.0</v>
      </c>
      <c r="K211" s="53">
        <v>32478.315198061104</v>
      </c>
      <c r="L211" s="53">
        <v>56831.281447335</v>
      </c>
      <c r="M211" s="53">
        <v>-30471.88702690803</v>
      </c>
      <c r="N211" s="53">
        <f t="shared" ref="N211:P211" si="394">K211*(1-61%)</f>
        <v>12666.54293</v>
      </c>
      <c r="O211" s="53">
        <f t="shared" si="394"/>
        <v>22164.19976</v>
      </c>
      <c r="P211" s="53">
        <f t="shared" si="394"/>
        <v>-11884.03594</v>
      </c>
    </row>
    <row r="212">
      <c r="A212" s="53">
        <v>19662.0</v>
      </c>
      <c r="B212" s="53">
        <v>-68796.34528042021</v>
      </c>
      <c r="C212" s="53">
        <v>-28266.999926309378</v>
      </c>
      <c r="D212" s="53">
        <v>-4707.825415873431</v>
      </c>
      <c r="E212" s="53">
        <f t="shared" ref="E212:G212" si="395">B212*(1-61%)</f>
        <v>-26830.57466</v>
      </c>
      <c r="F212" s="53">
        <f t="shared" si="395"/>
        <v>-11024.12997</v>
      </c>
      <c r="G212" s="53">
        <f t="shared" si="395"/>
        <v>-1836.051912</v>
      </c>
      <c r="H212" s="53"/>
      <c r="I212" s="53"/>
      <c r="J212" s="53">
        <v>19662.0</v>
      </c>
      <c r="K212" s="53">
        <v>-34147.68330921801</v>
      </c>
      <c r="L212" s="53">
        <v>108585.17942736996</v>
      </c>
      <c r="M212" s="53">
        <v>84073.36210153818</v>
      </c>
      <c r="N212" s="53">
        <f t="shared" ref="N212:P212" si="396">K212*(1-61%)</f>
        <v>-13317.59649</v>
      </c>
      <c r="O212" s="53">
        <f t="shared" si="396"/>
        <v>42348.21998</v>
      </c>
      <c r="P212" s="53">
        <f t="shared" si="396"/>
        <v>32788.61122</v>
      </c>
    </row>
    <row r="213">
      <c r="A213" s="53">
        <v>19663.0</v>
      </c>
      <c r="B213" s="53">
        <v>-140168.3218685394</v>
      </c>
      <c r="C213" s="53">
        <v>-108800.57812623939</v>
      </c>
      <c r="D213" s="53">
        <v>73811.3161129216</v>
      </c>
      <c r="E213" s="53">
        <f t="shared" ref="E213:G213" si="397">B213*(1-61%)</f>
        <v>-54665.64553</v>
      </c>
      <c r="F213" s="53">
        <f t="shared" si="397"/>
        <v>-42432.22547</v>
      </c>
      <c r="G213" s="53">
        <f t="shared" si="397"/>
        <v>28786.41328</v>
      </c>
      <c r="H213" s="53"/>
      <c r="I213" s="53"/>
      <c r="J213" s="53">
        <v>19663.0</v>
      </c>
      <c r="K213" s="53">
        <v>35321.568925198364</v>
      </c>
      <c r="L213" s="53">
        <v>-14511.964843822376</v>
      </c>
      <c r="M213" s="53">
        <v>127238.4821026352</v>
      </c>
      <c r="N213" s="53">
        <f t="shared" ref="N213:P213" si="398">K213*(1-61%)</f>
        <v>13775.41188</v>
      </c>
      <c r="O213" s="53">
        <f t="shared" si="398"/>
        <v>-5659.666289</v>
      </c>
      <c r="P213" s="53">
        <f t="shared" si="398"/>
        <v>49623.00802</v>
      </c>
    </row>
    <row r="214">
      <c r="A214" s="53">
        <v>19740.0</v>
      </c>
      <c r="B214" s="53">
        <v>-393192.80844577344</v>
      </c>
      <c r="C214" s="53">
        <v>-121828.54858586233</v>
      </c>
      <c r="D214" s="53">
        <v>-31414.924663862796</v>
      </c>
      <c r="E214" s="53">
        <f t="shared" ref="E214:G214" si="399">B214*(1-61%)</f>
        <v>-153345.1953</v>
      </c>
      <c r="F214" s="53">
        <f t="shared" si="399"/>
        <v>-47513.13395</v>
      </c>
      <c r="G214" s="53">
        <f t="shared" si="399"/>
        <v>-12251.82062</v>
      </c>
      <c r="H214" s="53"/>
      <c r="I214" s="53"/>
      <c r="J214" s="53">
        <v>19740.0</v>
      </c>
      <c r="K214" s="53">
        <v>-172169.79397544393</v>
      </c>
      <c r="L214" s="53">
        <v>121664.11208891714</v>
      </c>
      <c r="M214" s="53">
        <v>868.8744939854055</v>
      </c>
      <c r="N214" s="53">
        <f t="shared" ref="N214:P214" si="400">K214*(1-61%)</f>
        <v>-67146.21965</v>
      </c>
      <c r="O214" s="53">
        <f t="shared" si="400"/>
        <v>47449.00371</v>
      </c>
      <c r="P214" s="53">
        <f t="shared" si="400"/>
        <v>338.8610527</v>
      </c>
    </row>
    <row r="215">
      <c r="A215" s="53">
        <v>19741.0</v>
      </c>
      <c r="B215" s="53">
        <v>265606.73810340575</v>
      </c>
      <c r="C215" s="53">
        <v>41284.117056079456</v>
      </c>
      <c r="D215" s="53">
        <v>-37721.15782062792</v>
      </c>
      <c r="E215" s="53">
        <f t="shared" ref="E215:G215" si="401">B215*(1-61%)</f>
        <v>103586.6279</v>
      </c>
      <c r="F215" s="53">
        <f t="shared" si="401"/>
        <v>16100.80565</v>
      </c>
      <c r="G215" s="53">
        <f t="shared" si="401"/>
        <v>-14711.25155</v>
      </c>
      <c r="H215" s="53"/>
      <c r="I215" s="53"/>
      <c r="J215" s="53">
        <v>19741.0</v>
      </c>
      <c r="K215" s="53">
        <v>601856.9155814575</v>
      </c>
      <c r="L215" s="53">
        <v>484166.80473176873</v>
      </c>
      <c r="M215" s="53">
        <v>-31014.169708933783</v>
      </c>
      <c r="N215" s="53">
        <f t="shared" ref="N215:P215" si="402">K215*(1-61%)</f>
        <v>234724.1971</v>
      </c>
      <c r="O215" s="53">
        <f t="shared" si="402"/>
        <v>188825.0538</v>
      </c>
      <c r="P215" s="53">
        <f t="shared" si="402"/>
        <v>-12095.52619</v>
      </c>
    </row>
    <row r="216">
      <c r="A216" s="53">
        <v>19761.0</v>
      </c>
      <c r="B216" s="53">
        <v>-69614.71133935571</v>
      </c>
      <c r="C216" s="53">
        <v>-39882.8413310247</v>
      </c>
      <c r="D216" s="53">
        <v>-20243.268601234722</v>
      </c>
      <c r="E216" s="53">
        <f t="shared" ref="E216:G216" si="403">B216*(1-61%)</f>
        <v>-27149.73742</v>
      </c>
      <c r="F216" s="53">
        <f t="shared" si="403"/>
        <v>-15554.30812</v>
      </c>
      <c r="G216" s="53">
        <f t="shared" si="403"/>
        <v>-7894.874754</v>
      </c>
      <c r="H216" s="53"/>
      <c r="I216" s="53"/>
      <c r="J216" s="53">
        <v>19761.0</v>
      </c>
      <c r="K216" s="53">
        <v>-13692.150944855188</v>
      </c>
      <c r="L216" s="53">
        <v>42431.67907407045</v>
      </c>
      <c r="M216" s="53">
        <v>36556.804977523025</v>
      </c>
      <c r="N216" s="53">
        <f t="shared" ref="N216:P216" si="404">K216*(1-61%)</f>
        <v>-5339.938868</v>
      </c>
      <c r="O216" s="53">
        <f t="shared" si="404"/>
        <v>16548.35484</v>
      </c>
      <c r="P216" s="53">
        <f t="shared" si="404"/>
        <v>14257.15394</v>
      </c>
    </row>
    <row r="217">
      <c r="A217" s="53">
        <v>19827.0</v>
      </c>
      <c r="B217" s="53">
        <v>101421.88211647565</v>
      </c>
      <c r="C217" s="53">
        <v>133911.82411347472</v>
      </c>
      <c r="D217" s="53">
        <v>-21800.20125724015</v>
      </c>
      <c r="E217" s="53">
        <f t="shared" ref="E217:G217" si="405">B217*(1-61%)</f>
        <v>39554.53403</v>
      </c>
      <c r="F217" s="53">
        <f t="shared" si="405"/>
        <v>52225.6114</v>
      </c>
      <c r="G217" s="53">
        <f t="shared" si="405"/>
        <v>-8502.07849</v>
      </c>
      <c r="H217" s="53"/>
      <c r="I217" s="53"/>
      <c r="J217" s="53">
        <v>19827.0</v>
      </c>
      <c r="K217" s="53">
        <v>115849.7023842241</v>
      </c>
      <c r="L217" s="53">
        <v>63391.25386659509</v>
      </c>
      <c r="M217" s="53">
        <v>-1901.172535911693</v>
      </c>
      <c r="N217" s="53">
        <f t="shared" ref="N217:P217" si="406">K217*(1-61%)</f>
        <v>45181.38393</v>
      </c>
      <c r="O217" s="53">
        <f t="shared" si="406"/>
        <v>24722.58901</v>
      </c>
      <c r="P217" s="53">
        <f t="shared" si="406"/>
        <v>-741.457289</v>
      </c>
    </row>
    <row r="218">
      <c r="A218" s="53">
        <v>19838.0</v>
      </c>
      <c r="B218" s="53">
        <v>107639.41881472549</v>
      </c>
      <c r="C218" s="53">
        <v>19989.10312537469</v>
      </c>
      <c r="D218" s="53">
        <v>9276.746048969148</v>
      </c>
      <c r="E218" s="53">
        <f t="shared" ref="E218:G218" si="407">B218*(1-61%)</f>
        <v>41979.37334</v>
      </c>
      <c r="F218" s="53">
        <f t="shared" si="407"/>
        <v>7795.750219</v>
      </c>
      <c r="G218" s="53">
        <f t="shared" si="407"/>
        <v>3617.930959</v>
      </c>
      <c r="H218" s="53"/>
      <c r="I218" s="53"/>
      <c r="J218" s="53">
        <v>19838.0</v>
      </c>
      <c r="K218" s="53">
        <v>189524.50377705242</v>
      </c>
      <c r="L218" s="53">
        <v>60574.82540300292</v>
      </c>
      <c r="M218" s="53">
        <v>41667.89086084143</v>
      </c>
      <c r="N218" s="53">
        <f t="shared" ref="N218:P218" si="408">K218*(1-61%)</f>
        <v>73914.55647</v>
      </c>
      <c r="O218" s="53">
        <f t="shared" si="408"/>
        <v>23624.18191</v>
      </c>
      <c r="P218" s="53">
        <f t="shared" si="408"/>
        <v>16250.47744</v>
      </c>
    </row>
    <row r="219">
      <c r="A219" s="53">
        <v>19839.0</v>
      </c>
      <c r="B219" s="53">
        <v>-444322.19393550156</v>
      </c>
      <c r="C219" s="53">
        <v>-149426.89532565014</v>
      </c>
      <c r="D219" s="53">
        <v>782512.2406936822</v>
      </c>
      <c r="E219" s="53">
        <f t="shared" ref="E219:G219" si="409">B219*(1-61%)</f>
        <v>-173285.6556</v>
      </c>
      <c r="F219" s="53">
        <f t="shared" si="409"/>
        <v>-58276.48918</v>
      </c>
      <c r="G219" s="53">
        <f t="shared" si="409"/>
        <v>305179.7739</v>
      </c>
      <c r="H219" s="53"/>
      <c r="I219" s="53"/>
      <c r="J219" s="53">
        <v>19839.0</v>
      </c>
      <c r="K219" s="53">
        <v>-134578.07653153752</v>
      </c>
      <c r="L219" s="53">
        <v>83294.70221275602</v>
      </c>
      <c r="M219" s="53">
        <v>773058.3117256342</v>
      </c>
      <c r="N219" s="53">
        <f t="shared" ref="N219:P219" si="410">K219*(1-61%)</f>
        <v>-52485.44985</v>
      </c>
      <c r="O219" s="53">
        <f t="shared" si="410"/>
        <v>32484.93386</v>
      </c>
      <c r="P219" s="53">
        <f t="shared" si="410"/>
        <v>301492.7416</v>
      </c>
    </row>
    <row r="220">
      <c r="A220" s="53">
        <v>19840.0</v>
      </c>
      <c r="B220" s="53">
        <v>215120.70432946054</v>
      </c>
      <c r="C220" s="53">
        <v>114124.50049415114</v>
      </c>
      <c r="D220" s="53">
        <v>33648.62409689682</v>
      </c>
      <c r="E220" s="53">
        <f t="shared" ref="E220:G220" si="411">B220*(1-61%)</f>
        <v>83897.07469</v>
      </c>
      <c r="F220" s="53">
        <f t="shared" si="411"/>
        <v>44508.55519</v>
      </c>
      <c r="G220" s="53">
        <f t="shared" si="411"/>
        <v>13122.9634</v>
      </c>
      <c r="H220" s="53"/>
      <c r="I220" s="53"/>
      <c r="J220" s="53">
        <v>19840.0</v>
      </c>
      <c r="K220" s="53">
        <v>319315.9391246856</v>
      </c>
      <c r="L220" s="53">
        <v>295030.3270550748</v>
      </c>
      <c r="M220" s="53">
        <v>52958.389652881066</v>
      </c>
      <c r="N220" s="53">
        <f t="shared" ref="N220:P220" si="412">K220*(1-61%)</f>
        <v>124533.2163</v>
      </c>
      <c r="O220" s="53">
        <f t="shared" si="412"/>
        <v>115061.8276</v>
      </c>
      <c r="P220" s="53">
        <f t="shared" si="412"/>
        <v>20653.77196</v>
      </c>
    </row>
    <row r="221">
      <c r="A221" s="53">
        <v>19841.0</v>
      </c>
      <c r="B221" s="53">
        <v>-106211.68984277753</v>
      </c>
      <c r="C221" s="53">
        <v>-71483.35788346357</v>
      </c>
      <c r="D221" s="53">
        <v>-15307.656158519936</v>
      </c>
      <c r="E221" s="53">
        <f t="shared" ref="E221:G221" si="413">B221*(1-61%)</f>
        <v>-41422.55904</v>
      </c>
      <c r="F221" s="53">
        <f t="shared" si="413"/>
        <v>-27878.50957</v>
      </c>
      <c r="G221" s="53">
        <f t="shared" si="413"/>
        <v>-5969.985902</v>
      </c>
      <c r="H221" s="53"/>
      <c r="I221" s="53"/>
      <c r="J221" s="53">
        <v>19841.0</v>
      </c>
      <c r="K221" s="53">
        <v>-3881.4637100137124</v>
      </c>
      <c r="L221" s="53">
        <v>28132.744302905394</v>
      </c>
      <c r="M221" s="53">
        <v>53696.31243393826</v>
      </c>
      <c r="N221" s="53">
        <f t="shared" ref="N221:P221" si="414">K221*(1-61%)</f>
        <v>-1513.770847</v>
      </c>
      <c r="O221" s="53">
        <f t="shared" si="414"/>
        <v>10971.77028</v>
      </c>
      <c r="P221" s="53">
        <f t="shared" si="414"/>
        <v>20941.56185</v>
      </c>
    </row>
    <row r="222">
      <c r="A222" s="53">
        <v>19843.0</v>
      </c>
      <c r="B222" s="53">
        <v>-168330.42363404017</v>
      </c>
      <c r="C222" s="53">
        <v>423321.2450338788</v>
      </c>
      <c r="D222" s="53">
        <v>-348758.01276597875</v>
      </c>
      <c r="E222" s="53">
        <f t="shared" ref="E222:G222" si="415">B222*(1-61%)</f>
        <v>-65648.86522</v>
      </c>
      <c r="F222" s="53">
        <f t="shared" si="415"/>
        <v>165095.2856</v>
      </c>
      <c r="G222" s="53">
        <f t="shared" si="415"/>
        <v>-136015.625</v>
      </c>
      <c r="H222" s="53"/>
      <c r="I222" s="53"/>
      <c r="J222" s="53">
        <v>19843.0</v>
      </c>
      <c r="K222" s="53">
        <v>-46870.69820351795</v>
      </c>
      <c r="L222" s="53">
        <v>721338.6017126939</v>
      </c>
      <c r="M222" s="53">
        <v>-280423.5556536432</v>
      </c>
      <c r="N222" s="53">
        <f t="shared" ref="N222:P222" si="416">K222*(1-61%)</f>
        <v>-18279.5723</v>
      </c>
      <c r="O222" s="53">
        <f t="shared" si="416"/>
        <v>281322.0547</v>
      </c>
      <c r="P222" s="53">
        <f t="shared" si="416"/>
        <v>-109365.1867</v>
      </c>
    </row>
    <row r="223">
      <c r="A223" s="53">
        <v>19893.0</v>
      </c>
      <c r="B223" s="53">
        <v>-683977.6537599708</v>
      </c>
      <c r="C223" s="53">
        <v>-1317408.1050263443</v>
      </c>
      <c r="D223" s="53">
        <v>-211118.92113470729</v>
      </c>
      <c r="E223" s="53">
        <f t="shared" ref="E223:G223" si="417">B223*(1-61%)</f>
        <v>-266751.285</v>
      </c>
      <c r="F223" s="53">
        <f t="shared" si="417"/>
        <v>-513789.161</v>
      </c>
      <c r="G223" s="53">
        <f t="shared" si="417"/>
        <v>-82336.37924</v>
      </c>
      <c r="H223" s="53"/>
      <c r="I223" s="53"/>
      <c r="J223" s="53">
        <v>19893.0</v>
      </c>
      <c r="K223" s="53">
        <v>-559450.7118266645</v>
      </c>
      <c r="L223" s="53">
        <v>-1042115.2375561474</v>
      </c>
      <c r="M223" s="53">
        <v>-334811.79239052616</v>
      </c>
      <c r="N223" s="53">
        <f t="shared" ref="N223:P223" si="418">K223*(1-61%)</f>
        <v>-218185.7776</v>
      </c>
      <c r="O223" s="53">
        <f t="shared" si="418"/>
        <v>-406424.9426</v>
      </c>
      <c r="P223" s="53">
        <f t="shared" si="418"/>
        <v>-130576.599</v>
      </c>
    </row>
    <row r="224">
      <c r="A224" s="53">
        <v>19897.0</v>
      </c>
      <c r="B224" s="53">
        <v>-1134919.810839435</v>
      </c>
      <c r="C224" s="53">
        <v>-913100.3828067253</v>
      </c>
      <c r="D224" s="53">
        <v>-394231.0757227568</v>
      </c>
      <c r="E224" s="53">
        <f t="shared" ref="E224:G224" si="419">B224*(1-61%)</f>
        <v>-442618.7262</v>
      </c>
      <c r="F224" s="53">
        <f t="shared" si="419"/>
        <v>-356109.1493</v>
      </c>
      <c r="G224" s="53">
        <f t="shared" si="419"/>
        <v>-153750.1195</v>
      </c>
      <c r="H224" s="53"/>
      <c r="I224" s="53"/>
      <c r="J224" s="53">
        <v>19897.0</v>
      </c>
      <c r="K224" s="53">
        <v>-493710.7292833893</v>
      </c>
      <c r="L224" s="53">
        <v>-430480.769582281</v>
      </c>
      <c r="M224" s="53">
        <v>-220008.53122922138</v>
      </c>
      <c r="N224" s="53">
        <f t="shared" ref="N224:P224" si="420">K224*(1-61%)</f>
        <v>-192547.1844</v>
      </c>
      <c r="O224" s="53">
        <f t="shared" si="420"/>
        <v>-167887.5001</v>
      </c>
      <c r="P224" s="53">
        <f t="shared" si="420"/>
        <v>-85803.32718</v>
      </c>
    </row>
    <row r="225">
      <c r="A225" s="53">
        <v>19899.0</v>
      </c>
      <c r="B225" s="53">
        <v>-109374.70637000949</v>
      </c>
      <c r="C225" s="53">
        <v>-114328.36438829941</v>
      </c>
      <c r="D225" s="53">
        <v>-33659.21840775719</v>
      </c>
      <c r="E225" s="53">
        <f t="shared" ref="E225:G225" si="421">B225*(1-61%)</f>
        <v>-42656.13548</v>
      </c>
      <c r="F225" s="53">
        <f t="shared" si="421"/>
        <v>-44588.06211</v>
      </c>
      <c r="G225" s="53">
        <f t="shared" si="421"/>
        <v>-13127.09518</v>
      </c>
      <c r="H225" s="53"/>
      <c r="I225" s="53"/>
      <c r="J225" s="53">
        <v>19899.0</v>
      </c>
      <c r="K225" s="53">
        <v>10348.91716009714</v>
      </c>
      <c r="L225" s="53">
        <v>-7709.954646327955</v>
      </c>
      <c r="M225" s="53">
        <v>3281.749282613745</v>
      </c>
      <c r="N225" s="53">
        <f t="shared" ref="N225:P225" si="422">K225*(1-61%)</f>
        <v>4036.077692</v>
      </c>
      <c r="O225" s="53">
        <f t="shared" si="422"/>
        <v>-3006.882312</v>
      </c>
      <c r="P225" s="53">
        <f t="shared" si="422"/>
        <v>1279.88222</v>
      </c>
    </row>
    <row r="226">
      <c r="A226" s="53">
        <v>19900.0</v>
      </c>
      <c r="B226" s="53">
        <v>-461544.6445433958</v>
      </c>
      <c r="C226" s="53">
        <v>-772867.9875811804</v>
      </c>
      <c r="D226" s="53">
        <v>-249537.97302707785</v>
      </c>
      <c r="E226" s="53">
        <f t="shared" ref="E226:G226" si="423">B226*(1-61%)</f>
        <v>-180002.4114</v>
      </c>
      <c r="F226" s="53">
        <f t="shared" si="423"/>
        <v>-301418.5152</v>
      </c>
      <c r="G226" s="53">
        <f t="shared" si="423"/>
        <v>-97319.80948</v>
      </c>
      <c r="H226" s="53"/>
      <c r="I226" s="53"/>
      <c r="J226" s="53">
        <v>19900.0</v>
      </c>
      <c r="K226" s="53">
        <v>-308022.08725034195</v>
      </c>
      <c r="L226" s="53">
        <v>-459010.5952941525</v>
      </c>
      <c r="M226" s="53">
        <v>-216007.4741408102</v>
      </c>
      <c r="N226" s="53">
        <f t="shared" ref="N226:P226" si="424">K226*(1-61%)</f>
        <v>-120128.614</v>
      </c>
      <c r="O226" s="53">
        <f t="shared" si="424"/>
        <v>-179014.1322</v>
      </c>
      <c r="P226" s="53">
        <f t="shared" si="424"/>
        <v>-84242.91491</v>
      </c>
    </row>
    <row r="227">
      <c r="A227" s="53">
        <v>19901.0</v>
      </c>
      <c r="B227" s="53">
        <v>42631.7274926808</v>
      </c>
      <c r="C227" s="53">
        <v>-387905.99846289284</v>
      </c>
      <c r="D227" s="53">
        <v>-153903.95086939348</v>
      </c>
      <c r="E227" s="53">
        <f t="shared" ref="E227:G227" si="425">B227*(1-61%)</f>
        <v>16626.37372</v>
      </c>
      <c r="F227" s="53">
        <f t="shared" si="425"/>
        <v>-151283.3394</v>
      </c>
      <c r="G227" s="53">
        <f t="shared" si="425"/>
        <v>-60022.54084</v>
      </c>
      <c r="H227" s="53"/>
      <c r="I227" s="53"/>
      <c r="J227" s="53">
        <v>19901.0</v>
      </c>
      <c r="K227" s="53">
        <v>55297.96373076725</v>
      </c>
      <c r="L227" s="53">
        <v>-113679.0714725694</v>
      </c>
      <c r="M227" s="53">
        <v>-119313.03965646712</v>
      </c>
      <c r="N227" s="53">
        <f t="shared" ref="N227:P227" si="426">K227*(1-61%)</f>
        <v>21566.20585</v>
      </c>
      <c r="O227" s="53">
        <f t="shared" si="426"/>
        <v>-44334.83787</v>
      </c>
      <c r="P227" s="53">
        <f t="shared" si="426"/>
        <v>-46532.08547</v>
      </c>
    </row>
    <row r="228">
      <c r="A228" s="53">
        <v>19903.0</v>
      </c>
      <c r="B228" s="53">
        <v>-898896.4135597338</v>
      </c>
      <c r="C228" s="53">
        <v>-703328.9333994745</v>
      </c>
      <c r="D228" s="53">
        <v>-204869.85583322024</v>
      </c>
      <c r="E228" s="53">
        <f t="shared" ref="E228:G228" si="427">B228*(1-61%)</f>
        <v>-350569.6013</v>
      </c>
      <c r="F228" s="53">
        <f t="shared" si="427"/>
        <v>-274298.284</v>
      </c>
      <c r="G228" s="53">
        <f t="shared" si="427"/>
        <v>-79899.24377</v>
      </c>
      <c r="H228" s="53"/>
      <c r="I228" s="53"/>
      <c r="J228" s="53">
        <v>19903.0</v>
      </c>
      <c r="K228" s="53">
        <v>-183482.20458095544</v>
      </c>
      <c r="L228" s="53">
        <v>-168738.70423259638</v>
      </c>
      <c r="M228" s="53">
        <v>6318.75524270688</v>
      </c>
      <c r="N228" s="53">
        <f t="shared" ref="N228:P228" si="428">K228*(1-61%)</f>
        <v>-71558.05979</v>
      </c>
      <c r="O228" s="53">
        <f t="shared" si="428"/>
        <v>-65808.09465</v>
      </c>
      <c r="P228" s="53">
        <f t="shared" si="428"/>
        <v>2464.314545</v>
      </c>
    </row>
    <row r="229">
      <c r="A229" s="53">
        <v>19904.0</v>
      </c>
      <c r="B229" s="53">
        <v>-355619.53816347313</v>
      </c>
      <c r="C229" s="53">
        <v>-277038.58547824307</v>
      </c>
      <c r="D229" s="53">
        <v>-66055.54549262542</v>
      </c>
      <c r="E229" s="53">
        <f t="shared" ref="E229:G229" si="429">B229*(1-61%)</f>
        <v>-138691.6199</v>
      </c>
      <c r="F229" s="53">
        <f t="shared" si="429"/>
        <v>-108045.0483</v>
      </c>
      <c r="G229" s="53">
        <f t="shared" si="429"/>
        <v>-25761.66274</v>
      </c>
      <c r="H229" s="53"/>
      <c r="I229" s="53"/>
      <c r="J229" s="53">
        <v>19904.0</v>
      </c>
      <c r="K229" s="53">
        <v>-300451.77283950406</v>
      </c>
      <c r="L229" s="53">
        <v>-282909.8433261629</v>
      </c>
      <c r="M229" s="53">
        <v>-89781.79310391622</v>
      </c>
      <c r="N229" s="53">
        <f t="shared" ref="N229:P229" si="430">K229*(1-61%)</f>
        <v>-117176.1914</v>
      </c>
      <c r="O229" s="53">
        <f t="shared" si="430"/>
        <v>-110334.8389</v>
      </c>
      <c r="P229" s="53">
        <f t="shared" si="430"/>
        <v>-35014.89931</v>
      </c>
    </row>
    <row r="230">
      <c r="A230" s="53">
        <v>19906.0</v>
      </c>
      <c r="B230" s="53">
        <v>-55201.81411049699</v>
      </c>
      <c r="C230" s="53">
        <v>-428268.6198141963</v>
      </c>
      <c r="D230" s="53">
        <v>-183980.76489292955</v>
      </c>
      <c r="E230" s="53">
        <f t="shared" ref="E230:G230" si="431">B230*(1-61%)</f>
        <v>-21528.7075</v>
      </c>
      <c r="F230" s="53">
        <f t="shared" si="431"/>
        <v>-167024.7617</v>
      </c>
      <c r="G230" s="53">
        <f t="shared" si="431"/>
        <v>-71752.49831</v>
      </c>
      <c r="H230" s="53"/>
      <c r="I230" s="53"/>
      <c r="J230" s="53">
        <v>19906.0</v>
      </c>
      <c r="K230" s="53">
        <v>88634.63248325231</v>
      </c>
      <c r="L230" s="53">
        <v>-343425.7364877213</v>
      </c>
      <c r="M230" s="53">
        <v>-127092.15257092267</v>
      </c>
      <c r="N230" s="53">
        <f t="shared" ref="N230:P230" si="432">K230*(1-61%)</f>
        <v>34567.50667</v>
      </c>
      <c r="O230" s="53">
        <f t="shared" si="432"/>
        <v>-133936.0372</v>
      </c>
      <c r="P230" s="53">
        <f t="shared" si="432"/>
        <v>-49565.9395</v>
      </c>
    </row>
    <row r="231">
      <c r="A231" s="53">
        <v>19907.0</v>
      </c>
      <c r="B231" s="53">
        <v>88198.72048167819</v>
      </c>
      <c r="C231" s="53">
        <v>-53021.38461527202</v>
      </c>
      <c r="D231" s="53">
        <v>-171253.1436108255</v>
      </c>
      <c r="E231" s="53">
        <f t="shared" ref="E231:G231" si="433">B231*(1-61%)</f>
        <v>34397.50099</v>
      </c>
      <c r="F231" s="53">
        <f t="shared" si="433"/>
        <v>-20678.34</v>
      </c>
      <c r="G231" s="53">
        <f t="shared" si="433"/>
        <v>-66788.72601</v>
      </c>
      <c r="H231" s="53"/>
      <c r="I231" s="53"/>
      <c r="J231" s="53">
        <v>19907.0</v>
      </c>
      <c r="K231" s="53">
        <v>155078.52784379674</v>
      </c>
      <c r="L231" s="53">
        <v>89696.45774306786</v>
      </c>
      <c r="M231" s="53">
        <v>-110013.23668910426</v>
      </c>
      <c r="N231" s="53">
        <f t="shared" ref="N231:P231" si="434">K231*(1-61%)</f>
        <v>60480.62586</v>
      </c>
      <c r="O231" s="53">
        <f t="shared" si="434"/>
        <v>34981.61852</v>
      </c>
      <c r="P231" s="53">
        <f t="shared" si="434"/>
        <v>-42905.16231</v>
      </c>
    </row>
    <row r="232">
      <c r="A232" s="53">
        <v>19908.0</v>
      </c>
      <c r="B232" s="53">
        <v>-323792.61872490554</v>
      </c>
      <c r="C232" s="53">
        <v>-440064.1335699932</v>
      </c>
      <c r="D232" s="53">
        <v>-192508.19712909646</v>
      </c>
      <c r="E232" s="53">
        <f t="shared" ref="E232:G232" si="435">B232*(1-61%)</f>
        <v>-126279.1213</v>
      </c>
      <c r="F232" s="53">
        <f t="shared" si="435"/>
        <v>-171625.0121</v>
      </c>
      <c r="G232" s="53">
        <f t="shared" si="435"/>
        <v>-75078.19688</v>
      </c>
      <c r="H232" s="53"/>
      <c r="I232" s="53"/>
      <c r="J232" s="53">
        <v>19908.0</v>
      </c>
      <c r="K232" s="53">
        <v>-192880.20589805063</v>
      </c>
      <c r="L232" s="53">
        <v>-294511.8431254737</v>
      </c>
      <c r="M232" s="53">
        <v>-120267.89535315173</v>
      </c>
      <c r="N232" s="53">
        <f t="shared" ref="N232:P232" si="436">K232*(1-61%)</f>
        <v>-75223.2803</v>
      </c>
      <c r="O232" s="53">
        <f t="shared" si="436"/>
        <v>-114859.6188</v>
      </c>
      <c r="P232" s="53">
        <f t="shared" si="436"/>
        <v>-46904.47919</v>
      </c>
    </row>
    <row r="233">
      <c r="A233" s="53">
        <v>19909.0</v>
      </c>
      <c r="B233" s="53">
        <v>-94594.18015532957</v>
      </c>
      <c r="C233" s="53">
        <v>-85609.80512462847</v>
      </c>
      <c r="D233" s="53">
        <v>-51861.14429877671</v>
      </c>
      <c r="E233" s="53">
        <f t="shared" ref="E233:G233" si="437">B233*(1-61%)</f>
        <v>-36891.73026</v>
      </c>
      <c r="F233" s="53">
        <f t="shared" si="437"/>
        <v>-33387.824</v>
      </c>
      <c r="G233" s="53">
        <f t="shared" si="437"/>
        <v>-20225.84628</v>
      </c>
      <c r="H233" s="53"/>
      <c r="I233" s="53"/>
      <c r="J233" s="53">
        <v>19909.0</v>
      </c>
      <c r="K233" s="53">
        <v>-29033.82142228579</v>
      </c>
      <c r="L233" s="53">
        <v>-54423.829477376916</v>
      </c>
      <c r="M233" s="53">
        <v>-32067.553299527495</v>
      </c>
      <c r="N233" s="53">
        <f t="shared" ref="N233:P233" si="438">K233*(1-61%)</f>
        <v>-11323.19035</v>
      </c>
      <c r="O233" s="53">
        <f t="shared" si="438"/>
        <v>-21225.2935</v>
      </c>
      <c r="P233" s="53">
        <f t="shared" si="438"/>
        <v>-12506.34579</v>
      </c>
    </row>
    <row r="234">
      <c r="A234" s="53">
        <v>19910.0</v>
      </c>
      <c r="B234" s="53">
        <v>44141.22224821879</v>
      </c>
      <c r="C234" s="53">
        <v>-359295.6342293697</v>
      </c>
      <c r="D234" s="53">
        <v>-50587.88650040793</v>
      </c>
      <c r="E234" s="53">
        <f t="shared" ref="E234:G234" si="439">B234*(1-61%)</f>
        <v>17215.07668</v>
      </c>
      <c r="F234" s="53">
        <f t="shared" si="439"/>
        <v>-140125.2973</v>
      </c>
      <c r="G234" s="53">
        <f t="shared" si="439"/>
        <v>-19729.27574</v>
      </c>
      <c r="H234" s="53"/>
      <c r="I234" s="53"/>
      <c r="J234" s="53">
        <v>19910.0</v>
      </c>
      <c r="K234" s="53">
        <v>187034.19026291577</v>
      </c>
      <c r="L234" s="53">
        <v>-121729.84149108133</v>
      </c>
      <c r="M234" s="53">
        <v>22693.18825032656</v>
      </c>
      <c r="N234" s="53">
        <f t="shared" ref="N234:P234" si="440">K234*(1-61%)</f>
        <v>72943.3342</v>
      </c>
      <c r="O234" s="53">
        <f t="shared" si="440"/>
        <v>-47474.63818</v>
      </c>
      <c r="P234" s="53">
        <f t="shared" si="440"/>
        <v>8850.343418</v>
      </c>
    </row>
    <row r="235">
      <c r="A235" s="53">
        <v>19912.0</v>
      </c>
      <c r="B235" s="53">
        <v>-65377.7848568384</v>
      </c>
      <c r="C235" s="53">
        <v>-26104.15408986283</v>
      </c>
      <c r="D235" s="53">
        <v>0.0</v>
      </c>
      <c r="E235" s="53">
        <f t="shared" ref="E235:G235" si="441">B235*(1-61%)</f>
        <v>-25497.33609</v>
      </c>
      <c r="F235" s="53">
        <f t="shared" si="441"/>
        <v>-10180.6201</v>
      </c>
      <c r="G235" s="53">
        <f t="shared" si="441"/>
        <v>0</v>
      </c>
      <c r="H235" s="53"/>
      <c r="I235" s="53"/>
      <c r="J235" s="53">
        <v>19912.0</v>
      </c>
      <c r="K235" s="53">
        <v>-58680.972029603465</v>
      </c>
      <c r="L235" s="53">
        <v>-24280.682179581036</v>
      </c>
      <c r="M235" s="53">
        <v>0.0</v>
      </c>
      <c r="N235" s="53">
        <f t="shared" ref="N235:P235" si="442">K235*(1-61%)</f>
        <v>-22885.57909</v>
      </c>
      <c r="O235" s="53">
        <f t="shared" si="442"/>
        <v>-9469.46605</v>
      </c>
      <c r="P235" s="53">
        <f t="shared" si="442"/>
        <v>0</v>
      </c>
    </row>
    <row r="236">
      <c r="A236" s="53">
        <v>19913.0</v>
      </c>
      <c r="B236" s="53">
        <v>-47485.4094468571</v>
      </c>
      <c r="C236" s="53">
        <v>-233094.32284976123</v>
      </c>
      <c r="D236" s="53">
        <v>-88580.90480512928</v>
      </c>
      <c r="E236" s="53">
        <f t="shared" ref="E236:G236" si="443">B236*(1-61%)</f>
        <v>-18519.30968</v>
      </c>
      <c r="F236" s="53">
        <f t="shared" si="443"/>
        <v>-90906.78591</v>
      </c>
      <c r="G236" s="53">
        <f t="shared" si="443"/>
        <v>-34546.55287</v>
      </c>
      <c r="H236" s="53"/>
      <c r="I236" s="53"/>
      <c r="J236" s="53">
        <v>19913.0</v>
      </c>
      <c r="K236" s="53">
        <v>79327.82337729781</v>
      </c>
      <c r="L236" s="53">
        <v>-146377.4909453757</v>
      </c>
      <c r="M236" s="53">
        <v>-20186.000932938434</v>
      </c>
      <c r="N236" s="53">
        <f t="shared" ref="N236:P236" si="444">K236*(1-61%)</f>
        <v>30937.85112</v>
      </c>
      <c r="O236" s="53">
        <f t="shared" si="444"/>
        <v>-57087.22147</v>
      </c>
      <c r="P236" s="53">
        <f t="shared" si="444"/>
        <v>-7872.540364</v>
      </c>
    </row>
    <row r="237">
      <c r="A237" s="53">
        <v>19914.0</v>
      </c>
      <c r="B237" s="53">
        <v>-38827.97973128743</v>
      </c>
      <c r="C237" s="53">
        <v>-428778.0917190046</v>
      </c>
      <c r="D237" s="53">
        <v>-205829.50938427544</v>
      </c>
      <c r="E237" s="53">
        <f t="shared" ref="E237:G237" si="445">B237*(1-61%)</f>
        <v>-15142.9121</v>
      </c>
      <c r="F237" s="53">
        <f t="shared" si="445"/>
        <v>-167223.4558</v>
      </c>
      <c r="G237" s="53">
        <f t="shared" si="445"/>
        <v>-80273.50866</v>
      </c>
      <c r="H237" s="53"/>
      <c r="I237" s="53"/>
      <c r="J237" s="53">
        <v>19914.0</v>
      </c>
      <c r="K237" s="53">
        <v>50641.63297626447</v>
      </c>
      <c r="L237" s="53">
        <v>-431061.42262856924</v>
      </c>
      <c r="M237" s="53">
        <v>-254023.03196613953</v>
      </c>
      <c r="N237" s="53">
        <f t="shared" ref="N237:P237" si="446">K237*(1-61%)</f>
        <v>19750.23686</v>
      </c>
      <c r="O237" s="53">
        <f t="shared" si="446"/>
        <v>-168113.9548</v>
      </c>
      <c r="P237" s="53">
        <f t="shared" si="446"/>
        <v>-99068.98247</v>
      </c>
    </row>
    <row r="238">
      <c r="A238" s="53">
        <v>19915.0</v>
      </c>
      <c r="B238" s="53">
        <v>-207258.18442737006</v>
      </c>
      <c r="C238" s="53">
        <v>-75299.9479054079</v>
      </c>
      <c r="D238" s="53">
        <v>-25806.464433163932</v>
      </c>
      <c r="E238" s="53">
        <f t="shared" ref="E238:G238" si="447">B238*(1-61%)</f>
        <v>-80830.69193</v>
      </c>
      <c r="F238" s="53">
        <f t="shared" si="447"/>
        <v>-29366.97968</v>
      </c>
      <c r="G238" s="53">
        <f t="shared" si="447"/>
        <v>-10064.52113</v>
      </c>
      <c r="H238" s="53"/>
      <c r="I238" s="53"/>
      <c r="J238" s="53">
        <v>19915.0</v>
      </c>
      <c r="K238" s="53">
        <v>-104493.98113209705</v>
      </c>
      <c r="L238" s="53">
        <v>27397.579661460873</v>
      </c>
      <c r="M238" s="53">
        <v>-9271.43742113075</v>
      </c>
      <c r="N238" s="53">
        <f t="shared" ref="N238:P238" si="448">K238*(1-61%)</f>
        <v>-40752.65264</v>
      </c>
      <c r="O238" s="53">
        <f t="shared" si="448"/>
        <v>10685.05607</v>
      </c>
      <c r="P238" s="53">
        <f t="shared" si="448"/>
        <v>-3615.860594</v>
      </c>
    </row>
    <row r="239">
      <c r="A239" s="53">
        <v>19916.0</v>
      </c>
      <c r="B239" s="53"/>
      <c r="C239" s="53">
        <v>0.0</v>
      </c>
      <c r="D239" s="53"/>
      <c r="E239" s="53">
        <f t="shared" ref="E239:G239" si="449">B239*(1-61%)</f>
        <v>0</v>
      </c>
      <c r="F239" s="53">
        <f t="shared" si="449"/>
        <v>0</v>
      </c>
      <c r="G239" s="53">
        <f t="shared" si="449"/>
        <v>0</v>
      </c>
      <c r="H239" s="53"/>
      <c r="I239" s="53"/>
      <c r="J239" s="53">
        <v>19916.0</v>
      </c>
      <c r="K239" s="53"/>
      <c r="L239" s="53">
        <v>0.0</v>
      </c>
      <c r="M239" s="53"/>
      <c r="N239" s="53">
        <f t="shared" ref="N239:P239" si="450">K239*(1-61%)</f>
        <v>0</v>
      </c>
      <c r="O239" s="53">
        <f t="shared" si="450"/>
        <v>0</v>
      </c>
      <c r="P239" s="53">
        <f t="shared" si="450"/>
        <v>0</v>
      </c>
    </row>
    <row r="240">
      <c r="A240" s="53">
        <v>19921.0</v>
      </c>
      <c r="B240" s="53">
        <v>-373933.4702248277</v>
      </c>
      <c r="C240" s="53">
        <v>-297922.43403650535</v>
      </c>
      <c r="D240" s="53">
        <v>-82230.9924376244</v>
      </c>
      <c r="E240" s="53">
        <f t="shared" ref="E240:G240" si="451">B240*(1-61%)</f>
        <v>-145834.0534</v>
      </c>
      <c r="F240" s="53">
        <f t="shared" si="451"/>
        <v>-116189.7493</v>
      </c>
      <c r="G240" s="53">
        <f t="shared" si="451"/>
        <v>-32070.08705</v>
      </c>
      <c r="H240" s="53"/>
      <c r="I240" s="53"/>
      <c r="J240" s="53">
        <v>19921.0</v>
      </c>
      <c r="K240" s="53">
        <v>-283520.9114991752</v>
      </c>
      <c r="L240" s="53">
        <v>-258512.50682209016</v>
      </c>
      <c r="M240" s="53">
        <v>-51622.515283845816</v>
      </c>
      <c r="N240" s="53">
        <f t="shared" ref="N240:P240" si="452">K240*(1-61%)</f>
        <v>-110573.1555</v>
      </c>
      <c r="O240" s="53">
        <f t="shared" si="452"/>
        <v>-100819.8777</v>
      </c>
      <c r="P240" s="53">
        <f t="shared" si="452"/>
        <v>-20132.78096</v>
      </c>
    </row>
    <row r="241">
      <c r="A241" s="53">
        <v>19922.0</v>
      </c>
      <c r="B241" s="53"/>
      <c r="C241" s="53">
        <v>-277604.8769688693</v>
      </c>
      <c r="D241" s="53">
        <v>-137066.58902126126</v>
      </c>
      <c r="E241" s="53">
        <f t="shared" ref="E241:G241" si="453">B241*(1-61%)</f>
        <v>0</v>
      </c>
      <c r="F241" s="53">
        <f t="shared" si="453"/>
        <v>-108265.902</v>
      </c>
      <c r="G241" s="53">
        <f t="shared" si="453"/>
        <v>-53455.96972</v>
      </c>
      <c r="H241" s="53"/>
      <c r="I241" s="53"/>
      <c r="J241" s="53">
        <v>19922.0</v>
      </c>
      <c r="K241" s="53"/>
      <c r="L241" s="53">
        <v>28262.65032032341</v>
      </c>
      <c r="M241" s="53">
        <v>27199.135934759284</v>
      </c>
      <c r="N241" s="53">
        <f t="shared" ref="N241:P241" si="454">K241*(1-61%)</f>
        <v>0</v>
      </c>
      <c r="O241" s="53">
        <f t="shared" si="454"/>
        <v>11022.43362</v>
      </c>
      <c r="P241" s="53">
        <f t="shared" si="454"/>
        <v>10607.66301</v>
      </c>
    </row>
    <row r="242">
      <c r="A242" s="53">
        <v>19923.0</v>
      </c>
      <c r="B242" s="53">
        <v>-2361.57537247501</v>
      </c>
      <c r="C242" s="53">
        <v>-151080.90228963428</v>
      </c>
      <c r="D242" s="53">
        <v>-16323.916611738216</v>
      </c>
      <c r="E242" s="53">
        <f t="shared" ref="E242:G242" si="455">B242*(1-61%)</f>
        <v>-921.0143953</v>
      </c>
      <c r="F242" s="53">
        <f t="shared" si="455"/>
        <v>-58921.55189</v>
      </c>
      <c r="G242" s="53">
        <f t="shared" si="455"/>
        <v>-6366.327479</v>
      </c>
      <c r="H242" s="53"/>
      <c r="I242" s="53"/>
      <c r="J242" s="53">
        <v>19923.0</v>
      </c>
      <c r="K242" s="53">
        <v>55820.510588162266</v>
      </c>
      <c r="L242" s="53">
        <v>-142730.2460611153</v>
      </c>
      <c r="M242" s="53">
        <v>-53984.04746962748</v>
      </c>
      <c r="N242" s="53">
        <f t="shared" ref="N242:P242" si="456">K242*(1-61%)</f>
        <v>21769.99913</v>
      </c>
      <c r="O242" s="53">
        <f t="shared" si="456"/>
        <v>-55664.79596</v>
      </c>
      <c r="P242" s="53">
        <f t="shared" si="456"/>
        <v>-21053.77851</v>
      </c>
    </row>
    <row r="243">
      <c r="A243" s="53">
        <v>19926.0</v>
      </c>
      <c r="B243" s="53">
        <v>152.21292762894996</v>
      </c>
      <c r="C243" s="53">
        <v>-194934.31416336008</v>
      </c>
      <c r="D243" s="53">
        <v>-81318.18420462536</v>
      </c>
      <c r="E243" s="53">
        <f t="shared" ref="E243:G243" si="457">B243*(1-61%)</f>
        <v>59.36304178</v>
      </c>
      <c r="F243" s="53">
        <f t="shared" si="457"/>
        <v>-76024.38252</v>
      </c>
      <c r="G243" s="53">
        <f t="shared" si="457"/>
        <v>-31714.09184</v>
      </c>
      <c r="H243" s="53"/>
      <c r="I243" s="53"/>
      <c r="J243" s="53">
        <v>19926.0</v>
      </c>
      <c r="K243" s="53">
        <v>179041.56856927506</v>
      </c>
      <c r="L243" s="53">
        <v>20979.334166607616</v>
      </c>
      <c r="M243" s="53">
        <v>-49240.88499786944</v>
      </c>
      <c r="N243" s="53">
        <f t="shared" ref="N243:P243" si="458">K243*(1-61%)</f>
        <v>69826.21174</v>
      </c>
      <c r="O243" s="53">
        <f t="shared" si="458"/>
        <v>8181.940325</v>
      </c>
      <c r="P243" s="53">
        <f t="shared" si="458"/>
        <v>-19203.94515</v>
      </c>
    </row>
    <row r="244">
      <c r="A244" s="53">
        <v>19927.0</v>
      </c>
      <c r="B244" s="53">
        <v>-27550.434975932978</v>
      </c>
      <c r="C244" s="53">
        <v>-26498.595927801565</v>
      </c>
      <c r="D244" s="53">
        <v>-76776.45416590448</v>
      </c>
      <c r="E244" s="53">
        <f t="shared" ref="E244:G244" si="459">B244*(1-61%)</f>
        <v>-10744.66964</v>
      </c>
      <c r="F244" s="53">
        <f t="shared" si="459"/>
        <v>-10334.45241</v>
      </c>
      <c r="G244" s="53">
        <f t="shared" si="459"/>
        <v>-29942.81712</v>
      </c>
      <c r="H244" s="53"/>
      <c r="I244" s="53"/>
      <c r="J244" s="53">
        <v>19927.0</v>
      </c>
      <c r="K244" s="53">
        <v>43581.95376813688</v>
      </c>
      <c r="L244" s="53">
        <v>37520.58778612965</v>
      </c>
      <c r="M244" s="53">
        <v>-51865.60866683687</v>
      </c>
      <c r="N244" s="53">
        <f t="shared" ref="N244:P244" si="460">K244*(1-61%)</f>
        <v>16996.96197</v>
      </c>
      <c r="O244" s="53">
        <f t="shared" si="460"/>
        <v>14633.02924</v>
      </c>
      <c r="P244" s="53">
        <f t="shared" si="460"/>
        <v>-20227.58738</v>
      </c>
    </row>
    <row r="245">
      <c r="A245" s="53">
        <v>19929.0</v>
      </c>
      <c r="B245" s="53">
        <v>-126205.76304804218</v>
      </c>
      <c r="C245" s="53">
        <v>-49929.528635853654</v>
      </c>
      <c r="D245" s="53">
        <v>-130093.85357257293</v>
      </c>
      <c r="E245" s="53">
        <f t="shared" ref="E245:G245" si="461">B245*(1-61%)</f>
        <v>-49220.24759</v>
      </c>
      <c r="F245" s="53">
        <f t="shared" si="461"/>
        <v>-19472.51617</v>
      </c>
      <c r="G245" s="53">
        <f t="shared" si="461"/>
        <v>-50736.60289</v>
      </c>
      <c r="H245" s="53"/>
      <c r="I245" s="53"/>
      <c r="J245" s="53">
        <v>19929.0</v>
      </c>
      <c r="K245" s="53">
        <v>-44927.23204895651</v>
      </c>
      <c r="L245" s="53">
        <v>-105238.78488186344</v>
      </c>
      <c r="M245" s="53">
        <v>-133250.26597509027</v>
      </c>
      <c r="N245" s="53">
        <f t="shared" ref="N245:P245" si="462">K245*(1-61%)</f>
        <v>-17521.6205</v>
      </c>
      <c r="O245" s="53">
        <f t="shared" si="462"/>
        <v>-41043.1261</v>
      </c>
      <c r="P245" s="53">
        <f t="shared" si="462"/>
        <v>-51967.60373</v>
      </c>
    </row>
    <row r="246">
      <c r="A246" s="53">
        <v>19932.0</v>
      </c>
      <c r="B246" s="53">
        <v>51799.82050499214</v>
      </c>
      <c r="C246" s="53">
        <v>-228372.42638353963</v>
      </c>
      <c r="D246" s="53">
        <v>-155285.8402897223</v>
      </c>
      <c r="E246" s="53">
        <f t="shared" ref="E246:G246" si="463">B246*(1-61%)</f>
        <v>20201.93</v>
      </c>
      <c r="F246" s="53">
        <f t="shared" si="463"/>
        <v>-89065.24629</v>
      </c>
      <c r="G246" s="53">
        <f t="shared" si="463"/>
        <v>-60561.47771</v>
      </c>
      <c r="H246" s="53"/>
      <c r="I246" s="53"/>
      <c r="J246" s="53">
        <v>19932.0</v>
      </c>
      <c r="K246" s="53">
        <v>176768.18457822374</v>
      </c>
      <c r="L246" s="53">
        <v>-132334.76394277925</v>
      </c>
      <c r="M246" s="53">
        <v>-86185.01378562093</v>
      </c>
      <c r="N246" s="53">
        <f t="shared" ref="N246:P246" si="464">K246*(1-61%)</f>
        <v>68939.59199</v>
      </c>
      <c r="O246" s="53">
        <f t="shared" si="464"/>
        <v>-51610.55794</v>
      </c>
      <c r="P246" s="53">
        <f t="shared" si="464"/>
        <v>-33612.15538</v>
      </c>
    </row>
    <row r="247">
      <c r="A247" s="53">
        <v>19933.0</v>
      </c>
      <c r="B247" s="53">
        <v>-259649.42889829513</v>
      </c>
      <c r="C247" s="53">
        <v>-459930.8202497169</v>
      </c>
      <c r="D247" s="53">
        <v>-197794.07780115865</v>
      </c>
      <c r="E247" s="53">
        <f t="shared" ref="E247:G247" si="465">B247*(1-61%)</f>
        <v>-101263.2773</v>
      </c>
      <c r="F247" s="53">
        <f t="shared" si="465"/>
        <v>-179373.0199</v>
      </c>
      <c r="G247" s="53">
        <f t="shared" si="465"/>
        <v>-77139.69034</v>
      </c>
      <c r="H247" s="53"/>
      <c r="I247" s="53"/>
      <c r="J247" s="53">
        <v>19933.0</v>
      </c>
      <c r="K247" s="53">
        <v>-4493.380983148001</v>
      </c>
      <c r="L247" s="53">
        <v>-262435.9744342475</v>
      </c>
      <c r="M247" s="53">
        <v>-120525.06546364096</v>
      </c>
      <c r="N247" s="53">
        <f t="shared" ref="N247:P247" si="466">K247*(1-61%)</f>
        <v>-1752.418583</v>
      </c>
      <c r="O247" s="53">
        <f t="shared" si="466"/>
        <v>-102350.03</v>
      </c>
      <c r="P247" s="53">
        <f t="shared" si="466"/>
        <v>-47004.77553</v>
      </c>
    </row>
    <row r="248">
      <c r="A248" s="53">
        <v>19934.0</v>
      </c>
      <c r="B248" s="53">
        <v>21791.112452780457</v>
      </c>
      <c r="C248" s="53">
        <v>-85194.969337991</v>
      </c>
      <c r="D248" s="53">
        <v>-55638.82653941134</v>
      </c>
      <c r="E248" s="53">
        <f t="shared" ref="E248:G248" si="467">B248*(1-61%)</f>
        <v>8498.533857</v>
      </c>
      <c r="F248" s="53">
        <f t="shared" si="467"/>
        <v>-33226.03804</v>
      </c>
      <c r="G248" s="53">
        <f t="shared" si="467"/>
        <v>-21699.14235</v>
      </c>
      <c r="H248" s="53"/>
      <c r="I248" s="53"/>
      <c r="J248" s="53">
        <v>19934.0</v>
      </c>
      <c r="K248" s="53">
        <v>69848.67860221778</v>
      </c>
      <c r="L248" s="53">
        <v>-89078.35879790563</v>
      </c>
      <c r="M248" s="53">
        <v>-83087.33818995778</v>
      </c>
      <c r="N248" s="53">
        <f t="shared" ref="N248:P248" si="468">K248*(1-61%)</f>
        <v>27240.98465</v>
      </c>
      <c r="O248" s="53">
        <f t="shared" si="468"/>
        <v>-34740.55993</v>
      </c>
      <c r="P248" s="53">
        <f t="shared" si="468"/>
        <v>-32404.06189</v>
      </c>
    </row>
    <row r="249">
      <c r="A249" s="53">
        <v>19937.0</v>
      </c>
      <c r="B249" s="53">
        <v>42672.26367569713</v>
      </c>
      <c r="C249" s="53">
        <v>-724534.6866091549</v>
      </c>
      <c r="D249" s="53">
        <v>-267520.0575487244</v>
      </c>
      <c r="E249" s="53">
        <f t="shared" ref="E249:G249" si="469">B249*(1-61%)</f>
        <v>16642.18283</v>
      </c>
      <c r="F249" s="53">
        <f t="shared" si="469"/>
        <v>-282568.5278</v>
      </c>
      <c r="G249" s="53">
        <f t="shared" si="469"/>
        <v>-104332.8224</v>
      </c>
      <c r="H249" s="53"/>
      <c r="I249" s="53"/>
      <c r="J249" s="53">
        <v>19937.0</v>
      </c>
      <c r="K249" s="53">
        <v>414224.1561861986</v>
      </c>
      <c r="L249" s="53">
        <v>-379160.849518411</v>
      </c>
      <c r="M249" s="53">
        <v>-257003.37813048114</v>
      </c>
      <c r="N249" s="53">
        <f t="shared" ref="N249:P249" si="470">K249*(1-61%)</f>
        <v>161547.4209</v>
      </c>
      <c r="O249" s="53">
        <f t="shared" si="470"/>
        <v>-147872.7313</v>
      </c>
      <c r="P249" s="53">
        <f t="shared" si="470"/>
        <v>-100231.3175</v>
      </c>
    </row>
    <row r="250">
      <c r="A250" s="53">
        <v>19942.0</v>
      </c>
      <c r="B250" s="53">
        <v>-75509.2324625827</v>
      </c>
      <c r="C250" s="53">
        <v>-92262.99781104793</v>
      </c>
      <c r="D250" s="53">
        <v>-38815.33667254031</v>
      </c>
      <c r="E250" s="53">
        <f t="shared" ref="E250:G250" si="471">B250*(1-61%)</f>
        <v>-29448.60066</v>
      </c>
      <c r="F250" s="53">
        <f t="shared" si="471"/>
        <v>-35982.56915</v>
      </c>
      <c r="G250" s="53">
        <f t="shared" si="471"/>
        <v>-15137.9813</v>
      </c>
      <c r="H250" s="53"/>
      <c r="I250" s="53"/>
      <c r="J250" s="53">
        <v>19942.0</v>
      </c>
      <c r="K250" s="53">
        <v>-36941.293508483686</v>
      </c>
      <c r="L250" s="53">
        <v>-82569.52504388719</v>
      </c>
      <c r="M250" s="53">
        <v>-36589.15186012024</v>
      </c>
      <c r="N250" s="53">
        <f t="shared" ref="N250:P250" si="472">K250*(1-61%)</f>
        <v>-14407.10447</v>
      </c>
      <c r="O250" s="53">
        <f t="shared" si="472"/>
        <v>-32202.11477</v>
      </c>
      <c r="P250" s="53">
        <f t="shared" si="472"/>
        <v>-14269.76923</v>
      </c>
    </row>
    <row r="251">
      <c r="A251" s="53">
        <v>19943.0</v>
      </c>
      <c r="B251" s="53">
        <v>141003.50306325944</v>
      </c>
      <c r="C251" s="53">
        <v>-106173.45871963304</v>
      </c>
      <c r="D251" s="53">
        <v>-28799.057036912393</v>
      </c>
      <c r="E251" s="53">
        <f t="shared" ref="E251:G251" si="473">B251*(1-61%)</f>
        <v>54991.36619</v>
      </c>
      <c r="F251" s="53">
        <f t="shared" si="473"/>
        <v>-41407.6489</v>
      </c>
      <c r="G251" s="53">
        <f t="shared" si="473"/>
        <v>-11231.63224</v>
      </c>
      <c r="H251" s="53"/>
      <c r="I251" s="53"/>
      <c r="J251" s="53">
        <v>19943.0</v>
      </c>
      <c r="K251" s="53">
        <v>234909.4020545543</v>
      </c>
      <c r="L251" s="53">
        <v>-51184.76055538749</v>
      </c>
      <c r="M251" s="53">
        <v>-28186.50226174645</v>
      </c>
      <c r="N251" s="53">
        <f t="shared" ref="N251:P251" si="474">K251*(1-61%)</f>
        <v>91614.6668</v>
      </c>
      <c r="O251" s="53">
        <f t="shared" si="474"/>
        <v>-19962.05662</v>
      </c>
      <c r="P251" s="53">
        <f t="shared" si="474"/>
        <v>-10992.73588</v>
      </c>
    </row>
    <row r="252">
      <c r="A252" s="53">
        <v>19945.0</v>
      </c>
      <c r="B252" s="53">
        <v>257284.75045527337</v>
      </c>
      <c r="C252" s="53">
        <v>-120682.97447461491</v>
      </c>
      <c r="D252" s="53">
        <v>-79234.15142710473</v>
      </c>
      <c r="E252" s="53">
        <f t="shared" ref="E252:G252" si="475">B252*(1-61%)</f>
        <v>100341.0527</v>
      </c>
      <c r="F252" s="53">
        <f t="shared" si="475"/>
        <v>-47066.36005</v>
      </c>
      <c r="G252" s="53">
        <f t="shared" si="475"/>
        <v>-30901.31906</v>
      </c>
      <c r="H252" s="53"/>
      <c r="I252" s="53"/>
      <c r="J252" s="53">
        <v>19945.0</v>
      </c>
      <c r="K252" s="53">
        <v>327921.05318071146</v>
      </c>
      <c r="L252" s="53">
        <v>123812.34375276978</v>
      </c>
      <c r="M252" s="53">
        <v>-43840.68029741626</v>
      </c>
      <c r="N252" s="53">
        <f t="shared" ref="N252:P252" si="476">K252*(1-61%)</f>
        <v>127889.2107</v>
      </c>
      <c r="O252" s="53">
        <f t="shared" si="476"/>
        <v>48286.81406</v>
      </c>
      <c r="P252" s="53">
        <f t="shared" si="476"/>
        <v>-17097.86532</v>
      </c>
    </row>
    <row r="253">
      <c r="A253" s="53">
        <v>20099.0</v>
      </c>
      <c r="B253" s="53">
        <v>218992.833397322</v>
      </c>
      <c r="C253" s="53">
        <v>-187134.10120135028</v>
      </c>
      <c r="D253" s="53">
        <v>55768.95306738382</v>
      </c>
      <c r="E253" s="53">
        <f t="shared" ref="E253:G253" si="477">B253*(1-61%)</f>
        <v>85407.20502</v>
      </c>
      <c r="F253" s="53">
        <f t="shared" si="477"/>
        <v>-72982.29947</v>
      </c>
      <c r="G253" s="53">
        <f t="shared" si="477"/>
        <v>21749.8917</v>
      </c>
      <c r="H253" s="53"/>
      <c r="I253" s="53"/>
      <c r="J253" s="53">
        <v>20099.0</v>
      </c>
      <c r="K253" s="53">
        <v>341829.0410171981</v>
      </c>
      <c r="L253" s="53">
        <v>136161.09706471144</v>
      </c>
      <c r="M253" s="53">
        <v>119043.76654842315</v>
      </c>
      <c r="N253" s="53">
        <f t="shared" ref="N253:P253" si="478">K253*(1-61%)</f>
        <v>133313.326</v>
      </c>
      <c r="O253" s="53">
        <f t="shared" si="478"/>
        <v>53102.82786</v>
      </c>
      <c r="P253" s="53">
        <f t="shared" si="478"/>
        <v>46427.06895</v>
      </c>
    </row>
    <row r="254">
      <c r="A254" s="53">
        <v>20100.0</v>
      </c>
      <c r="B254" s="53">
        <v>-162947.81806505495</v>
      </c>
      <c r="C254" s="53">
        <v>-140090.84159921054</v>
      </c>
      <c r="D254" s="53">
        <v>-29286.28118888133</v>
      </c>
      <c r="E254" s="53">
        <f t="shared" ref="E254:G254" si="479">B254*(1-61%)</f>
        <v>-63549.64905</v>
      </c>
      <c r="F254" s="53">
        <f t="shared" si="479"/>
        <v>-54635.42822</v>
      </c>
      <c r="G254" s="53">
        <f t="shared" si="479"/>
        <v>-11421.64966</v>
      </c>
      <c r="H254" s="53"/>
      <c r="I254" s="53"/>
      <c r="J254" s="53">
        <v>20100.0</v>
      </c>
      <c r="K254" s="53">
        <v>-27845.15276069412</v>
      </c>
      <c r="L254" s="53">
        <v>12957.992569331685</v>
      </c>
      <c r="M254" s="53">
        <v>35188.40466300219</v>
      </c>
      <c r="N254" s="53">
        <f t="shared" ref="N254:P254" si="480">K254*(1-61%)</f>
        <v>-10859.60958</v>
      </c>
      <c r="O254" s="53">
        <f t="shared" si="480"/>
        <v>5053.617102</v>
      </c>
      <c r="P254" s="53">
        <f t="shared" si="480"/>
        <v>13723.47782</v>
      </c>
    </row>
    <row r="255">
      <c r="A255" s="53">
        <v>20123.0</v>
      </c>
      <c r="B255" s="53">
        <v>1534464.0156027407</v>
      </c>
      <c r="C255" s="53">
        <v>-170503.82544352536</v>
      </c>
      <c r="D255" s="53">
        <v>-291277.1076661635</v>
      </c>
      <c r="E255" s="53">
        <f t="shared" ref="E255:G255" si="481">B255*(1-61%)</f>
        <v>598440.9661</v>
      </c>
      <c r="F255" s="53">
        <f t="shared" si="481"/>
        <v>-66496.49192</v>
      </c>
      <c r="G255" s="53">
        <f t="shared" si="481"/>
        <v>-113598.072</v>
      </c>
      <c r="H255" s="53"/>
      <c r="I255" s="53"/>
      <c r="J255" s="53">
        <v>20123.0</v>
      </c>
      <c r="K255" s="53">
        <v>1534476.2895593492</v>
      </c>
      <c r="L255" s="53">
        <v>193592.23018429105</v>
      </c>
      <c r="M255" s="53">
        <v>-130198.58898692568</v>
      </c>
      <c r="N255" s="53">
        <f t="shared" ref="N255:P255" si="482">K255*(1-61%)</f>
        <v>598445.7529</v>
      </c>
      <c r="O255" s="53">
        <f t="shared" si="482"/>
        <v>75500.96977</v>
      </c>
      <c r="P255" s="53">
        <f t="shared" si="482"/>
        <v>-50777.4497</v>
      </c>
    </row>
    <row r="256">
      <c r="A256" s="53">
        <v>20124.0</v>
      </c>
      <c r="B256" s="53">
        <v>-357676.7958647986</v>
      </c>
      <c r="C256" s="53">
        <v>-16665.67736483651</v>
      </c>
      <c r="D256" s="53">
        <v>106110.8496642406</v>
      </c>
      <c r="E256" s="53">
        <f t="shared" ref="E256:G256" si="483">B256*(1-61%)</f>
        <v>-139493.9504</v>
      </c>
      <c r="F256" s="53">
        <f t="shared" si="483"/>
        <v>-6499.614172</v>
      </c>
      <c r="G256" s="53">
        <f t="shared" si="483"/>
        <v>41383.23137</v>
      </c>
      <c r="H256" s="53"/>
      <c r="I256" s="53"/>
      <c r="J256" s="53">
        <v>20124.0</v>
      </c>
      <c r="K256" s="53">
        <v>-285617.12723930634</v>
      </c>
      <c r="L256" s="53">
        <v>23458.530741489765</v>
      </c>
      <c r="M256" s="53">
        <v>119703.58891422999</v>
      </c>
      <c r="N256" s="53">
        <f t="shared" ref="N256:P256" si="484">K256*(1-61%)</f>
        <v>-111390.6796</v>
      </c>
      <c r="O256" s="53">
        <f t="shared" si="484"/>
        <v>9148.826989</v>
      </c>
      <c r="P256" s="53">
        <f t="shared" si="484"/>
        <v>46684.39968</v>
      </c>
    </row>
    <row r="257">
      <c r="A257" s="53">
        <v>20125.0</v>
      </c>
      <c r="B257" s="53">
        <v>286320.6688145911</v>
      </c>
      <c r="C257" s="53">
        <v>-116642.51869861929</v>
      </c>
      <c r="D257" s="53">
        <v>-34659.934426982916</v>
      </c>
      <c r="E257" s="53">
        <f t="shared" ref="E257:G257" si="485">B257*(1-61%)</f>
        <v>111665.0608</v>
      </c>
      <c r="F257" s="53">
        <f t="shared" si="485"/>
        <v>-45490.58229</v>
      </c>
      <c r="G257" s="53">
        <f t="shared" si="485"/>
        <v>-13517.37443</v>
      </c>
      <c r="H257" s="53"/>
      <c r="I257" s="53"/>
      <c r="J257" s="53">
        <v>20125.0</v>
      </c>
      <c r="K257" s="53">
        <v>376318.13810374774</v>
      </c>
      <c r="L257" s="53">
        <v>-93712.56634690316</v>
      </c>
      <c r="M257" s="53">
        <v>-9568.545208476735</v>
      </c>
      <c r="N257" s="53">
        <f t="shared" ref="N257:P257" si="486">K257*(1-61%)</f>
        <v>146764.0739</v>
      </c>
      <c r="O257" s="53">
        <f t="shared" si="486"/>
        <v>-36547.90088</v>
      </c>
      <c r="P257" s="53">
        <f t="shared" si="486"/>
        <v>-3731.732631</v>
      </c>
    </row>
    <row r="258">
      <c r="A258" s="53">
        <v>20126.0</v>
      </c>
      <c r="B258" s="53">
        <v>233737.29179658074</v>
      </c>
      <c r="C258" s="53">
        <v>-317007.6349449561</v>
      </c>
      <c r="D258" s="53">
        <v>-189114.2058326993</v>
      </c>
      <c r="E258" s="53">
        <f t="shared" ref="E258:G258" si="487">B258*(1-61%)</f>
        <v>91157.5438</v>
      </c>
      <c r="F258" s="53">
        <f t="shared" si="487"/>
        <v>-123632.9776</v>
      </c>
      <c r="G258" s="53">
        <f t="shared" si="487"/>
        <v>-73754.54027</v>
      </c>
      <c r="H258" s="53"/>
      <c r="I258" s="53"/>
      <c r="J258" s="53">
        <v>20126.0</v>
      </c>
      <c r="K258" s="53">
        <v>540694.7932643963</v>
      </c>
      <c r="L258" s="53">
        <v>412.48287269216416</v>
      </c>
      <c r="M258" s="53">
        <v>-119261.07414616256</v>
      </c>
      <c r="N258" s="53">
        <f t="shared" ref="N258:P258" si="488">K258*(1-61%)</f>
        <v>210870.9694</v>
      </c>
      <c r="O258" s="53">
        <f t="shared" si="488"/>
        <v>160.8683203</v>
      </c>
      <c r="P258" s="53">
        <f t="shared" si="488"/>
        <v>-46511.81892</v>
      </c>
    </row>
    <row r="259">
      <c r="A259" s="53">
        <v>20143.0</v>
      </c>
      <c r="B259" s="53">
        <v>92671.51423793648</v>
      </c>
      <c r="C259" s="53">
        <v>68459.06921457787</v>
      </c>
      <c r="D259" s="53">
        <v>-80797.39840079531</v>
      </c>
      <c r="E259" s="53">
        <f t="shared" ref="E259:G259" si="489">B259*(1-61%)</f>
        <v>36141.89055</v>
      </c>
      <c r="F259" s="53">
        <f t="shared" si="489"/>
        <v>26699.03699</v>
      </c>
      <c r="G259" s="53">
        <f t="shared" si="489"/>
        <v>-31510.98538</v>
      </c>
      <c r="H259" s="53"/>
      <c r="I259" s="53"/>
      <c r="J259" s="53">
        <v>20143.0</v>
      </c>
      <c r="K259" s="53">
        <v>321002.12664585985</v>
      </c>
      <c r="L259" s="53">
        <v>238103.94626957164</v>
      </c>
      <c r="M259" s="53">
        <v>-37562.88772726707</v>
      </c>
      <c r="N259" s="53">
        <f t="shared" ref="N259:P259" si="490">K259*(1-61%)</f>
        <v>125190.8294</v>
      </c>
      <c r="O259" s="53">
        <f t="shared" si="490"/>
        <v>92860.53905</v>
      </c>
      <c r="P259" s="53">
        <f t="shared" si="490"/>
        <v>-14649.52621</v>
      </c>
    </row>
    <row r="260">
      <c r="A260" s="53">
        <v>20162.0</v>
      </c>
      <c r="B260" s="53">
        <v>76467.81698511969</v>
      </c>
      <c r="C260" s="53">
        <v>-105784.98300508976</v>
      </c>
      <c r="D260" s="53">
        <v>-3684.0759922241227</v>
      </c>
      <c r="E260" s="53">
        <f t="shared" ref="E260:G260" si="491">B260*(1-61%)</f>
        <v>29822.44862</v>
      </c>
      <c r="F260" s="53">
        <f t="shared" si="491"/>
        <v>-41256.14337</v>
      </c>
      <c r="G260" s="53">
        <f t="shared" si="491"/>
        <v>-1436.789637</v>
      </c>
      <c r="H260" s="53"/>
      <c r="I260" s="53"/>
      <c r="J260" s="53">
        <v>20162.0</v>
      </c>
      <c r="K260" s="53">
        <v>114304.23805788577</v>
      </c>
      <c r="L260" s="53">
        <v>-304387.7347405132</v>
      </c>
      <c r="M260" s="53">
        <v>-62013.58712340877</v>
      </c>
      <c r="N260" s="53">
        <f t="shared" ref="N260:P260" si="492">K260*(1-61%)</f>
        <v>44578.65284</v>
      </c>
      <c r="O260" s="53">
        <f t="shared" si="492"/>
        <v>-118711.2165</v>
      </c>
      <c r="P260" s="53">
        <f t="shared" si="492"/>
        <v>-24185.29898</v>
      </c>
    </row>
    <row r="261">
      <c r="A261" s="53">
        <v>20164.0</v>
      </c>
      <c r="B261" s="53">
        <v>244111.7125937005</v>
      </c>
      <c r="C261" s="53">
        <v>90489.91930392222</v>
      </c>
      <c r="D261" s="53">
        <v>50281.63103499512</v>
      </c>
      <c r="E261" s="53">
        <f t="shared" ref="E261:G261" si="493">B261*(1-61%)</f>
        <v>95203.56791</v>
      </c>
      <c r="F261" s="53">
        <f t="shared" si="493"/>
        <v>35291.06853</v>
      </c>
      <c r="G261" s="53">
        <f t="shared" si="493"/>
        <v>19609.8361</v>
      </c>
      <c r="H261" s="53"/>
      <c r="I261" s="53"/>
      <c r="J261" s="53">
        <v>20164.0</v>
      </c>
      <c r="K261" s="53">
        <v>378407.9260841129</v>
      </c>
      <c r="L261" s="53">
        <v>254051.1623940548</v>
      </c>
      <c r="M261" s="53">
        <v>19089.045388249124</v>
      </c>
      <c r="N261" s="53">
        <f t="shared" ref="N261:P261" si="494">K261*(1-61%)</f>
        <v>147579.0912</v>
      </c>
      <c r="O261" s="53">
        <f t="shared" si="494"/>
        <v>99079.95333</v>
      </c>
      <c r="P261" s="53">
        <f t="shared" si="494"/>
        <v>7444.727701</v>
      </c>
    </row>
    <row r="262">
      <c r="A262" s="53">
        <v>20165.0</v>
      </c>
      <c r="B262" s="53">
        <v>-127765.15802775392</v>
      </c>
      <c r="C262" s="53">
        <v>-115428.71914590013</v>
      </c>
      <c r="D262" s="53">
        <v>8477.775676576544</v>
      </c>
      <c r="E262" s="53">
        <f t="shared" ref="E262:G262" si="495">B262*(1-61%)</f>
        <v>-49828.41163</v>
      </c>
      <c r="F262" s="53">
        <f t="shared" si="495"/>
        <v>-45017.20047</v>
      </c>
      <c r="G262" s="53">
        <f t="shared" si="495"/>
        <v>3306.332514</v>
      </c>
      <c r="H262" s="53"/>
      <c r="I262" s="53"/>
      <c r="J262" s="53">
        <v>20165.0</v>
      </c>
      <c r="K262" s="53">
        <v>23110.864039352466</v>
      </c>
      <c r="L262" s="53">
        <v>189513.39491321222</v>
      </c>
      <c r="M262" s="53">
        <v>82040.6747242527</v>
      </c>
      <c r="N262" s="53">
        <f t="shared" ref="N262:P262" si="496">K262*(1-61%)</f>
        <v>9013.236975</v>
      </c>
      <c r="O262" s="53">
        <f t="shared" si="496"/>
        <v>73910.22402</v>
      </c>
      <c r="P262" s="53">
        <f t="shared" si="496"/>
        <v>31995.86314</v>
      </c>
    </row>
    <row r="263">
      <c r="A263" s="53">
        <v>20166.0</v>
      </c>
      <c r="B263" s="53">
        <v>97217.27449493026</v>
      </c>
      <c r="C263" s="53">
        <v>130125.40944451734</v>
      </c>
      <c r="D263" s="53">
        <v>31098.784021531836</v>
      </c>
      <c r="E263" s="53">
        <f t="shared" ref="E263:G263" si="497">B263*(1-61%)</f>
        <v>37914.73705</v>
      </c>
      <c r="F263" s="53">
        <f t="shared" si="497"/>
        <v>50748.90968</v>
      </c>
      <c r="G263" s="53">
        <f t="shared" si="497"/>
        <v>12128.52577</v>
      </c>
      <c r="H263" s="53"/>
      <c r="I263" s="53"/>
      <c r="J263" s="53">
        <v>20166.0</v>
      </c>
      <c r="K263" s="53">
        <v>141343.03447994837</v>
      </c>
      <c r="L263" s="53">
        <v>-40873.12435115256</v>
      </c>
      <c r="M263" s="53">
        <v>-28928.651612920483</v>
      </c>
      <c r="N263" s="53">
        <f t="shared" ref="N263:P263" si="498">K263*(1-61%)</f>
        <v>55123.78345</v>
      </c>
      <c r="O263" s="53">
        <f t="shared" si="498"/>
        <v>-15940.5185</v>
      </c>
      <c r="P263" s="53">
        <f t="shared" si="498"/>
        <v>-11282.17413</v>
      </c>
    </row>
    <row r="264">
      <c r="A264" s="53">
        <v>20174.0</v>
      </c>
      <c r="B264" s="53">
        <v>-90823.27886429324</v>
      </c>
      <c r="C264" s="53">
        <v>332317.8900868263</v>
      </c>
      <c r="D264" s="53">
        <v>74066.64364986148</v>
      </c>
      <c r="E264" s="53">
        <f t="shared" ref="E264:G264" si="499">B264*(1-61%)</f>
        <v>-35421.07876</v>
      </c>
      <c r="F264" s="53">
        <f t="shared" si="499"/>
        <v>129603.9771</v>
      </c>
      <c r="G264" s="53">
        <f t="shared" si="499"/>
        <v>28885.99102</v>
      </c>
      <c r="H264" s="53"/>
      <c r="I264" s="53"/>
      <c r="J264" s="53">
        <v>20174.0</v>
      </c>
      <c r="K264" s="53">
        <v>-27651.71280673831</v>
      </c>
      <c r="L264" s="53">
        <v>61162.71870026253</v>
      </c>
      <c r="M264" s="53">
        <v>-9255.386198564325</v>
      </c>
      <c r="N264" s="53">
        <f t="shared" ref="N264:P264" si="500">K264*(1-61%)</f>
        <v>-10784.16799</v>
      </c>
      <c r="O264" s="53">
        <f t="shared" si="500"/>
        <v>23853.46029</v>
      </c>
      <c r="P264" s="53">
        <f t="shared" si="500"/>
        <v>-3609.600617</v>
      </c>
    </row>
    <row r="265">
      <c r="A265" s="53">
        <v>20175.0</v>
      </c>
      <c r="B265" s="53">
        <v>-194233.63292604237</v>
      </c>
      <c r="C265" s="53">
        <v>36919.93299019216</v>
      </c>
      <c r="D265" s="53">
        <v>-21606.329443934723</v>
      </c>
      <c r="E265" s="53">
        <f t="shared" ref="E265:G265" si="501">B265*(1-61%)</f>
        <v>-75751.11684</v>
      </c>
      <c r="F265" s="53">
        <f t="shared" si="501"/>
        <v>14398.77387</v>
      </c>
      <c r="G265" s="53">
        <f t="shared" si="501"/>
        <v>-8426.468483</v>
      </c>
      <c r="H265" s="53"/>
      <c r="I265" s="53"/>
      <c r="J265" s="53">
        <v>20175.0</v>
      </c>
      <c r="K265" s="53">
        <v>-100027.79441308265</v>
      </c>
      <c r="L265" s="53">
        <v>86931.64955641053</v>
      </c>
      <c r="M265" s="53">
        <v>-1077.130010858079</v>
      </c>
      <c r="N265" s="53">
        <f t="shared" ref="N265:P265" si="502">K265*(1-61%)</f>
        <v>-39010.83982</v>
      </c>
      <c r="O265" s="53">
        <f t="shared" si="502"/>
        <v>33903.34333</v>
      </c>
      <c r="P265" s="53">
        <f t="shared" si="502"/>
        <v>-420.0807042</v>
      </c>
    </row>
    <row r="266">
      <c r="A266" s="53">
        <v>20177.0</v>
      </c>
      <c r="B266" s="53">
        <v>87822.6802057197</v>
      </c>
      <c r="C266" s="53">
        <v>339324.80299861694</v>
      </c>
      <c r="D266" s="53">
        <v>23648.094272151648</v>
      </c>
      <c r="E266" s="53">
        <f t="shared" ref="E266:G266" si="503">B266*(1-61%)</f>
        <v>34250.84528</v>
      </c>
      <c r="F266" s="53">
        <f t="shared" si="503"/>
        <v>132336.6732</v>
      </c>
      <c r="G266" s="53">
        <f t="shared" si="503"/>
        <v>9222.756766</v>
      </c>
      <c r="H266" s="53"/>
      <c r="I266" s="53"/>
      <c r="J266" s="53">
        <v>20177.0</v>
      </c>
      <c r="K266" s="53">
        <v>183296.32781153687</v>
      </c>
      <c r="L266" s="53">
        <v>381807.5963613072</v>
      </c>
      <c r="M266" s="53">
        <v>38745.29641164993</v>
      </c>
      <c r="N266" s="53">
        <f t="shared" ref="N266:P266" si="504">K266*(1-61%)</f>
        <v>71485.56785</v>
      </c>
      <c r="O266" s="53">
        <f t="shared" si="504"/>
        <v>148904.9626</v>
      </c>
      <c r="P266" s="53">
        <f t="shared" si="504"/>
        <v>15110.6656</v>
      </c>
    </row>
    <row r="267">
      <c r="A267" s="53">
        <v>20181.0</v>
      </c>
      <c r="B267" s="53">
        <v>-139279.93280825389</v>
      </c>
      <c r="C267" s="53">
        <v>80226.26025678041</v>
      </c>
      <c r="D267" s="53">
        <v>-38506.08203950411</v>
      </c>
      <c r="E267" s="53">
        <f t="shared" ref="E267:G267" si="505">B267*(1-61%)</f>
        <v>-54319.1738</v>
      </c>
      <c r="F267" s="53">
        <f t="shared" si="505"/>
        <v>31288.2415</v>
      </c>
      <c r="G267" s="53">
        <f t="shared" si="505"/>
        <v>-15017.372</v>
      </c>
      <c r="H267" s="53"/>
      <c r="I267" s="53"/>
      <c r="J267" s="53">
        <v>20181.0</v>
      </c>
      <c r="K267" s="53">
        <v>-180522.5323531326</v>
      </c>
      <c r="L267" s="53">
        <v>112675.73008693138</v>
      </c>
      <c r="M267" s="53">
        <v>6582.367685254228</v>
      </c>
      <c r="N267" s="53">
        <f t="shared" ref="N267:P267" si="506">K267*(1-61%)</f>
        <v>-70403.78762</v>
      </c>
      <c r="O267" s="53">
        <f t="shared" si="506"/>
        <v>43943.53473</v>
      </c>
      <c r="P267" s="53">
        <f t="shared" si="506"/>
        <v>2567.123397</v>
      </c>
    </row>
    <row r="268">
      <c r="A268" s="53">
        <v>20182.0</v>
      </c>
      <c r="B268" s="53">
        <v>233136.19618694438</v>
      </c>
      <c r="C268" s="53">
        <v>274522.30945759284</v>
      </c>
      <c r="D268" s="53">
        <v>-102408.25663442779</v>
      </c>
      <c r="E268" s="53">
        <f t="shared" ref="E268:G268" si="507">B268*(1-61%)</f>
        <v>90923.11651</v>
      </c>
      <c r="F268" s="53">
        <f t="shared" si="507"/>
        <v>107063.7007</v>
      </c>
      <c r="G268" s="53">
        <f t="shared" si="507"/>
        <v>-39939.22009</v>
      </c>
      <c r="H268" s="53"/>
      <c r="I268" s="53"/>
      <c r="J268" s="53">
        <v>20182.0</v>
      </c>
      <c r="K268" s="53">
        <v>366270.87936321745</v>
      </c>
      <c r="L268" s="53">
        <v>452651.52079537325</v>
      </c>
      <c r="M268" s="53">
        <v>-134041.49803862</v>
      </c>
      <c r="N268" s="53">
        <f t="shared" ref="N268:P268" si="508">K268*(1-61%)</f>
        <v>142845.643</v>
      </c>
      <c r="O268" s="53">
        <f t="shared" si="508"/>
        <v>176534.0931</v>
      </c>
      <c r="P268" s="53">
        <f t="shared" si="508"/>
        <v>-52276.18424</v>
      </c>
    </row>
    <row r="269">
      <c r="A269" s="53">
        <v>20185.0</v>
      </c>
      <c r="B269" s="53">
        <v>-449752.6855627709</v>
      </c>
      <c r="C269" s="53">
        <v>-264211.4685979117</v>
      </c>
      <c r="D269" s="53">
        <v>26721.1257356497</v>
      </c>
      <c r="E269" s="53">
        <f t="shared" ref="E269:G269" si="509">B269*(1-61%)</f>
        <v>-175403.5474</v>
      </c>
      <c r="F269" s="53">
        <f t="shared" si="509"/>
        <v>-103042.4728</v>
      </c>
      <c r="G269" s="53">
        <f t="shared" si="509"/>
        <v>10421.23904</v>
      </c>
      <c r="H269" s="53"/>
      <c r="I269" s="53"/>
      <c r="J269" s="53">
        <v>20185.0</v>
      </c>
      <c r="K269" s="53">
        <v>-99932.83551492885</v>
      </c>
      <c r="L269" s="53">
        <v>-20556.653550778687</v>
      </c>
      <c r="M269" s="53">
        <v>29540.769242149123</v>
      </c>
      <c r="N269" s="53">
        <f t="shared" ref="N269:P269" si="510">K269*(1-61%)</f>
        <v>-38973.80585</v>
      </c>
      <c r="O269" s="53">
        <f t="shared" si="510"/>
        <v>-8017.094885</v>
      </c>
      <c r="P269" s="53">
        <f t="shared" si="510"/>
        <v>11520.9</v>
      </c>
    </row>
    <row r="270">
      <c r="A270" s="53">
        <v>20187.0</v>
      </c>
      <c r="B270" s="53">
        <v>-26414.002290965094</v>
      </c>
      <c r="C270" s="53">
        <v>19595.38645465838</v>
      </c>
      <c r="D270" s="53">
        <v>-8.379642376203947</v>
      </c>
      <c r="E270" s="53">
        <f t="shared" ref="E270:G270" si="511">B270*(1-61%)</f>
        <v>-10301.46089</v>
      </c>
      <c r="F270" s="53">
        <f t="shared" si="511"/>
        <v>7642.200717</v>
      </c>
      <c r="G270" s="53">
        <f t="shared" si="511"/>
        <v>-3.268060527</v>
      </c>
      <c r="H270" s="53"/>
      <c r="I270" s="53"/>
      <c r="J270" s="53">
        <v>20187.0</v>
      </c>
      <c r="K270" s="53">
        <v>153489.09829760494</v>
      </c>
      <c r="L270" s="53">
        <v>241965.61351910688</v>
      </c>
      <c r="M270" s="53">
        <v>94149.90349600864</v>
      </c>
      <c r="N270" s="53">
        <f t="shared" ref="N270:P270" si="512">K270*(1-61%)</f>
        <v>59860.74834</v>
      </c>
      <c r="O270" s="53">
        <f t="shared" si="512"/>
        <v>94366.58927</v>
      </c>
      <c r="P270" s="53">
        <f t="shared" si="512"/>
        <v>36718.46236</v>
      </c>
    </row>
    <row r="271">
      <c r="A271" s="53">
        <v>20191.0</v>
      </c>
      <c r="B271" s="53">
        <v>370367.167477674</v>
      </c>
      <c r="C271" s="53">
        <v>188927.05004331036</v>
      </c>
      <c r="D271" s="53">
        <v>59925.46721435141</v>
      </c>
      <c r="E271" s="53">
        <f t="shared" ref="E271:G271" si="513">B271*(1-61%)</f>
        <v>144443.1953</v>
      </c>
      <c r="F271" s="53">
        <f t="shared" si="513"/>
        <v>73681.54952</v>
      </c>
      <c r="G271" s="53">
        <f t="shared" si="513"/>
        <v>23370.93221</v>
      </c>
      <c r="H271" s="53"/>
      <c r="I271" s="53"/>
      <c r="J271" s="53">
        <v>20191.0</v>
      </c>
      <c r="K271" s="53">
        <v>357441.13530303043</v>
      </c>
      <c r="L271" s="53">
        <v>233743.81065817855</v>
      </c>
      <c r="M271" s="53">
        <v>92007.24712655219</v>
      </c>
      <c r="N271" s="53">
        <f t="shared" ref="N271:P271" si="514">K271*(1-61%)</f>
        <v>139402.0428</v>
      </c>
      <c r="O271" s="53">
        <f t="shared" si="514"/>
        <v>91160.08616</v>
      </c>
      <c r="P271" s="53">
        <f t="shared" si="514"/>
        <v>35882.82638</v>
      </c>
    </row>
    <row r="272">
      <c r="A272" s="53">
        <v>20194.0</v>
      </c>
      <c r="B272" s="53">
        <v>-185213.98647979848</v>
      </c>
      <c r="C272" s="53">
        <v>-304691.36547277955</v>
      </c>
      <c r="D272" s="53">
        <v>-85710.4241416959</v>
      </c>
      <c r="E272" s="53">
        <f t="shared" ref="E272:G272" si="515">B272*(1-61%)</f>
        <v>-72233.45473</v>
      </c>
      <c r="F272" s="53">
        <f t="shared" si="515"/>
        <v>-118829.6325</v>
      </c>
      <c r="G272" s="53">
        <f t="shared" si="515"/>
        <v>-33427.06542</v>
      </c>
      <c r="H272" s="53"/>
      <c r="I272" s="53"/>
      <c r="J272" s="53">
        <v>20194.0</v>
      </c>
      <c r="K272" s="53">
        <v>-83756.94619761466</v>
      </c>
      <c r="L272" s="53">
        <v>-131571.33968759733</v>
      </c>
      <c r="M272" s="53">
        <v>-12466.075338946612</v>
      </c>
      <c r="N272" s="53">
        <f t="shared" ref="N272:P272" si="516">K272*(1-61%)</f>
        <v>-32665.20902</v>
      </c>
      <c r="O272" s="53">
        <f t="shared" si="516"/>
        <v>-51312.82248</v>
      </c>
      <c r="P272" s="53">
        <f t="shared" si="516"/>
        <v>-4861.769382</v>
      </c>
    </row>
    <row r="273">
      <c r="A273" s="53">
        <v>20205.0</v>
      </c>
      <c r="B273" s="53">
        <v>-47619.36363759289</v>
      </c>
      <c r="C273" s="53">
        <v>-83282.88667466473</v>
      </c>
      <c r="D273" s="53">
        <v>-32814.07443981103</v>
      </c>
      <c r="E273" s="53">
        <f t="shared" ref="E273:G273" si="517">B273*(1-61%)</f>
        <v>-18571.55182</v>
      </c>
      <c r="F273" s="53">
        <f t="shared" si="517"/>
        <v>-32480.3258</v>
      </c>
      <c r="G273" s="53">
        <f t="shared" si="517"/>
        <v>-12797.48903</v>
      </c>
      <c r="H273" s="53"/>
      <c r="I273" s="53"/>
      <c r="J273" s="53">
        <v>20205.0</v>
      </c>
      <c r="K273" s="53">
        <v>23931.213204111587</v>
      </c>
      <c r="L273" s="53">
        <v>-11237.832649449185</v>
      </c>
      <c r="M273" s="53">
        <v>28938.472077019327</v>
      </c>
      <c r="N273" s="53">
        <f t="shared" ref="N273:P273" si="518">K273*(1-61%)</f>
        <v>9333.17315</v>
      </c>
      <c r="O273" s="53">
        <f t="shared" si="518"/>
        <v>-4382.754733</v>
      </c>
      <c r="P273" s="53">
        <f t="shared" si="518"/>
        <v>11286.00411</v>
      </c>
    </row>
    <row r="274">
      <c r="A274" s="53">
        <v>20206.0</v>
      </c>
      <c r="B274" s="53">
        <v>-312878.04365699284</v>
      </c>
      <c r="C274" s="53">
        <v>143195.08226986794</v>
      </c>
      <c r="D274" s="53">
        <v>145918.98278932602</v>
      </c>
      <c r="E274" s="53">
        <f t="shared" ref="E274:G274" si="519">B274*(1-61%)</f>
        <v>-122022.437</v>
      </c>
      <c r="F274" s="53">
        <f t="shared" si="519"/>
        <v>55846.08209</v>
      </c>
      <c r="G274" s="53">
        <f t="shared" si="519"/>
        <v>56908.40329</v>
      </c>
      <c r="H274" s="53"/>
      <c r="I274" s="53"/>
      <c r="J274" s="53">
        <v>20206.0</v>
      </c>
      <c r="K274" s="53">
        <v>-166363.77239713498</v>
      </c>
      <c r="L274" s="53">
        <v>195691.73941307774</v>
      </c>
      <c r="M274" s="53">
        <v>158493.34981862357</v>
      </c>
      <c r="N274" s="53">
        <f t="shared" ref="N274:P274" si="520">K274*(1-61%)</f>
        <v>-64881.87123</v>
      </c>
      <c r="O274" s="53">
        <f t="shared" si="520"/>
        <v>76319.77837</v>
      </c>
      <c r="P274" s="53">
        <f t="shared" si="520"/>
        <v>61812.40643</v>
      </c>
    </row>
    <row r="275">
      <c r="A275" s="53">
        <v>20207.0</v>
      </c>
      <c r="B275" s="53">
        <v>205080.33182054304</v>
      </c>
      <c r="C275" s="53">
        <v>-38252.23997155899</v>
      </c>
      <c r="D275" s="53">
        <v>124933.85932506829</v>
      </c>
      <c r="E275" s="53">
        <f t="shared" ref="E275:G275" si="521">B275*(1-61%)</f>
        <v>79981.32941</v>
      </c>
      <c r="F275" s="53">
        <f t="shared" si="521"/>
        <v>-14918.37359</v>
      </c>
      <c r="G275" s="53">
        <f t="shared" si="521"/>
        <v>48724.20514</v>
      </c>
      <c r="H275" s="53"/>
      <c r="I275" s="53"/>
      <c r="J275" s="53">
        <v>20207.0</v>
      </c>
      <c r="K275" s="53">
        <v>299027.8353009451</v>
      </c>
      <c r="L275" s="53">
        <v>8722.789659522028</v>
      </c>
      <c r="M275" s="53">
        <v>142643.81598825532</v>
      </c>
      <c r="N275" s="53">
        <f t="shared" ref="N275:P275" si="522">K275*(1-61%)</f>
        <v>116620.8558</v>
      </c>
      <c r="O275" s="53">
        <f t="shared" si="522"/>
        <v>3401.887967</v>
      </c>
      <c r="P275" s="53">
        <f t="shared" si="522"/>
        <v>55631.08824</v>
      </c>
    </row>
    <row r="276">
      <c r="A276" s="53">
        <v>20208.0</v>
      </c>
      <c r="B276" s="53">
        <v>59867.65278731683</v>
      </c>
      <c r="C276" s="53">
        <v>-226578.47111134478</v>
      </c>
      <c r="D276" s="53">
        <v>-130405.37273740825</v>
      </c>
      <c r="E276" s="53">
        <f t="shared" ref="E276:G276" si="523">B276*(1-61%)</f>
        <v>23348.38459</v>
      </c>
      <c r="F276" s="53">
        <f t="shared" si="523"/>
        <v>-88365.60373</v>
      </c>
      <c r="G276" s="53">
        <f t="shared" si="523"/>
        <v>-50858.09537</v>
      </c>
      <c r="H276" s="53"/>
      <c r="I276" s="53"/>
      <c r="J276" s="53">
        <v>20208.0</v>
      </c>
      <c r="K276" s="53">
        <v>273282.45543825906</v>
      </c>
      <c r="L276" s="53">
        <v>179011.07898103516</v>
      </c>
      <c r="M276" s="53">
        <v>-61803.821203084066</v>
      </c>
      <c r="N276" s="53">
        <f t="shared" ref="N276:P276" si="524">K276*(1-61%)</f>
        <v>106580.1576</v>
      </c>
      <c r="O276" s="53">
        <f t="shared" si="524"/>
        <v>69814.3208</v>
      </c>
      <c r="P276" s="53">
        <f t="shared" si="524"/>
        <v>-24103.49027</v>
      </c>
    </row>
    <row r="277">
      <c r="A277" s="53">
        <v>20212.0</v>
      </c>
      <c r="B277" s="53">
        <v>207429.94360805766</v>
      </c>
      <c r="C277" s="53">
        <v>638699.7328403166</v>
      </c>
      <c r="D277" s="53">
        <v>87921.59455612459</v>
      </c>
      <c r="E277" s="53">
        <f t="shared" ref="E277:G277" si="525">B277*(1-61%)</f>
        <v>80897.67801</v>
      </c>
      <c r="F277" s="53">
        <f t="shared" si="525"/>
        <v>249092.8958</v>
      </c>
      <c r="G277" s="53">
        <f t="shared" si="525"/>
        <v>34289.42188</v>
      </c>
      <c r="H277" s="53"/>
      <c r="I277" s="53"/>
      <c r="J277" s="53">
        <v>20212.0</v>
      </c>
      <c r="K277" s="53">
        <v>334628.87258899823</v>
      </c>
      <c r="L277" s="53">
        <v>932469.4692425898</v>
      </c>
      <c r="M277" s="53">
        <v>193211.4821882667</v>
      </c>
      <c r="N277" s="53">
        <f t="shared" ref="N277:P277" si="526">K277*(1-61%)</f>
        <v>130505.2603</v>
      </c>
      <c r="O277" s="53">
        <f t="shared" si="526"/>
        <v>363663.093</v>
      </c>
      <c r="P277" s="53">
        <f t="shared" si="526"/>
        <v>75352.47805</v>
      </c>
    </row>
    <row r="278">
      <c r="A278" s="53">
        <v>20214.0</v>
      </c>
      <c r="B278" s="53">
        <v>-280007.9645279451</v>
      </c>
      <c r="C278" s="53">
        <v>-703592.9184825657</v>
      </c>
      <c r="D278" s="53">
        <v>42136.55646958481</v>
      </c>
      <c r="E278" s="53">
        <f t="shared" ref="E278:G278" si="527">B278*(1-61%)</f>
        <v>-109203.1062</v>
      </c>
      <c r="F278" s="53">
        <f t="shared" si="527"/>
        <v>-274401.2382</v>
      </c>
      <c r="G278" s="53">
        <f t="shared" si="527"/>
        <v>16433.25702</v>
      </c>
      <c r="H278" s="53"/>
      <c r="I278" s="53"/>
      <c r="J278" s="53">
        <v>20214.0</v>
      </c>
      <c r="K278" s="53">
        <v>-131916.31349648075</v>
      </c>
      <c r="L278" s="53">
        <v>-521962.5792666457</v>
      </c>
      <c r="M278" s="53">
        <v>16862.36802252614</v>
      </c>
      <c r="N278" s="53">
        <f t="shared" ref="N278:P278" si="528">K278*(1-61%)</f>
        <v>-51447.36226</v>
      </c>
      <c r="O278" s="53">
        <f t="shared" si="528"/>
        <v>-203565.4059</v>
      </c>
      <c r="P278" s="53">
        <f t="shared" si="528"/>
        <v>6576.323529</v>
      </c>
    </row>
    <row r="279">
      <c r="A279" s="53">
        <v>20215.0</v>
      </c>
      <c r="B279" s="53">
        <v>-553062.3416019831</v>
      </c>
      <c r="C279" s="53">
        <v>-216729.02653562377</v>
      </c>
      <c r="D279" s="53">
        <v>-65762.56130709485</v>
      </c>
      <c r="E279" s="53">
        <f t="shared" ref="E279:G279" si="529">B279*(1-61%)</f>
        <v>-215694.3132</v>
      </c>
      <c r="F279" s="53">
        <f t="shared" si="529"/>
        <v>-84524.32035</v>
      </c>
      <c r="G279" s="53">
        <f t="shared" si="529"/>
        <v>-25647.39891</v>
      </c>
      <c r="H279" s="53"/>
      <c r="I279" s="53"/>
      <c r="J279" s="53">
        <v>20215.0</v>
      </c>
      <c r="K279" s="53">
        <v>-415101.3476469699</v>
      </c>
      <c r="L279" s="53">
        <v>-62694.413827538425</v>
      </c>
      <c r="M279" s="53">
        <v>-89744.67888937071</v>
      </c>
      <c r="N279" s="53">
        <f t="shared" ref="N279:P279" si="530">K279*(1-61%)</f>
        <v>-161889.5256</v>
      </c>
      <c r="O279" s="53">
        <f t="shared" si="530"/>
        <v>-24450.82139</v>
      </c>
      <c r="P279" s="53">
        <f t="shared" si="530"/>
        <v>-35000.42477</v>
      </c>
    </row>
    <row r="280">
      <c r="A280" s="53">
        <v>20232.0</v>
      </c>
      <c r="B280" s="53">
        <v>-17877.062949731233</v>
      </c>
      <c r="C280" s="53">
        <v>168034.04403459196</v>
      </c>
      <c r="D280" s="53">
        <v>-1210.1516891527772</v>
      </c>
      <c r="E280" s="53">
        <f t="shared" ref="E280:G280" si="531">B280*(1-61%)</f>
        <v>-6972.05455</v>
      </c>
      <c r="F280" s="53">
        <f t="shared" si="531"/>
        <v>65533.27717</v>
      </c>
      <c r="G280" s="53">
        <f t="shared" si="531"/>
        <v>-471.9591588</v>
      </c>
      <c r="H280" s="53"/>
      <c r="I280" s="53"/>
      <c r="J280" s="53">
        <v>20232.0</v>
      </c>
      <c r="K280" s="53">
        <v>43015.03502425521</v>
      </c>
      <c r="L280" s="53">
        <v>121740.0000932357</v>
      </c>
      <c r="M280" s="53">
        <v>-5907.831368339799</v>
      </c>
      <c r="N280" s="53">
        <f t="shared" ref="N280:P280" si="532">K280*(1-61%)</f>
        <v>16775.86366</v>
      </c>
      <c r="O280" s="53">
        <f t="shared" si="532"/>
        <v>47478.60004</v>
      </c>
      <c r="P280" s="53">
        <f t="shared" si="532"/>
        <v>-2304.054234</v>
      </c>
    </row>
    <row r="281">
      <c r="A281" s="53">
        <v>20233.0</v>
      </c>
      <c r="B281" s="53">
        <v>-327189.4286480435</v>
      </c>
      <c r="C281" s="53">
        <v>48388.76483323455</v>
      </c>
      <c r="D281" s="53">
        <v>-93220.85233183119</v>
      </c>
      <c r="E281" s="53">
        <f t="shared" ref="E281:G281" si="533">B281*(1-61%)</f>
        <v>-127603.8772</v>
      </c>
      <c r="F281" s="53">
        <f t="shared" si="533"/>
        <v>18871.61828</v>
      </c>
      <c r="G281" s="53">
        <f t="shared" si="533"/>
        <v>-36356.13241</v>
      </c>
      <c r="H281" s="53"/>
      <c r="I281" s="53"/>
      <c r="J281" s="53">
        <v>20233.0</v>
      </c>
      <c r="K281" s="53">
        <v>-127811.79883459995</v>
      </c>
      <c r="L281" s="53">
        <v>-219661.73178550357</v>
      </c>
      <c r="M281" s="53">
        <v>-107363.2409550807</v>
      </c>
      <c r="N281" s="53">
        <f t="shared" ref="N281:P281" si="534">K281*(1-61%)</f>
        <v>-49846.60155</v>
      </c>
      <c r="O281" s="53">
        <f t="shared" si="534"/>
        <v>-85668.0754</v>
      </c>
      <c r="P281" s="53">
        <f t="shared" si="534"/>
        <v>-41871.66397</v>
      </c>
    </row>
    <row r="282">
      <c r="A282" s="53">
        <v>20234.0</v>
      </c>
      <c r="B282" s="53">
        <v>36432.83833814158</v>
      </c>
      <c r="C282" s="53">
        <v>473697.50890056917</v>
      </c>
      <c r="D282" s="53">
        <v>220797.13293565888</v>
      </c>
      <c r="E282" s="53">
        <f t="shared" ref="E282:G282" si="535">B282*(1-61%)</f>
        <v>14208.80695</v>
      </c>
      <c r="F282" s="53">
        <f t="shared" si="535"/>
        <v>184742.0285</v>
      </c>
      <c r="G282" s="53">
        <f t="shared" si="535"/>
        <v>86110.88184</v>
      </c>
      <c r="H282" s="53"/>
      <c r="I282" s="53"/>
      <c r="J282" s="53">
        <v>20234.0</v>
      </c>
      <c r="K282" s="53">
        <v>155385.94411513463</v>
      </c>
      <c r="L282" s="53">
        <v>648696.8808886743</v>
      </c>
      <c r="M282" s="53">
        <v>194650.2063812349</v>
      </c>
      <c r="N282" s="53">
        <f t="shared" ref="N282:P282" si="536">K282*(1-61%)</f>
        <v>60600.5182</v>
      </c>
      <c r="O282" s="53">
        <f t="shared" si="536"/>
        <v>252991.7835</v>
      </c>
      <c r="P282" s="53">
        <f t="shared" si="536"/>
        <v>75913.58049</v>
      </c>
    </row>
    <row r="283">
      <c r="A283" s="53">
        <v>20236.0</v>
      </c>
      <c r="B283" s="53">
        <v>-25780.707147975416</v>
      </c>
      <c r="C283" s="53">
        <v>-264040.4504346053</v>
      </c>
      <c r="D283" s="53">
        <v>87323.61269127711</v>
      </c>
      <c r="E283" s="53">
        <f t="shared" ref="E283:G283" si="537">B283*(1-61%)</f>
        <v>-10054.47579</v>
      </c>
      <c r="F283" s="53">
        <f t="shared" si="537"/>
        <v>-102975.7757</v>
      </c>
      <c r="G283" s="53">
        <f t="shared" si="537"/>
        <v>34056.20895</v>
      </c>
      <c r="H283" s="53"/>
      <c r="I283" s="53"/>
      <c r="J283" s="53">
        <v>20236.0</v>
      </c>
      <c r="K283" s="53">
        <v>58370.765407663595</v>
      </c>
      <c r="L283" s="53">
        <v>-119276.74229031835</v>
      </c>
      <c r="M283" s="53">
        <v>98153.26593140783</v>
      </c>
      <c r="N283" s="53">
        <f t="shared" ref="N283:P283" si="538">K283*(1-61%)</f>
        <v>22764.59851</v>
      </c>
      <c r="O283" s="53">
        <f t="shared" si="538"/>
        <v>-46517.92949</v>
      </c>
      <c r="P283" s="53">
        <f t="shared" si="538"/>
        <v>38279.77371</v>
      </c>
    </row>
    <row r="284">
      <c r="A284" s="53">
        <v>20296.0</v>
      </c>
      <c r="B284" s="53">
        <v>-249697.09182470632</v>
      </c>
      <c r="C284" s="53">
        <v>-471501.3327802864</v>
      </c>
      <c r="D284" s="53">
        <v>-192125.02359894107</v>
      </c>
      <c r="E284" s="53">
        <f t="shared" ref="E284:G284" si="539">B284*(1-61%)</f>
        <v>-97381.86581</v>
      </c>
      <c r="F284" s="53">
        <f t="shared" si="539"/>
        <v>-183885.5198</v>
      </c>
      <c r="G284" s="53">
        <f t="shared" si="539"/>
        <v>-74928.7592</v>
      </c>
      <c r="H284" s="53"/>
      <c r="I284" s="53"/>
      <c r="J284" s="53">
        <v>20296.0</v>
      </c>
      <c r="K284" s="53">
        <v>-4616.881262754336</v>
      </c>
      <c r="L284" s="53">
        <v>-225147.37090966784</v>
      </c>
      <c r="M284" s="53">
        <v>-141409.1042162467</v>
      </c>
      <c r="N284" s="53">
        <f t="shared" ref="N284:P284" si="540">K284*(1-61%)</f>
        <v>-1800.583692</v>
      </c>
      <c r="O284" s="53">
        <f t="shared" si="540"/>
        <v>-87807.47465</v>
      </c>
      <c r="P284" s="53">
        <f t="shared" si="540"/>
        <v>-55149.55064</v>
      </c>
    </row>
    <row r="285">
      <c r="A285" s="53">
        <v>20297.0</v>
      </c>
      <c r="B285" s="53">
        <v>259971.17915797624</v>
      </c>
      <c r="C285" s="53">
        <v>303437.64428998984</v>
      </c>
      <c r="D285" s="53">
        <v>14157.92393930935</v>
      </c>
      <c r="E285" s="53">
        <f t="shared" ref="E285:G285" si="541">B285*(1-61%)</f>
        <v>101388.7599</v>
      </c>
      <c r="F285" s="53">
        <f t="shared" si="541"/>
        <v>118340.6813</v>
      </c>
      <c r="G285" s="53">
        <f t="shared" si="541"/>
        <v>5521.590336</v>
      </c>
      <c r="H285" s="53"/>
      <c r="I285" s="53"/>
      <c r="J285" s="53">
        <v>20297.0</v>
      </c>
      <c r="K285" s="53">
        <v>472475.7627121768</v>
      </c>
      <c r="L285" s="53">
        <v>566128.7794454803</v>
      </c>
      <c r="M285" s="53">
        <v>55683.81594748059</v>
      </c>
      <c r="N285" s="53">
        <f t="shared" ref="N285:P285" si="542">K285*(1-61%)</f>
        <v>184265.5475</v>
      </c>
      <c r="O285" s="53">
        <f t="shared" si="542"/>
        <v>220790.224</v>
      </c>
      <c r="P285" s="53">
        <f t="shared" si="542"/>
        <v>21716.68822</v>
      </c>
    </row>
    <row r="286">
      <c r="A286" s="53">
        <v>20299.0</v>
      </c>
      <c r="B286" s="53">
        <v>-2232.299110942247</v>
      </c>
      <c r="C286" s="53">
        <v>-16937.454801906464</v>
      </c>
      <c r="D286" s="53">
        <v>47182.4235638774</v>
      </c>
      <c r="E286" s="53">
        <f t="shared" ref="E286:G286" si="543">B286*(1-61%)</f>
        <v>-870.5966533</v>
      </c>
      <c r="F286" s="53">
        <f t="shared" si="543"/>
        <v>-6605.607373</v>
      </c>
      <c r="G286" s="53">
        <f t="shared" si="543"/>
        <v>18401.14519</v>
      </c>
      <c r="H286" s="53"/>
      <c r="I286" s="53"/>
      <c r="J286" s="53">
        <v>20299.0</v>
      </c>
      <c r="K286" s="53">
        <v>-385.9919713564559</v>
      </c>
      <c r="L286" s="53">
        <v>87529.8691184225</v>
      </c>
      <c r="M286" s="53">
        <v>94675.48017310225</v>
      </c>
      <c r="N286" s="53">
        <f t="shared" ref="N286:P286" si="544">K286*(1-61%)</f>
        <v>-150.5368688</v>
      </c>
      <c r="O286" s="53">
        <f t="shared" si="544"/>
        <v>34136.64896</v>
      </c>
      <c r="P286" s="53">
        <f t="shared" si="544"/>
        <v>36923.43727</v>
      </c>
    </row>
    <row r="287">
      <c r="A287" s="53">
        <v>20374.0</v>
      </c>
      <c r="B287" s="53">
        <v>196862.17865019492</v>
      </c>
      <c r="C287" s="53">
        <v>87864.88628767892</v>
      </c>
      <c r="D287" s="53">
        <v>-7278.838409818904</v>
      </c>
      <c r="E287" s="53">
        <f t="shared" ref="E287:G287" si="545">B287*(1-61%)</f>
        <v>76776.24967</v>
      </c>
      <c r="F287" s="53">
        <f t="shared" si="545"/>
        <v>34267.30565</v>
      </c>
      <c r="G287" s="53">
        <f t="shared" si="545"/>
        <v>-2838.74698</v>
      </c>
      <c r="H287" s="53"/>
      <c r="I287" s="53"/>
      <c r="J287" s="53">
        <v>20374.0</v>
      </c>
      <c r="K287" s="53">
        <v>246087.46471771644</v>
      </c>
      <c r="L287" s="53">
        <v>116190.22998102478</v>
      </c>
      <c r="M287" s="53">
        <v>1396.3325901061278</v>
      </c>
      <c r="N287" s="53">
        <f t="shared" ref="N287:P287" si="546">K287*(1-61%)</f>
        <v>95974.11124</v>
      </c>
      <c r="O287" s="53">
        <f t="shared" si="546"/>
        <v>45314.18969</v>
      </c>
      <c r="P287" s="53">
        <f t="shared" si="546"/>
        <v>544.5697101</v>
      </c>
    </row>
    <row r="288">
      <c r="A288" s="53">
        <v>20405.0</v>
      </c>
      <c r="B288" s="53">
        <v>72972.67171153818</v>
      </c>
      <c r="C288" s="53">
        <v>100381.69157193525</v>
      </c>
      <c r="D288" s="53">
        <v>-78340.94953838651</v>
      </c>
      <c r="E288" s="53">
        <f t="shared" ref="E288:G288" si="547">B288*(1-61%)</f>
        <v>28459.34197</v>
      </c>
      <c r="F288" s="53">
        <f t="shared" si="547"/>
        <v>39148.85971</v>
      </c>
      <c r="G288" s="53">
        <f t="shared" si="547"/>
        <v>-30552.97032</v>
      </c>
      <c r="H288" s="53"/>
      <c r="I288" s="53"/>
      <c r="J288" s="53">
        <v>20405.0</v>
      </c>
      <c r="K288" s="53">
        <v>48593.18997522596</v>
      </c>
      <c r="L288" s="53">
        <v>83403.43798989123</v>
      </c>
      <c r="M288" s="53">
        <v>-100337.91480328157</v>
      </c>
      <c r="N288" s="53">
        <f t="shared" ref="N288:P288" si="548">K288*(1-61%)</f>
        <v>18951.34409</v>
      </c>
      <c r="O288" s="53">
        <f t="shared" si="548"/>
        <v>32527.34082</v>
      </c>
      <c r="P288" s="53">
        <f t="shared" si="548"/>
        <v>-39131.78677</v>
      </c>
    </row>
    <row r="289">
      <c r="A289" s="53">
        <v>20975.0</v>
      </c>
      <c r="B289" s="53">
        <v>413154.8807310283</v>
      </c>
      <c r="C289" s="53">
        <v>-208574.8668400693</v>
      </c>
      <c r="D289" s="53">
        <v>-317040.2454400399</v>
      </c>
      <c r="E289" s="53">
        <f t="shared" ref="E289:G289" si="549">B289*(1-61%)</f>
        <v>161130.4035</v>
      </c>
      <c r="F289" s="53">
        <f t="shared" si="549"/>
        <v>-81344.19807</v>
      </c>
      <c r="G289" s="53">
        <f t="shared" si="549"/>
        <v>-123645.6957</v>
      </c>
      <c r="H289" s="53"/>
      <c r="I289" s="53"/>
      <c r="J289" s="53">
        <v>20456.0</v>
      </c>
      <c r="K289" s="53">
        <v>-1943.1579209396243</v>
      </c>
      <c r="L289" s="53">
        <v>0.0</v>
      </c>
      <c r="M289" s="53"/>
      <c r="N289" s="53">
        <f t="shared" ref="N289:P289" si="550">K289*(1-61%)</f>
        <v>-757.8315892</v>
      </c>
      <c r="O289" s="53">
        <f t="shared" si="550"/>
        <v>0</v>
      </c>
      <c r="P289" s="53">
        <f t="shared" si="550"/>
        <v>0</v>
      </c>
    </row>
    <row r="290">
      <c r="A290" s="53">
        <v>20985.0</v>
      </c>
      <c r="B290" s="53">
        <v>-205320.20740979898</v>
      </c>
      <c r="C290" s="53">
        <v>-25576.322777486253</v>
      </c>
      <c r="D290" s="53">
        <v>53844.96879978322</v>
      </c>
      <c r="E290" s="53">
        <f t="shared" ref="E290:G290" si="551">B290*(1-61%)</f>
        <v>-80074.88089</v>
      </c>
      <c r="F290" s="53">
        <f t="shared" si="551"/>
        <v>-9974.765883</v>
      </c>
      <c r="G290" s="53">
        <f t="shared" si="551"/>
        <v>20999.53783</v>
      </c>
      <c r="H290" s="53"/>
      <c r="I290" s="53"/>
      <c r="J290" s="53">
        <v>20470.0</v>
      </c>
      <c r="K290" s="53">
        <v>-52598.18931891898</v>
      </c>
      <c r="L290" s="53">
        <v>0.0</v>
      </c>
      <c r="M290" s="53"/>
      <c r="N290" s="53">
        <f t="shared" ref="N290:P290" si="552">K290*(1-61%)</f>
        <v>-20513.29383</v>
      </c>
      <c r="O290" s="53">
        <f t="shared" si="552"/>
        <v>0</v>
      </c>
      <c r="P290" s="53">
        <f t="shared" si="552"/>
        <v>0</v>
      </c>
    </row>
    <row r="291">
      <c r="A291" s="53">
        <v>21051.0</v>
      </c>
      <c r="B291" s="53">
        <v>37000.236564022816</v>
      </c>
      <c r="C291" s="53">
        <v>-111271.83779550738</v>
      </c>
      <c r="D291" s="53">
        <v>16057.289466618284</v>
      </c>
      <c r="E291" s="53">
        <f t="shared" ref="E291:G291" si="553">B291*(1-61%)</f>
        <v>14430.09226</v>
      </c>
      <c r="F291" s="53">
        <f t="shared" si="553"/>
        <v>-43396.01674</v>
      </c>
      <c r="G291" s="53">
        <f t="shared" si="553"/>
        <v>6262.342892</v>
      </c>
      <c r="H291" s="53"/>
      <c r="I291" s="53"/>
      <c r="J291" s="53">
        <v>20975.0</v>
      </c>
      <c r="K291" s="53">
        <v>626050.179834052</v>
      </c>
      <c r="L291" s="53">
        <v>34170.76940003947</v>
      </c>
      <c r="M291" s="53">
        <v>-316126.9724446616</v>
      </c>
      <c r="N291" s="53">
        <f t="shared" ref="N291:P291" si="554">K291*(1-61%)</f>
        <v>244159.5701</v>
      </c>
      <c r="O291" s="53">
        <f t="shared" si="554"/>
        <v>13326.60007</v>
      </c>
      <c r="P291" s="53">
        <f t="shared" si="554"/>
        <v>-123289.5193</v>
      </c>
    </row>
    <row r="292">
      <c r="A292" s="53">
        <v>21072.0</v>
      </c>
      <c r="B292" s="53"/>
      <c r="C292" s="53">
        <v>0.0</v>
      </c>
      <c r="D292" s="53"/>
      <c r="E292" s="53">
        <f t="shared" ref="E292:G292" si="555">B292*(1-61%)</f>
        <v>0</v>
      </c>
      <c r="F292" s="53">
        <f t="shared" si="555"/>
        <v>0</v>
      </c>
      <c r="G292" s="53">
        <f t="shared" si="555"/>
        <v>0</v>
      </c>
      <c r="H292" s="53"/>
      <c r="I292" s="53"/>
      <c r="J292" s="53">
        <v>20985.0</v>
      </c>
      <c r="K292" s="53">
        <v>-47758.04388965409</v>
      </c>
      <c r="L292" s="53">
        <v>169910.86862239506</v>
      </c>
      <c r="M292" s="53">
        <v>78535.60118382567</v>
      </c>
      <c r="N292" s="53">
        <f t="shared" ref="N292:P292" si="556">K292*(1-61%)</f>
        <v>-18625.63712</v>
      </c>
      <c r="O292" s="53">
        <f t="shared" si="556"/>
        <v>66265.23876</v>
      </c>
      <c r="P292" s="53">
        <f t="shared" si="556"/>
        <v>30628.88446</v>
      </c>
    </row>
    <row r="293">
      <c r="A293" s="53">
        <v>21088.0</v>
      </c>
      <c r="B293" s="53">
        <v>-161656.2398163642</v>
      </c>
      <c r="C293" s="53">
        <v>-888.4396665780414</v>
      </c>
      <c r="D293" s="53">
        <v>0.0</v>
      </c>
      <c r="E293" s="53">
        <f t="shared" ref="E293:G293" si="557">B293*(1-61%)</f>
        <v>-63045.93353</v>
      </c>
      <c r="F293" s="53">
        <f t="shared" si="557"/>
        <v>-346.49147</v>
      </c>
      <c r="G293" s="53">
        <f t="shared" si="557"/>
        <v>0</v>
      </c>
      <c r="H293" s="53"/>
      <c r="I293" s="53"/>
      <c r="J293" s="53">
        <v>21051.0</v>
      </c>
      <c r="K293" s="53">
        <v>89606.46502569549</v>
      </c>
      <c r="L293" s="53">
        <v>-103817.71765899929</v>
      </c>
      <c r="M293" s="53">
        <v>4497.76699968653</v>
      </c>
      <c r="N293" s="53">
        <f t="shared" ref="N293:P293" si="558">K293*(1-61%)</f>
        <v>34946.52136</v>
      </c>
      <c r="O293" s="53">
        <f t="shared" si="558"/>
        <v>-40488.90989</v>
      </c>
      <c r="P293" s="53">
        <f t="shared" si="558"/>
        <v>1754.12913</v>
      </c>
    </row>
    <row r="294">
      <c r="A294" s="53">
        <v>21172.0</v>
      </c>
      <c r="B294" s="53">
        <v>258057.4907624509</v>
      </c>
      <c r="C294" s="53">
        <v>37372.79065603016</v>
      </c>
      <c r="D294" s="53">
        <v>-34590.62035180381</v>
      </c>
      <c r="E294" s="53">
        <f t="shared" ref="E294:G294" si="559">B294*(1-61%)</f>
        <v>100642.4214</v>
      </c>
      <c r="F294" s="53">
        <f t="shared" si="559"/>
        <v>14575.38836</v>
      </c>
      <c r="G294" s="53">
        <f t="shared" si="559"/>
        <v>-13490.34194</v>
      </c>
      <c r="H294" s="53"/>
      <c r="I294" s="53"/>
      <c r="J294" s="53">
        <v>21072.0</v>
      </c>
      <c r="K294" s="53"/>
      <c r="L294" s="53">
        <v>0.0</v>
      </c>
      <c r="M294" s="53"/>
      <c r="N294" s="53">
        <f t="shared" ref="N294:P294" si="560">K294*(1-61%)</f>
        <v>0</v>
      </c>
      <c r="O294" s="53">
        <f t="shared" si="560"/>
        <v>0</v>
      </c>
      <c r="P294" s="53">
        <f t="shared" si="560"/>
        <v>0</v>
      </c>
    </row>
    <row r="295">
      <c r="A295" s="53">
        <v>21272.0</v>
      </c>
      <c r="B295" s="53">
        <v>-828180.11040163</v>
      </c>
      <c r="C295" s="53">
        <v>-367692.99892728846</v>
      </c>
      <c r="D295" s="53">
        <v>-3017.896700737731</v>
      </c>
      <c r="E295" s="53">
        <f t="shared" ref="E295:G295" si="561">B295*(1-61%)</f>
        <v>-322990.2431</v>
      </c>
      <c r="F295" s="53">
        <f t="shared" si="561"/>
        <v>-143400.2696</v>
      </c>
      <c r="G295" s="53">
        <f t="shared" si="561"/>
        <v>-1176.979713</v>
      </c>
      <c r="H295" s="53"/>
      <c r="I295" s="53"/>
      <c r="J295" s="53">
        <v>21088.0</v>
      </c>
      <c r="K295" s="53">
        <v>-165957.10551437066</v>
      </c>
      <c r="L295" s="53">
        <v>-6860.595870461466</v>
      </c>
      <c r="M295" s="53">
        <v>0.0</v>
      </c>
      <c r="N295" s="53">
        <f t="shared" ref="N295:P295" si="562">K295*(1-61%)</f>
        <v>-64723.27115</v>
      </c>
      <c r="O295" s="53">
        <f t="shared" si="562"/>
        <v>-2675.632389</v>
      </c>
      <c r="P295" s="53">
        <f t="shared" si="562"/>
        <v>0</v>
      </c>
    </row>
    <row r="296">
      <c r="A296" s="53">
        <v>21273.0</v>
      </c>
      <c r="B296" s="53">
        <v>229428.19524389753</v>
      </c>
      <c r="C296" s="53">
        <v>-381157.1742590251</v>
      </c>
      <c r="D296" s="53">
        <v>-83948.0835129163</v>
      </c>
      <c r="E296" s="53">
        <f t="shared" ref="E296:G296" si="563">B296*(1-61%)</f>
        <v>89476.99615</v>
      </c>
      <c r="F296" s="53">
        <f t="shared" si="563"/>
        <v>-148651.298</v>
      </c>
      <c r="G296" s="53">
        <f t="shared" si="563"/>
        <v>-32739.75257</v>
      </c>
      <c r="H296" s="53"/>
      <c r="I296" s="53"/>
      <c r="J296" s="53">
        <v>21172.0</v>
      </c>
      <c r="K296" s="53">
        <v>298067.22603773006</v>
      </c>
      <c r="L296" s="53">
        <v>17649.738376620142</v>
      </c>
      <c r="M296" s="53">
        <v>-23862.74843614058</v>
      </c>
      <c r="N296" s="53">
        <f t="shared" ref="N296:P296" si="564">K296*(1-61%)</f>
        <v>116246.2182</v>
      </c>
      <c r="O296" s="53">
        <f t="shared" si="564"/>
        <v>6883.397967</v>
      </c>
      <c r="P296" s="53">
        <f t="shared" si="564"/>
        <v>-9306.47189</v>
      </c>
    </row>
    <row r="297">
      <c r="A297" s="53">
        <v>21288.0</v>
      </c>
      <c r="B297" s="53">
        <v>24747.204128884594</v>
      </c>
      <c r="C297" s="53">
        <v>205867.13966893087</v>
      </c>
      <c r="D297" s="53">
        <v>36611.764364976734</v>
      </c>
      <c r="E297" s="53">
        <f t="shared" ref="E297:G297" si="565">B297*(1-61%)</f>
        <v>9651.40961</v>
      </c>
      <c r="F297" s="53">
        <f t="shared" si="565"/>
        <v>80288.18447</v>
      </c>
      <c r="G297" s="53">
        <f t="shared" si="565"/>
        <v>14278.5881</v>
      </c>
      <c r="H297" s="53"/>
      <c r="I297" s="53"/>
      <c r="J297" s="53">
        <v>21272.0</v>
      </c>
      <c r="K297" s="53">
        <v>-679149.0948411636</v>
      </c>
      <c r="L297" s="53">
        <v>-402359.951440151</v>
      </c>
      <c r="M297" s="53">
        <v>16797.148647987604</v>
      </c>
      <c r="N297" s="53">
        <f t="shared" ref="N297:P297" si="566">K297*(1-61%)</f>
        <v>-264868.147</v>
      </c>
      <c r="O297" s="53">
        <f t="shared" si="566"/>
        <v>-156920.3811</v>
      </c>
      <c r="P297" s="53">
        <f t="shared" si="566"/>
        <v>6550.887973</v>
      </c>
    </row>
    <row r="298">
      <c r="A298" s="53">
        <v>21295.0</v>
      </c>
      <c r="B298" s="53">
        <v>254034.2585921242</v>
      </c>
      <c r="C298" s="53">
        <v>-372212.1551485057</v>
      </c>
      <c r="D298" s="53">
        <v>25836.462895875473</v>
      </c>
      <c r="E298" s="53">
        <f t="shared" ref="E298:G298" si="567">B298*(1-61%)</f>
        <v>99073.36085</v>
      </c>
      <c r="F298" s="53">
        <f t="shared" si="567"/>
        <v>-145162.7405</v>
      </c>
      <c r="G298" s="53">
        <f t="shared" si="567"/>
        <v>10076.22053</v>
      </c>
      <c r="H298" s="53"/>
      <c r="I298" s="53"/>
      <c r="J298" s="53">
        <v>21273.0</v>
      </c>
      <c r="K298" s="53">
        <v>443558.15389170067</v>
      </c>
      <c r="L298" s="53">
        <v>-103054.71058828982</v>
      </c>
      <c r="M298" s="53">
        <v>-35569.69775815555</v>
      </c>
      <c r="N298" s="53">
        <f t="shared" ref="N298:P298" si="568">K298*(1-61%)</f>
        <v>172987.68</v>
      </c>
      <c r="O298" s="53">
        <f t="shared" si="568"/>
        <v>-40191.33713</v>
      </c>
      <c r="P298" s="53">
        <f t="shared" si="568"/>
        <v>-13872.18213</v>
      </c>
    </row>
    <row r="299">
      <c r="A299" s="53">
        <v>21307.0</v>
      </c>
      <c r="B299" s="53">
        <v>-262263.68134579435</v>
      </c>
      <c r="C299" s="53">
        <v>5636.963159170813</v>
      </c>
      <c r="D299" s="53">
        <v>79135.2386800196</v>
      </c>
      <c r="E299" s="53">
        <f t="shared" ref="E299:G299" si="569">B299*(1-61%)</f>
        <v>-102282.8357</v>
      </c>
      <c r="F299" s="53">
        <f t="shared" si="569"/>
        <v>2198.415632</v>
      </c>
      <c r="G299" s="53">
        <f t="shared" si="569"/>
        <v>30862.74309</v>
      </c>
      <c r="H299" s="53"/>
      <c r="I299" s="53"/>
      <c r="J299" s="53">
        <v>21288.0</v>
      </c>
      <c r="K299" s="53">
        <v>22465.613307074716</v>
      </c>
      <c r="L299" s="53">
        <v>155915.703559435</v>
      </c>
      <c r="M299" s="53">
        <v>32268.202775157755</v>
      </c>
      <c r="N299" s="53">
        <f t="shared" ref="N299:P299" si="570">K299*(1-61%)</f>
        <v>8761.58919</v>
      </c>
      <c r="O299" s="53">
        <f t="shared" si="570"/>
        <v>60807.12439</v>
      </c>
      <c r="P299" s="53">
        <f t="shared" si="570"/>
        <v>12584.59908</v>
      </c>
    </row>
    <row r="300">
      <c r="A300" s="53">
        <v>21308.0</v>
      </c>
      <c r="B300" s="53">
        <v>235405.44282329493</v>
      </c>
      <c r="C300" s="53">
        <v>101219.47698954747</v>
      </c>
      <c r="D300" s="53">
        <v>41987.816767307595</v>
      </c>
      <c r="E300" s="53">
        <f t="shared" ref="E300:G300" si="571">B300*(1-61%)</f>
        <v>91808.1227</v>
      </c>
      <c r="F300" s="53">
        <f t="shared" si="571"/>
        <v>39475.59603</v>
      </c>
      <c r="G300" s="53">
        <f t="shared" si="571"/>
        <v>16375.24854</v>
      </c>
      <c r="H300" s="53"/>
      <c r="I300" s="53"/>
      <c r="J300" s="53">
        <v>21295.0</v>
      </c>
      <c r="K300" s="53">
        <v>409629.6957849538</v>
      </c>
      <c r="L300" s="53">
        <v>-433709.2159867257</v>
      </c>
      <c r="M300" s="53">
        <v>19720.995370727564</v>
      </c>
      <c r="N300" s="53">
        <f t="shared" ref="N300:P300" si="572">K300*(1-61%)</f>
        <v>159755.5814</v>
      </c>
      <c r="O300" s="53">
        <f t="shared" si="572"/>
        <v>-169146.5942</v>
      </c>
      <c r="P300" s="53">
        <f t="shared" si="572"/>
        <v>7691.188195</v>
      </c>
    </row>
    <row r="301">
      <c r="A301" s="53">
        <v>21332.0</v>
      </c>
      <c r="B301" s="53">
        <v>418298.6822130387</v>
      </c>
      <c r="C301" s="53">
        <v>763513.4564365651</v>
      </c>
      <c r="D301" s="53">
        <v>74540.08239600321</v>
      </c>
      <c r="E301" s="53">
        <f t="shared" ref="E301:G301" si="573">B301*(1-61%)</f>
        <v>163136.4861</v>
      </c>
      <c r="F301" s="53">
        <f t="shared" si="573"/>
        <v>297770.248</v>
      </c>
      <c r="G301" s="53">
        <f t="shared" si="573"/>
        <v>29070.63213</v>
      </c>
      <c r="H301" s="53"/>
      <c r="I301" s="53"/>
      <c r="J301" s="53">
        <v>21307.0</v>
      </c>
      <c r="K301" s="53">
        <v>-145090.19562029967</v>
      </c>
      <c r="L301" s="53">
        <v>79395.49133901272</v>
      </c>
      <c r="M301" s="53">
        <v>99688.82089260215</v>
      </c>
      <c r="N301" s="53">
        <f t="shared" ref="N301:P301" si="574">K301*(1-61%)</f>
        <v>-56585.17629</v>
      </c>
      <c r="O301" s="53">
        <f t="shared" si="574"/>
        <v>30964.24162</v>
      </c>
      <c r="P301" s="53">
        <f t="shared" si="574"/>
        <v>38878.64015</v>
      </c>
    </row>
    <row r="302">
      <c r="A302" s="53">
        <v>21333.0</v>
      </c>
      <c r="B302" s="53">
        <v>587710.8512577021</v>
      </c>
      <c r="C302" s="53">
        <v>464746.8180672768</v>
      </c>
      <c r="D302" s="53">
        <v>-108285.44451515844</v>
      </c>
      <c r="E302" s="53">
        <f t="shared" ref="E302:G302" si="575">B302*(1-61%)</f>
        <v>229207.232</v>
      </c>
      <c r="F302" s="53">
        <f t="shared" si="575"/>
        <v>181251.259</v>
      </c>
      <c r="G302" s="53">
        <f t="shared" si="575"/>
        <v>-42231.32336</v>
      </c>
      <c r="H302" s="53"/>
      <c r="I302" s="53"/>
      <c r="J302" s="53">
        <v>21308.0</v>
      </c>
      <c r="K302" s="53">
        <v>484703.4771041863</v>
      </c>
      <c r="L302" s="53">
        <v>123916.6650779091</v>
      </c>
      <c r="M302" s="53">
        <v>14555.907783624953</v>
      </c>
      <c r="N302" s="53">
        <f t="shared" ref="N302:P302" si="576">K302*(1-61%)</f>
        <v>189034.3561</v>
      </c>
      <c r="O302" s="53">
        <f t="shared" si="576"/>
        <v>48327.49938</v>
      </c>
      <c r="P302" s="53">
        <f t="shared" si="576"/>
        <v>5676.804036</v>
      </c>
    </row>
    <row r="303">
      <c r="A303" s="53">
        <v>21334.0</v>
      </c>
      <c r="B303" s="53">
        <v>-13169.921202532927</v>
      </c>
      <c r="C303" s="53">
        <v>174664.148303622</v>
      </c>
      <c r="D303" s="53">
        <v>-58603.40321204777</v>
      </c>
      <c r="E303" s="53">
        <f t="shared" ref="E303:G303" si="577">B303*(1-61%)</f>
        <v>-5136.269269</v>
      </c>
      <c r="F303" s="53">
        <f t="shared" si="577"/>
        <v>68119.01784</v>
      </c>
      <c r="G303" s="53">
        <f t="shared" si="577"/>
        <v>-22855.32725</v>
      </c>
      <c r="H303" s="53"/>
      <c r="I303" s="53"/>
      <c r="J303" s="53">
        <v>21332.0</v>
      </c>
      <c r="K303" s="53">
        <v>568203.1048737555</v>
      </c>
      <c r="L303" s="53">
        <v>714458.9617536793</v>
      </c>
      <c r="M303" s="53">
        <v>61261.27227193027</v>
      </c>
      <c r="N303" s="53">
        <f t="shared" ref="N303:P303" si="578">K303*(1-61%)</f>
        <v>221599.2109</v>
      </c>
      <c r="O303" s="53">
        <f t="shared" si="578"/>
        <v>278638.9951</v>
      </c>
      <c r="P303" s="53">
        <f t="shared" si="578"/>
        <v>23891.89619</v>
      </c>
    </row>
    <row r="304">
      <c r="A304" s="53">
        <v>21335.0</v>
      </c>
      <c r="B304" s="53">
        <v>290944.41388500674</v>
      </c>
      <c r="C304" s="53">
        <v>198109.21707504347</v>
      </c>
      <c r="D304" s="53">
        <v>-131253.25635913998</v>
      </c>
      <c r="E304" s="53">
        <f t="shared" ref="E304:G304" si="579">B304*(1-61%)</f>
        <v>113468.3214</v>
      </c>
      <c r="F304" s="53">
        <f t="shared" si="579"/>
        <v>77262.59466</v>
      </c>
      <c r="G304" s="53">
        <f t="shared" si="579"/>
        <v>-51188.76998</v>
      </c>
      <c r="H304" s="53"/>
      <c r="I304" s="53"/>
      <c r="J304" s="53">
        <v>21333.0</v>
      </c>
      <c r="K304" s="53">
        <v>548787.7802561367</v>
      </c>
      <c r="L304" s="53">
        <v>446227.2442820002</v>
      </c>
      <c r="M304" s="53">
        <v>-30471.872881824886</v>
      </c>
      <c r="N304" s="53">
        <f t="shared" ref="N304:P304" si="580">K304*(1-61%)</f>
        <v>214027.2343</v>
      </c>
      <c r="O304" s="53">
        <f t="shared" si="580"/>
        <v>174028.6253</v>
      </c>
      <c r="P304" s="53">
        <f t="shared" si="580"/>
        <v>-11884.03042</v>
      </c>
    </row>
    <row r="305">
      <c r="A305" s="53">
        <v>21336.0</v>
      </c>
      <c r="B305" s="53">
        <v>115253.21581101006</v>
      </c>
      <c r="C305" s="53">
        <v>32406.625545091087</v>
      </c>
      <c r="D305" s="53">
        <v>47925.63842317814</v>
      </c>
      <c r="E305" s="53">
        <f t="shared" ref="E305:G305" si="581">B305*(1-61%)</f>
        <v>44948.75417</v>
      </c>
      <c r="F305" s="53">
        <f t="shared" si="581"/>
        <v>12638.58396</v>
      </c>
      <c r="G305" s="53">
        <f t="shared" si="581"/>
        <v>18690.99899</v>
      </c>
      <c r="H305" s="53"/>
      <c r="I305" s="53"/>
      <c r="J305" s="53">
        <v>21334.0</v>
      </c>
      <c r="K305" s="53">
        <v>3203.0003157998835</v>
      </c>
      <c r="L305" s="53">
        <v>14275.588647933695</v>
      </c>
      <c r="M305" s="53">
        <v>-60292.86684446216</v>
      </c>
      <c r="N305" s="53">
        <f t="shared" ref="N305:P305" si="582">K305*(1-61%)</f>
        <v>1249.170123</v>
      </c>
      <c r="O305" s="53">
        <f t="shared" si="582"/>
        <v>5567.479573</v>
      </c>
      <c r="P305" s="53">
        <f t="shared" si="582"/>
        <v>-23514.21807</v>
      </c>
    </row>
    <row r="306">
      <c r="A306" s="53">
        <v>21371.0</v>
      </c>
      <c r="B306" s="53">
        <v>91455.85265818094</v>
      </c>
      <c r="C306" s="53">
        <v>37115.14068591286</v>
      </c>
      <c r="D306" s="53">
        <v>18849.649157086278</v>
      </c>
      <c r="E306" s="53">
        <f t="shared" ref="E306:G306" si="583">B306*(1-61%)</f>
        <v>35667.78254</v>
      </c>
      <c r="F306" s="53">
        <f t="shared" si="583"/>
        <v>14474.90487</v>
      </c>
      <c r="G306" s="53">
        <f t="shared" si="583"/>
        <v>7351.363171</v>
      </c>
      <c r="H306" s="53"/>
      <c r="I306" s="53"/>
      <c r="J306" s="53">
        <v>21335.0</v>
      </c>
      <c r="K306" s="53">
        <v>468313.26271115197</v>
      </c>
      <c r="L306" s="53">
        <v>156690.95831701468</v>
      </c>
      <c r="M306" s="53">
        <v>-94112.89457532082</v>
      </c>
      <c r="N306" s="53">
        <f t="shared" ref="N306:P306" si="584">K306*(1-61%)</f>
        <v>182642.1725</v>
      </c>
      <c r="O306" s="53">
        <f t="shared" si="584"/>
        <v>61109.47374</v>
      </c>
      <c r="P306" s="53">
        <f t="shared" si="584"/>
        <v>-36704.02888</v>
      </c>
    </row>
    <row r="307">
      <c r="A307" s="53">
        <v>21373.0</v>
      </c>
      <c r="B307" s="53">
        <v>60245.95479225663</v>
      </c>
      <c r="C307" s="53">
        <v>569975.8283623316</v>
      </c>
      <c r="D307" s="53">
        <v>95958.10208248539</v>
      </c>
      <c r="E307" s="53">
        <f t="shared" ref="E307:G307" si="585">B307*(1-61%)</f>
        <v>23495.92237</v>
      </c>
      <c r="F307" s="53">
        <f t="shared" si="585"/>
        <v>222290.5731</v>
      </c>
      <c r="G307" s="53">
        <f t="shared" si="585"/>
        <v>37423.65981</v>
      </c>
      <c r="H307" s="53"/>
      <c r="I307" s="53"/>
      <c r="J307" s="53">
        <v>21336.0</v>
      </c>
      <c r="K307" s="53">
        <v>170098.00733422762</v>
      </c>
      <c r="L307" s="53">
        <v>40646.17718042668</v>
      </c>
      <c r="M307" s="53">
        <v>22781.719105710985</v>
      </c>
      <c r="N307" s="53">
        <f t="shared" ref="N307:P307" si="586">K307*(1-61%)</f>
        <v>66338.22286</v>
      </c>
      <c r="O307" s="53">
        <f t="shared" si="586"/>
        <v>15852.0091</v>
      </c>
      <c r="P307" s="53">
        <f t="shared" si="586"/>
        <v>8884.870451</v>
      </c>
    </row>
    <row r="308">
      <c r="A308" s="53">
        <v>21377.0</v>
      </c>
      <c r="B308" s="53">
        <v>-8627.238322878984</v>
      </c>
      <c r="C308" s="53">
        <v>1524.7046122854938</v>
      </c>
      <c r="D308" s="53">
        <v>45648.844342917204</v>
      </c>
      <c r="E308" s="53">
        <f t="shared" ref="E308:G308" si="587">B308*(1-61%)</f>
        <v>-3364.622946</v>
      </c>
      <c r="F308" s="53">
        <f t="shared" si="587"/>
        <v>594.6347988</v>
      </c>
      <c r="G308" s="53">
        <f t="shared" si="587"/>
        <v>17803.04929</v>
      </c>
      <c r="H308" s="53"/>
      <c r="I308" s="53"/>
      <c r="J308" s="53">
        <v>21371.0</v>
      </c>
      <c r="K308" s="53">
        <v>168199.36166802928</v>
      </c>
      <c r="L308" s="53">
        <v>-158365.2800092999</v>
      </c>
      <c r="M308" s="53">
        <v>16215.930510733087</v>
      </c>
      <c r="N308" s="53">
        <f t="shared" ref="N308:P308" si="588">K308*(1-61%)</f>
        <v>65597.75105</v>
      </c>
      <c r="O308" s="53">
        <f t="shared" si="588"/>
        <v>-61762.4592</v>
      </c>
      <c r="P308" s="53">
        <f t="shared" si="588"/>
        <v>6324.212899</v>
      </c>
    </row>
    <row r="309">
      <c r="A309" s="53">
        <v>21392.0</v>
      </c>
      <c r="B309" s="53">
        <v>-462528.8223700768</v>
      </c>
      <c r="C309" s="53">
        <v>339875.9975368937</v>
      </c>
      <c r="D309" s="53">
        <v>-78167.50122941346</v>
      </c>
      <c r="E309" s="53">
        <f t="shared" ref="E309:G309" si="589">B309*(1-61%)</f>
        <v>-180386.2407</v>
      </c>
      <c r="F309" s="53">
        <f t="shared" si="589"/>
        <v>132551.639</v>
      </c>
      <c r="G309" s="53">
        <f t="shared" si="589"/>
        <v>-30485.32548</v>
      </c>
      <c r="H309" s="53"/>
      <c r="I309" s="53"/>
      <c r="J309" s="53">
        <v>21373.0</v>
      </c>
      <c r="K309" s="53">
        <v>101336.8344888747</v>
      </c>
      <c r="L309" s="53">
        <v>627434.1944819755</v>
      </c>
      <c r="M309" s="53">
        <v>99380.02226168092</v>
      </c>
      <c r="N309" s="53">
        <f t="shared" ref="N309:P309" si="590">K309*(1-61%)</f>
        <v>39521.36545</v>
      </c>
      <c r="O309" s="53">
        <f t="shared" si="590"/>
        <v>244699.3358</v>
      </c>
      <c r="P309" s="53">
        <f t="shared" si="590"/>
        <v>38758.20868</v>
      </c>
    </row>
    <row r="310">
      <c r="A310" s="53">
        <v>21393.0</v>
      </c>
      <c r="B310" s="53">
        <v>-31933.368581439696</v>
      </c>
      <c r="C310" s="53">
        <v>72432.98044489964</v>
      </c>
      <c r="D310" s="53">
        <v>2044.3135484170218</v>
      </c>
      <c r="E310" s="53">
        <f t="shared" ref="E310:G310" si="591">B310*(1-61%)</f>
        <v>-12454.01375</v>
      </c>
      <c r="F310" s="53">
        <f t="shared" si="591"/>
        <v>28248.86237</v>
      </c>
      <c r="G310" s="53">
        <f t="shared" si="591"/>
        <v>797.2822839</v>
      </c>
      <c r="H310" s="53"/>
      <c r="I310" s="53"/>
      <c r="J310" s="53">
        <v>21377.0</v>
      </c>
      <c r="K310" s="53">
        <v>-5755.962379353908</v>
      </c>
      <c r="L310" s="53">
        <v>8252.686196773533</v>
      </c>
      <c r="M310" s="53">
        <v>55405.997869615414</v>
      </c>
      <c r="N310" s="53">
        <f t="shared" ref="N310:P310" si="592">K310*(1-61%)</f>
        <v>-2244.825328</v>
      </c>
      <c r="O310" s="53">
        <f t="shared" si="592"/>
        <v>3218.547617</v>
      </c>
      <c r="P310" s="53">
        <f t="shared" si="592"/>
        <v>21608.33917</v>
      </c>
    </row>
    <row r="311">
      <c r="A311" s="53">
        <v>21394.0</v>
      </c>
      <c r="B311" s="53">
        <v>30504.49889682047</v>
      </c>
      <c r="C311" s="53">
        <v>-156758.23883343823</v>
      </c>
      <c r="D311" s="53">
        <v>14634.499236936033</v>
      </c>
      <c r="E311" s="53">
        <f t="shared" ref="E311:G311" si="593">B311*(1-61%)</f>
        <v>11896.75457</v>
      </c>
      <c r="F311" s="53">
        <f t="shared" si="593"/>
        <v>-61135.71315</v>
      </c>
      <c r="G311" s="53">
        <f t="shared" si="593"/>
        <v>5707.454702</v>
      </c>
      <c r="H311" s="53"/>
      <c r="I311" s="53"/>
      <c r="J311" s="53">
        <v>21392.0</v>
      </c>
      <c r="K311" s="53">
        <v>-285536.3479424319</v>
      </c>
      <c r="L311" s="53">
        <v>285825.90269096964</v>
      </c>
      <c r="M311" s="53">
        <v>-99389.27704003452</v>
      </c>
      <c r="N311" s="53">
        <f t="shared" ref="N311:P311" si="594">K311*(1-61%)</f>
        <v>-111359.1757</v>
      </c>
      <c r="O311" s="53">
        <f t="shared" si="594"/>
        <v>111472.102</v>
      </c>
      <c r="P311" s="53">
        <f t="shared" si="594"/>
        <v>-38761.81805</v>
      </c>
    </row>
    <row r="312">
      <c r="A312" s="53">
        <v>21396.0</v>
      </c>
      <c r="B312" s="53">
        <v>182772.60361804345</v>
      </c>
      <c r="C312" s="53">
        <v>212540.10991149198</v>
      </c>
      <c r="D312" s="53">
        <v>98861.46911311653</v>
      </c>
      <c r="E312" s="53">
        <f t="shared" ref="E312:G312" si="595">B312*(1-61%)</f>
        <v>71281.31541</v>
      </c>
      <c r="F312" s="53">
        <f t="shared" si="595"/>
        <v>82890.64287</v>
      </c>
      <c r="G312" s="53">
        <f t="shared" si="595"/>
        <v>38555.97295</v>
      </c>
      <c r="H312" s="53"/>
      <c r="I312" s="53"/>
      <c r="J312" s="53">
        <v>21393.0</v>
      </c>
      <c r="K312" s="53">
        <v>-23603.20542035768</v>
      </c>
      <c r="L312" s="53">
        <v>-4912.792429324346</v>
      </c>
      <c r="M312" s="53">
        <v>-993.5784148463088</v>
      </c>
      <c r="N312" s="53">
        <f t="shared" ref="N312:P312" si="596">K312*(1-61%)</f>
        <v>-9205.250114</v>
      </c>
      <c r="O312" s="53">
        <f t="shared" si="596"/>
        <v>-1915.989047</v>
      </c>
      <c r="P312" s="53">
        <f t="shared" si="596"/>
        <v>-387.4955818</v>
      </c>
    </row>
    <row r="313">
      <c r="A313" s="53">
        <v>21401.0</v>
      </c>
      <c r="B313" s="53">
        <v>-142538.44847800292</v>
      </c>
      <c r="C313" s="53">
        <v>-155762.82614906388</v>
      </c>
      <c r="D313" s="53">
        <v>64171.49492677556</v>
      </c>
      <c r="E313" s="53">
        <f t="shared" ref="E313:G313" si="597">B313*(1-61%)</f>
        <v>-55589.99491</v>
      </c>
      <c r="F313" s="53">
        <f t="shared" si="597"/>
        <v>-60747.5022</v>
      </c>
      <c r="G313" s="53">
        <f t="shared" si="597"/>
        <v>25026.88302</v>
      </c>
      <c r="H313" s="53"/>
      <c r="I313" s="53"/>
      <c r="J313" s="53">
        <v>21394.0</v>
      </c>
      <c r="K313" s="53">
        <v>-16015.548427337188</v>
      </c>
      <c r="L313" s="53">
        <v>-226301.73681211137</v>
      </c>
      <c r="M313" s="53">
        <v>71837.03843353089</v>
      </c>
      <c r="N313" s="53">
        <f t="shared" ref="N313:P313" si="598">K313*(1-61%)</f>
        <v>-6246.063887</v>
      </c>
      <c r="O313" s="53">
        <f t="shared" si="598"/>
        <v>-88257.67736</v>
      </c>
      <c r="P313" s="53">
        <f t="shared" si="598"/>
        <v>28016.44499</v>
      </c>
    </row>
    <row r="314">
      <c r="A314" s="53">
        <v>21402.0</v>
      </c>
      <c r="B314" s="53">
        <v>8465.900810328718</v>
      </c>
      <c r="C314" s="53">
        <v>217038.45114590687</v>
      </c>
      <c r="D314" s="53">
        <v>130775.19229640627</v>
      </c>
      <c r="E314" s="53">
        <f t="shared" ref="E314:G314" si="599">B314*(1-61%)</f>
        <v>3301.701316</v>
      </c>
      <c r="F314" s="53">
        <f t="shared" si="599"/>
        <v>84644.99595</v>
      </c>
      <c r="G314" s="53">
        <f t="shared" si="599"/>
        <v>51002.325</v>
      </c>
      <c r="H314" s="53"/>
      <c r="I314" s="53"/>
      <c r="J314" s="53">
        <v>21396.0</v>
      </c>
      <c r="K314" s="53">
        <v>178134.3911849728</v>
      </c>
      <c r="L314" s="53">
        <v>218627.91456725157</v>
      </c>
      <c r="M314" s="53">
        <v>115852.95342575252</v>
      </c>
      <c r="N314" s="53">
        <f t="shared" ref="N314:P314" si="600">K314*(1-61%)</f>
        <v>69472.41256</v>
      </c>
      <c r="O314" s="53">
        <f t="shared" si="600"/>
        <v>85264.88668</v>
      </c>
      <c r="P314" s="53">
        <f t="shared" si="600"/>
        <v>45182.65184</v>
      </c>
    </row>
    <row r="315">
      <c r="A315" s="53">
        <v>21403.0</v>
      </c>
      <c r="B315" s="53">
        <v>-410215.65705989336</v>
      </c>
      <c r="C315" s="53">
        <v>422671.5278160241</v>
      </c>
      <c r="D315" s="53">
        <v>-53779.710736170986</v>
      </c>
      <c r="E315" s="53">
        <f t="shared" ref="E315:G315" si="601">B315*(1-61%)</f>
        <v>-159984.1063</v>
      </c>
      <c r="F315" s="53">
        <f t="shared" si="601"/>
        <v>164841.8958</v>
      </c>
      <c r="G315" s="53">
        <f t="shared" si="601"/>
        <v>-20974.08719</v>
      </c>
      <c r="H315" s="53"/>
      <c r="I315" s="53"/>
      <c r="J315" s="53">
        <v>21401.0</v>
      </c>
      <c r="K315" s="53">
        <v>17454.69451270966</v>
      </c>
      <c r="L315" s="53">
        <v>-191297.7086942697</v>
      </c>
      <c r="M315" s="53">
        <v>51734.41804006269</v>
      </c>
      <c r="N315" s="53">
        <f t="shared" ref="N315:P315" si="602">K315*(1-61%)</f>
        <v>6807.33086</v>
      </c>
      <c r="O315" s="53">
        <f t="shared" si="602"/>
        <v>-74606.10639</v>
      </c>
      <c r="P315" s="53">
        <f t="shared" si="602"/>
        <v>20176.42304</v>
      </c>
    </row>
    <row r="316">
      <c r="A316" s="53">
        <v>21404.0</v>
      </c>
      <c r="B316" s="53">
        <v>76254.5761213524</v>
      </c>
      <c r="C316" s="53">
        <v>106157.59580213258</v>
      </c>
      <c r="D316" s="53">
        <v>-32876.4720483695</v>
      </c>
      <c r="E316" s="53">
        <f t="shared" ref="E316:G316" si="603">B316*(1-61%)</f>
        <v>29739.28469</v>
      </c>
      <c r="F316" s="53">
        <f t="shared" si="603"/>
        <v>41401.46236</v>
      </c>
      <c r="G316" s="53">
        <f t="shared" si="603"/>
        <v>-12821.8241</v>
      </c>
      <c r="H316" s="53"/>
      <c r="I316" s="53"/>
      <c r="J316" s="53">
        <v>21402.0</v>
      </c>
      <c r="K316" s="53">
        <v>144529.72819002677</v>
      </c>
      <c r="L316" s="53">
        <v>188457.45650109695</v>
      </c>
      <c r="M316" s="53">
        <v>159768.8229655683</v>
      </c>
      <c r="N316" s="53">
        <f t="shared" ref="N316:P316" si="604">K316*(1-61%)</f>
        <v>56366.59399</v>
      </c>
      <c r="O316" s="53">
        <f t="shared" si="604"/>
        <v>73498.40804</v>
      </c>
      <c r="P316" s="53">
        <f t="shared" si="604"/>
        <v>62309.84096</v>
      </c>
    </row>
    <row r="317">
      <c r="A317" s="53">
        <v>21405.0</v>
      </c>
      <c r="B317" s="53">
        <v>84772.51516814755</v>
      </c>
      <c r="C317" s="53">
        <v>-1633.7057987701883</v>
      </c>
      <c r="D317" s="53">
        <v>20801.279047617347</v>
      </c>
      <c r="E317" s="53">
        <f t="shared" ref="E317:G317" si="605">B317*(1-61%)</f>
        <v>33061.28092</v>
      </c>
      <c r="F317" s="53">
        <f t="shared" si="605"/>
        <v>-637.1452615</v>
      </c>
      <c r="G317" s="53">
        <f t="shared" si="605"/>
        <v>8112.498829</v>
      </c>
      <c r="H317" s="53"/>
      <c r="I317" s="53"/>
      <c r="J317" s="53">
        <v>21403.0</v>
      </c>
      <c r="K317" s="53">
        <v>-401846.698429105</v>
      </c>
      <c r="L317" s="53">
        <v>458390.2949080755</v>
      </c>
      <c r="M317" s="53">
        <v>-67720.13572312775</v>
      </c>
      <c r="N317" s="53">
        <f t="shared" ref="N317:P317" si="606">K317*(1-61%)</f>
        <v>-156720.2124</v>
      </c>
      <c r="O317" s="53">
        <f t="shared" si="606"/>
        <v>178772.215</v>
      </c>
      <c r="P317" s="53">
        <f t="shared" si="606"/>
        <v>-26410.85293</v>
      </c>
    </row>
    <row r="318">
      <c r="A318" s="53">
        <v>21512.0</v>
      </c>
      <c r="B318" s="53">
        <v>3765.894086657022</v>
      </c>
      <c r="C318" s="53">
        <v>-7942.130426794806</v>
      </c>
      <c r="D318" s="53">
        <v>-12405.694576072347</v>
      </c>
      <c r="E318" s="53">
        <f t="shared" ref="E318:G318" si="607">B318*(1-61%)</f>
        <v>1468.698694</v>
      </c>
      <c r="F318" s="53">
        <f t="shared" si="607"/>
        <v>-3097.430866</v>
      </c>
      <c r="G318" s="53">
        <f t="shared" si="607"/>
        <v>-4838.220885</v>
      </c>
      <c r="H318" s="53"/>
      <c r="I318" s="53"/>
      <c r="J318" s="53">
        <v>21404.0</v>
      </c>
      <c r="K318" s="53">
        <v>103477.81751652413</v>
      </c>
      <c r="L318" s="53">
        <v>85295.89649998472</v>
      </c>
      <c r="M318" s="53">
        <v>-22143.80089315655</v>
      </c>
      <c r="N318" s="53">
        <f t="shared" ref="N318:P318" si="608">K318*(1-61%)</f>
        <v>40356.34883</v>
      </c>
      <c r="O318" s="53">
        <f t="shared" si="608"/>
        <v>33265.39963</v>
      </c>
      <c r="P318" s="53">
        <f t="shared" si="608"/>
        <v>-8636.082348</v>
      </c>
    </row>
    <row r="319">
      <c r="A319" s="53">
        <v>21513.0</v>
      </c>
      <c r="B319" s="53">
        <v>-44425.75495140499</v>
      </c>
      <c r="C319" s="53">
        <v>-11470.649121330029</v>
      </c>
      <c r="D319" s="53">
        <v>12560.6959149007</v>
      </c>
      <c r="E319" s="53">
        <f t="shared" ref="E319:G319" si="609">B319*(1-61%)</f>
        <v>-17326.04443</v>
      </c>
      <c r="F319" s="53">
        <f t="shared" si="609"/>
        <v>-4473.553157</v>
      </c>
      <c r="G319" s="53">
        <f t="shared" si="609"/>
        <v>4898.671407</v>
      </c>
      <c r="H319" s="53"/>
      <c r="I319" s="53"/>
      <c r="J319" s="53">
        <v>21405.0</v>
      </c>
      <c r="K319" s="53">
        <v>141970.57195568338</v>
      </c>
      <c r="L319" s="53">
        <v>10217.03787526556</v>
      </c>
      <c r="M319" s="53">
        <v>40825.4214696541</v>
      </c>
      <c r="N319" s="53">
        <f t="shared" ref="N319:P319" si="610">K319*(1-61%)</f>
        <v>55368.52306</v>
      </c>
      <c r="O319" s="53">
        <f t="shared" si="610"/>
        <v>3984.644771</v>
      </c>
      <c r="P319" s="53">
        <f t="shared" si="610"/>
        <v>15921.91437</v>
      </c>
    </row>
    <row r="320">
      <c r="A320" s="53">
        <v>21514.0</v>
      </c>
      <c r="B320" s="53">
        <v>-28751.902506719012</v>
      </c>
      <c r="C320" s="53">
        <v>-33652.88842551722</v>
      </c>
      <c r="D320" s="53">
        <v>35584.94334118821</v>
      </c>
      <c r="E320" s="53">
        <f t="shared" ref="E320:G320" si="611">B320*(1-61%)</f>
        <v>-11213.24198</v>
      </c>
      <c r="F320" s="53">
        <f t="shared" si="611"/>
        <v>-13124.62649</v>
      </c>
      <c r="G320" s="53">
        <f t="shared" si="611"/>
        <v>13878.1279</v>
      </c>
      <c r="H320" s="53"/>
      <c r="I320" s="53"/>
      <c r="J320" s="53">
        <v>21512.0</v>
      </c>
      <c r="K320" s="53">
        <v>10562.574248139457</v>
      </c>
      <c r="L320" s="53">
        <v>-14133.654445319244</v>
      </c>
      <c r="M320" s="53">
        <v>-8426.849701534173</v>
      </c>
      <c r="N320" s="53">
        <f t="shared" ref="N320:P320" si="612">K320*(1-61%)</f>
        <v>4119.403957</v>
      </c>
      <c r="O320" s="53">
        <f t="shared" si="612"/>
        <v>-5512.125234</v>
      </c>
      <c r="P320" s="53">
        <f t="shared" si="612"/>
        <v>-3286.471384</v>
      </c>
    </row>
    <row r="321">
      <c r="A321" s="53">
        <v>21515.0</v>
      </c>
      <c r="B321" s="53">
        <v>33770.59402670588</v>
      </c>
      <c r="C321" s="53">
        <v>118085.64076277999</v>
      </c>
      <c r="D321" s="53">
        <v>17671.905684615504</v>
      </c>
      <c r="E321" s="53">
        <f t="shared" ref="E321:G321" si="613">B321*(1-61%)</f>
        <v>13170.53167</v>
      </c>
      <c r="F321" s="53">
        <f t="shared" si="613"/>
        <v>46053.3999</v>
      </c>
      <c r="G321" s="53">
        <f t="shared" si="613"/>
        <v>6892.043217</v>
      </c>
      <c r="H321" s="53"/>
      <c r="I321" s="53"/>
      <c r="J321" s="53">
        <v>21513.0</v>
      </c>
      <c r="K321" s="53">
        <v>-35760.668005238454</v>
      </c>
      <c r="L321" s="53">
        <v>-52904.08818236238</v>
      </c>
      <c r="M321" s="53">
        <v>8791.000438797724</v>
      </c>
      <c r="N321" s="53">
        <f t="shared" ref="N321:P321" si="614">K321*(1-61%)</f>
        <v>-13946.66052</v>
      </c>
      <c r="O321" s="53">
        <f t="shared" si="614"/>
        <v>-20632.59439</v>
      </c>
      <c r="P321" s="53">
        <f t="shared" si="614"/>
        <v>3428.490171</v>
      </c>
    </row>
    <row r="322">
      <c r="A322" s="53">
        <v>21542.0</v>
      </c>
      <c r="B322" s="53">
        <v>0.0</v>
      </c>
      <c r="C322" s="53">
        <v>59660.21377394777</v>
      </c>
      <c r="D322" s="53">
        <v>9180.00988075821</v>
      </c>
      <c r="E322" s="53">
        <f t="shared" ref="E322:G322" si="615">B322*(1-61%)</f>
        <v>0</v>
      </c>
      <c r="F322" s="53">
        <f t="shared" si="615"/>
        <v>23267.48337</v>
      </c>
      <c r="G322" s="53">
        <f t="shared" si="615"/>
        <v>3580.203853</v>
      </c>
      <c r="H322" s="53"/>
      <c r="I322" s="53"/>
      <c r="J322" s="53">
        <v>21514.0</v>
      </c>
      <c r="K322" s="53">
        <v>-20741.019682742462</v>
      </c>
      <c r="L322" s="53">
        <v>-65842.18586481495</v>
      </c>
      <c r="M322" s="53">
        <v>21694.11835408224</v>
      </c>
      <c r="N322" s="53">
        <f t="shared" ref="N322:P322" si="616">K322*(1-61%)</f>
        <v>-8088.997676</v>
      </c>
      <c r="O322" s="53">
        <f t="shared" si="616"/>
        <v>-25678.45249</v>
      </c>
      <c r="P322" s="53">
        <f t="shared" si="616"/>
        <v>8460.706158</v>
      </c>
    </row>
    <row r="323">
      <c r="A323" s="53">
        <v>21554.0</v>
      </c>
      <c r="B323" s="53">
        <v>33514.153430825216</v>
      </c>
      <c r="C323" s="53">
        <v>211712.25480487198</v>
      </c>
      <c r="D323" s="53">
        <v>48805.55859640965</v>
      </c>
      <c r="E323" s="53">
        <f t="shared" ref="E323:G323" si="617">B323*(1-61%)</f>
        <v>13070.51984</v>
      </c>
      <c r="F323" s="53">
        <f t="shared" si="617"/>
        <v>82567.77937</v>
      </c>
      <c r="G323" s="53">
        <f t="shared" si="617"/>
        <v>19034.16785</v>
      </c>
      <c r="H323" s="53"/>
      <c r="I323" s="53"/>
      <c r="J323" s="53">
        <v>21515.0</v>
      </c>
      <c r="K323" s="53">
        <v>48844.7345370023</v>
      </c>
      <c r="L323" s="53">
        <v>50800.798792405694</v>
      </c>
      <c r="M323" s="53">
        <v>14699.612844516027</v>
      </c>
      <c r="N323" s="53">
        <f t="shared" ref="N323:P323" si="618">K323*(1-61%)</f>
        <v>19049.44647</v>
      </c>
      <c r="O323" s="53">
        <f t="shared" si="618"/>
        <v>19812.31153</v>
      </c>
      <c r="P323" s="53">
        <f t="shared" si="618"/>
        <v>5732.849009</v>
      </c>
    </row>
    <row r="324">
      <c r="A324" s="53">
        <v>21566.0</v>
      </c>
      <c r="B324" s="53">
        <v>17741.166041712284</v>
      </c>
      <c r="C324" s="53">
        <v>18644.735107658504</v>
      </c>
      <c r="D324" s="53">
        <v>-75206.73535745752</v>
      </c>
      <c r="E324" s="53">
        <f t="shared" ref="E324:G324" si="619">B324*(1-61%)</f>
        <v>6919.054756</v>
      </c>
      <c r="F324" s="53">
        <f t="shared" si="619"/>
        <v>7271.446692</v>
      </c>
      <c r="G324" s="53">
        <f t="shared" si="619"/>
        <v>-29330.62679</v>
      </c>
      <c r="H324" s="53"/>
      <c r="I324" s="53"/>
      <c r="J324" s="53">
        <v>21542.0</v>
      </c>
      <c r="K324" s="53">
        <v>0.0</v>
      </c>
      <c r="L324" s="53">
        <v>34809.189347032734</v>
      </c>
      <c r="M324" s="53">
        <v>12651.445420064929</v>
      </c>
      <c r="N324" s="53">
        <f t="shared" ref="N324:P324" si="620">K324*(1-61%)</f>
        <v>0</v>
      </c>
      <c r="O324" s="53">
        <f t="shared" si="620"/>
        <v>13575.58385</v>
      </c>
      <c r="P324" s="53">
        <f t="shared" si="620"/>
        <v>4934.063714</v>
      </c>
    </row>
    <row r="325">
      <c r="A325" s="53">
        <v>21572.0</v>
      </c>
      <c r="B325" s="53">
        <v>775029.1986048586</v>
      </c>
      <c r="C325" s="53">
        <v>701468.7125887551</v>
      </c>
      <c r="D325" s="53">
        <v>88889.00633453602</v>
      </c>
      <c r="E325" s="53">
        <f t="shared" ref="E325:G325" si="621">B325*(1-61%)</f>
        <v>302261.3875</v>
      </c>
      <c r="F325" s="53">
        <f t="shared" si="621"/>
        <v>273572.7979</v>
      </c>
      <c r="G325" s="53">
        <f t="shared" si="621"/>
        <v>34666.71247</v>
      </c>
      <c r="H325" s="53"/>
      <c r="I325" s="53"/>
      <c r="J325" s="53">
        <v>21554.0</v>
      </c>
      <c r="K325" s="53">
        <v>204888.30530095097</v>
      </c>
      <c r="L325" s="53">
        <v>252982.00465662373</v>
      </c>
      <c r="M325" s="53">
        <v>63980.49944910137</v>
      </c>
      <c r="N325" s="53">
        <f t="shared" ref="N325:P325" si="622">K325*(1-61%)</f>
        <v>79906.43907</v>
      </c>
      <c r="O325" s="53">
        <f t="shared" si="622"/>
        <v>98662.98182</v>
      </c>
      <c r="P325" s="53">
        <f t="shared" si="622"/>
        <v>24952.39479</v>
      </c>
    </row>
    <row r="326">
      <c r="A326" s="53">
        <v>21573.0</v>
      </c>
      <c r="B326" s="53">
        <v>148690.5270158518</v>
      </c>
      <c r="C326" s="53">
        <v>202447.74985233185</v>
      </c>
      <c r="D326" s="53">
        <v>9014.276318419765</v>
      </c>
      <c r="E326" s="53">
        <f t="shared" ref="E326:G326" si="623">B326*(1-61%)</f>
        <v>57989.30554</v>
      </c>
      <c r="F326" s="53">
        <f t="shared" si="623"/>
        <v>78954.62244</v>
      </c>
      <c r="G326" s="53">
        <f t="shared" si="623"/>
        <v>3515.567764</v>
      </c>
      <c r="H326" s="53"/>
      <c r="I326" s="53"/>
      <c r="J326" s="53">
        <v>21566.0</v>
      </c>
      <c r="K326" s="53">
        <v>104145.62364863289</v>
      </c>
      <c r="L326" s="53">
        <v>-18101.60047363985</v>
      </c>
      <c r="M326" s="53">
        <v>-82131.479421983</v>
      </c>
      <c r="N326" s="53">
        <f t="shared" ref="N326:P326" si="624">K326*(1-61%)</f>
        <v>40616.79322</v>
      </c>
      <c r="O326" s="53">
        <f t="shared" si="624"/>
        <v>-7059.624185</v>
      </c>
      <c r="P326" s="53">
        <f t="shared" si="624"/>
        <v>-32031.27697</v>
      </c>
    </row>
    <row r="327">
      <c r="A327" s="53">
        <v>21574.0</v>
      </c>
      <c r="B327" s="53">
        <v>148424.42137223846</v>
      </c>
      <c r="C327" s="53">
        <v>129055.30360098701</v>
      </c>
      <c r="D327" s="53">
        <v>7903.636548607463</v>
      </c>
      <c r="E327" s="53">
        <f t="shared" ref="E327:G327" si="625">B327*(1-61%)</f>
        <v>57885.52434</v>
      </c>
      <c r="F327" s="53">
        <f t="shared" si="625"/>
        <v>50331.5684</v>
      </c>
      <c r="G327" s="53">
        <f t="shared" si="625"/>
        <v>3082.418254</v>
      </c>
      <c r="H327" s="53"/>
      <c r="I327" s="53"/>
      <c r="J327" s="53">
        <v>21572.0</v>
      </c>
      <c r="K327" s="53">
        <v>949172.3816628307</v>
      </c>
      <c r="L327" s="53">
        <v>425415.88654734206</v>
      </c>
      <c r="M327" s="53">
        <v>69188.04760901588</v>
      </c>
      <c r="N327" s="53">
        <f t="shared" ref="N327:P327" si="626">K327*(1-61%)</f>
        <v>370177.2288</v>
      </c>
      <c r="O327" s="53">
        <f t="shared" si="626"/>
        <v>165912.1958</v>
      </c>
      <c r="P327" s="53">
        <f t="shared" si="626"/>
        <v>26983.33857</v>
      </c>
    </row>
    <row r="328">
      <c r="A328" s="53">
        <v>21575.0</v>
      </c>
      <c r="B328" s="53">
        <v>156554.51402199914</v>
      </c>
      <c r="C328" s="53">
        <v>64758.73403724933</v>
      </c>
      <c r="D328" s="53">
        <v>95133.23454191243</v>
      </c>
      <c r="E328" s="53">
        <f t="shared" ref="E328:G328" si="627">B328*(1-61%)</f>
        <v>61056.26047</v>
      </c>
      <c r="F328" s="53">
        <f t="shared" si="627"/>
        <v>25255.90627</v>
      </c>
      <c r="G328" s="53">
        <f t="shared" si="627"/>
        <v>37101.96147</v>
      </c>
      <c r="H328" s="53"/>
      <c r="I328" s="53"/>
      <c r="J328" s="53">
        <v>21573.0</v>
      </c>
      <c r="K328" s="53">
        <v>403330.6947596764</v>
      </c>
      <c r="L328" s="53">
        <v>336122.52287442004</v>
      </c>
      <c r="M328" s="53">
        <v>52181.61915619671</v>
      </c>
      <c r="N328" s="53">
        <f t="shared" ref="N328:P328" si="628">K328*(1-61%)</f>
        <v>157298.971</v>
      </c>
      <c r="O328" s="53">
        <f t="shared" si="628"/>
        <v>131087.7839</v>
      </c>
      <c r="P328" s="53">
        <f t="shared" si="628"/>
        <v>20350.83147</v>
      </c>
    </row>
    <row r="329">
      <c r="A329" s="53">
        <v>21576.0</v>
      </c>
      <c r="B329" s="53">
        <v>10545.638209497205</v>
      </c>
      <c r="C329" s="53">
        <v>286536.42314020003</v>
      </c>
      <c r="D329" s="53">
        <v>-88603.6253902839</v>
      </c>
      <c r="E329" s="53">
        <f t="shared" ref="E329:G329" si="629">B329*(1-61%)</f>
        <v>4112.798902</v>
      </c>
      <c r="F329" s="53">
        <f t="shared" si="629"/>
        <v>111749.205</v>
      </c>
      <c r="G329" s="53">
        <f t="shared" si="629"/>
        <v>-34555.4139</v>
      </c>
      <c r="H329" s="53"/>
      <c r="I329" s="53"/>
      <c r="J329" s="53">
        <v>21574.0</v>
      </c>
      <c r="K329" s="53">
        <v>224192.9034440945</v>
      </c>
      <c r="L329" s="53">
        <v>153853.25265215218</v>
      </c>
      <c r="M329" s="53">
        <v>17149.4391321456</v>
      </c>
      <c r="N329" s="53">
        <f t="shared" ref="N329:P329" si="630">K329*(1-61%)</f>
        <v>87435.23234</v>
      </c>
      <c r="O329" s="53">
        <f t="shared" si="630"/>
        <v>60002.76853</v>
      </c>
      <c r="P329" s="53">
        <f t="shared" si="630"/>
        <v>6688.281262</v>
      </c>
    </row>
    <row r="330">
      <c r="A330" s="53">
        <v>21577.0</v>
      </c>
      <c r="B330" s="53">
        <v>211561.13091744672</v>
      </c>
      <c r="C330" s="53">
        <v>74915.59289310516</v>
      </c>
      <c r="D330" s="53">
        <v>-64012.177903825825</v>
      </c>
      <c r="E330" s="53">
        <f t="shared" ref="E330:G330" si="631">B330*(1-61%)</f>
        <v>82508.84106</v>
      </c>
      <c r="F330" s="53">
        <f t="shared" si="631"/>
        <v>29217.08123</v>
      </c>
      <c r="G330" s="53">
        <f t="shared" si="631"/>
        <v>-24964.74938</v>
      </c>
      <c r="H330" s="53"/>
      <c r="I330" s="53"/>
      <c r="J330" s="53">
        <v>21575.0</v>
      </c>
      <c r="K330" s="53">
        <v>171412.73791406833</v>
      </c>
      <c r="L330" s="53">
        <v>32346.841643879783</v>
      </c>
      <c r="M330" s="53">
        <v>79370.6970846676</v>
      </c>
      <c r="N330" s="53">
        <f t="shared" ref="N330:P330" si="632">K330*(1-61%)</f>
        <v>66850.96779</v>
      </c>
      <c r="O330" s="53">
        <f t="shared" si="632"/>
        <v>12615.26824</v>
      </c>
      <c r="P330" s="53">
        <f t="shared" si="632"/>
        <v>30954.57186</v>
      </c>
    </row>
    <row r="331">
      <c r="A331" s="53">
        <v>21578.0</v>
      </c>
      <c r="B331" s="53">
        <v>38351.46240843327</v>
      </c>
      <c r="C331" s="53">
        <v>1109619.2742512205</v>
      </c>
      <c r="D331" s="53">
        <v>43974.06518995256</v>
      </c>
      <c r="E331" s="53">
        <f t="shared" ref="E331:G331" si="633">B331*(1-61%)</f>
        <v>14957.07034</v>
      </c>
      <c r="F331" s="53">
        <f t="shared" si="633"/>
        <v>432751.517</v>
      </c>
      <c r="G331" s="53">
        <f t="shared" si="633"/>
        <v>17149.88542</v>
      </c>
      <c r="H331" s="53"/>
      <c r="I331" s="53"/>
      <c r="J331" s="53">
        <v>21576.0</v>
      </c>
      <c r="K331" s="53">
        <v>268153.62391700153</v>
      </c>
      <c r="L331" s="53">
        <v>430043.89250767377</v>
      </c>
      <c r="M331" s="53">
        <v>-48238.24346700778</v>
      </c>
      <c r="N331" s="53">
        <f t="shared" ref="N331:P331" si="634">K331*(1-61%)</f>
        <v>104579.9133</v>
      </c>
      <c r="O331" s="53">
        <f t="shared" si="634"/>
        <v>167717.1181</v>
      </c>
      <c r="P331" s="53">
        <f t="shared" si="634"/>
        <v>-18812.91495</v>
      </c>
    </row>
    <row r="332">
      <c r="A332" s="53">
        <v>21579.0</v>
      </c>
      <c r="B332" s="53">
        <v>-244527.9546922227</v>
      </c>
      <c r="C332" s="53">
        <v>-39782.47967904303</v>
      </c>
      <c r="D332" s="53">
        <v>129881.5189623784</v>
      </c>
      <c r="E332" s="53">
        <f t="shared" ref="E332:G332" si="635">B332*(1-61%)</f>
        <v>-95365.90233</v>
      </c>
      <c r="F332" s="53">
        <f t="shared" si="635"/>
        <v>-15515.16707</v>
      </c>
      <c r="G332" s="53">
        <f t="shared" si="635"/>
        <v>50653.7924</v>
      </c>
      <c r="H332" s="53"/>
      <c r="I332" s="53"/>
      <c r="J332" s="53">
        <v>21577.0</v>
      </c>
      <c r="K332" s="53">
        <v>57869.690443006584</v>
      </c>
      <c r="L332" s="53">
        <v>185698.2382935119</v>
      </c>
      <c r="M332" s="53">
        <v>13253.585879954673</v>
      </c>
      <c r="N332" s="53">
        <f t="shared" ref="N332:P332" si="636">K332*(1-61%)</f>
        <v>22569.17927</v>
      </c>
      <c r="O332" s="53">
        <f t="shared" si="636"/>
        <v>72422.31293</v>
      </c>
      <c r="P332" s="53">
        <f t="shared" si="636"/>
        <v>5168.898493</v>
      </c>
    </row>
    <row r="333">
      <c r="A333" s="53">
        <v>21580.0</v>
      </c>
      <c r="B333" s="53">
        <v>-88273.56953442734</v>
      </c>
      <c r="C333" s="53">
        <v>83944.04546838922</v>
      </c>
      <c r="D333" s="53">
        <v>40796.35091032747</v>
      </c>
      <c r="E333" s="53">
        <f t="shared" ref="E333:G333" si="637">B333*(1-61%)</f>
        <v>-34426.69212</v>
      </c>
      <c r="F333" s="53">
        <f t="shared" si="637"/>
        <v>32738.17773</v>
      </c>
      <c r="G333" s="53">
        <f t="shared" si="637"/>
        <v>15910.57686</v>
      </c>
      <c r="H333" s="53"/>
      <c r="I333" s="53"/>
      <c r="J333" s="53">
        <v>21578.0</v>
      </c>
      <c r="K333" s="53">
        <v>365733.31136021926</v>
      </c>
      <c r="L333" s="53">
        <v>837214.9463014966</v>
      </c>
      <c r="M333" s="53">
        <v>13850.883270957584</v>
      </c>
      <c r="N333" s="53">
        <f t="shared" ref="N333:P333" si="638">K333*(1-61%)</f>
        <v>142635.9914</v>
      </c>
      <c r="O333" s="53">
        <f t="shared" si="638"/>
        <v>326513.8291</v>
      </c>
      <c r="P333" s="53">
        <f t="shared" si="638"/>
        <v>5401.844476</v>
      </c>
    </row>
    <row r="334">
      <c r="A334" s="53">
        <v>21586.0</v>
      </c>
      <c r="B334" s="53">
        <v>-91447.11307043118</v>
      </c>
      <c r="C334" s="53">
        <v>199119.08307351996</v>
      </c>
      <c r="D334" s="53">
        <v>42275.636300516635</v>
      </c>
      <c r="E334" s="53">
        <f t="shared" ref="E334:G334" si="639">B334*(1-61%)</f>
        <v>-35664.3741</v>
      </c>
      <c r="F334" s="53">
        <f t="shared" si="639"/>
        <v>77656.4424</v>
      </c>
      <c r="G334" s="53">
        <f t="shared" si="639"/>
        <v>16487.49816</v>
      </c>
      <c r="H334" s="53"/>
      <c r="I334" s="53"/>
      <c r="J334" s="53">
        <v>21579.0</v>
      </c>
      <c r="K334" s="53">
        <v>-151854.21344705168</v>
      </c>
      <c r="L334" s="53">
        <v>-102460.73491427083</v>
      </c>
      <c r="M334" s="53">
        <v>127639.90934574905</v>
      </c>
      <c r="N334" s="53">
        <f t="shared" ref="N334:P334" si="640">K334*(1-61%)</f>
        <v>-59223.14324</v>
      </c>
      <c r="O334" s="53">
        <f t="shared" si="640"/>
        <v>-39959.68662</v>
      </c>
      <c r="P334" s="53">
        <f t="shared" si="640"/>
        <v>49779.56464</v>
      </c>
    </row>
    <row r="335">
      <c r="A335" s="53">
        <v>21587.0</v>
      </c>
      <c r="B335" s="53">
        <v>-34549.23665015405</v>
      </c>
      <c r="C335" s="53">
        <v>293166.10119104176</v>
      </c>
      <c r="D335" s="53">
        <v>173456.87235125102</v>
      </c>
      <c r="E335" s="53">
        <f t="shared" ref="E335:G335" si="641">B335*(1-61%)</f>
        <v>-13474.20229</v>
      </c>
      <c r="F335" s="53">
        <f t="shared" si="641"/>
        <v>114334.7795</v>
      </c>
      <c r="G335" s="53">
        <f t="shared" si="641"/>
        <v>67648.18022</v>
      </c>
      <c r="H335" s="53"/>
      <c r="I335" s="53"/>
      <c r="J335" s="53">
        <v>21580.0</v>
      </c>
      <c r="K335" s="53">
        <v>103466.46548638325</v>
      </c>
      <c r="L335" s="53">
        <v>-168171.1777581935</v>
      </c>
      <c r="M335" s="53">
        <v>28736.152556121662</v>
      </c>
      <c r="N335" s="53">
        <f t="shared" ref="N335:P335" si="642">K335*(1-61%)</f>
        <v>40351.92154</v>
      </c>
      <c r="O335" s="53">
        <f t="shared" si="642"/>
        <v>-65586.75933</v>
      </c>
      <c r="P335" s="53">
        <f t="shared" si="642"/>
        <v>11207.0995</v>
      </c>
    </row>
    <row r="336">
      <c r="A336" s="53">
        <v>21588.0</v>
      </c>
      <c r="B336" s="53">
        <v>55237.73580902343</v>
      </c>
      <c r="C336" s="53">
        <v>196252.1242231535</v>
      </c>
      <c r="D336" s="53">
        <v>24637.84240721506</v>
      </c>
      <c r="E336" s="53">
        <f t="shared" ref="E336:G336" si="643">B336*(1-61%)</f>
        <v>21542.71697</v>
      </c>
      <c r="F336" s="53">
        <f t="shared" si="643"/>
        <v>76538.32845</v>
      </c>
      <c r="G336" s="53">
        <f t="shared" si="643"/>
        <v>9608.758539</v>
      </c>
      <c r="H336" s="53"/>
      <c r="I336" s="53"/>
      <c r="J336" s="53">
        <v>21586.0</v>
      </c>
      <c r="K336" s="53">
        <v>-20200.79602913767</v>
      </c>
      <c r="L336" s="53">
        <v>229741.51905202874</v>
      </c>
      <c r="M336" s="53">
        <v>55107.53027642013</v>
      </c>
      <c r="N336" s="53">
        <f t="shared" ref="N336:P336" si="644">K336*(1-61%)</f>
        <v>-7878.310451</v>
      </c>
      <c r="O336" s="53">
        <f t="shared" si="644"/>
        <v>89599.19243</v>
      </c>
      <c r="P336" s="53">
        <f t="shared" si="644"/>
        <v>21491.93681</v>
      </c>
    </row>
    <row r="337">
      <c r="A337" s="53">
        <v>21589.0</v>
      </c>
      <c r="B337" s="53">
        <v>321962.9555725826</v>
      </c>
      <c r="C337" s="53">
        <v>823072.9151916101</v>
      </c>
      <c r="D337" s="53">
        <v>127331.3074930645</v>
      </c>
      <c r="E337" s="53">
        <f t="shared" ref="E337:G337" si="645">B337*(1-61%)</f>
        <v>125565.5527</v>
      </c>
      <c r="F337" s="53">
        <f t="shared" si="645"/>
        <v>320998.4369</v>
      </c>
      <c r="G337" s="53">
        <f t="shared" si="645"/>
        <v>49659.20992</v>
      </c>
      <c r="H337" s="53"/>
      <c r="I337" s="53"/>
      <c r="J337" s="53">
        <v>21587.0</v>
      </c>
      <c r="K337" s="53">
        <v>5040.47326539834</v>
      </c>
      <c r="L337" s="53">
        <v>128820.93619275262</v>
      </c>
      <c r="M337" s="53">
        <v>41750.31682407086</v>
      </c>
      <c r="N337" s="53">
        <f t="shared" ref="N337:P337" si="646">K337*(1-61%)</f>
        <v>1965.784574</v>
      </c>
      <c r="O337" s="53">
        <f t="shared" si="646"/>
        <v>50240.16512</v>
      </c>
      <c r="P337" s="53">
        <f t="shared" si="646"/>
        <v>16282.62356</v>
      </c>
    </row>
    <row r="338">
      <c r="A338" s="53">
        <v>21593.0</v>
      </c>
      <c r="B338" s="53">
        <v>449323.30553131725</v>
      </c>
      <c r="C338" s="53">
        <v>-385707.0300649531</v>
      </c>
      <c r="D338" s="53">
        <v>-138325.48332010055</v>
      </c>
      <c r="E338" s="53">
        <f t="shared" ref="E338:G338" si="647">B338*(1-61%)</f>
        <v>175236.0892</v>
      </c>
      <c r="F338" s="53">
        <f t="shared" si="647"/>
        <v>-150425.7417</v>
      </c>
      <c r="G338" s="53">
        <f t="shared" si="647"/>
        <v>-53946.93849</v>
      </c>
      <c r="H338" s="53"/>
      <c r="I338" s="53"/>
      <c r="J338" s="53">
        <v>21588.0</v>
      </c>
      <c r="K338" s="53">
        <v>104420.49444627207</v>
      </c>
      <c r="L338" s="53">
        <v>213010.8008651831</v>
      </c>
      <c r="M338" s="53">
        <v>29472.05342452584</v>
      </c>
      <c r="N338" s="53">
        <f t="shared" ref="N338:P338" si="648">K338*(1-61%)</f>
        <v>40723.99283</v>
      </c>
      <c r="O338" s="53">
        <f t="shared" si="648"/>
        <v>83074.21234</v>
      </c>
      <c r="P338" s="53">
        <f t="shared" si="648"/>
        <v>11494.10084</v>
      </c>
    </row>
    <row r="339">
      <c r="A339" s="53">
        <v>21594.0</v>
      </c>
      <c r="B339" s="53">
        <v>-16594.729278847735</v>
      </c>
      <c r="C339" s="53">
        <v>34139.94038416923</v>
      </c>
      <c r="D339" s="53">
        <v>-12192.510803874391</v>
      </c>
      <c r="E339" s="53">
        <f t="shared" ref="E339:G339" si="649">B339*(1-61%)</f>
        <v>-6471.944419</v>
      </c>
      <c r="F339" s="53">
        <f t="shared" si="649"/>
        <v>13314.57675</v>
      </c>
      <c r="G339" s="53">
        <f t="shared" si="649"/>
        <v>-4755.079214</v>
      </c>
      <c r="H339" s="53"/>
      <c r="I339" s="53"/>
      <c r="J339" s="53">
        <v>21589.0</v>
      </c>
      <c r="K339" s="53">
        <v>215959.8734510842</v>
      </c>
      <c r="L339" s="53">
        <v>216150.68841295067</v>
      </c>
      <c r="M339" s="53">
        <v>-89465.9581417827</v>
      </c>
      <c r="N339" s="53">
        <f t="shared" ref="N339:P339" si="650">K339*(1-61%)</f>
        <v>84224.35065</v>
      </c>
      <c r="O339" s="53">
        <f t="shared" si="650"/>
        <v>84298.76848</v>
      </c>
      <c r="P339" s="53">
        <f t="shared" si="650"/>
        <v>-34891.72368</v>
      </c>
    </row>
    <row r="340">
      <c r="A340" s="53">
        <v>21595.0</v>
      </c>
      <c r="B340" s="53">
        <v>55439.979421360214</v>
      </c>
      <c r="C340" s="53">
        <v>50118.939164037925</v>
      </c>
      <c r="D340" s="53">
        <v>-3284.6290711966094</v>
      </c>
      <c r="E340" s="53">
        <f t="shared" ref="E340:G340" si="651">B340*(1-61%)</f>
        <v>21621.59197</v>
      </c>
      <c r="F340" s="53">
        <f t="shared" si="651"/>
        <v>19546.38627</v>
      </c>
      <c r="G340" s="53">
        <f t="shared" si="651"/>
        <v>-1281.005338</v>
      </c>
      <c r="H340" s="53"/>
      <c r="I340" s="53"/>
      <c r="J340" s="53">
        <v>21593.0</v>
      </c>
      <c r="K340" s="53">
        <v>461112.914726168</v>
      </c>
      <c r="L340" s="53">
        <v>-128746.74792578712</v>
      </c>
      <c r="M340" s="53">
        <v>-73001.98295457798</v>
      </c>
      <c r="N340" s="53">
        <f t="shared" ref="N340:P340" si="652">K340*(1-61%)</f>
        <v>179834.0367</v>
      </c>
      <c r="O340" s="53">
        <f t="shared" si="652"/>
        <v>-50211.23169</v>
      </c>
      <c r="P340" s="53">
        <f t="shared" si="652"/>
        <v>-28470.77335</v>
      </c>
    </row>
    <row r="341">
      <c r="A341" s="53">
        <v>21596.0</v>
      </c>
      <c r="B341" s="53">
        <v>-32337.830136071112</v>
      </c>
      <c r="C341" s="53">
        <v>30071.395564853487</v>
      </c>
      <c r="D341" s="53">
        <v>-17397.179418429787</v>
      </c>
      <c r="E341" s="53">
        <f t="shared" ref="E341:G341" si="653">B341*(1-61%)</f>
        <v>-12611.75375</v>
      </c>
      <c r="F341" s="53">
        <f t="shared" si="653"/>
        <v>11727.84427</v>
      </c>
      <c r="G341" s="53">
        <f t="shared" si="653"/>
        <v>-6784.899973</v>
      </c>
      <c r="H341" s="53"/>
      <c r="I341" s="53"/>
      <c r="J341" s="53">
        <v>21594.0</v>
      </c>
      <c r="K341" s="53">
        <v>-8000.273410362779</v>
      </c>
      <c r="L341" s="53">
        <v>113203.56752328652</v>
      </c>
      <c r="M341" s="53">
        <v>9829.051891036122</v>
      </c>
      <c r="N341" s="53">
        <f t="shared" ref="N341:P341" si="654">K341*(1-61%)</f>
        <v>-3120.10663</v>
      </c>
      <c r="O341" s="53">
        <f t="shared" si="654"/>
        <v>44149.39133</v>
      </c>
      <c r="P341" s="53">
        <f t="shared" si="654"/>
        <v>3833.330238</v>
      </c>
    </row>
    <row r="342">
      <c r="A342" s="53">
        <v>21597.0</v>
      </c>
      <c r="B342" s="53">
        <v>91397.70764176217</v>
      </c>
      <c r="C342" s="53">
        <v>-77851.74910147749</v>
      </c>
      <c r="D342" s="53">
        <v>121414.51568988017</v>
      </c>
      <c r="E342" s="53">
        <f t="shared" ref="E342:G342" si="655">B342*(1-61%)</f>
        <v>35645.10598</v>
      </c>
      <c r="F342" s="53">
        <f t="shared" si="655"/>
        <v>-30362.18215</v>
      </c>
      <c r="G342" s="53">
        <f t="shared" si="655"/>
        <v>47351.66112</v>
      </c>
      <c r="H342" s="53"/>
      <c r="I342" s="53"/>
      <c r="J342" s="53">
        <v>21595.0</v>
      </c>
      <c r="K342" s="53">
        <v>73449.69426584306</v>
      </c>
      <c r="L342" s="53">
        <v>78771.24028149396</v>
      </c>
      <c r="M342" s="53">
        <v>21957.06785561791</v>
      </c>
      <c r="N342" s="53">
        <f t="shared" ref="N342:P342" si="656">K342*(1-61%)</f>
        <v>28645.38076</v>
      </c>
      <c r="O342" s="53">
        <f t="shared" si="656"/>
        <v>30720.78371</v>
      </c>
      <c r="P342" s="53">
        <f t="shared" si="656"/>
        <v>8563.256464</v>
      </c>
    </row>
    <row r="343">
      <c r="A343" s="53">
        <v>21598.0</v>
      </c>
      <c r="B343" s="53">
        <v>347577.27372601494</v>
      </c>
      <c r="C343" s="53">
        <v>606165.1294732284</v>
      </c>
      <c r="D343" s="53">
        <v>193659.0380116821</v>
      </c>
      <c r="E343" s="53">
        <f t="shared" ref="E343:G343" si="657">B343*(1-61%)</f>
        <v>135555.1368</v>
      </c>
      <c r="F343" s="53">
        <f t="shared" si="657"/>
        <v>236404.4005</v>
      </c>
      <c r="G343" s="53">
        <f t="shared" si="657"/>
        <v>75527.02482</v>
      </c>
      <c r="H343" s="53"/>
      <c r="I343" s="53"/>
      <c r="J343" s="53">
        <v>21596.0</v>
      </c>
      <c r="K343" s="53">
        <v>-33410.6957614841</v>
      </c>
      <c r="L343" s="53">
        <v>9463.436342373408</v>
      </c>
      <c r="M343" s="53">
        <v>-12508.261337945916</v>
      </c>
      <c r="N343" s="53">
        <f t="shared" ref="N343:P343" si="658">K343*(1-61%)</f>
        <v>-13030.17135</v>
      </c>
      <c r="O343" s="53">
        <f t="shared" si="658"/>
        <v>3690.740174</v>
      </c>
      <c r="P343" s="53">
        <f t="shared" si="658"/>
        <v>-4878.221922</v>
      </c>
    </row>
    <row r="344">
      <c r="A344" s="53">
        <v>21599.0</v>
      </c>
      <c r="B344" s="53">
        <v>-108245.71200825566</v>
      </c>
      <c r="C344" s="53">
        <v>406464.9538045095</v>
      </c>
      <c r="D344" s="53">
        <v>-524.3296431982644</v>
      </c>
      <c r="E344" s="53">
        <f t="shared" ref="E344:G344" si="659">B344*(1-61%)</f>
        <v>-42215.82768</v>
      </c>
      <c r="F344" s="53">
        <f t="shared" si="659"/>
        <v>158521.332</v>
      </c>
      <c r="G344" s="53">
        <f t="shared" si="659"/>
        <v>-204.4885608</v>
      </c>
      <c r="H344" s="53"/>
      <c r="I344" s="53"/>
      <c r="J344" s="53">
        <v>21597.0</v>
      </c>
      <c r="K344" s="53">
        <v>300708.1229588769</v>
      </c>
      <c r="L344" s="53">
        <v>70043.01456837438</v>
      </c>
      <c r="M344" s="53">
        <v>108749.0315116831</v>
      </c>
      <c r="N344" s="53">
        <f t="shared" ref="N344:P344" si="660">K344*(1-61%)</f>
        <v>117276.168</v>
      </c>
      <c r="O344" s="53">
        <f t="shared" si="660"/>
        <v>27316.77568</v>
      </c>
      <c r="P344" s="53">
        <f t="shared" si="660"/>
        <v>42412.12229</v>
      </c>
    </row>
    <row r="345">
      <c r="A345" s="53">
        <v>21600.0</v>
      </c>
      <c r="B345" s="53">
        <v>234791.5976962294</v>
      </c>
      <c r="C345" s="53">
        <v>-167106.68225928585</v>
      </c>
      <c r="D345" s="53">
        <v>-129599.00849534865</v>
      </c>
      <c r="E345" s="53">
        <f t="shared" ref="E345:G345" si="661">B345*(1-61%)</f>
        <v>91568.7231</v>
      </c>
      <c r="F345" s="53">
        <f t="shared" si="661"/>
        <v>-65171.60608</v>
      </c>
      <c r="G345" s="53">
        <f t="shared" si="661"/>
        <v>-50543.61331</v>
      </c>
      <c r="H345" s="53"/>
      <c r="I345" s="53"/>
      <c r="J345" s="53">
        <v>21598.0</v>
      </c>
      <c r="K345" s="53">
        <v>638785.9394718091</v>
      </c>
      <c r="L345" s="53">
        <v>455732.33537027996</v>
      </c>
      <c r="M345" s="53">
        <v>171726.3237339916</v>
      </c>
      <c r="N345" s="53">
        <f t="shared" ref="N345:P345" si="662">K345*(1-61%)</f>
        <v>249126.5164</v>
      </c>
      <c r="O345" s="53">
        <f t="shared" si="662"/>
        <v>177735.6108</v>
      </c>
      <c r="P345" s="53">
        <f t="shared" si="662"/>
        <v>66973.26626</v>
      </c>
    </row>
    <row r="346">
      <c r="A346" s="53">
        <v>21601.0</v>
      </c>
      <c r="B346" s="53">
        <v>6687.342516313429</v>
      </c>
      <c r="C346" s="53">
        <v>149225.5842477291</v>
      </c>
      <c r="D346" s="53">
        <v>-39793.228116810315</v>
      </c>
      <c r="E346" s="53">
        <f t="shared" ref="E346:G346" si="663">B346*(1-61%)</f>
        <v>2608.063581</v>
      </c>
      <c r="F346" s="53">
        <f t="shared" si="663"/>
        <v>58197.97786</v>
      </c>
      <c r="G346" s="53">
        <f t="shared" si="663"/>
        <v>-15519.35897</v>
      </c>
      <c r="H346" s="53"/>
      <c r="I346" s="53"/>
      <c r="J346" s="53">
        <v>21599.0</v>
      </c>
      <c r="K346" s="53">
        <v>47663.97321258526</v>
      </c>
      <c r="L346" s="53">
        <v>374627.69059799257</v>
      </c>
      <c r="M346" s="53">
        <v>37660.546435772936</v>
      </c>
      <c r="N346" s="53">
        <f t="shared" ref="N346:P346" si="664">K346*(1-61%)</f>
        <v>18588.94955</v>
      </c>
      <c r="O346" s="53">
        <f t="shared" si="664"/>
        <v>146104.7993</v>
      </c>
      <c r="P346" s="53">
        <f t="shared" si="664"/>
        <v>14687.61311</v>
      </c>
    </row>
    <row r="347">
      <c r="A347" s="53">
        <v>21648.0</v>
      </c>
      <c r="B347" s="53">
        <v>-304297.1119214994</v>
      </c>
      <c r="C347" s="53">
        <v>-72398.11347999425</v>
      </c>
      <c r="D347" s="53">
        <v>107449.58562857485</v>
      </c>
      <c r="E347" s="53">
        <f t="shared" ref="E347:G347" si="665">B347*(1-61%)</f>
        <v>-118675.8736</v>
      </c>
      <c r="F347" s="53">
        <f t="shared" si="665"/>
        <v>-28235.26426</v>
      </c>
      <c r="G347" s="53">
        <f t="shared" si="665"/>
        <v>41905.3384</v>
      </c>
      <c r="H347" s="53"/>
      <c r="I347" s="53"/>
      <c r="J347" s="53">
        <v>21600.0</v>
      </c>
      <c r="K347" s="53">
        <v>250207.12552644016</v>
      </c>
      <c r="L347" s="53">
        <v>-8451.802775421014</v>
      </c>
      <c r="M347" s="53">
        <v>-79504.4540166951</v>
      </c>
      <c r="N347" s="53">
        <f t="shared" ref="N347:P347" si="666">K347*(1-61%)</f>
        <v>97580.77896</v>
      </c>
      <c r="O347" s="53">
        <f t="shared" si="666"/>
        <v>-3296.203082</v>
      </c>
      <c r="P347" s="53">
        <f t="shared" si="666"/>
        <v>-31006.73707</v>
      </c>
    </row>
    <row r="348">
      <c r="A348" s="53">
        <v>21649.0</v>
      </c>
      <c r="B348" s="53">
        <v>118314.56448708067</v>
      </c>
      <c r="C348" s="53">
        <v>344586.05997445615</v>
      </c>
      <c r="D348" s="53">
        <v>74648.62174390304</v>
      </c>
      <c r="E348" s="53">
        <f t="shared" ref="E348:G348" si="667">B348*(1-61%)</f>
        <v>46142.68015</v>
      </c>
      <c r="F348" s="53">
        <f t="shared" si="667"/>
        <v>134388.5634</v>
      </c>
      <c r="G348" s="53">
        <f t="shared" si="667"/>
        <v>29112.96248</v>
      </c>
      <c r="H348" s="53"/>
      <c r="I348" s="53"/>
      <c r="J348" s="53">
        <v>21601.0</v>
      </c>
      <c r="K348" s="53">
        <v>26468.223287239518</v>
      </c>
      <c r="L348" s="53">
        <v>307083.82148685254</v>
      </c>
      <c r="M348" s="53">
        <v>-5538.73466284288</v>
      </c>
      <c r="N348" s="53">
        <f t="shared" ref="N348:P348" si="668">K348*(1-61%)</f>
        <v>10322.60708</v>
      </c>
      <c r="O348" s="53">
        <f t="shared" si="668"/>
        <v>119762.6904</v>
      </c>
      <c r="P348" s="53">
        <f t="shared" si="668"/>
        <v>-2160.106519</v>
      </c>
    </row>
    <row r="349">
      <c r="A349" s="53">
        <v>21655.0</v>
      </c>
      <c r="B349" s="53">
        <v>-198921.93887321252</v>
      </c>
      <c r="C349" s="53">
        <v>-95885.59435677201</v>
      </c>
      <c r="D349" s="53">
        <v>1853.4941988318076</v>
      </c>
      <c r="E349" s="53">
        <f t="shared" ref="E349:G349" si="669">B349*(1-61%)</f>
        <v>-77579.55616</v>
      </c>
      <c r="F349" s="53">
        <f t="shared" si="669"/>
        <v>-37395.3818</v>
      </c>
      <c r="G349" s="53">
        <f t="shared" si="669"/>
        <v>722.8627375</v>
      </c>
      <c r="H349" s="53"/>
      <c r="I349" s="53"/>
      <c r="J349" s="53">
        <v>21648.0</v>
      </c>
      <c r="K349" s="53">
        <v>-83884.58604841381</v>
      </c>
      <c r="L349" s="53">
        <v>50766.69005574516</v>
      </c>
      <c r="M349" s="53">
        <v>101902.9578167845</v>
      </c>
      <c r="N349" s="53">
        <f t="shared" ref="N349:P349" si="670">K349*(1-61%)</f>
        <v>-32714.98856</v>
      </c>
      <c r="O349" s="53">
        <f t="shared" si="670"/>
        <v>19799.00912</v>
      </c>
      <c r="P349" s="53">
        <f t="shared" si="670"/>
        <v>39742.15355</v>
      </c>
    </row>
    <row r="350">
      <c r="A350" s="53">
        <v>21656.0</v>
      </c>
      <c r="B350" s="53">
        <v>-135522.34957090332</v>
      </c>
      <c r="C350" s="53">
        <v>559207.3235089486</v>
      </c>
      <c r="D350" s="53">
        <v>-1970.0134019865145</v>
      </c>
      <c r="E350" s="53">
        <f t="shared" ref="E350:G350" si="671">B350*(1-61%)</f>
        <v>-52853.71633</v>
      </c>
      <c r="F350" s="53">
        <f t="shared" si="671"/>
        <v>218090.8562</v>
      </c>
      <c r="G350" s="53">
        <f t="shared" si="671"/>
        <v>-768.3052268</v>
      </c>
      <c r="H350" s="53"/>
      <c r="I350" s="53"/>
      <c r="J350" s="53">
        <v>21649.0</v>
      </c>
      <c r="K350" s="53">
        <v>203280.57331568736</v>
      </c>
      <c r="L350" s="53">
        <v>387712.7270963881</v>
      </c>
      <c r="M350" s="53">
        <v>93858.07825722423</v>
      </c>
      <c r="N350" s="53">
        <f t="shared" ref="N350:P350" si="672">K350*(1-61%)</f>
        <v>79279.42359</v>
      </c>
      <c r="O350" s="53">
        <f t="shared" si="672"/>
        <v>151207.9636</v>
      </c>
      <c r="P350" s="53">
        <f t="shared" si="672"/>
        <v>36604.65052</v>
      </c>
    </row>
    <row r="351">
      <c r="A351" s="53">
        <v>21657.0</v>
      </c>
      <c r="B351" s="53">
        <v>-202675.1143942206</v>
      </c>
      <c r="C351" s="53">
        <v>-398159.35056875885</v>
      </c>
      <c r="D351" s="53">
        <v>-72196.62205830531</v>
      </c>
      <c r="E351" s="53">
        <f t="shared" ref="E351:G351" si="673">B351*(1-61%)</f>
        <v>-79043.29461</v>
      </c>
      <c r="F351" s="53">
        <f t="shared" si="673"/>
        <v>-155282.1467</v>
      </c>
      <c r="G351" s="53">
        <f t="shared" si="673"/>
        <v>-28156.6826</v>
      </c>
      <c r="H351" s="53"/>
      <c r="I351" s="53"/>
      <c r="J351" s="53">
        <v>21655.0</v>
      </c>
      <c r="K351" s="53">
        <v>-78936.99986071818</v>
      </c>
      <c r="L351" s="53">
        <v>-47392.648195671376</v>
      </c>
      <c r="M351" s="53">
        <v>1038.998075419317</v>
      </c>
      <c r="N351" s="53">
        <f t="shared" ref="N351:P351" si="674">K351*(1-61%)</f>
        <v>-30785.42995</v>
      </c>
      <c r="O351" s="53">
        <f t="shared" si="674"/>
        <v>-18483.1328</v>
      </c>
      <c r="P351" s="53">
        <f t="shared" si="674"/>
        <v>405.2092494</v>
      </c>
    </row>
    <row r="352">
      <c r="A352" s="53">
        <v>21658.0</v>
      </c>
      <c r="B352" s="53">
        <v>-24228.36502544766</v>
      </c>
      <c r="C352" s="53">
        <v>10027.901092140748</v>
      </c>
      <c r="D352" s="53">
        <v>-6473.795463722781</v>
      </c>
      <c r="E352" s="53">
        <f t="shared" ref="E352:G352" si="675">B352*(1-61%)</f>
        <v>-9449.06236</v>
      </c>
      <c r="F352" s="53">
        <f t="shared" si="675"/>
        <v>3910.881426</v>
      </c>
      <c r="G352" s="53">
        <f t="shared" si="675"/>
        <v>-2524.780231</v>
      </c>
      <c r="H352" s="53"/>
      <c r="I352" s="53"/>
      <c r="J352" s="53">
        <v>21656.0</v>
      </c>
      <c r="K352" s="53">
        <v>-119608.63410367098</v>
      </c>
      <c r="L352" s="53">
        <v>587299.1851472692</v>
      </c>
      <c r="M352" s="53">
        <v>19387.55892644358</v>
      </c>
      <c r="N352" s="53">
        <f t="shared" ref="N352:P352" si="676">K352*(1-61%)</f>
        <v>-46647.3673</v>
      </c>
      <c r="O352" s="53">
        <f t="shared" si="676"/>
        <v>229046.6822</v>
      </c>
      <c r="P352" s="53">
        <f t="shared" si="676"/>
        <v>7561.147981</v>
      </c>
    </row>
    <row r="353">
      <c r="A353" s="53">
        <v>21659.0</v>
      </c>
      <c r="B353" s="53">
        <v>4119.102499859826</v>
      </c>
      <c r="C353" s="53">
        <v>83045.54134852161</v>
      </c>
      <c r="D353" s="53">
        <v>56299.22095036621</v>
      </c>
      <c r="E353" s="53">
        <f t="shared" ref="E353:G353" si="677">B353*(1-61%)</f>
        <v>1606.449975</v>
      </c>
      <c r="F353" s="53">
        <f t="shared" si="677"/>
        <v>32387.76113</v>
      </c>
      <c r="G353" s="53">
        <f t="shared" si="677"/>
        <v>21956.69617</v>
      </c>
      <c r="H353" s="53"/>
      <c r="I353" s="53"/>
      <c r="J353" s="53">
        <v>21657.0</v>
      </c>
      <c r="K353" s="53">
        <v>226.48820369071382</v>
      </c>
      <c r="L353" s="53">
        <v>-403256.08554533235</v>
      </c>
      <c r="M353" s="53">
        <v>-36560.12001740682</v>
      </c>
      <c r="N353" s="53">
        <f t="shared" ref="N353:P353" si="678">K353*(1-61%)</f>
        <v>88.33039944</v>
      </c>
      <c r="O353" s="53">
        <f t="shared" si="678"/>
        <v>-157269.8734</v>
      </c>
      <c r="P353" s="53">
        <f t="shared" si="678"/>
        <v>-14258.44681</v>
      </c>
    </row>
    <row r="354">
      <c r="A354" s="53">
        <v>21660.0</v>
      </c>
      <c r="B354" s="53">
        <v>-363009.0346899653</v>
      </c>
      <c r="C354" s="53">
        <v>51725.79772660606</v>
      </c>
      <c r="D354" s="53">
        <v>-70964.81417135533</v>
      </c>
      <c r="E354" s="53">
        <f t="shared" ref="E354:G354" si="679">B354*(1-61%)</f>
        <v>-141573.5235</v>
      </c>
      <c r="F354" s="53">
        <f t="shared" si="679"/>
        <v>20173.06111</v>
      </c>
      <c r="G354" s="53">
        <f t="shared" si="679"/>
        <v>-27676.27753</v>
      </c>
      <c r="H354" s="53"/>
      <c r="I354" s="53"/>
      <c r="J354" s="53">
        <v>21658.0</v>
      </c>
      <c r="K354" s="53">
        <v>166480.7827472947</v>
      </c>
      <c r="L354" s="53">
        <v>95445.4380247575</v>
      </c>
      <c r="M354" s="53">
        <v>-9663.953626249468</v>
      </c>
      <c r="N354" s="53">
        <f t="shared" ref="N354:P354" si="680">K354*(1-61%)</f>
        <v>64927.50527</v>
      </c>
      <c r="O354" s="53">
        <f t="shared" si="680"/>
        <v>37223.72083</v>
      </c>
      <c r="P354" s="53">
        <f t="shared" si="680"/>
        <v>-3768.941914</v>
      </c>
    </row>
    <row r="355">
      <c r="A355" s="53">
        <v>21661.0</v>
      </c>
      <c r="B355" s="53">
        <v>-96321.59590775195</v>
      </c>
      <c r="C355" s="53">
        <v>30295.67903339141</v>
      </c>
      <c r="D355" s="53">
        <v>-66119.75470591824</v>
      </c>
      <c r="E355" s="53">
        <f t="shared" ref="E355:G355" si="681">B355*(1-61%)</f>
        <v>-37565.4224</v>
      </c>
      <c r="F355" s="53">
        <f t="shared" si="681"/>
        <v>11815.31482</v>
      </c>
      <c r="G355" s="53">
        <f t="shared" si="681"/>
        <v>-25786.70434</v>
      </c>
      <c r="H355" s="53"/>
      <c r="I355" s="53"/>
      <c r="J355" s="53">
        <v>21659.0</v>
      </c>
      <c r="K355" s="53">
        <v>57781.62642330787</v>
      </c>
      <c r="L355" s="53">
        <v>133255.13926195865</v>
      </c>
      <c r="M355" s="53">
        <v>55927.79043535078</v>
      </c>
      <c r="N355" s="53">
        <f t="shared" ref="N355:P355" si="682">K355*(1-61%)</f>
        <v>22534.83431</v>
      </c>
      <c r="O355" s="53">
        <f t="shared" si="682"/>
        <v>51969.50431</v>
      </c>
      <c r="P355" s="53">
        <f t="shared" si="682"/>
        <v>21811.83827</v>
      </c>
    </row>
    <row r="356">
      <c r="A356" s="53">
        <v>21662.0</v>
      </c>
      <c r="B356" s="53">
        <v>-139839.77417882334</v>
      </c>
      <c r="C356" s="53">
        <v>85858.2824786521</v>
      </c>
      <c r="D356" s="53">
        <v>15196.587269255333</v>
      </c>
      <c r="E356" s="53">
        <f t="shared" ref="E356:G356" si="683">B356*(1-61%)</f>
        <v>-54537.51193</v>
      </c>
      <c r="F356" s="53">
        <f t="shared" si="683"/>
        <v>33484.73017</v>
      </c>
      <c r="G356" s="53">
        <f t="shared" si="683"/>
        <v>5926.669035</v>
      </c>
      <c r="H356" s="53"/>
      <c r="I356" s="53"/>
      <c r="J356" s="53">
        <v>21660.0</v>
      </c>
      <c r="K356" s="53">
        <v>-207944.62483332577</v>
      </c>
      <c r="L356" s="53">
        <v>83417.4402562653</v>
      </c>
      <c r="M356" s="53">
        <v>-23897.032670603825</v>
      </c>
      <c r="N356" s="53">
        <f t="shared" ref="N356:P356" si="684">K356*(1-61%)</f>
        <v>-81098.40368</v>
      </c>
      <c r="O356" s="53">
        <f t="shared" si="684"/>
        <v>32532.8017</v>
      </c>
      <c r="P356" s="53">
        <f t="shared" si="684"/>
        <v>-9319.842742</v>
      </c>
    </row>
    <row r="357">
      <c r="A357" s="53">
        <v>21663.0</v>
      </c>
      <c r="B357" s="53">
        <v>-102671.33361033582</v>
      </c>
      <c r="C357" s="53">
        <v>60679.2805690568</v>
      </c>
      <c r="D357" s="53">
        <v>245.64570582488</v>
      </c>
      <c r="E357" s="53">
        <f t="shared" ref="E357:G357" si="685">B357*(1-61%)</f>
        <v>-40041.82011</v>
      </c>
      <c r="F357" s="53">
        <f t="shared" si="685"/>
        <v>23664.91942</v>
      </c>
      <c r="G357" s="53">
        <f t="shared" si="685"/>
        <v>95.80182527</v>
      </c>
      <c r="H357" s="53"/>
      <c r="I357" s="53"/>
      <c r="J357" s="53">
        <v>21661.0</v>
      </c>
      <c r="K357" s="53">
        <v>-32230.60642269273</v>
      </c>
      <c r="L357" s="53">
        <v>94933.03426114561</v>
      </c>
      <c r="M357" s="53">
        <v>-66940.88589172228</v>
      </c>
      <c r="N357" s="53">
        <f t="shared" ref="N357:P357" si="686">K357*(1-61%)</f>
        <v>-12569.9365</v>
      </c>
      <c r="O357" s="53">
        <f t="shared" si="686"/>
        <v>37023.88336</v>
      </c>
      <c r="P357" s="53">
        <f t="shared" si="686"/>
        <v>-26106.9455</v>
      </c>
    </row>
    <row r="358">
      <c r="A358" s="53">
        <v>21664.0</v>
      </c>
      <c r="B358" s="53">
        <v>-109909.5685644529</v>
      </c>
      <c r="C358" s="53">
        <v>-169257.55942838453</v>
      </c>
      <c r="D358" s="53">
        <v>-156350.78193543092</v>
      </c>
      <c r="E358" s="53">
        <f t="shared" ref="E358:G358" si="687">B358*(1-61%)</f>
        <v>-42864.73174</v>
      </c>
      <c r="F358" s="53">
        <f t="shared" si="687"/>
        <v>-66010.44818</v>
      </c>
      <c r="G358" s="53">
        <f t="shared" si="687"/>
        <v>-60976.80495</v>
      </c>
      <c r="H358" s="53"/>
      <c r="I358" s="53"/>
      <c r="J358" s="53">
        <v>21662.0</v>
      </c>
      <c r="K358" s="53">
        <v>40246.992691294574</v>
      </c>
      <c r="L358" s="53">
        <v>-18151.34455753033</v>
      </c>
      <c r="M358" s="53">
        <v>23107.91222954791</v>
      </c>
      <c r="N358" s="53">
        <f t="shared" ref="N358:P358" si="688">K358*(1-61%)</f>
        <v>15696.32715</v>
      </c>
      <c r="O358" s="53">
        <f t="shared" si="688"/>
        <v>-7079.024377</v>
      </c>
      <c r="P358" s="53">
        <f t="shared" si="688"/>
        <v>9012.08577</v>
      </c>
    </row>
    <row r="359">
      <c r="A359" s="53">
        <v>21665.0</v>
      </c>
      <c r="B359" s="53">
        <v>-177212.86317415067</v>
      </c>
      <c r="C359" s="53">
        <v>-11115.454490905653</v>
      </c>
      <c r="D359" s="53">
        <v>-28700.94909017107</v>
      </c>
      <c r="E359" s="53">
        <f t="shared" ref="E359:G359" si="689">B359*(1-61%)</f>
        <v>-69113.01664</v>
      </c>
      <c r="F359" s="53">
        <f t="shared" si="689"/>
        <v>-4335.027251</v>
      </c>
      <c r="G359" s="53">
        <f t="shared" si="689"/>
        <v>-11193.37015</v>
      </c>
      <c r="H359" s="53"/>
      <c r="I359" s="53"/>
      <c r="J359" s="53">
        <v>21663.0</v>
      </c>
      <c r="K359" s="53">
        <v>98584.84732522102</v>
      </c>
      <c r="L359" s="53">
        <v>162611.78606058875</v>
      </c>
      <c r="M359" s="53">
        <v>-10044.290655734694</v>
      </c>
      <c r="N359" s="53">
        <f t="shared" ref="N359:P359" si="690">K359*(1-61%)</f>
        <v>38448.09046</v>
      </c>
      <c r="O359" s="53">
        <f t="shared" si="690"/>
        <v>63418.59656</v>
      </c>
      <c r="P359" s="53">
        <f t="shared" si="690"/>
        <v>-3917.273356</v>
      </c>
    </row>
    <row r="360">
      <c r="A360" s="53">
        <v>21666.0</v>
      </c>
      <c r="B360" s="53">
        <v>-144581.81110364443</v>
      </c>
      <c r="C360" s="53">
        <v>1150.6677754347093</v>
      </c>
      <c r="D360" s="53">
        <v>0.0</v>
      </c>
      <c r="E360" s="53">
        <f t="shared" ref="E360:G360" si="691">B360*(1-61%)</f>
        <v>-56386.90633</v>
      </c>
      <c r="F360" s="53">
        <f t="shared" si="691"/>
        <v>448.7604324</v>
      </c>
      <c r="G360" s="53">
        <f t="shared" si="691"/>
        <v>0</v>
      </c>
      <c r="H360" s="53"/>
      <c r="I360" s="53"/>
      <c r="J360" s="53">
        <v>21664.0</v>
      </c>
      <c r="K360" s="53">
        <v>-16182.417628842659</v>
      </c>
      <c r="L360" s="53">
        <v>-15435.505297188278</v>
      </c>
      <c r="M360" s="53">
        <v>-110001.19777103288</v>
      </c>
      <c r="N360" s="53">
        <f t="shared" ref="N360:P360" si="692">K360*(1-61%)</f>
        <v>-6311.142875</v>
      </c>
      <c r="O360" s="53">
        <f t="shared" si="692"/>
        <v>-6019.847066</v>
      </c>
      <c r="P360" s="53">
        <f t="shared" si="692"/>
        <v>-42900.46713</v>
      </c>
    </row>
    <row r="361">
      <c r="A361" s="53">
        <v>21667.0</v>
      </c>
      <c r="B361" s="53">
        <v>-85092.60844640416</v>
      </c>
      <c r="C361" s="53">
        <v>-73507.4213902854</v>
      </c>
      <c r="D361" s="53">
        <v>5078.303218634814</v>
      </c>
      <c r="E361" s="53">
        <f t="shared" ref="E361:G361" si="693">B361*(1-61%)</f>
        <v>-33186.11729</v>
      </c>
      <c r="F361" s="53">
        <f t="shared" si="693"/>
        <v>-28667.89434</v>
      </c>
      <c r="G361" s="53">
        <f t="shared" si="693"/>
        <v>1980.538255</v>
      </c>
      <c r="H361" s="53"/>
      <c r="I361" s="53"/>
      <c r="J361" s="53">
        <v>21665.0</v>
      </c>
      <c r="K361" s="53">
        <v>-140747.89328226162</v>
      </c>
      <c r="L361" s="53">
        <v>16277.49779100483</v>
      </c>
      <c r="M361" s="53">
        <v>-8882.443340841743</v>
      </c>
      <c r="N361" s="53">
        <f t="shared" ref="N361:P361" si="694">K361*(1-61%)</f>
        <v>-54891.67838</v>
      </c>
      <c r="O361" s="53">
        <f t="shared" si="694"/>
        <v>6348.224138</v>
      </c>
      <c r="P361" s="53">
        <f t="shared" si="694"/>
        <v>-3464.152903</v>
      </c>
    </row>
    <row r="362">
      <c r="A362" s="53">
        <v>21668.0</v>
      </c>
      <c r="B362" s="53">
        <v>-46922.62678360848</v>
      </c>
      <c r="C362" s="53">
        <v>177280.56245887207</v>
      </c>
      <c r="D362" s="53">
        <v>41560.36853841128</v>
      </c>
      <c r="E362" s="53">
        <f t="shared" ref="E362:G362" si="695">B362*(1-61%)</f>
        <v>-18299.82445</v>
      </c>
      <c r="F362" s="53">
        <f t="shared" si="695"/>
        <v>69139.41936</v>
      </c>
      <c r="G362" s="53">
        <f t="shared" si="695"/>
        <v>16208.54373</v>
      </c>
      <c r="H362" s="53"/>
      <c r="I362" s="53"/>
      <c r="J362" s="53">
        <v>21666.0</v>
      </c>
      <c r="K362" s="53">
        <v>-114736.1642967897</v>
      </c>
      <c r="L362" s="53">
        <v>2306.5716301411903</v>
      </c>
      <c r="M362" s="53">
        <v>0.0</v>
      </c>
      <c r="N362" s="53">
        <f t="shared" ref="N362:P362" si="696">K362*(1-61%)</f>
        <v>-44747.10408</v>
      </c>
      <c r="O362" s="53">
        <f t="shared" si="696"/>
        <v>899.5629358</v>
      </c>
      <c r="P362" s="53">
        <f t="shared" si="696"/>
        <v>0</v>
      </c>
    </row>
    <row r="363">
      <c r="A363" s="53">
        <v>21669.0</v>
      </c>
      <c r="B363" s="53">
        <v>82551.52814958259</v>
      </c>
      <c r="C363" s="53">
        <v>261079.98958770873</v>
      </c>
      <c r="D363" s="53">
        <v>-623.5475897497681</v>
      </c>
      <c r="E363" s="53">
        <f t="shared" ref="E363:G363" si="697">B363*(1-61%)</f>
        <v>32195.09598</v>
      </c>
      <c r="F363" s="53">
        <f t="shared" si="697"/>
        <v>101821.1959</v>
      </c>
      <c r="G363" s="53">
        <f t="shared" si="697"/>
        <v>-243.18356</v>
      </c>
      <c r="H363" s="53"/>
      <c r="I363" s="53"/>
      <c r="J363" s="53">
        <v>21667.0</v>
      </c>
      <c r="K363" s="53">
        <v>169227.8371593969</v>
      </c>
      <c r="L363" s="53">
        <v>-65769.90071527845</v>
      </c>
      <c r="M363" s="53">
        <v>-24919.83032591433</v>
      </c>
      <c r="N363" s="53">
        <f t="shared" ref="N363:P363" si="698">K363*(1-61%)</f>
        <v>65998.85649</v>
      </c>
      <c r="O363" s="53">
        <f t="shared" si="698"/>
        <v>-25650.26128</v>
      </c>
      <c r="P363" s="53">
        <f t="shared" si="698"/>
        <v>-9718.733827</v>
      </c>
    </row>
    <row r="364">
      <c r="A364" s="53">
        <v>21670.0</v>
      </c>
      <c r="B364" s="53">
        <v>-165941.55744457425</v>
      </c>
      <c r="C364" s="53">
        <v>232208.24565580577</v>
      </c>
      <c r="D364" s="53">
        <v>84582.4926143465</v>
      </c>
      <c r="E364" s="53">
        <f t="shared" ref="E364:G364" si="699">B364*(1-61%)</f>
        <v>-64717.2074</v>
      </c>
      <c r="F364" s="53">
        <f t="shared" si="699"/>
        <v>90561.21581</v>
      </c>
      <c r="G364" s="53">
        <f t="shared" si="699"/>
        <v>32987.17212</v>
      </c>
      <c r="H364" s="53"/>
      <c r="I364" s="53"/>
      <c r="J364" s="53">
        <v>21668.0</v>
      </c>
      <c r="K364" s="53">
        <v>23362.084480090172</v>
      </c>
      <c r="L364" s="53">
        <v>206671.6375192465</v>
      </c>
      <c r="M364" s="53">
        <v>62632.44659544552</v>
      </c>
      <c r="N364" s="53">
        <f t="shared" ref="N364:P364" si="700">K364*(1-61%)</f>
        <v>9111.212947</v>
      </c>
      <c r="O364" s="53">
        <f t="shared" si="700"/>
        <v>80601.93863</v>
      </c>
      <c r="P364" s="53">
        <f t="shared" si="700"/>
        <v>24426.65417</v>
      </c>
    </row>
    <row r="365">
      <c r="A365" s="53">
        <v>21671.0</v>
      </c>
      <c r="B365" s="53">
        <v>-261011.86657069338</v>
      </c>
      <c r="C365" s="53">
        <v>431232.09971685265</v>
      </c>
      <c r="D365" s="53">
        <v>-88002.29972750988</v>
      </c>
      <c r="E365" s="53">
        <f t="shared" ref="E365:G365" si="701">B365*(1-61%)</f>
        <v>-101794.628</v>
      </c>
      <c r="F365" s="53">
        <f t="shared" si="701"/>
        <v>168180.5189</v>
      </c>
      <c r="G365" s="53">
        <f t="shared" si="701"/>
        <v>-34320.89689</v>
      </c>
      <c r="H365" s="53"/>
      <c r="I365" s="53"/>
      <c r="J365" s="53">
        <v>21669.0</v>
      </c>
      <c r="K365" s="53">
        <v>152988.6176286158</v>
      </c>
      <c r="L365" s="53">
        <v>186930.97300632467</v>
      </c>
      <c r="M365" s="53">
        <v>-25219.268410540448</v>
      </c>
      <c r="N365" s="53">
        <f t="shared" ref="N365:P365" si="702">K365*(1-61%)</f>
        <v>59665.56088</v>
      </c>
      <c r="O365" s="53">
        <f t="shared" si="702"/>
        <v>72903.07947</v>
      </c>
      <c r="P365" s="53">
        <f t="shared" si="702"/>
        <v>-9835.51468</v>
      </c>
    </row>
    <row r="366">
      <c r="A366" s="53">
        <v>21672.0</v>
      </c>
      <c r="B366" s="53">
        <v>-43350.018832723916</v>
      </c>
      <c r="C366" s="53">
        <v>-62359.72310907483</v>
      </c>
      <c r="D366" s="53">
        <v>83223.38383094654</v>
      </c>
      <c r="E366" s="53">
        <f t="shared" ref="E366:G366" si="703">B366*(1-61%)</f>
        <v>-16906.50734</v>
      </c>
      <c r="F366" s="53">
        <f t="shared" si="703"/>
        <v>-24320.29201</v>
      </c>
      <c r="G366" s="53">
        <f t="shared" si="703"/>
        <v>32457.11969</v>
      </c>
      <c r="H366" s="53"/>
      <c r="I366" s="53"/>
      <c r="J366" s="53">
        <v>21670.0</v>
      </c>
      <c r="K366" s="53">
        <v>18074.620062919843</v>
      </c>
      <c r="L366" s="53">
        <v>348588.1843112952</v>
      </c>
      <c r="M366" s="53">
        <v>81065.48287488037</v>
      </c>
      <c r="N366" s="53">
        <f t="shared" ref="N366:P366" si="704">K366*(1-61%)</f>
        <v>7049.101825</v>
      </c>
      <c r="O366" s="53">
        <f t="shared" si="704"/>
        <v>135949.3919</v>
      </c>
      <c r="P366" s="53">
        <f t="shared" si="704"/>
        <v>31615.53832</v>
      </c>
    </row>
    <row r="367">
      <c r="A367" s="53">
        <v>21673.0</v>
      </c>
      <c r="B367" s="53">
        <v>-508214.7090637503</v>
      </c>
      <c r="C367" s="53">
        <v>212068.07149529582</v>
      </c>
      <c r="D367" s="53">
        <v>-19116.856170877356</v>
      </c>
      <c r="E367" s="53">
        <f t="shared" ref="E367:G367" si="705">B367*(1-61%)</f>
        <v>-198203.7365</v>
      </c>
      <c r="F367" s="53">
        <f t="shared" si="705"/>
        <v>82706.54788</v>
      </c>
      <c r="G367" s="53">
        <f t="shared" si="705"/>
        <v>-7455.573907</v>
      </c>
      <c r="H367" s="53"/>
      <c r="I367" s="53"/>
      <c r="J367" s="53">
        <v>21671.0</v>
      </c>
      <c r="K367" s="53">
        <v>-85181.67617829621</v>
      </c>
      <c r="L367" s="53">
        <v>327632.08989840385</v>
      </c>
      <c r="M367" s="53">
        <v>-103210.76602810285</v>
      </c>
      <c r="N367" s="53">
        <f t="shared" ref="N367:P367" si="706">K367*(1-61%)</f>
        <v>-33220.85371</v>
      </c>
      <c r="O367" s="53">
        <f t="shared" si="706"/>
        <v>127776.5151</v>
      </c>
      <c r="P367" s="53">
        <f t="shared" si="706"/>
        <v>-40252.19875</v>
      </c>
    </row>
    <row r="368">
      <c r="A368" s="53">
        <v>21674.0</v>
      </c>
      <c r="B368" s="53">
        <v>-48792.779051023186</v>
      </c>
      <c r="C368" s="53">
        <v>98157.35110910251</v>
      </c>
      <c r="D368" s="53">
        <v>7085.374123936408</v>
      </c>
      <c r="E368" s="53">
        <f t="shared" ref="E368:G368" si="707">B368*(1-61%)</f>
        <v>-19029.18383</v>
      </c>
      <c r="F368" s="53">
        <f t="shared" si="707"/>
        <v>38281.36693</v>
      </c>
      <c r="G368" s="53">
        <f t="shared" si="707"/>
        <v>2763.295908</v>
      </c>
      <c r="H368" s="53"/>
      <c r="I368" s="53"/>
      <c r="J368" s="53">
        <v>21672.0</v>
      </c>
      <c r="K368" s="53">
        <v>11341.352627492644</v>
      </c>
      <c r="L368" s="53">
        <v>-58982.739141435806</v>
      </c>
      <c r="M368" s="53">
        <v>92194.01598834363</v>
      </c>
      <c r="N368" s="53">
        <f t="shared" ref="N368:P368" si="708">K368*(1-61%)</f>
        <v>4423.127525</v>
      </c>
      <c r="O368" s="53">
        <f t="shared" si="708"/>
        <v>-23003.26827</v>
      </c>
      <c r="P368" s="53">
        <f t="shared" si="708"/>
        <v>35955.66624</v>
      </c>
    </row>
    <row r="369">
      <c r="A369" s="53">
        <v>21675.0</v>
      </c>
      <c r="B369" s="53">
        <v>-20582.47484802796</v>
      </c>
      <c r="C369" s="53">
        <v>-363773.21670251136</v>
      </c>
      <c r="D369" s="53">
        <v>-47267.677034495995</v>
      </c>
      <c r="E369" s="53">
        <f t="shared" ref="E369:G369" si="709">B369*(1-61%)</f>
        <v>-8027.165191</v>
      </c>
      <c r="F369" s="53">
        <f t="shared" si="709"/>
        <v>-141871.5545</v>
      </c>
      <c r="G369" s="53">
        <f t="shared" si="709"/>
        <v>-18434.39404</v>
      </c>
      <c r="H369" s="53"/>
      <c r="I369" s="53"/>
      <c r="J369" s="53">
        <v>21673.0</v>
      </c>
      <c r="K369" s="53">
        <v>-161813.98694290625</v>
      </c>
      <c r="L369" s="53">
        <v>234725.1356741227</v>
      </c>
      <c r="M369" s="53">
        <v>43898.90110757003</v>
      </c>
      <c r="N369" s="53">
        <f t="shared" ref="N369:P369" si="710">K369*(1-61%)</f>
        <v>-63107.45491</v>
      </c>
      <c r="O369" s="53">
        <f t="shared" si="710"/>
        <v>91542.80291</v>
      </c>
      <c r="P369" s="53">
        <f t="shared" si="710"/>
        <v>17120.57143</v>
      </c>
    </row>
    <row r="370">
      <c r="A370" s="53">
        <v>21676.0</v>
      </c>
      <c r="B370" s="53">
        <v>-127885.65087344701</v>
      </c>
      <c r="C370" s="53">
        <v>109339.23720730518</v>
      </c>
      <c r="D370" s="53">
        <v>18204.125657371605</v>
      </c>
      <c r="E370" s="53">
        <f t="shared" ref="E370:G370" si="711">B370*(1-61%)</f>
        <v>-49875.40384</v>
      </c>
      <c r="F370" s="53">
        <f t="shared" si="711"/>
        <v>42642.30251</v>
      </c>
      <c r="G370" s="53">
        <f t="shared" si="711"/>
        <v>7099.609006</v>
      </c>
      <c r="H370" s="53"/>
      <c r="I370" s="53"/>
      <c r="J370" s="53">
        <v>21674.0</v>
      </c>
      <c r="K370" s="53">
        <v>-21297.768255391697</v>
      </c>
      <c r="L370" s="53">
        <v>129787.58727704805</v>
      </c>
      <c r="M370" s="53">
        <v>34169.61249516871</v>
      </c>
      <c r="N370" s="53">
        <f t="shared" ref="N370:P370" si="712">K370*(1-61%)</f>
        <v>-8306.12962</v>
      </c>
      <c r="O370" s="53">
        <f t="shared" si="712"/>
        <v>50617.15904</v>
      </c>
      <c r="P370" s="53">
        <f t="shared" si="712"/>
        <v>13326.14887</v>
      </c>
    </row>
    <row r="371">
      <c r="A371" s="53">
        <v>21708.0</v>
      </c>
      <c r="B371" s="53">
        <v>-17257.684559162306</v>
      </c>
      <c r="C371" s="53">
        <v>37722.138893100804</v>
      </c>
      <c r="D371" s="53">
        <v>-16585.946304545287</v>
      </c>
      <c r="E371" s="53">
        <f t="shared" ref="E371:G371" si="713">B371*(1-61%)</f>
        <v>-6730.496978</v>
      </c>
      <c r="F371" s="53">
        <f t="shared" si="713"/>
        <v>14711.63417</v>
      </c>
      <c r="G371" s="53">
        <f t="shared" si="713"/>
        <v>-6468.519059</v>
      </c>
      <c r="H371" s="53"/>
      <c r="I371" s="53"/>
      <c r="J371" s="53">
        <v>21675.0</v>
      </c>
      <c r="K371" s="53">
        <v>65725.23551603164</v>
      </c>
      <c r="L371" s="53">
        <v>-343011.6616557565</v>
      </c>
      <c r="M371" s="53">
        <v>-43144.47169296611</v>
      </c>
      <c r="N371" s="53">
        <f t="shared" ref="N371:P371" si="714">K371*(1-61%)</f>
        <v>25632.84185</v>
      </c>
      <c r="O371" s="53">
        <f t="shared" si="714"/>
        <v>-133774.548</v>
      </c>
      <c r="P371" s="53">
        <f t="shared" si="714"/>
        <v>-16826.34396</v>
      </c>
    </row>
    <row r="372">
      <c r="A372" s="53">
        <v>21709.0</v>
      </c>
      <c r="B372" s="53">
        <v>31318.04038229033</v>
      </c>
      <c r="C372" s="53">
        <v>-55091.79772751657</v>
      </c>
      <c r="D372" s="53">
        <v>-30044.645906706304</v>
      </c>
      <c r="E372" s="53">
        <f t="shared" ref="E372:G372" si="715">B372*(1-61%)</f>
        <v>12214.03575</v>
      </c>
      <c r="F372" s="53">
        <f t="shared" si="715"/>
        <v>-21485.80111</v>
      </c>
      <c r="G372" s="53">
        <f t="shared" si="715"/>
        <v>-11717.4119</v>
      </c>
      <c r="H372" s="53"/>
      <c r="I372" s="53"/>
      <c r="J372" s="53">
        <v>21676.0</v>
      </c>
      <c r="K372" s="53">
        <v>-138316.5869395174</v>
      </c>
      <c r="L372" s="53">
        <v>92020.55262182612</v>
      </c>
      <c r="M372" s="53">
        <v>23617.416489324893</v>
      </c>
      <c r="N372" s="53">
        <f t="shared" ref="N372:P372" si="716">K372*(1-61%)</f>
        <v>-53943.46891</v>
      </c>
      <c r="O372" s="53">
        <f t="shared" si="716"/>
        <v>35888.01552</v>
      </c>
      <c r="P372" s="53">
        <f t="shared" si="716"/>
        <v>9210.792431</v>
      </c>
    </row>
    <row r="373">
      <c r="A373" s="53">
        <v>21710.0</v>
      </c>
      <c r="B373" s="53">
        <v>169707.66092350366</v>
      </c>
      <c r="C373" s="53">
        <v>-92282.09807517771</v>
      </c>
      <c r="D373" s="53">
        <v>-17679.031773262497</v>
      </c>
      <c r="E373" s="53">
        <f t="shared" ref="E373:G373" si="717">B373*(1-61%)</f>
        <v>66185.98776</v>
      </c>
      <c r="F373" s="53">
        <f t="shared" si="717"/>
        <v>-35990.01825</v>
      </c>
      <c r="G373" s="53">
        <f t="shared" si="717"/>
        <v>-6894.822392</v>
      </c>
      <c r="H373" s="53"/>
      <c r="I373" s="53"/>
      <c r="J373" s="53">
        <v>21708.0</v>
      </c>
      <c r="K373" s="53">
        <v>-17801.00307124973</v>
      </c>
      <c r="L373" s="53">
        <v>116254.74622022745</v>
      </c>
      <c r="M373" s="53">
        <v>-6666.381273380066</v>
      </c>
      <c r="N373" s="53">
        <f t="shared" ref="N373:P373" si="718">K373*(1-61%)</f>
        <v>-6942.391198</v>
      </c>
      <c r="O373" s="53">
        <f t="shared" si="718"/>
        <v>45339.35103</v>
      </c>
      <c r="P373" s="53">
        <f t="shared" si="718"/>
        <v>-2599.888697</v>
      </c>
    </row>
    <row r="374">
      <c r="A374" s="53">
        <v>21725.0</v>
      </c>
      <c r="B374" s="53">
        <v>92827.16332972384</v>
      </c>
      <c r="C374" s="53">
        <v>79039.98529877728</v>
      </c>
      <c r="D374" s="53">
        <v>31149.836223198283</v>
      </c>
      <c r="E374" s="53">
        <f t="shared" ref="E374:G374" si="719">B374*(1-61%)</f>
        <v>36202.5937</v>
      </c>
      <c r="F374" s="53">
        <f t="shared" si="719"/>
        <v>30825.59427</v>
      </c>
      <c r="G374" s="53">
        <f t="shared" si="719"/>
        <v>12148.43613</v>
      </c>
      <c r="H374" s="53"/>
      <c r="I374" s="53"/>
      <c r="J374" s="53">
        <v>21709.0</v>
      </c>
      <c r="K374" s="53">
        <v>93923.51855939209</v>
      </c>
      <c r="L374" s="53">
        <v>46807.175167005546</v>
      </c>
      <c r="M374" s="53">
        <v>12955.117720003993</v>
      </c>
      <c r="N374" s="53">
        <f t="shared" ref="N374:P374" si="720">K374*(1-61%)</f>
        <v>36630.17224</v>
      </c>
      <c r="O374" s="53">
        <f t="shared" si="720"/>
        <v>18254.79832</v>
      </c>
      <c r="P374" s="53">
        <f t="shared" si="720"/>
        <v>5052.495911</v>
      </c>
    </row>
    <row r="375">
      <c r="A375" s="53">
        <v>21728.0</v>
      </c>
      <c r="B375" s="53">
        <v>-77990.64908775764</v>
      </c>
      <c r="C375" s="53">
        <v>49516.97447578294</v>
      </c>
      <c r="D375" s="53">
        <v>32527.960061213293</v>
      </c>
      <c r="E375" s="53">
        <f t="shared" ref="E375:G375" si="721">B375*(1-61%)</f>
        <v>-30416.35314</v>
      </c>
      <c r="F375" s="53">
        <f t="shared" si="721"/>
        <v>19311.62005</v>
      </c>
      <c r="G375" s="53">
        <f t="shared" si="721"/>
        <v>12685.90442</v>
      </c>
      <c r="H375" s="53"/>
      <c r="I375" s="53"/>
      <c r="J375" s="53">
        <v>21710.0</v>
      </c>
      <c r="K375" s="53">
        <v>234610.9902065314</v>
      </c>
      <c r="L375" s="53">
        <v>-87665.11111144122</v>
      </c>
      <c r="M375" s="53">
        <v>1270.618261533983</v>
      </c>
      <c r="N375" s="53">
        <f t="shared" ref="N375:P375" si="722">K375*(1-61%)</f>
        <v>91498.28618</v>
      </c>
      <c r="O375" s="53">
        <f t="shared" si="722"/>
        <v>-34189.39333</v>
      </c>
      <c r="P375" s="53">
        <f t="shared" si="722"/>
        <v>495.541122</v>
      </c>
    </row>
    <row r="376">
      <c r="A376" s="53">
        <v>21729.0</v>
      </c>
      <c r="B376" s="53">
        <v>-50232.4002147465</v>
      </c>
      <c r="C376" s="53">
        <v>-3008.833623601319</v>
      </c>
      <c r="D376" s="53">
        <v>0.0</v>
      </c>
      <c r="E376" s="53">
        <f t="shared" ref="E376:G376" si="723">B376*(1-61%)</f>
        <v>-19590.63608</v>
      </c>
      <c r="F376" s="53">
        <f t="shared" si="723"/>
        <v>-1173.445113</v>
      </c>
      <c r="G376" s="53">
        <f t="shared" si="723"/>
        <v>0</v>
      </c>
      <c r="H376" s="53"/>
      <c r="I376" s="53"/>
      <c r="J376" s="53">
        <v>21725.0</v>
      </c>
      <c r="K376" s="53">
        <v>126717.06161442348</v>
      </c>
      <c r="L376" s="53">
        <v>118947.39195210184</v>
      </c>
      <c r="M376" s="53">
        <v>64855.13553659687</v>
      </c>
      <c r="N376" s="53">
        <f t="shared" ref="N376:P376" si="724">K376*(1-61%)</f>
        <v>49419.65403</v>
      </c>
      <c r="O376" s="53">
        <f t="shared" si="724"/>
        <v>46389.48286</v>
      </c>
      <c r="P376" s="53">
        <f t="shared" si="724"/>
        <v>25293.50286</v>
      </c>
    </row>
    <row r="377">
      <c r="A377" s="53">
        <v>21730.0</v>
      </c>
      <c r="B377" s="53">
        <v>18188.169590988648</v>
      </c>
      <c r="C377" s="53">
        <v>-21239.564153820895</v>
      </c>
      <c r="D377" s="53">
        <v>0.0</v>
      </c>
      <c r="E377" s="53">
        <f t="shared" ref="E377:G377" si="725">B377*(1-61%)</f>
        <v>7093.38614</v>
      </c>
      <c r="F377" s="53">
        <f t="shared" si="725"/>
        <v>-8283.43002</v>
      </c>
      <c r="G377" s="53">
        <f t="shared" si="725"/>
        <v>0</v>
      </c>
      <c r="H377" s="53"/>
      <c r="I377" s="53"/>
      <c r="J377" s="53">
        <v>21728.0</v>
      </c>
      <c r="K377" s="53">
        <v>-77966.25943875342</v>
      </c>
      <c r="L377" s="53">
        <v>-47272.86813959151</v>
      </c>
      <c r="M377" s="53">
        <v>23432.50414926707</v>
      </c>
      <c r="N377" s="53">
        <f t="shared" ref="N377:P377" si="726">K377*(1-61%)</f>
        <v>-30406.84118</v>
      </c>
      <c r="O377" s="53">
        <f t="shared" si="726"/>
        <v>-18436.41857</v>
      </c>
      <c r="P377" s="53">
        <f t="shared" si="726"/>
        <v>9138.676618</v>
      </c>
    </row>
    <row r="378">
      <c r="A378" s="53">
        <v>21759.0</v>
      </c>
      <c r="B378" s="53">
        <v>118127.58781820396</v>
      </c>
      <c r="C378" s="53">
        <v>249412.832930994</v>
      </c>
      <c r="D378" s="53">
        <v>117857.78298142161</v>
      </c>
      <c r="E378" s="53">
        <f t="shared" ref="E378:G378" si="727">B378*(1-61%)</f>
        <v>46069.75925</v>
      </c>
      <c r="F378" s="53">
        <f t="shared" si="727"/>
        <v>97271.00484</v>
      </c>
      <c r="G378" s="53">
        <f t="shared" si="727"/>
        <v>45964.53536</v>
      </c>
      <c r="H378" s="53"/>
      <c r="I378" s="53"/>
      <c r="J378" s="53">
        <v>21729.0</v>
      </c>
      <c r="K378" s="53">
        <v>-90976.86465558391</v>
      </c>
      <c r="L378" s="53">
        <v>-17251.36065124075</v>
      </c>
      <c r="M378" s="53">
        <v>0.0</v>
      </c>
      <c r="N378" s="53">
        <f t="shared" ref="N378:P378" si="728">K378*(1-61%)</f>
        <v>-35480.97722</v>
      </c>
      <c r="O378" s="53">
        <f t="shared" si="728"/>
        <v>-6728.030654</v>
      </c>
      <c r="P378" s="53">
        <f t="shared" si="728"/>
        <v>0</v>
      </c>
    </row>
    <row r="379">
      <c r="A379" s="53">
        <v>21760.0</v>
      </c>
      <c r="B379" s="53">
        <v>336928.57331640663</v>
      </c>
      <c r="C379" s="53">
        <v>429934.69105482247</v>
      </c>
      <c r="D379" s="53">
        <v>56892.34143979367</v>
      </c>
      <c r="E379" s="53">
        <f t="shared" ref="E379:G379" si="729">B379*(1-61%)</f>
        <v>131402.1436</v>
      </c>
      <c r="F379" s="53">
        <f t="shared" si="729"/>
        <v>167674.5295</v>
      </c>
      <c r="G379" s="53">
        <f t="shared" si="729"/>
        <v>22188.01316</v>
      </c>
      <c r="H379" s="53"/>
      <c r="I379" s="53"/>
      <c r="J379" s="53">
        <v>21730.0</v>
      </c>
      <c r="K379" s="53">
        <v>10850.741895571116</v>
      </c>
      <c r="L379" s="53">
        <v>-28584.260146071312</v>
      </c>
      <c r="M379" s="53">
        <v>0.0</v>
      </c>
      <c r="N379" s="53">
        <f t="shared" ref="N379:P379" si="730">K379*(1-61%)</f>
        <v>4231.789339</v>
      </c>
      <c r="O379" s="53">
        <f t="shared" si="730"/>
        <v>-11147.86146</v>
      </c>
      <c r="P379" s="53">
        <f t="shared" si="730"/>
        <v>0</v>
      </c>
    </row>
    <row r="380">
      <c r="A380" s="53">
        <v>21768.0</v>
      </c>
      <c r="B380" s="53">
        <v>-24000.056939414615</v>
      </c>
      <c r="C380" s="53">
        <v>-137902.5977610488</v>
      </c>
      <c r="D380" s="53">
        <v>-12463.978236262239</v>
      </c>
      <c r="E380" s="53">
        <f t="shared" ref="E380:G380" si="731">B380*(1-61%)</f>
        <v>-9360.022206</v>
      </c>
      <c r="F380" s="53">
        <f t="shared" si="731"/>
        <v>-53782.01313</v>
      </c>
      <c r="G380" s="53">
        <f t="shared" si="731"/>
        <v>-4860.951512</v>
      </c>
      <c r="H380" s="53"/>
      <c r="I380" s="53"/>
      <c r="J380" s="53">
        <v>21759.0</v>
      </c>
      <c r="K380" s="53">
        <v>185386.9833353352</v>
      </c>
      <c r="L380" s="53">
        <v>262926.0485788296</v>
      </c>
      <c r="M380" s="53">
        <v>80530.65487716603</v>
      </c>
      <c r="N380" s="53">
        <f t="shared" ref="N380:P380" si="732">K380*(1-61%)</f>
        <v>72300.9235</v>
      </c>
      <c r="O380" s="53">
        <f t="shared" si="732"/>
        <v>102541.1589</v>
      </c>
      <c r="P380" s="53">
        <f t="shared" si="732"/>
        <v>31406.9554</v>
      </c>
    </row>
    <row r="381">
      <c r="A381" s="53">
        <v>21769.0</v>
      </c>
      <c r="B381" s="53">
        <v>-538398.9897682258</v>
      </c>
      <c r="C381" s="53">
        <v>-159841.34806601674</v>
      </c>
      <c r="D381" s="53">
        <v>43048.28951364787</v>
      </c>
      <c r="E381" s="53">
        <f t="shared" ref="E381:G381" si="733">B381*(1-61%)</f>
        <v>-209975.606</v>
      </c>
      <c r="F381" s="53">
        <f t="shared" si="733"/>
        <v>-62338.12575</v>
      </c>
      <c r="G381" s="53">
        <f t="shared" si="733"/>
        <v>16788.83291</v>
      </c>
      <c r="H381" s="53"/>
      <c r="I381" s="53"/>
      <c r="J381" s="53">
        <v>21760.0</v>
      </c>
      <c r="K381" s="53">
        <v>477077.4050259704</v>
      </c>
      <c r="L381" s="53">
        <v>619946.5427664176</v>
      </c>
      <c r="M381" s="53">
        <v>92369.60189057286</v>
      </c>
      <c r="N381" s="53">
        <f t="shared" ref="N381:P381" si="734">K381*(1-61%)</f>
        <v>186060.188</v>
      </c>
      <c r="O381" s="53">
        <f t="shared" si="734"/>
        <v>241779.1517</v>
      </c>
      <c r="P381" s="53">
        <f t="shared" si="734"/>
        <v>36024.14474</v>
      </c>
    </row>
    <row r="382">
      <c r="A382" s="53">
        <v>21773.0</v>
      </c>
      <c r="B382" s="53">
        <v>-48985.443938917604</v>
      </c>
      <c r="C382" s="53">
        <v>195596.9038616231</v>
      </c>
      <c r="D382" s="53">
        <v>115869.65049581858</v>
      </c>
      <c r="E382" s="53">
        <f t="shared" ref="E382:G382" si="735">B382*(1-61%)</f>
        <v>-19104.32314</v>
      </c>
      <c r="F382" s="53">
        <f t="shared" si="735"/>
        <v>76282.79251</v>
      </c>
      <c r="G382" s="53">
        <f t="shared" si="735"/>
        <v>45189.16369</v>
      </c>
      <c r="H382" s="53"/>
      <c r="I382" s="53"/>
      <c r="J382" s="53">
        <v>21768.0</v>
      </c>
      <c r="K382" s="53">
        <v>77821.81431350665</v>
      </c>
      <c r="L382" s="53">
        <v>-11916.861823953746</v>
      </c>
      <c r="M382" s="53">
        <v>14592.524444296416</v>
      </c>
      <c r="N382" s="53">
        <f t="shared" ref="N382:P382" si="736">K382*(1-61%)</f>
        <v>30350.50758</v>
      </c>
      <c r="O382" s="53">
        <f t="shared" si="736"/>
        <v>-4647.576111</v>
      </c>
      <c r="P382" s="53">
        <f t="shared" si="736"/>
        <v>5691.084533</v>
      </c>
    </row>
    <row r="383">
      <c r="A383" s="53">
        <v>21774.0</v>
      </c>
      <c r="B383" s="53">
        <v>-282855.9285043342</v>
      </c>
      <c r="C383" s="53">
        <v>-16843.975923702452</v>
      </c>
      <c r="D383" s="53">
        <v>27244.36507193704</v>
      </c>
      <c r="E383" s="53">
        <f t="shared" ref="E383:G383" si="737">B383*(1-61%)</f>
        <v>-110313.8121</v>
      </c>
      <c r="F383" s="53">
        <f t="shared" si="737"/>
        <v>-6569.15061</v>
      </c>
      <c r="G383" s="53">
        <f t="shared" si="737"/>
        <v>10625.30238</v>
      </c>
      <c r="H383" s="53"/>
      <c r="I383" s="53"/>
      <c r="J383" s="53">
        <v>21769.0</v>
      </c>
      <c r="K383" s="53">
        <v>-489231.3002810866</v>
      </c>
      <c r="L383" s="53">
        <v>-100305.61959109838</v>
      </c>
      <c r="M383" s="53">
        <v>86652.34373744081</v>
      </c>
      <c r="N383" s="53">
        <f t="shared" ref="N383:P383" si="738">K383*(1-61%)</f>
        <v>-190800.2071</v>
      </c>
      <c r="O383" s="53">
        <f t="shared" si="738"/>
        <v>-39119.19164</v>
      </c>
      <c r="P383" s="53">
        <f t="shared" si="738"/>
        <v>33794.41406</v>
      </c>
    </row>
    <row r="384">
      <c r="A384" s="53">
        <v>21775.0</v>
      </c>
      <c r="B384" s="53">
        <v>152938.05030512836</v>
      </c>
      <c r="C384" s="53">
        <v>-108800.81357088978</v>
      </c>
      <c r="D384" s="53">
        <v>14601.812382919627</v>
      </c>
      <c r="E384" s="53">
        <f t="shared" ref="E384:G384" si="739">B384*(1-61%)</f>
        <v>59645.83962</v>
      </c>
      <c r="F384" s="53">
        <f t="shared" si="739"/>
        <v>-42432.31729</v>
      </c>
      <c r="G384" s="53">
        <f t="shared" si="739"/>
        <v>5694.706829</v>
      </c>
      <c r="H384" s="53"/>
      <c r="I384" s="53"/>
      <c r="J384" s="53">
        <v>21773.0</v>
      </c>
      <c r="K384" s="53">
        <v>50086.525950413394</v>
      </c>
      <c r="L384" s="53">
        <v>274865.53234633827</v>
      </c>
      <c r="M384" s="53">
        <v>173522.1009538182</v>
      </c>
      <c r="N384" s="53">
        <f t="shared" ref="N384:P384" si="740">K384*(1-61%)</f>
        <v>19533.74512</v>
      </c>
      <c r="O384" s="53">
        <f t="shared" si="740"/>
        <v>107197.5576</v>
      </c>
      <c r="P384" s="53">
        <f t="shared" si="740"/>
        <v>67673.61937</v>
      </c>
    </row>
    <row r="385">
      <c r="A385" s="53">
        <v>21778.0</v>
      </c>
      <c r="B385" s="53">
        <v>-144245.07719986932</v>
      </c>
      <c r="C385" s="53">
        <v>-89759.26727224805</v>
      </c>
      <c r="D385" s="53">
        <v>-34407.27744385591</v>
      </c>
      <c r="E385" s="53">
        <f t="shared" ref="E385:G385" si="741">B385*(1-61%)</f>
        <v>-56255.58011</v>
      </c>
      <c r="F385" s="53">
        <f t="shared" si="741"/>
        <v>-35006.11424</v>
      </c>
      <c r="G385" s="53">
        <f t="shared" si="741"/>
        <v>-13418.8382</v>
      </c>
      <c r="H385" s="53"/>
      <c r="I385" s="53"/>
      <c r="J385" s="53">
        <v>21774.0</v>
      </c>
      <c r="K385" s="53">
        <v>-175147.2085991249</v>
      </c>
      <c r="L385" s="53">
        <v>55878.10235746512</v>
      </c>
      <c r="M385" s="53">
        <v>34186.03395494146</v>
      </c>
      <c r="N385" s="53">
        <f t="shared" ref="N385:P385" si="742">K385*(1-61%)</f>
        <v>-68307.41135</v>
      </c>
      <c r="O385" s="53">
        <f t="shared" si="742"/>
        <v>21792.45992</v>
      </c>
      <c r="P385" s="53">
        <f t="shared" si="742"/>
        <v>13332.55324</v>
      </c>
    </row>
    <row r="386">
      <c r="A386" s="53">
        <v>21780.0</v>
      </c>
      <c r="B386" s="53">
        <v>-259128.09782088827</v>
      </c>
      <c r="C386" s="53">
        <v>145413.0621700703</v>
      </c>
      <c r="D386" s="53">
        <v>100198.97096903202</v>
      </c>
      <c r="E386" s="53">
        <f t="shared" ref="E386:G386" si="743">B386*(1-61%)</f>
        <v>-101059.9582</v>
      </c>
      <c r="F386" s="53">
        <f t="shared" si="743"/>
        <v>56711.09425</v>
      </c>
      <c r="G386" s="53">
        <f t="shared" si="743"/>
        <v>39077.59868</v>
      </c>
      <c r="H386" s="53"/>
      <c r="I386" s="53"/>
      <c r="J386" s="53">
        <v>21775.0</v>
      </c>
      <c r="K386" s="53">
        <v>240683.7615919376</v>
      </c>
      <c r="L386" s="53">
        <v>-42013.618089925614</v>
      </c>
      <c r="M386" s="53">
        <v>71605.24562019842</v>
      </c>
      <c r="N386" s="53">
        <f t="shared" ref="N386:P386" si="744">K386*(1-61%)</f>
        <v>93866.66702</v>
      </c>
      <c r="O386" s="53">
        <f t="shared" si="744"/>
        <v>-16385.31106</v>
      </c>
      <c r="P386" s="53">
        <f t="shared" si="744"/>
        <v>27926.04579</v>
      </c>
    </row>
    <row r="387">
      <c r="A387" s="53">
        <v>21781.0</v>
      </c>
      <c r="B387" s="53">
        <v>-84976.22785780542</v>
      </c>
      <c r="C387" s="53">
        <v>31249.890660683144</v>
      </c>
      <c r="D387" s="53">
        <v>57533.44240247373</v>
      </c>
      <c r="E387" s="53">
        <f t="shared" ref="E387:G387" si="745">B387*(1-61%)</f>
        <v>-33140.72886</v>
      </c>
      <c r="F387" s="53">
        <f t="shared" si="745"/>
        <v>12187.45736</v>
      </c>
      <c r="G387" s="53">
        <f t="shared" si="745"/>
        <v>22438.04254</v>
      </c>
      <c r="H387" s="53"/>
      <c r="I387" s="53"/>
      <c r="J387" s="53">
        <v>21778.0</v>
      </c>
      <c r="K387" s="53">
        <v>24712.98565092547</v>
      </c>
      <c r="L387" s="53">
        <v>69323.04483589774</v>
      </c>
      <c r="M387" s="53">
        <v>-2795.297903924967</v>
      </c>
      <c r="N387" s="53">
        <f t="shared" ref="N387:P387" si="746">K387*(1-61%)</f>
        <v>9638.064404</v>
      </c>
      <c r="O387" s="53">
        <f t="shared" si="746"/>
        <v>27035.98749</v>
      </c>
      <c r="P387" s="53">
        <f t="shared" si="746"/>
        <v>-1090.166183</v>
      </c>
    </row>
    <row r="388">
      <c r="A388" s="53">
        <v>21782.0</v>
      </c>
      <c r="B388" s="53">
        <v>-36668.8399103044</v>
      </c>
      <c r="C388" s="53">
        <v>191245.95522004922</v>
      </c>
      <c r="D388" s="53">
        <v>214104.92054629384</v>
      </c>
      <c r="E388" s="53">
        <f t="shared" ref="E388:G388" si="747">B388*(1-61%)</f>
        <v>-14300.84757</v>
      </c>
      <c r="F388" s="53">
        <f t="shared" si="747"/>
        <v>74585.92254</v>
      </c>
      <c r="G388" s="53">
        <f t="shared" si="747"/>
        <v>83500.91901</v>
      </c>
      <c r="H388" s="53"/>
      <c r="I388" s="53"/>
      <c r="J388" s="53">
        <v>21780.0</v>
      </c>
      <c r="K388" s="53">
        <v>-265300.84829412075</v>
      </c>
      <c r="L388" s="53">
        <v>239498.20799662874</v>
      </c>
      <c r="M388" s="53">
        <v>114317.65603928131</v>
      </c>
      <c r="N388" s="53">
        <f t="shared" ref="N388:P388" si="748">K388*(1-61%)</f>
        <v>-103467.3308</v>
      </c>
      <c r="O388" s="53">
        <f t="shared" si="748"/>
        <v>93404.30112</v>
      </c>
      <c r="P388" s="53">
        <f t="shared" si="748"/>
        <v>44583.88586</v>
      </c>
    </row>
    <row r="389">
      <c r="A389" s="53">
        <v>21783.0</v>
      </c>
      <c r="B389" s="53">
        <v>-30037.01750825746</v>
      </c>
      <c r="C389" s="53">
        <v>-98027.71058792954</v>
      </c>
      <c r="D389" s="53">
        <v>318103.94969295675</v>
      </c>
      <c r="E389" s="53">
        <f t="shared" ref="E389:G389" si="749">B389*(1-61%)</f>
        <v>-11714.43683</v>
      </c>
      <c r="F389" s="53">
        <f t="shared" si="749"/>
        <v>-38230.80713</v>
      </c>
      <c r="G389" s="53">
        <f t="shared" si="749"/>
        <v>124060.5404</v>
      </c>
      <c r="H389" s="53"/>
      <c r="I389" s="53"/>
      <c r="J389" s="53">
        <v>21781.0</v>
      </c>
      <c r="K389" s="53">
        <v>9708.171741615437</v>
      </c>
      <c r="L389" s="53">
        <v>148835.3134016526</v>
      </c>
      <c r="M389" s="53">
        <v>113839.95124749489</v>
      </c>
      <c r="N389" s="53">
        <f t="shared" ref="N389:P389" si="750">K389*(1-61%)</f>
        <v>3786.186979</v>
      </c>
      <c r="O389" s="53">
        <f t="shared" si="750"/>
        <v>58045.77223</v>
      </c>
      <c r="P389" s="53">
        <f t="shared" si="750"/>
        <v>44397.58099</v>
      </c>
    </row>
    <row r="390">
      <c r="A390" s="53">
        <v>21784.0</v>
      </c>
      <c r="B390" s="53">
        <v>-82359.37246044874</v>
      </c>
      <c r="C390" s="53">
        <v>-29119.18952751967</v>
      </c>
      <c r="D390" s="53">
        <v>-48821.69486519133</v>
      </c>
      <c r="E390" s="53">
        <f t="shared" ref="E390:G390" si="751">B390*(1-61%)</f>
        <v>-32120.15526</v>
      </c>
      <c r="F390" s="53">
        <f t="shared" si="751"/>
        <v>-11356.48392</v>
      </c>
      <c r="G390" s="53">
        <f t="shared" si="751"/>
        <v>-19040.461</v>
      </c>
      <c r="H390" s="53"/>
      <c r="I390" s="53"/>
      <c r="J390" s="53">
        <v>21782.0</v>
      </c>
      <c r="K390" s="53">
        <v>137935.34793596002</v>
      </c>
      <c r="L390" s="53">
        <v>420897.7805966225</v>
      </c>
      <c r="M390" s="53">
        <v>181346.663944461</v>
      </c>
      <c r="N390" s="53">
        <f t="shared" ref="N390:P390" si="752">K390*(1-61%)</f>
        <v>53794.7857</v>
      </c>
      <c r="O390" s="53">
        <f t="shared" si="752"/>
        <v>164150.1344</v>
      </c>
      <c r="P390" s="53">
        <f t="shared" si="752"/>
        <v>70725.19894</v>
      </c>
    </row>
    <row r="391">
      <c r="A391" s="53">
        <v>21785.0</v>
      </c>
      <c r="B391" s="53">
        <v>-84943.23238883758</v>
      </c>
      <c r="C391" s="53">
        <v>-29292.18482869794</v>
      </c>
      <c r="D391" s="53">
        <v>0.0</v>
      </c>
      <c r="E391" s="53">
        <f t="shared" ref="E391:G391" si="753">B391*(1-61%)</f>
        <v>-33127.86063</v>
      </c>
      <c r="F391" s="53">
        <f t="shared" si="753"/>
        <v>-11423.95208</v>
      </c>
      <c r="G391" s="53">
        <f t="shared" si="753"/>
        <v>0</v>
      </c>
      <c r="H391" s="53"/>
      <c r="I391" s="53"/>
      <c r="J391" s="53">
        <v>21783.0</v>
      </c>
      <c r="K391" s="53">
        <v>127384.86644278737</v>
      </c>
      <c r="L391" s="53">
        <v>70414.49345938765</v>
      </c>
      <c r="M391" s="53">
        <v>294119.0713220309</v>
      </c>
      <c r="N391" s="53">
        <f t="shared" ref="N391:P391" si="754">K391*(1-61%)</f>
        <v>49680.09791</v>
      </c>
      <c r="O391" s="53">
        <f t="shared" si="754"/>
        <v>27461.65245</v>
      </c>
      <c r="P391" s="53">
        <f t="shared" si="754"/>
        <v>114706.4378</v>
      </c>
    </row>
    <row r="392">
      <c r="A392" s="53">
        <v>21786.0</v>
      </c>
      <c r="B392" s="53">
        <v>-22747.94116621265</v>
      </c>
      <c r="C392" s="53">
        <v>-20857.75789213455</v>
      </c>
      <c r="D392" s="53">
        <v>35215.55230797168</v>
      </c>
      <c r="E392" s="53">
        <f t="shared" ref="E392:G392" si="755">B392*(1-61%)</f>
        <v>-8871.697055</v>
      </c>
      <c r="F392" s="53">
        <f t="shared" si="755"/>
        <v>-8134.525578</v>
      </c>
      <c r="G392" s="53">
        <f t="shared" si="755"/>
        <v>13734.0654</v>
      </c>
      <c r="H392" s="53"/>
      <c r="I392" s="53"/>
      <c r="J392" s="53">
        <v>21784.0</v>
      </c>
      <c r="K392" s="53">
        <v>-56706.16963658263</v>
      </c>
      <c r="L392" s="53">
        <v>-38155.16934461574</v>
      </c>
      <c r="M392" s="53">
        <v>-49392.50325955033</v>
      </c>
      <c r="N392" s="53">
        <f t="shared" ref="N392:P392" si="756">K392*(1-61%)</f>
        <v>-22115.40616</v>
      </c>
      <c r="O392" s="53">
        <f t="shared" si="756"/>
        <v>-14880.51604</v>
      </c>
      <c r="P392" s="53">
        <f t="shared" si="756"/>
        <v>-19263.07627</v>
      </c>
    </row>
    <row r="393">
      <c r="A393" s="53">
        <v>21787.0</v>
      </c>
      <c r="B393" s="53">
        <v>187606.2332202885</v>
      </c>
      <c r="C393" s="53">
        <v>71030.3184443687</v>
      </c>
      <c r="D393" s="53">
        <v>-87694.51246450016</v>
      </c>
      <c r="E393" s="53">
        <f t="shared" ref="E393:G393" si="757">B393*(1-61%)</f>
        <v>73166.43096</v>
      </c>
      <c r="F393" s="53">
        <f t="shared" si="757"/>
        <v>27701.82419</v>
      </c>
      <c r="G393" s="53">
        <f t="shared" si="757"/>
        <v>-34200.85986</v>
      </c>
      <c r="H393" s="53"/>
      <c r="I393" s="53"/>
      <c r="J393" s="53">
        <v>21785.0</v>
      </c>
      <c r="K393" s="53">
        <v>-24535.14651640111</v>
      </c>
      <c r="L393" s="53">
        <v>-21767.72507918397</v>
      </c>
      <c r="M393" s="53">
        <v>0.0</v>
      </c>
      <c r="N393" s="53">
        <f t="shared" ref="N393:P393" si="758">K393*(1-61%)</f>
        <v>-9568.707141</v>
      </c>
      <c r="O393" s="53">
        <f t="shared" si="758"/>
        <v>-8489.412781</v>
      </c>
      <c r="P393" s="53">
        <f t="shared" si="758"/>
        <v>0</v>
      </c>
    </row>
    <row r="394">
      <c r="A394" s="53">
        <v>21788.0</v>
      </c>
      <c r="B394" s="53">
        <v>27163.95338915125</v>
      </c>
      <c r="C394" s="53">
        <v>107662.88257036712</v>
      </c>
      <c r="D394" s="53">
        <v>42582.50482728282</v>
      </c>
      <c r="E394" s="53">
        <f t="shared" ref="E394:G394" si="759">B394*(1-61%)</f>
        <v>10593.94182</v>
      </c>
      <c r="F394" s="53">
        <f t="shared" si="759"/>
        <v>41988.5242</v>
      </c>
      <c r="G394" s="53">
        <f t="shared" si="759"/>
        <v>16607.17688</v>
      </c>
      <c r="H394" s="53"/>
      <c r="I394" s="53"/>
      <c r="J394" s="53">
        <v>21786.0</v>
      </c>
      <c r="K394" s="53">
        <v>84401.7513659712</v>
      </c>
      <c r="L394" s="53">
        <v>69573.19787282236</v>
      </c>
      <c r="M394" s="53">
        <v>98633.38449366801</v>
      </c>
      <c r="N394" s="53">
        <f t="shared" ref="N394:P394" si="760">K394*(1-61%)</f>
        <v>32916.68303</v>
      </c>
      <c r="O394" s="53">
        <f t="shared" si="760"/>
        <v>27133.54717</v>
      </c>
      <c r="P394" s="53">
        <f t="shared" si="760"/>
        <v>38467.01995</v>
      </c>
    </row>
    <row r="395">
      <c r="A395" s="53">
        <v>21789.0</v>
      </c>
      <c r="B395" s="53">
        <v>-239697.83039687257</v>
      </c>
      <c r="C395" s="53">
        <v>69755.18136518315</v>
      </c>
      <c r="D395" s="53">
        <v>-16123.664242416959</v>
      </c>
      <c r="E395" s="53">
        <f t="shared" ref="E395:G395" si="761">B395*(1-61%)</f>
        <v>-93482.15385</v>
      </c>
      <c r="F395" s="53">
        <f t="shared" si="761"/>
        <v>27204.52073</v>
      </c>
      <c r="G395" s="53">
        <f t="shared" si="761"/>
        <v>-6288.229055</v>
      </c>
      <c r="H395" s="53"/>
      <c r="I395" s="53"/>
      <c r="J395" s="53">
        <v>21787.0</v>
      </c>
      <c r="K395" s="53">
        <v>164747.62095760385</v>
      </c>
      <c r="L395" s="53">
        <v>106038.58069440842</v>
      </c>
      <c r="M395" s="53">
        <v>-48425.08961844768</v>
      </c>
      <c r="N395" s="53">
        <f t="shared" ref="N395:P395" si="762">K395*(1-61%)</f>
        <v>64251.57217</v>
      </c>
      <c r="O395" s="53">
        <f t="shared" si="762"/>
        <v>41355.04647</v>
      </c>
      <c r="P395" s="53">
        <f t="shared" si="762"/>
        <v>-18885.78495</v>
      </c>
    </row>
    <row r="396">
      <c r="A396" s="53">
        <v>21790.0</v>
      </c>
      <c r="B396" s="53">
        <v>89894.5395418653</v>
      </c>
      <c r="C396" s="53">
        <v>175943.9924358358</v>
      </c>
      <c r="D396" s="53">
        <v>128708.04345095428</v>
      </c>
      <c r="E396" s="53">
        <f t="shared" ref="E396:G396" si="763">B396*(1-61%)</f>
        <v>35058.87042</v>
      </c>
      <c r="F396" s="53">
        <f t="shared" si="763"/>
        <v>68618.15705</v>
      </c>
      <c r="G396" s="53">
        <f t="shared" si="763"/>
        <v>50196.13695</v>
      </c>
      <c r="H396" s="53"/>
      <c r="I396" s="53"/>
      <c r="J396" s="53">
        <v>21788.0</v>
      </c>
      <c r="K396" s="53">
        <v>93080.47718378433</v>
      </c>
      <c r="L396" s="53">
        <v>188539.10410923365</v>
      </c>
      <c r="M396" s="53">
        <v>98113.81148787362</v>
      </c>
      <c r="N396" s="53">
        <f t="shared" ref="N396:P396" si="764">K396*(1-61%)</f>
        <v>36301.3861</v>
      </c>
      <c r="O396" s="53">
        <f t="shared" si="764"/>
        <v>73530.2506</v>
      </c>
      <c r="P396" s="53">
        <f t="shared" si="764"/>
        <v>38264.38648</v>
      </c>
    </row>
    <row r="397">
      <c r="A397" s="53">
        <v>21791.0</v>
      </c>
      <c r="B397" s="53">
        <v>128163.68908731705</v>
      </c>
      <c r="C397" s="53">
        <v>-117702.30292559968</v>
      </c>
      <c r="D397" s="53">
        <v>-11770.481483931888</v>
      </c>
      <c r="E397" s="53">
        <f t="shared" ref="E397:G397" si="765">B397*(1-61%)</f>
        <v>49983.83874</v>
      </c>
      <c r="F397" s="53">
        <f t="shared" si="765"/>
        <v>-45903.89814</v>
      </c>
      <c r="G397" s="53">
        <f t="shared" si="765"/>
        <v>-4590.487779</v>
      </c>
      <c r="H397" s="53"/>
      <c r="I397" s="53"/>
      <c r="J397" s="53">
        <v>21789.0</v>
      </c>
      <c r="K397" s="53">
        <v>-70807.3568370402</v>
      </c>
      <c r="L397" s="53">
        <v>93703.86683598236</v>
      </c>
      <c r="M397" s="53">
        <v>-25164.66698368518</v>
      </c>
      <c r="N397" s="53">
        <f t="shared" ref="N397:P397" si="766">K397*(1-61%)</f>
        <v>-27614.86917</v>
      </c>
      <c r="O397" s="53">
        <f t="shared" si="766"/>
        <v>36544.50807</v>
      </c>
      <c r="P397" s="53">
        <f t="shared" si="766"/>
        <v>-9814.220124</v>
      </c>
    </row>
    <row r="398">
      <c r="A398" s="53">
        <v>21792.0</v>
      </c>
      <c r="B398" s="53">
        <v>-189629.69757338145</v>
      </c>
      <c r="C398" s="53">
        <v>-112792.78064301483</v>
      </c>
      <c r="D398" s="53">
        <v>23161.413135475705</v>
      </c>
      <c r="E398" s="53">
        <f t="shared" ref="E398:G398" si="767">B398*(1-61%)</f>
        <v>-73955.58205</v>
      </c>
      <c r="F398" s="53">
        <f t="shared" si="767"/>
        <v>-43989.18445</v>
      </c>
      <c r="G398" s="53">
        <f t="shared" si="767"/>
        <v>9032.951123</v>
      </c>
      <c r="H398" s="53"/>
      <c r="I398" s="53"/>
      <c r="J398" s="53">
        <v>21790.0</v>
      </c>
      <c r="K398" s="53">
        <v>239101.81817389897</v>
      </c>
      <c r="L398" s="53">
        <v>280306.6021581032</v>
      </c>
      <c r="M398" s="53">
        <v>215078.73511273006</v>
      </c>
      <c r="N398" s="53">
        <f t="shared" ref="N398:P398" si="768">K398*(1-61%)</f>
        <v>93249.70909</v>
      </c>
      <c r="O398" s="53">
        <f t="shared" si="768"/>
        <v>109319.5748</v>
      </c>
      <c r="P398" s="53">
        <f t="shared" si="768"/>
        <v>83880.70669</v>
      </c>
    </row>
    <row r="399">
      <c r="A399" s="53">
        <v>21793.0</v>
      </c>
      <c r="B399" s="53">
        <v>-143544.1148200085</v>
      </c>
      <c r="C399" s="53">
        <v>751964.272064033</v>
      </c>
      <c r="D399" s="53">
        <v>85297.75864774003</v>
      </c>
      <c r="E399" s="53">
        <f t="shared" ref="E399:G399" si="769">B399*(1-61%)</f>
        <v>-55982.20478</v>
      </c>
      <c r="F399" s="53">
        <f t="shared" si="769"/>
        <v>293266.0661</v>
      </c>
      <c r="G399" s="53">
        <f t="shared" si="769"/>
        <v>33266.12587</v>
      </c>
      <c r="H399" s="53"/>
      <c r="I399" s="53"/>
      <c r="J399" s="53">
        <v>21791.0</v>
      </c>
      <c r="K399" s="53">
        <v>100328.48076124651</v>
      </c>
      <c r="L399" s="53">
        <v>-50714.714146748396</v>
      </c>
      <c r="M399" s="53">
        <v>-5717.742732259236</v>
      </c>
      <c r="N399" s="53">
        <f t="shared" ref="N399:P399" si="770">K399*(1-61%)</f>
        <v>39128.1075</v>
      </c>
      <c r="O399" s="53">
        <f t="shared" si="770"/>
        <v>-19778.73852</v>
      </c>
      <c r="P399" s="53">
        <f t="shared" si="770"/>
        <v>-2229.919666</v>
      </c>
    </row>
    <row r="400">
      <c r="A400" s="53">
        <v>21794.0</v>
      </c>
      <c r="B400" s="53">
        <v>24484.371913893356</v>
      </c>
      <c r="C400" s="53">
        <v>-118415.63803025591</v>
      </c>
      <c r="D400" s="53">
        <v>21342.202966440804</v>
      </c>
      <c r="E400" s="53">
        <f t="shared" ref="E400:G400" si="771">B400*(1-61%)</f>
        <v>9548.905046</v>
      </c>
      <c r="F400" s="53">
        <f t="shared" si="771"/>
        <v>-46182.09883</v>
      </c>
      <c r="G400" s="53">
        <f t="shared" si="771"/>
        <v>8323.459157</v>
      </c>
      <c r="H400" s="53"/>
      <c r="I400" s="53"/>
      <c r="J400" s="53">
        <v>21792.0</v>
      </c>
      <c r="K400" s="53">
        <v>-69084.4006162854</v>
      </c>
      <c r="L400" s="53">
        <v>23891.94163388045</v>
      </c>
      <c r="M400" s="53">
        <v>75745.49896936458</v>
      </c>
      <c r="N400" s="53">
        <f t="shared" ref="N400:P400" si="772">K400*(1-61%)</f>
        <v>-26942.91624</v>
      </c>
      <c r="O400" s="53">
        <f t="shared" si="772"/>
        <v>9317.857237</v>
      </c>
      <c r="P400" s="53">
        <f t="shared" si="772"/>
        <v>29540.7446</v>
      </c>
    </row>
    <row r="401">
      <c r="A401" s="53">
        <v>21796.0</v>
      </c>
      <c r="B401" s="53">
        <v>-356294.7457553898</v>
      </c>
      <c r="C401" s="53">
        <v>-393494.4588692376</v>
      </c>
      <c r="D401" s="53">
        <v>24144.008583654973</v>
      </c>
      <c r="E401" s="53">
        <f t="shared" ref="E401:G401" si="773">B401*(1-61%)</f>
        <v>-138954.9508</v>
      </c>
      <c r="F401" s="53">
        <f t="shared" si="773"/>
        <v>-153462.839</v>
      </c>
      <c r="G401" s="53">
        <f t="shared" si="773"/>
        <v>9416.163348</v>
      </c>
      <c r="H401" s="53"/>
      <c r="I401" s="53"/>
      <c r="J401" s="53">
        <v>21793.0</v>
      </c>
      <c r="K401" s="53">
        <v>-85869.57219725102</v>
      </c>
      <c r="L401" s="53">
        <v>525267.4513057321</v>
      </c>
      <c r="M401" s="53">
        <v>62121.15770506044</v>
      </c>
      <c r="N401" s="53">
        <f t="shared" ref="N401:P401" si="774">K401*(1-61%)</f>
        <v>-33489.13316</v>
      </c>
      <c r="O401" s="53">
        <f t="shared" si="774"/>
        <v>204854.306</v>
      </c>
      <c r="P401" s="53">
        <f t="shared" si="774"/>
        <v>24227.2515</v>
      </c>
    </row>
    <row r="402">
      <c r="A402" s="53">
        <v>21797.0</v>
      </c>
      <c r="B402" s="53">
        <v>-205276.34471952394</v>
      </c>
      <c r="C402" s="53">
        <v>-13652.696644334013</v>
      </c>
      <c r="D402" s="53">
        <v>72523.23981830783</v>
      </c>
      <c r="E402" s="53">
        <f t="shared" ref="E402:G402" si="775">B402*(1-61%)</f>
        <v>-80057.77444</v>
      </c>
      <c r="F402" s="53">
        <f t="shared" si="775"/>
        <v>-5324.551691</v>
      </c>
      <c r="G402" s="53">
        <f t="shared" si="775"/>
        <v>28284.06353</v>
      </c>
      <c r="H402" s="53"/>
      <c r="I402" s="53"/>
      <c r="J402" s="53">
        <v>21794.0</v>
      </c>
      <c r="K402" s="53">
        <v>115574.39347706073</v>
      </c>
      <c r="L402" s="53">
        <v>76120.30197050067</v>
      </c>
      <c r="M402" s="53">
        <v>35760.79026255935</v>
      </c>
      <c r="N402" s="53">
        <f t="shared" ref="N402:P402" si="776">K402*(1-61%)</f>
        <v>45074.01346</v>
      </c>
      <c r="O402" s="53">
        <f t="shared" si="776"/>
        <v>29686.91777</v>
      </c>
      <c r="P402" s="53">
        <f t="shared" si="776"/>
        <v>13946.7082</v>
      </c>
    </row>
    <row r="403">
      <c r="A403" s="53">
        <v>21798.0</v>
      </c>
      <c r="B403" s="53">
        <v>-102228.32408084066</v>
      </c>
      <c r="C403" s="53">
        <v>-368770.8532800695</v>
      </c>
      <c r="D403" s="53">
        <v>-40132.00396725029</v>
      </c>
      <c r="E403" s="53">
        <f t="shared" ref="E403:G403" si="777">B403*(1-61%)</f>
        <v>-39869.04639</v>
      </c>
      <c r="F403" s="53">
        <f t="shared" si="777"/>
        <v>-143820.6328</v>
      </c>
      <c r="G403" s="53">
        <f t="shared" si="777"/>
        <v>-15651.48155</v>
      </c>
      <c r="H403" s="53"/>
      <c r="I403" s="53"/>
      <c r="J403" s="53">
        <v>21796.0</v>
      </c>
      <c r="K403" s="53">
        <v>-53140.15167322489</v>
      </c>
      <c r="L403" s="53">
        <v>-37972.59741667876</v>
      </c>
      <c r="M403" s="53">
        <v>39855.781574604836</v>
      </c>
      <c r="N403" s="53">
        <f t="shared" ref="N403:P403" si="778">K403*(1-61%)</f>
        <v>-20724.65915</v>
      </c>
      <c r="O403" s="53">
        <f t="shared" si="778"/>
        <v>-14809.31299</v>
      </c>
      <c r="P403" s="53">
        <f t="shared" si="778"/>
        <v>15543.75481</v>
      </c>
    </row>
    <row r="404">
      <c r="A404" s="53">
        <v>21800.0</v>
      </c>
      <c r="B404" s="53">
        <v>42057.58670648401</v>
      </c>
      <c r="C404" s="53">
        <v>685722.730615674</v>
      </c>
      <c r="D404" s="53">
        <v>27991.368164469837</v>
      </c>
      <c r="E404" s="53">
        <f t="shared" ref="E404:G404" si="779">B404*(1-61%)</f>
        <v>16402.45882</v>
      </c>
      <c r="F404" s="53">
        <f t="shared" si="779"/>
        <v>267431.8649</v>
      </c>
      <c r="G404" s="53">
        <f t="shared" si="779"/>
        <v>10916.63358</v>
      </c>
      <c r="H404" s="53"/>
      <c r="I404" s="53"/>
      <c r="J404" s="53">
        <v>21797.0</v>
      </c>
      <c r="K404" s="53">
        <v>15732.667010676465</v>
      </c>
      <c r="L404" s="53">
        <v>210759.47117015114</v>
      </c>
      <c r="M404" s="53">
        <v>-110526.52348475266</v>
      </c>
      <c r="N404" s="53">
        <f t="shared" ref="N404:P404" si="780">K404*(1-61%)</f>
        <v>6135.740134</v>
      </c>
      <c r="O404" s="53">
        <f t="shared" si="780"/>
        <v>82196.19376</v>
      </c>
      <c r="P404" s="53">
        <f t="shared" si="780"/>
        <v>-43105.34416</v>
      </c>
    </row>
    <row r="405">
      <c r="A405" s="53">
        <v>21801.0</v>
      </c>
      <c r="B405" s="53">
        <v>-123599.16273484546</v>
      </c>
      <c r="C405" s="53">
        <v>19306.89779287777</v>
      </c>
      <c r="D405" s="53">
        <v>55920.84819733467</v>
      </c>
      <c r="E405" s="53">
        <f t="shared" ref="E405:G405" si="781">B405*(1-61%)</f>
        <v>-48203.67347</v>
      </c>
      <c r="F405" s="53">
        <f t="shared" si="781"/>
        <v>7529.690139</v>
      </c>
      <c r="G405" s="53">
        <f t="shared" si="781"/>
        <v>21809.1308</v>
      </c>
      <c r="H405" s="53"/>
      <c r="I405" s="53"/>
      <c r="J405" s="53">
        <v>21798.0</v>
      </c>
      <c r="K405" s="53">
        <v>82133.15141215287</v>
      </c>
      <c r="L405" s="53">
        <v>1137.2930568356737</v>
      </c>
      <c r="M405" s="53">
        <v>4418.716180620035</v>
      </c>
      <c r="N405" s="53">
        <f t="shared" ref="N405:P405" si="782">K405*(1-61%)</f>
        <v>32031.92905</v>
      </c>
      <c r="O405" s="53">
        <f t="shared" si="782"/>
        <v>443.5442922</v>
      </c>
      <c r="P405" s="53">
        <f t="shared" si="782"/>
        <v>1723.29931</v>
      </c>
    </row>
    <row r="406">
      <c r="A406" s="53">
        <v>21806.0</v>
      </c>
      <c r="B406" s="53">
        <v>190718.85423432154</v>
      </c>
      <c r="C406" s="53">
        <v>381899.13171822944</v>
      </c>
      <c r="D406" s="53">
        <v>212639.44387751355</v>
      </c>
      <c r="E406" s="53">
        <f t="shared" ref="E406:G406" si="783">B406*(1-61%)</f>
        <v>74380.35315</v>
      </c>
      <c r="F406" s="53">
        <f t="shared" si="783"/>
        <v>148940.6614</v>
      </c>
      <c r="G406" s="53">
        <f t="shared" si="783"/>
        <v>82929.38311</v>
      </c>
      <c r="H406" s="53"/>
      <c r="I406" s="53"/>
      <c r="J406" s="53">
        <v>21800.0</v>
      </c>
      <c r="K406" s="53">
        <v>365249.8377120811</v>
      </c>
      <c r="L406" s="53">
        <v>1016891.086657641</v>
      </c>
      <c r="M406" s="53">
        <v>28688.363317100313</v>
      </c>
      <c r="N406" s="53">
        <f t="shared" ref="N406:P406" si="784">K406*(1-61%)</f>
        <v>142447.4367</v>
      </c>
      <c r="O406" s="53">
        <f t="shared" si="784"/>
        <v>396587.5238</v>
      </c>
      <c r="P406" s="53">
        <f t="shared" si="784"/>
        <v>11188.46169</v>
      </c>
    </row>
    <row r="407">
      <c r="A407" s="53">
        <v>22030.0</v>
      </c>
      <c r="B407" s="53">
        <v>439575.7185205152</v>
      </c>
      <c r="C407" s="53">
        <v>256618.40420481478</v>
      </c>
      <c r="D407" s="53">
        <v>129189.82409495609</v>
      </c>
      <c r="E407" s="53">
        <f t="shared" ref="E407:G407" si="785">B407*(1-61%)</f>
        <v>171434.5302</v>
      </c>
      <c r="F407" s="53">
        <f t="shared" si="785"/>
        <v>100081.1776</v>
      </c>
      <c r="G407" s="53">
        <f t="shared" si="785"/>
        <v>50384.0314</v>
      </c>
      <c r="J407" s="53">
        <v>21801.0</v>
      </c>
      <c r="K407" s="53">
        <v>-113798.1332970347</v>
      </c>
      <c r="L407" s="53">
        <v>86706.90308920613</v>
      </c>
      <c r="M407" s="53">
        <v>61775.89203569325</v>
      </c>
      <c r="N407" s="53">
        <f t="shared" ref="N407:P407" si="786">K407*(1-61%)</f>
        <v>-44381.27199</v>
      </c>
      <c r="O407" s="53">
        <f t="shared" si="786"/>
        <v>33815.6922</v>
      </c>
      <c r="P407" s="53">
        <f t="shared" si="786"/>
        <v>24092.59789</v>
      </c>
    </row>
    <row r="408">
      <c r="A408" s="53">
        <v>22038.0</v>
      </c>
      <c r="B408" s="53">
        <v>718337.3165855458</v>
      </c>
      <c r="C408" s="53">
        <v>711513.2144078248</v>
      </c>
      <c r="D408" s="53">
        <v>160507.12793215227</v>
      </c>
      <c r="E408" s="53">
        <f t="shared" ref="E408:G408" si="787">B408*(1-61%)</f>
        <v>280151.5535</v>
      </c>
      <c r="F408" s="53">
        <f t="shared" si="787"/>
        <v>277490.1536</v>
      </c>
      <c r="G408" s="53">
        <f t="shared" si="787"/>
        <v>62597.77989</v>
      </c>
      <c r="J408" s="53">
        <v>21806.0</v>
      </c>
      <c r="K408" s="53">
        <v>348786.21321531996</v>
      </c>
      <c r="L408" s="53">
        <v>566983.5127810152</v>
      </c>
      <c r="M408" s="53">
        <v>247384.26182594828</v>
      </c>
      <c r="N408" s="53">
        <f t="shared" ref="N408:P408" si="788">K408*(1-61%)</f>
        <v>136026.6232</v>
      </c>
      <c r="O408" s="53">
        <f t="shared" si="788"/>
        <v>221123.57</v>
      </c>
      <c r="P408" s="53">
        <f t="shared" si="788"/>
        <v>96479.86211</v>
      </c>
    </row>
    <row r="409">
      <c r="A409" s="53">
        <v>22039.0</v>
      </c>
      <c r="B409" s="53">
        <v>951750.6239871711</v>
      </c>
      <c r="C409" s="53">
        <v>699198.5101256345</v>
      </c>
      <c r="D409" s="53">
        <v>489602.98430007417</v>
      </c>
      <c r="E409" s="53">
        <f t="shared" ref="E409:G409" si="789">B409*(1-61%)</f>
        <v>371182.7434</v>
      </c>
      <c r="F409" s="53">
        <f t="shared" si="789"/>
        <v>272687.4189</v>
      </c>
      <c r="G409" s="53">
        <f t="shared" si="789"/>
        <v>190945.1639</v>
      </c>
      <c r="J409" s="53">
        <v>22030.0</v>
      </c>
      <c r="K409" s="53">
        <v>555640.1016302224</v>
      </c>
      <c r="L409" s="53">
        <v>350587.1048953451</v>
      </c>
      <c r="M409" s="53">
        <v>217939.86400840204</v>
      </c>
      <c r="N409" s="53">
        <f t="shared" ref="N409:P409" si="790">K409*(1-61%)</f>
        <v>216699.6396</v>
      </c>
      <c r="O409" s="53">
        <f t="shared" si="790"/>
        <v>136728.9709</v>
      </c>
      <c r="P409" s="53">
        <f t="shared" si="790"/>
        <v>84996.54696</v>
      </c>
    </row>
    <row r="410">
      <c r="A410" s="53">
        <v>22041.0</v>
      </c>
      <c r="B410" s="53">
        <v>518382.9267119058</v>
      </c>
      <c r="C410" s="53">
        <v>-132311.40750202895</v>
      </c>
      <c r="D410" s="53">
        <v>-41697.485566714924</v>
      </c>
      <c r="E410" s="53">
        <f t="shared" ref="E410:G410" si="791">B410*(1-61%)</f>
        <v>202169.3414</v>
      </c>
      <c r="F410" s="53">
        <f t="shared" si="791"/>
        <v>-51601.44893</v>
      </c>
      <c r="G410" s="53">
        <f t="shared" si="791"/>
        <v>-16262.01937</v>
      </c>
      <c r="J410" s="53">
        <v>22038.0</v>
      </c>
      <c r="K410" s="53">
        <v>830361.6614352932</v>
      </c>
      <c r="L410" s="53">
        <v>886199.5600178658</v>
      </c>
      <c r="M410" s="53">
        <v>52988.58437590417</v>
      </c>
      <c r="N410" s="53">
        <f t="shared" ref="N410:P410" si="792">K410*(1-61%)</f>
        <v>323841.048</v>
      </c>
      <c r="O410" s="53">
        <f t="shared" si="792"/>
        <v>345617.8284</v>
      </c>
      <c r="P410" s="53">
        <f t="shared" si="792"/>
        <v>20665.54791</v>
      </c>
    </row>
    <row r="411">
      <c r="A411" s="53">
        <v>22042.0</v>
      </c>
      <c r="B411" s="53">
        <v>-28971.703901321198</v>
      </c>
      <c r="C411" s="53">
        <v>41564.87740477045</v>
      </c>
      <c r="D411" s="53">
        <v>84792.36181997076</v>
      </c>
      <c r="E411" s="53">
        <f t="shared" ref="E411:G411" si="793">B411*(1-61%)</f>
        <v>-11298.96452</v>
      </c>
      <c r="F411" s="53">
        <f t="shared" si="793"/>
        <v>16210.30219</v>
      </c>
      <c r="G411" s="53">
        <f t="shared" si="793"/>
        <v>33069.02111</v>
      </c>
      <c r="J411" s="53">
        <v>22039.0</v>
      </c>
      <c r="K411" s="53">
        <v>1299062.9743979813</v>
      </c>
      <c r="L411" s="53">
        <v>1165927.3882794247</v>
      </c>
      <c r="M411" s="53">
        <v>419743.7861184468</v>
      </c>
      <c r="N411" s="53">
        <f t="shared" ref="N411:P411" si="794">K411*(1-61%)</f>
        <v>506634.56</v>
      </c>
      <c r="O411" s="53">
        <f t="shared" si="794"/>
        <v>454711.6814</v>
      </c>
      <c r="P411" s="53">
        <f t="shared" si="794"/>
        <v>163700.0766</v>
      </c>
    </row>
    <row r="412">
      <c r="A412" s="53">
        <v>22043.0</v>
      </c>
      <c r="B412" s="53">
        <v>-129725.05318781524</v>
      </c>
      <c r="C412" s="53">
        <v>-111004.58859093538</v>
      </c>
      <c r="D412" s="53">
        <v>-53257.26235470478</v>
      </c>
      <c r="E412" s="53">
        <f t="shared" ref="E412:G412" si="795">B412*(1-61%)</f>
        <v>-50592.77074</v>
      </c>
      <c r="F412" s="53">
        <f t="shared" si="795"/>
        <v>-43291.78955</v>
      </c>
      <c r="G412" s="53">
        <f t="shared" si="795"/>
        <v>-20770.33232</v>
      </c>
      <c r="J412" s="53">
        <v>22040.0</v>
      </c>
      <c r="K412" s="53">
        <v>41653.95333919605</v>
      </c>
      <c r="L412" s="53">
        <v>0.0</v>
      </c>
      <c r="M412" s="53"/>
      <c r="N412" s="53">
        <f t="shared" ref="N412:P412" si="796">K412*(1-61%)</f>
        <v>16245.0418</v>
      </c>
      <c r="O412" s="53">
        <f t="shared" si="796"/>
        <v>0</v>
      </c>
      <c r="P412" s="53">
        <f t="shared" si="796"/>
        <v>0</v>
      </c>
    </row>
    <row r="413">
      <c r="A413" s="53">
        <v>22044.0</v>
      </c>
      <c r="B413" s="53">
        <v>245189.9928809899</v>
      </c>
      <c r="C413" s="53">
        <v>-108519.31955604626</v>
      </c>
      <c r="D413" s="53">
        <v>103049.70882977212</v>
      </c>
      <c r="E413" s="53">
        <f t="shared" ref="E413:G413" si="797">B413*(1-61%)</f>
        <v>95624.09722</v>
      </c>
      <c r="F413" s="53">
        <f t="shared" si="797"/>
        <v>-42322.53463</v>
      </c>
      <c r="G413" s="53">
        <f t="shared" si="797"/>
        <v>40189.38644</v>
      </c>
      <c r="J413" s="53">
        <v>22041.0</v>
      </c>
      <c r="K413" s="53">
        <v>681167.9639717549</v>
      </c>
      <c r="L413" s="53">
        <v>265233.58576534217</v>
      </c>
      <c r="M413" s="53">
        <v>14911.227136580455</v>
      </c>
      <c r="N413" s="53">
        <f t="shared" ref="N413:P413" si="798">K413*(1-61%)</f>
        <v>265655.5059</v>
      </c>
      <c r="O413" s="53">
        <f t="shared" si="798"/>
        <v>103441.0984</v>
      </c>
      <c r="P413" s="53">
        <f t="shared" si="798"/>
        <v>5815.378583</v>
      </c>
    </row>
    <row r="414">
      <c r="A414" s="53">
        <v>22045.0</v>
      </c>
      <c r="B414" s="53">
        <v>0.0</v>
      </c>
      <c r="C414" s="53">
        <v>50509.268322742835</v>
      </c>
      <c r="D414" s="53">
        <v>28099.11897677215</v>
      </c>
      <c r="E414" s="53">
        <f t="shared" ref="E414:G414" si="799">B414*(1-61%)</f>
        <v>0</v>
      </c>
      <c r="F414" s="53">
        <f t="shared" si="799"/>
        <v>19698.61465</v>
      </c>
      <c r="G414" s="53">
        <f t="shared" si="799"/>
        <v>10958.6564</v>
      </c>
      <c r="J414" s="53">
        <v>22042.0</v>
      </c>
      <c r="K414" s="53">
        <v>209991.84940853485</v>
      </c>
      <c r="L414" s="53">
        <v>268451.1270210584</v>
      </c>
      <c r="M414" s="53">
        <v>190189.18344317668</v>
      </c>
      <c r="N414" s="53">
        <f t="shared" ref="N414:P414" si="800">K414*(1-61%)</f>
        <v>81896.82127</v>
      </c>
      <c r="O414" s="53">
        <f t="shared" si="800"/>
        <v>104695.9395</v>
      </c>
      <c r="P414" s="53">
        <f t="shared" si="800"/>
        <v>74173.78154</v>
      </c>
    </row>
    <row r="415">
      <c r="A415" s="53">
        <v>22046.0</v>
      </c>
      <c r="B415" s="53">
        <v>344864.60282336845</v>
      </c>
      <c r="C415" s="53">
        <v>-355110.76537171943</v>
      </c>
      <c r="D415" s="53">
        <v>41479.87024617198</v>
      </c>
      <c r="E415" s="53">
        <f t="shared" ref="E415:G415" si="801">B415*(1-61%)</f>
        <v>134497.1951</v>
      </c>
      <c r="F415" s="53">
        <f t="shared" si="801"/>
        <v>-138493.1985</v>
      </c>
      <c r="G415" s="53">
        <f t="shared" si="801"/>
        <v>16177.1494</v>
      </c>
      <c r="J415" s="53">
        <v>22043.0</v>
      </c>
      <c r="K415" s="53">
        <v>-9310.91063683637</v>
      </c>
      <c r="L415" s="53">
        <v>43288.5861174989</v>
      </c>
      <c r="M415" s="53">
        <v>26931.14213538458</v>
      </c>
      <c r="N415" s="53">
        <f t="shared" ref="N415:P415" si="802">K415*(1-61%)</f>
        <v>-3631.255148</v>
      </c>
      <c r="O415" s="53">
        <f t="shared" si="802"/>
        <v>16882.54859</v>
      </c>
      <c r="P415" s="53">
        <f t="shared" si="802"/>
        <v>10503.14543</v>
      </c>
    </row>
    <row r="416">
      <c r="A416" s="53">
        <v>22076.0</v>
      </c>
      <c r="B416" s="53">
        <v>929008.1992320223</v>
      </c>
      <c r="C416" s="53">
        <v>-218281.88038044458</v>
      </c>
      <c r="D416" s="53">
        <v>-36422.18781957689</v>
      </c>
      <c r="E416" s="53">
        <f t="shared" ref="E416:G416" si="803">B416*(1-61%)</f>
        <v>362313.1977</v>
      </c>
      <c r="F416" s="53">
        <f t="shared" si="803"/>
        <v>-85129.93335</v>
      </c>
      <c r="G416" s="53">
        <f t="shared" si="803"/>
        <v>-14204.65325</v>
      </c>
      <c r="J416" s="53">
        <v>22044.0</v>
      </c>
      <c r="K416" s="53">
        <v>322492.08369916474</v>
      </c>
      <c r="L416" s="53">
        <v>58872.05960872354</v>
      </c>
      <c r="M416" s="53">
        <v>123678.029299822</v>
      </c>
      <c r="N416" s="53">
        <f t="shared" ref="N416:P416" si="804">K416*(1-61%)</f>
        <v>125771.9126</v>
      </c>
      <c r="O416" s="53">
        <f t="shared" si="804"/>
        <v>22960.10325</v>
      </c>
      <c r="P416" s="53">
        <f t="shared" si="804"/>
        <v>48234.43143</v>
      </c>
    </row>
    <row r="417">
      <c r="J417" s="53">
        <v>22045.0</v>
      </c>
      <c r="K417" s="53">
        <v>0.0</v>
      </c>
      <c r="L417" s="53">
        <v>54788.79872010247</v>
      </c>
      <c r="M417" s="53">
        <v>43267.57519194449</v>
      </c>
      <c r="N417" s="53">
        <f t="shared" ref="N417:P417" si="805">K417*(1-61%)</f>
        <v>0</v>
      </c>
      <c r="O417" s="53">
        <f t="shared" si="805"/>
        <v>21367.6315</v>
      </c>
      <c r="P417" s="53">
        <f t="shared" si="805"/>
        <v>16874.35432</v>
      </c>
    </row>
    <row r="418">
      <c r="J418" s="53">
        <v>22046.0</v>
      </c>
      <c r="K418" s="53">
        <v>459936.39191052713</v>
      </c>
      <c r="L418" s="53">
        <v>-216593.6343065002</v>
      </c>
      <c r="M418" s="53">
        <v>17044.231312309184</v>
      </c>
      <c r="N418" s="53">
        <f t="shared" ref="N418:P418" si="806">K418*(1-61%)</f>
        <v>179375.1928</v>
      </c>
      <c r="O418" s="53">
        <f t="shared" si="806"/>
        <v>-84471.51738</v>
      </c>
      <c r="P418" s="53">
        <f t="shared" si="806"/>
        <v>6647.250212</v>
      </c>
    </row>
    <row r="419">
      <c r="J419" s="53">
        <v>22076.0</v>
      </c>
      <c r="K419" s="53">
        <v>1151712.2001383011</v>
      </c>
      <c r="L419" s="53">
        <v>-162842.24222848212</v>
      </c>
      <c r="M419" s="53">
        <v>-22391.50877657745</v>
      </c>
      <c r="N419" s="53">
        <f t="shared" ref="N419:P419" si="807">K419*(1-61%)</f>
        <v>449167.7581</v>
      </c>
      <c r="O419" s="53">
        <f t="shared" si="807"/>
        <v>-63508.47447</v>
      </c>
      <c r="P419" s="53">
        <f t="shared" si="807"/>
        <v>-8732.688423</v>
      </c>
    </row>
  </sheetData>
  <mergeCells count="4">
    <mergeCell ref="B2:D2"/>
    <mergeCell ref="E2:G2"/>
    <mergeCell ref="K2:M2"/>
    <mergeCell ref="N2:P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11.5"/>
    <col customWidth="1" min="3" max="5" width="9.63"/>
    <col customWidth="1" min="6" max="7" width="11.5"/>
    <col customWidth="1" min="8" max="10" width="9.63"/>
    <col customWidth="1" min="11" max="12" width="11.5"/>
    <col customWidth="1" min="13" max="15" width="9.63"/>
    <col customWidth="1" min="16" max="17" width="11.5"/>
    <col customWidth="1" min="18" max="20" width="9.63"/>
    <col customWidth="1" min="21" max="22" width="11.5"/>
    <col customWidth="1" min="23" max="25" width="9.63"/>
    <col customWidth="1" min="26" max="26" width="3.25"/>
    <col hidden="1" min="27" max="33" width="12.63"/>
  </cols>
  <sheetData>
    <row r="1">
      <c r="A1" s="1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4"/>
      <c r="AB2" s="4"/>
      <c r="AC2" s="4"/>
      <c r="AD2" s="4"/>
      <c r="AE2" s="4"/>
      <c r="AF2" s="4"/>
      <c r="AG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  <c r="AB3" s="4"/>
      <c r="AC3" s="4"/>
      <c r="AD3" s="4"/>
      <c r="AE3" s="4"/>
      <c r="AF3" s="4"/>
      <c r="AG3" s="4"/>
    </row>
    <row r="4">
      <c r="A4" s="8"/>
      <c r="B4" s="13"/>
      <c r="C4" s="13"/>
      <c r="D4" s="13"/>
      <c r="E4" s="13"/>
      <c r="F4" s="8"/>
      <c r="G4" s="8"/>
      <c r="H4" s="8"/>
      <c r="I4" s="8"/>
      <c r="J4" s="8"/>
      <c r="K4" s="8"/>
      <c r="L4" s="13"/>
      <c r="M4" s="13"/>
      <c r="N4" s="13"/>
      <c r="O4" s="13"/>
      <c r="P4" s="8"/>
      <c r="Q4" s="13"/>
      <c r="R4" s="13"/>
      <c r="S4" s="13"/>
      <c r="T4" s="13"/>
      <c r="U4" s="8"/>
      <c r="V4" s="8"/>
      <c r="W4" s="8"/>
      <c r="X4" s="8"/>
      <c r="Y4" s="8"/>
      <c r="Z4" s="8"/>
      <c r="AA4" s="9"/>
      <c r="AB4" s="4"/>
      <c r="AC4" s="4"/>
      <c r="AD4" s="4"/>
      <c r="AE4" s="4"/>
      <c r="AF4" s="4"/>
      <c r="AG4" s="4"/>
    </row>
    <row r="5">
      <c r="A5" s="14"/>
      <c r="B5" s="44" t="s">
        <v>67</v>
      </c>
      <c r="C5" s="45"/>
      <c r="D5" s="45"/>
      <c r="E5" s="46"/>
      <c r="F5" s="36"/>
      <c r="G5" s="47" t="s">
        <v>24</v>
      </c>
      <c r="H5" s="48"/>
      <c r="I5" s="48"/>
      <c r="J5" s="49"/>
      <c r="K5" s="14"/>
      <c r="L5" s="47" t="s">
        <v>25</v>
      </c>
      <c r="M5" s="48"/>
      <c r="N5" s="48"/>
      <c r="O5" s="49"/>
      <c r="P5" s="50"/>
      <c r="Q5" s="47" t="s">
        <v>26</v>
      </c>
      <c r="R5" s="48"/>
      <c r="S5" s="48"/>
      <c r="T5" s="49"/>
      <c r="U5" s="36"/>
      <c r="V5" s="47" t="s">
        <v>27</v>
      </c>
      <c r="W5" s="48"/>
      <c r="X5" s="48"/>
      <c r="Y5" s="49"/>
      <c r="Z5" s="14"/>
      <c r="AA5" s="9"/>
      <c r="AB5" s="4"/>
      <c r="AC5" s="4"/>
      <c r="AD5" s="4"/>
      <c r="AE5" s="4"/>
      <c r="AF5" s="4"/>
      <c r="AG5" s="4"/>
    </row>
    <row r="6">
      <c r="A6" s="14"/>
      <c r="B6" s="28" t="s">
        <v>28</v>
      </c>
      <c r="C6" s="51">
        <v>2023.0</v>
      </c>
      <c r="D6" s="51">
        <v>2024.0</v>
      </c>
      <c r="E6" s="51" t="s">
        <v>893</v>
      </c>
      <c r="F6" s="36"/>
      <c r="G6" s="28" t="s">
        <v>28</v>
      </c>
      <c r="H6" s="51">
        <v>2023.0</v>
      </c>
      <c r="I6" s="51">
        <v>2024.0</v>
      </c>
      <c r="J6" s="51" t="s">
        <v>893</v>
      </c>
      <c r="K6" s="14"/>
      <c r="L6" s="28" t="s">
        <v>28</v>
      </c>
      <c r="M6" s="51">
        <v>2023.0</v>
      </c>
      <c r="N6" s="51">
        <v>2024.0</v>
      </c>
      <c r="O6" s="51" t="s">
        <v>893</v>
      </c>
      <c r="P6" s="50"/>
      <c r="Q6" s="28" t="s">
        <v>28</v>
      </c>
      <c r="R6" s="51">
        <v>2023.0</v>
      </c>
      <c r="S6" s="51">
        <v>2024.0</v>
      </c>
      <c r="T6" s="51" t="s">
        <v>893</v>
      </c>
      <c r="U6" s="36"/>
      <c r="V6" s="28" t="s">
        <v>28</v>
      </c>
      <c r="W6" s="51">
        <v>2023.0</v>
      </c>
      <c r="X6" s="51">
        <v>2024.0</v>
      </c>
      <c r="Y6" s="51" t="s">
        <v>893</v>
      </c>
      <c r="Z6" s="14"/>
      <c r="AA6" s="9"/>
      <c r="AB6" s="4"/>
      <c r="AC6" s="4"/>
      <c r="AD6" s="4"/>
      <c r="AE6" s="4"/>
      <c r="AF6" s="4"/>
      <c r="AG6" s="4"/>
    </row>
    <row r="7">
      <c r="A7" s="14"/>
      <c r="B7" s="52" t="s">
        <v>30</v>
      </c>
      <c r="C7" s="53"/>
      <c r="D7" s="53"/>
      <c r="E7" s="53">
        <f t="shared" ref="E7:E9" si="1">D7-C7</f>
        <v>0</v>
      </c>
      <c r="F7" s="36"/>
      <c r="G7" s="55" t="s">
        <v>30</v>
      </c>
      <c r="H7" s="53"/>
      <c r="I7" s="53"/>
      <c r="J7" s="53">
        <f t="shared" ref="J7:J9" si="2">I7-H7</f>
        <v>0</v>
      </c>
      <c r="K7" s="14"/>
      <c r="L7" s="55" t="s">
        <v>30</v>
      </c>
      <c r="M7" s="53"/>
      <c r="N7" s="53"/>
      <c r="O7" s="53">
        <f t="shared" ref="O7:O8" si="3">N7-M7</f>
        <v>0</v>
      </c>
      <c r="P7" s="50"/>
      <c r="Q7" s="55" t="s">
        <v>30</v>
      </c>
      <c r="R7" s="53"/>
      <c r="S7" s="53"/>
      <c r="T7" s="53">
        <f t="shared" ref="T7:T9" si="4">S7-R7</f>
        <v>0</v>
      </c>
      <c r="U7" s="36"/>
      <c r="V7" s="55" t="s">
        <v>30</v>
      </c>
      <c r="W7" s="53"/>
      <c r="X7" s="53"/>
      <c r="Y7" s="53">
        <f t="shared" ref="Y7:Y9" si="5">X7-W7</f>
        <v>0</v>
      </c>
      <c r="Z7" s="14"/>
      <c r="AA7" s="9"/>
      <c r="AB7" s="4"/>
      <c r="AC7" s="4"/>
      <c r="AD7" s="4"/>
      <c r="AE7" s="4"/>
      <c r="AF7" s="4"/>
      <c r="AG7" s="4"/>
    </row>
    <row r="8">
      <c r="A8" s="14"/>
      <c r="B8" s="55" t="s">
        <v>31</v>
      </c>
      <c r="C8" s="53"/>
      <c r="D8" s="53"/>
      <c r="E8" s="53">
        <f t="shared" si="1"/>
        <v>0</v>
      </c>
      <c r="F8" s="36"/>
      <c r="G8" s="55" t="s">
        <v>31</v>
      </c>
      <c r="H8" s="53"/>
      <c r="I8" s="53"/>
      <c r="J8" s="53">
        <f t="shared" si="2"/>
        <v>0</v>
      </c>
      <c r="K8" s="14"/>
      <c r="L8" s="55" t="s">
        <v>31</v>
      </c>
      <c r="M8" s="53"/>
      <c r="N8" s="53"/>
      <c r="O8" s="53">
        <f t="shared" si="3"/>
        <v>0</v>
      </c>
      <c r="P8" s="50"/>
      <c r="Q8" s="55" t="s">
        <v>31</v>
      </c>
      <c r="R8" s="53"/>
      <c r="S8" s="53"/>
      <c r="T8" s="53">
        <f t="shared" si="4"/>
        <v>0</v>
      </c>
      <c r="U8" s="36"/>
      <c r="V8" s="55" t="s">
        <v>31</v>
      </c>
      <c r="W8" s="53"/>
      <c r="X8" s="53"/>
      <c r="Y8" s="53">
        <f t="shared" si="5"/>
        <v>0</v>
      </c>
      <c r="Z8" s="14"/>
      <c r="AA8" s="9"/>
      <c r="AB8" s="4"/>
      <c r="AC8" s="4"/>
      <c r="AD8" s="4"/>
      <c r="AE8" s="4"/>
      <c r="AF8" s="4"/>
      <c r="AG8" s="4"/>
    </row>
    <row r="9">
      <c r="A9" s="14"/>
      <c r="B9" s="55" t="s">
        <v>32</v>
      </c>
      <c r="C9" s="54" t="str">
        <f t="shared" ref="C9:D9" si="6">C8/C7</f>
        <v>#DIV/0!</v>
      </c>
      <c r="D9" s="54" t="str">
        <f t="shared" si="6"/>
        <v>#DIV/0!</v>
      </c>
      <c r="E9" s="54" t="str">
        <f t="shared" si="1"/>
        <v>#DIV/0!</v>
      </c>
      <c r="F9" s="36"/>
      <c r="G9" s="55" t="s">
        <v>32</v>
      </c>
      <c r="H9" s="54" t="str">
        <f t="shared" ref="H9:I9" si="7">H8/H7</f>
        <v>#DIV/0!</v>
      </c>
      <c r="I9" s="54" t="str">
        <f t="shared" si="7"/>
        <v>#DIV/0!</v>
      </c>
      <c r="J9" s="54" t="str">
        <f t="shared" si="2"/>
        <v>#DIV/0!</v>
      </c>
      <c r="K9" s="14"/>
      <c r="L9" s="55" t="s">
        <v>32</v>
      </c>
      <c r="M9" s="54" t="str">
        <f>M16+M23</f>
        <v>#DIV/0!</v>
      </c>
      <c r="N9" s="54" t="str">
        <f>N8/N7</f>
        <v>#DIV/0!</v>
      </c>
      <c r="O9" s="54" t="str">
        <f>O16+O23</f>
        <v>#DIV/0!</v>
      </c>
      <c r="P9" s="50"/>
      <c r="Q9" s="55" t="s">
        <v>32</v>
      </c>
      <c r="R9" s="54" t="str">
        <f t="shared" ref="R9:S9" si="8">R8/R7</f>
        <v>#DIV/0!</v>
      </c>
      <c r="S9" s="54" t="str">
        <f t="shared" si="8"/>
        <v>#DIV/0!</v>
      </c>
      <c r="T9" s="54" t="str">
        <f t="shared" si="4"/>
        <v>#DIV/0!</v>
      </c>
      <c r="U9" s="36"/>
      <c r="V9" s="55" t="s">
        <v>32</v>
      </c>
      <c r="W9" s="54" t="str">
        <f t="shared" ref="W9:X9" si="9">W8/W7</f>
        <v>#DIV/0!</v>
      </c>
      <c r="X9" s="54" t="str">
        <f t="shared" si="9"/>
        <v>#DIV/0!</v>
      </c>
      <c r="Y9" s="54" t="str">
        <f t="shared" si="5"/>
        <v>#DIV/0!</v>
      </c>
      <c r="Z9" s="14"/>
      <c r="AA9" s="9"/>
      <c r="AB9" s="4"/>
      <c r="AC9" s="4"/>
      <c r="AD9" s="4"/>
      <c r="AE9" s="4"/>
      <c r="AF9" s="4"/>
      <c r="AG9" s="4"/>
    </row>
    <row r="10">
      <c r="A10" s="8"/>
      <c r="B10" s="42"/>
      <c r="C10" s="42"/>
      <c r="D10" s="42"/>
      <c r="E10" s="42"/>
      <c r="F10" s="8"/>
      <c r="G10" s="8"/>
      <c r="H10" s="8"/>
      <c r="I10" s="8"/>
      <c r="J10" s="8"/>
      <c r="K10" s="8"/>
      <c r="L10" s="42"/>
      <c r="M10" s="42"/>
      <c r="N10" s="42"/>
      <c r="O10" s="42"/>
      <c r="P10" s="8"/>
      <c r="Q10" s="42"/>
      <c r="R10" s="42"/>
      <c r="S10" s="42"/>
      <c r="T10" s="42"/>
      <c r="U10" s="8"/>
      <c r="V10" s="8"/>
      <c r="W10" s="8"/>
      <c r="X10" s="8"/>
      <c r="Y10" s="8"/>
      <c r="Z10" s="8"/>
      <c r="AA10" s="9"/>
      <c r="AB10" s="4"/>
      <c r="AC10" s="4"/>
      <c r="AD10" s="4"/>
      <c r="AE10" s="4"/>
      <c r="AF10" s="4"/>
      <c r="AG10" s="4"/>
    </row>
    <row r="11">
      <c r="A11" s="8"/>
      <c r="B11" s="13"/>
      <c r="C11" s="13"/>
      <c r="D11" s="13"/>
      <c r="E11" s="13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9"/>
      <c r="AB11" s="4"/>
      <c r="AC11" s="4"/>
      <c r="AD11" s="4"/>
      <c r="AE11" s="4"/>
      <c r="AF11" s="4"/>
      <c r="AG11" s="4"/>
    </row>
    <row r="12">
      <c r="A12" s="14"/>
      <c r="B12" s="44" t="s">
        <v>894</v>
      </c>
      <c r="C12" s="45"/>
      <c r="D12" s="45"/>
      <c r="E12" s="46"/>
      <c r="F12" s="36"/>
      <c r="G12" s="44" t="s">
        <v>24</v>
      </c>
      <c r="H12" s="45"/>
      <c r="I12" s="45"/>
      <c r="J12" s="46"/>
      <c r="K12" s="14"/>
      <c r="L12" s="44" t="s">
        <v>25</v>
      </c>
      <c r="M12" s="45"/>
      <c r="N12" s="45"/>
      <c r="O12" s="46"/>
      <c r="P12" s="50"/>
      <c r="Q12" s="44" t="s">
        <v>26</v>
      </c>
      <c r="R12" s="45"/>
      <c r="S12" s="45"/>
      <c r="T12" s="46"/>
      <c r="U12" s="36"/>
      <c r="V12" s="44" t="s">
        <v>27</v>
      </c>
      <c r="W12" s="45"/>
      <c r="X12" s="45"/>
      <c r="Y12" s="46"/>
      <c r="Z12" s="8"/>
      <c r="AA12" s="9"/>
      <c r="AB12" s="4"/>
      <c r="AC12" s="4"/>
      <c r="AD12" s="4"/>
      <c r="AE12" s="4"/>
      <c r="AF12" s="4"/>
      <c r="AG12" s="4"/>
    </row>
    <row r="13">
      <c r="A13" s="8"/>
      <c r="B13" s="28" t="s">
        <v>28</v>
      </c>
      <c r="C13" s="51">
        <v>2023.0</v>
      </c>
      <c r="D13" s="51">
        <v>2024.0</v>
      </c>
      <c r="E13" s="51" t="s">
        <v>893</v>
      </c>
      <c r="F13" s="36"/>
      <c r="G13" s="28" t="s">
        <v>28</v>
      </c>
      <c r="H13" s="51">
        <v>2023.0</v>
      </c>
      <c r="I13" s="51">
        <v>2024.0</v>
      </c>
      <c r="J13" s="51" t="s">
        <v>893</v>
      </c>
      <c r="K13" s="14"/>
      <c r="L13" s="28" t="s">
        <v>28</v>
      </c>
      <c r="M13" s="51">
        <v>2023.0</v>
      </c>
      <c r="N13" s="51">
        <v>2024.0</v>
      </c>
      <c r="O13" s="51" t="s">
        <v>893</v>
      </c>
      <c r="P13" s="50"/>
      <c r="Q13" s="28" t="s">
        <v>28</v>
      </c>
      <c r="R13" s="51">
        <v>2023.0</v>
      </c>
      <c r="S13" s="51">
        <v>2024.0</v>
      </c>
      <c r="T13" s="51" t="s">
        <v>893</v>
      </c>
      <c r="U13" s="36"/>
      <c r="V13" s="28" t="s">
        <v>28</v>
      </c>
      <c r="W13" s="51">
        <v>2023.0</v>
      </c>
      <c r="X13" s="51">
        <v>2024.0</v>
      </c>
      <c r="Y13" s="51" t="s">
        <v>893</v>
      </c>
      <c r="Z13" s="8"/>
      <c r="AA13" s="9"/>
      <c r="AB13" s="4"/>
      <c r="AC13" s="4"/>
      <c r="AD13" s="4"/>
      <c r="AE13" s="4"/>
      <c r="AF13" s="4"/>
      <c r="AG13" s="4"/>
    </row>
    <row r="14">
      <c r="A14" s="8"/>
      <c r="B14" s="52" t="s">
        <v>30</v>
      </c>
      <c r="C14" s="53"/>
      <c r="D14" s="53"/>
      <c r="E14" s="53">
        <f t="shared" ref="E14:E16" si="10">D14-C14</f>
        <v>0</v>
      </c>
      <c r="F14" s="36"/>
      <c r="G14" s="55" t="s">
        <v>30</v>
      </c>
      <c r="H14" s="53"/>
      <c r="I14" s="53"/>
      <c r="J14" s="53">
        <f t="shared" ref="J14:J16" si="11">I14-H14</f>
        <v>0</v>
      </c>
      <c r="K14" s="14"/>
      <c r="L14" s="55" t="s">
        <v>30</v>
      </c>
      <c r="M14" s="53"/>
      <c r="N14" s="53"/>
      <c r="O14" s="53">
        <f t="shared" ref="O14:O16" si="12">N14-M14</f>
        <v>0</v>
      </c>
      <c r="P14" s="50"/>
      <c r="Q14" s="55" t="s">
        <v>30</v>
      </c>
      <c r="R14" s="53"/>
      <c r="S14" s="53"/>
      <c r="T14" s="53">
        <f t="shared" ref="T14:T16" si="13">S14-R14</f>
        <v>0</v>
      </c>
      <c r="U14" s="36"/>
      <c r="V14" s="57" t="s">
        <v>30</v>
      </c>
      <c r="W14" s="53"/>
      <c r="X14" s="53"/>
      <c r="Y14" s="53">
        <f t="shared" ref="Y14:Y16" si="14">X14-W14</f>
        <v>0</v>
      </c>
      <c r="Z14" s="8"/>
      <c r="AA14" s="9"/>
      <c r="AB14" s="4"/>
      <c r="AC14" s="4"/>
      <c r="AD14" s="4"/>
      <c r="AE14" s="4"/>
      <c r="AF14" s="4"/>
      <c r="AG14" s="4"/>
    </row>
    <row r="15">
      <c r="A15" s="8"/>
      <c r="B15" s="55" t="s">
        <v>31</v>
      </c>
      <c r="C15" s="139"/>
      <c r="D15" s="139"/>
      <c r="E15" s="53">
        <f t="shared" si="10"/>
        <v>0</v>
      </c>
      <c r="F15" s="36"/>
      <c r="G15" s="55" t="s">
        <v>31</v>
      </c>
      <c r="H15" s="139"/>
      <c r="I15" s="139"/>
      <c r="J15" s="53">
        <f t="shared" si="11"/>
        <v>0</v>
      </c>
      <c r="K15" s="14"/>
      <c r="L15" s="55" t="s">
        <v>31</v>
      </c>
      <c r="M15" s="139"/>
      <c r="N15" s="139"/>
      <c r="O15" s="53">
        <f t="shared" si="12"/>
        <v>0</v>
      </c>
      <c r="P15" s="50"/>
      <c r="Q15" s="55" t="s">
        <v>31</v>
      </c>
      <c r="R15" s="139"/>
      <c r="S15" s="139"/>
      <c r="T15" s="53">
        <f t="shared" si="13"/>
        <v>0</v>
      </c>
      <c r="U15" s="36"/>
      <c r="V15" s="57" t="s">
        <v>31</v>
      </c>
      <c r="W15" s="139"/>
      <c r="X15" s="139"/>
      <c r="Y15" s="53">
        <f t="shared" si="14"/>
        <v>0</v>
      </c>
      <c r="Z15" s="8"/>
      <c r="AA15" s="9"/>
      <c r="AB15" s="4"/>
      <c r="AC15" s="4"/>
      <c r="AD15" s="4"/>
      <c r="AE15" s="4"/>
      <c r="AF15" s="4"/>
      <c r="AG15" s="4"/>
    </row>
    <row r="16">
      <c r="A16" s="8"/>
      <c r="B16" s="55" t="s">
        <v>32</v>
      </c>
      <c r="C16" s="54" t="str">
        <f t="shared" ref="C16:D16" si="15">C15/C14</f>
        <v>#DIV/0!</v>
      </c>
      <c r="D16" s="54" t="str">
        <f t="shared" si="15"/>
        <v>#DIV/0!</v>
      </c>
      <c r="E16" s="54" t="str">
        <f t="shared" si="10"/>
        <v>#DIV/0!</v>
      </c>
      <c r="F16" s="36"/>
      <c r="G16" s="55" t="s">
        <v>32</v>
      </c>
      <c r="H16" s="54" t="str">
        <f t="shared" ref="H16:I16" si="16">H15/H14</f>
        <v>#DIV/0!</v>
      </c>
      <c r="I16" s="54" t="str">
        <f t="shared" si="16"/>
        <v>#DIV/0!</v>
      </c>
      <c r="J16" s="54" t="str">
        <f t="shared" si="11"/>
        <v>#DIV/0!</v>
      </c>
      <c r="K16" s="14"/>
      <c r="L16" s="55" t="s">
        <v>32</v>
      </c>
      <c r="M16" s="54" t="str">
        <f t="shared" ref="M16:N16" si="17">M15/M14</f>
        <v>#DIV/0!</v>
      </c>
      <c r="N16" s="54" t="str">
        <f t="shared" si="17"/>
        <v>#DIV/0!</v>
      </c>
      <c r="O16" s="54" t="str">
        <f t="shared" si="12"/>
        <v>#DIV/0!</v>
      </c>
      <c r="P16" s="50"/>
      <c r="Q16" s="55" t="s">
        <v>32</v>
      </c>
      <c r="R16" s="54" t="str">
        <f t="shared" ref="R16:S16" si="18">R15/R14</f>
        <v>#DIV/0!</v>
      </c>
      <c r="S16" s="54" t="str">
        <f t="shared" si="18"/>
        <v>#DIV/0!</v>
      </c>
      <c r="T16" s="54" t="str">
        <f t="shared" si="13"/>
        <v>#DIV/0!</v>
      </c>
      <c r="U16" s="36"/>
      <c r="V16" s="57" t="s">
        <v>32</v>
      </c>
      <c r="W16" s="54" t="str">
        <f t="shared" ref="W16:X16" si="19">W15/W14</f>
        <v>#DIV/0!</v>
      </c>
      <c r="X16" s="54" t="str">
        <f t="shared" si="19"/>
        <v>#DIV/0!</v>
      </c>
      <c r="Y16" s="54" t="str">
        <f t="shared" si="14"/>
        <v>#DIV/0!</v>
      </c>
      <c r="Z16" s="8"/>
      <c r="AA16" s="9"/>
      <c r="AB16" s="4"/>
      <c r="AC16" s="4"/>
      <c r="AD16" s="4"/>
      <c r="AE16" s="4"/>
      <c r="AF16" s="4"/>
      <c r="AG16" s="4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9"/>
      <c r="AB17" s="4"/>
      <c r="AC17" s="4"/>
      <c r="AD17" s="4"/>
      <c r="AE17" s="4"/>
      <c r="AF17" s="4"/>
      <c r="AG17" s="4"/>
    </row>
    <row r="18">
      <c r="A18" s="8"/>
      <c r="B18" s="13"/>
      <c r="C18" s="13"/>
      <c r="D18" s="13"/>
      <c r="E18" s="13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9"/>
      <c r="AB18" s="4"/>
      <c r="AC18" s="4"/>
      <c r="AD18" s="4"/>
      <c r="AE18" s="4"/>
      <c r="AF18" s="4"/>
      <c r="AG18" s="4"/>
    </row>
    <row r="19">
      <c r="A19" s="14"/>
      <c r="B19" s="44" t="s">
        <v>895</v>
      </c>
      <c r="C19" s="45"/>
      <c r="D19" s="45"/>
      <c r="E19" s="46"/>
      <c r="F19" s="36"/>
      <c r="G19" s="44" t="s">
        <v>24</v>
      </c>
      <c r="H19" s="45"/>
      <c r="I19" s="45"/>
      <c r="J19" s="46"/>
      <c r="K19" s="14"/>
      <c r="L19" s="44" t="s">
        <v>25</v>
      </c>
      <c r="M19" s="45"/>
      <c r="N19" s="45"/>
      <c r="O19" s="46"/>
      <c r="P19" s="50"/>
      <c r="Q19" s="44" t="s">
        <v>26</v>
      </c>
      <c r="R19" s="45"/>
      <c r="S19" s="45"/>
      <c r="T19" s="46"/>
      <c r="U19" s="36"/>
      <c r="V19" s="44" t="s">
        <v>27</v>
      </c>
      <c r="W19" s="45"/>
      <c r="X19" s="45"/>
      <c r="Y19" s="46"/>
      <c r="Z19" s="8"/>
      <c r="AA19" s="9"/>
      <c r="AB19" s="4"/>
      <c r="AC19" s="4"/>
      <c r="AD19" s="4"/>
      <c r="AE19" s="4"/>
      <c r="AF19" s="4"/>
      <c r="AG19" s="4"/>
    </row>
    <row r="20">
      <c r="A20" s="8"/>
      <c r="B20" s="28" t="s">
        <v>28</v>
      </c>
      <c r="C20" s="51">
        <v>2023.0</v>
      </c>
      <c r="D20" s="51">
        <v>2024.0</v>
      </c>
      <c r="E20" s="51" t="s">
        <v>893</v>
      </c>
      <c r="F20" s="36"/>
      <c r="G20" s="28" t="s">
        <v>28</v>
      </c>
      <c r="H20" s="51">
        <v>2023.0</v>
      </c>
      <c r="I20" s="51">
        <v>2024.0</v>
      </c>
      <c r="J20" s="51" t="s">
        <v>893</v>
      </c>
      <c r="K20" s="14"/>
      <c r="L20" s="28" t="s">
        <v>28</v>
      </c>
      <c r="M20" s="51">
        <v>2023.0</v>
      </c>
      <c r="N20" s="51">
        <v>2024.0</v>
      </c>
      <c r="O20" s="51" t="s">
        <v>893</v>
      </c>
      <c r="P20" s="50"/>
      <c r="Q20" s="28" t="s">
        <v>28</v>
      </c>
      <c r="R20" s="51">
        <v>2023.0</v>
      </c>
      <c r="S20" s="51">
        <v>2024.0</v>
      </c>
      <c r="T20" s="51" t="s">
        <v>893</v>
      </c>
      <c r="U20" s="36"/>
      <c r="V20" s="28" t="s">
        <v>28</v>
      </c>
      <c r="W20" s="51">
        <v>2023.0</v>
      </c>
      <c r="X20" s="51">
        <v>2024.0</v>
      </c>
      <c r="Y20" s="51" t="s">
        <v>893</v>
      </c>
      <c r="Z20" s="8"/>
      <c r="AA20" s="9"/>
      <c r="AB20" s="4"/>
      <c r="AC20" s="4"/>
      <c r="AD20" s="4"/>
      <c r="AE20" s="4"/>
      <c r="AF20" s="4"/>
      <c r="AG20" s="4"/>
    </row>
    <row r="21" hidden="1">
      <c r="A21" s="8"/>
      <c r="B21" s="52" t="s">
        <v>30</v>
      </c>
      <c r="C21" s="53">
        <f t="shared" ref="C21:D21" si="20">SUM(H21,M21,R21,W21)</f>
        <v>0</v>
      </c>
      <c r="D21" s="53">
        <f t="shared" si="20"/>
        <v>0</v>
      </c>
      <c r="E21" s="53">
        <f t="shared" ref="E21:E23" si="25">D21-C21</f>
        <v>0</v>
      </c>
      <c r="F21" s="36"/>
      <c r="G21" s="55" t="s">
        <v>30</v>
      </c>
      <c r="H21" s="53" t="str">
        <f t="shared" ref="H21:I21" si="21">H7</f>
        <v/>
      </c>
      <c r="I21" s="53" t="str">
        <f t="shared" si="21"/>
        <v/>
      </c>
      <c r="J21" s="53">
        <f t="shared" ref="J21:J22" si="26">I21-H21</f>
        <v>0</v>
      </c>
      <c r="K21" s="14"/>
      <c r="L21" s="57" t="s">
        <v>30</v>
      </c>
      <c r="M21" s="53" t="str">
        <f t="shared" ref="M21:N21" si="22">M7</f>
        <v/>
      </c>
      <c r="N21" s="53" t="str">
        <f t="shared" si="22"/>
        <v/>
      </c>
      <c r="O21" s="53">
        <f t="shared" ref="O21:O22" si="27">N21-M21</f>
        <v>0</v>
      </c>
      <c r="P21" s="50"/>
      <c r="Q21" s="57" t="s">
        <v>30</v>
      </c>
      <c r="R21" s="53" t="str">
        <f t="shared" ref="R21:S21" si="23">R7</f>
        <v/>
      </c>
      <c r="S21" s="53" t="str">
        <f t="shared" si="23"/>
        <v/>
      </c>
      <c r="T21" s="53">
        <f t="shared" ref="T21:T22" si="28">S21-R21</f>
        <v>0</v>
      </c>
      <c r="U21" s="36"/>
      <c r="V21" s="57" t="s">
        <v>30</v>
      </c>
      <c r="W21" s="53" t="str">
        <f t="shared" ref="W21:X21" si="24">W7</f>
        <v/>
      </c>
      <c r="X21" s="53" t="str">
        <f t="shared" si="24"/>
        <v/>
      </c>
      <c r="Y21" s="53">
        <f t="shared" ref="Y21:Y22" si="29">X21-W21</f>
        <v>0</v>
      </c>
      <c r="Z21" s="8"/>
      <c r="AA21" s="9"/>
      <c r="AB21" s="4"/>
      <c r="AC21" s="4"/>
      <c r="AD21" s="4"/>
      <c r="AE21" s="4"/>
      <c r="AF21" s="4"/>
      <c r="AG21" s="4"/>
    </row>
    <row r="22">
      <c r="A22" s="8"/>
      <c r="B22" s="55" t="s">
        <v>31</v>
      </c>
      <c r="C22" s="140"/>
      <c r="D22" s="140"/>
      <c r="E22" s="53">
        <f t="shared" si="25"/>
        <v>0</v>
      </c>
      <c r="F22" s="36"/>
      <c r="G22" s="55" t="s">
        <v>31</v>
      </c>
      <c r="H22" s="140"/>
      <c r="I22" s="140"/>
      <c r="J22" s="53">
        <f t="shared" si="26"/>
        <v>0</v>
      </c>
      <c r="K22" s="14"/>
      <c r="L22" s="57" t="s">
        <v>31</v>
      </c>
      <c r="M22" s="140"/>
      <c r="N22" s="140"/>
      <c r="O22" s="53">
        <f t="shared" si="27"/>
        <v>0</v>
      </c>
      <c r="P22" s="50"/>
      <c r="Q22" s="57" t="s">
        <v>31</v>
      </c>
      <c r="R22" s="140"/>
      <c r="S22" s="140"/>
      <c r="T22" s="53">
        <f t="shared" si="28"/>
        <v>0</v>
      </c>
      <c r="U22" s="36"/>
      <c r="V22" s="57" t="s">
        <v>31</v>
      </c>
      <c r="W22" s="140"/>
      <c r="X22" s="140"/>
      <c r="Y22" s="53">
        <f t="shared" si="29"/>
        <v>0</v>
      </c>
      <c r="Z22" s="8"/>
      <c r="AA22" s="9"/>
      <c r="AB22" s="4"/>
      <c r="AC22" s="4"/>
      <c r="AD22" s="4"/>
      <c r="AE22" s="4"/>
      <c r="AF22" s="4"/>
      <c r="AG22" s="4"/>
    </row>
    <row r="23">
      <c r="A23" s="8"/>
      <c r="B23" s="55" t="s">
        <v>32</v>
      </c>
      <c r="C23" s="54" t="str">
        <f t="shared" ref="C23:D23" si="30">C22/C21</f>
        <v>#DIV/0!</v>
      </c>
      <c r="D23" s="54" t="str">
        <f t="shared" si="30"/>
        <v>#DIV/0!</v>
      </c>
      <c r="E23" s="54" t="str">
        <f t="shared" si="25"/>
        <v>#DIV/0!</v>
      </c>
      <c r="F23" s="36"/>
      <c r="G23" s="55" t="s">
        <v>32</v>
      </c>
      <c r="H23" s="54" t="str">
        <f t="shared" ref="H23:I23" si="31">H22/H21</f>
        <v>#DIV/0!</v>
      </c>
      <c r="I23" s="54" t="str">
        <f t="shared" si="31"/>
        <v>#DIV/0!</v>
      </c>
      <c r="J23" s="54" t="str">
        <f>(I23-H23)</f>
        <v>#DIV/0!</v>
      </c>
      <c r="K23" s="14"/>
      <c r="L23" s="57" t="s">
        <v>32</v>
      </c>
      <c r="M23" s="54" t="str">
        <f t="shared" ref="M23:N23" si="32">M22/M21</f>
        <v>#DIV/0!</v>
      </c>
      <c r="N23" s="54" t="str">
        <f t="shared" si="32"/>
        <v>#DIV/0!</v>
      </c>
      <c r="O23" s="54" t="str">
        <f>(N23-M23)</f>
        <v>#DIV/0!</v>
      </c>
      <c r="P23" s="50"/>
      <c r="Q23" s="57" t="s">
        <v>32</v>
      </c>
      <c r="R23" s="54" t="str">
        <f t="shared" ref="R23:S23" si="33">R22/R21</f>
        <v>#DIV/0!</v>
      </c>
      <c r="S23" s="54" t="str">
        <f t="shared" si="33"/>
        <v>#DIV/0!</v>
      </c>
      <c r="T23" s="54" t="str">
        <f>(S23-R23)</f>
        <v>#DIV/0!</v>
      </c>
      <c r="U23" s="36"/>
      <c r="V23" s="57" t="s">
        <v>32</v>
      </c>
      <c r="W23" s="54" t="str">
        <f t="shared" ref="W23:X23" si="34">W22/W21</f>
        <v>#DIV/0!</v>
      </c>
      <c r="X23" s="54" t="str">
        <f t="shared" si="34"/>
        <v>#DIV/0!</v>
      </c>
      <c r="Y23" s="54" t="str">
        <f>(X23-W23)</f>
        <v>#DIV/0!</v>
      </c>
      <c r="Z23" s="8"/>
      <c r="AA23" s="9"/>
      <c r="AB23" s="4"/>
      <c r="AC23" s="4"/>
      <c r="AD23" s="4"/>
      <c r="AE23" s="4"/>
      <c r="AF23" s="4"/>
      <c r="AG23" s="4"/>
    </row>
    <row r="24">
      <c r="A24" s="8"/>
      <c r="B24" s="8"/>
      <c r="C24" s="8"/>
      <c r="D24" s="8"/>
      <c r="E24" s="8"/>
      <c r="F24" s="8"/>
      <c r="G24" s="5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9"/>
      <c r="AB24" s="4"/>
      <c r="AC24" s="4"/>
      <c r="AD24" s="4"/>
      <c r="AE24" s="4"/>
      <c r="AF24" s="4"/>
      <c r="AG24" s="4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9"/>
      <c r="AB25" s="4"/>
      <c r="AC25" s="4"/>
      <c r="AD25" s="4"/>
      <c r="AE25" s="4"/>
      <c r="AF25" s="4"/>
      <c r="AG25" s="4"/>
    </row>
    <row r="26">
      <c r="A26" s="8"/>
      <c r="B26" s="59" t="s">
        <v>896</v>
      </c>
      <c r="C26" s="45"/>
      <c r="D26" s="45"/>
      <c r="E26" s="46"/>
      <c r="F26" s="8"/>
      <c r="G26" s="59" t="s">
        <v>897</v>
      </c>
      <c r="H26" s="45"/>
      <c r="I26" s="45"/>
      <c r="J26" s="46"/>
      <c r="K26" s="8"/>
      <c r="L26" s="59" t="s">
        <v>898</v>
      </c>
      <c r="M26" s="45"/>
      <c r="N26" s="45"/>
      <c r="O26" s="46"/>
      <c r="P26" s="8"/>
      <c r="Q26" s="59" t="s">
        <v>899</v>
      </c>
      <c r="R26" s="45"/>
      <c r="S26" s="45"/>
      <c r="T26" s="46"/>
      <c r="U26" s="8"/>
      <c r="V26" s="59" t="s">
        <v>900</v>
      </c>
      <c r="W26" s="45"/>
      <c r="X26" s="45"/>
      <c r="Y26" s="46"/>
      <c r="Z26" s="8"/>
      <c r="AA26" s="9"/>
      <c r="AB26" s="4"/>
      <c r="AC26" s="4"/>
      <c r="AD26" s="4"/>
      <c r="AE26" s="4"/>
      <c r="AF26" s="4"/>
      <c r="AG26" s="4"/>
    </row>
    <row r="27">
      <c r="A27" s="8"/>
      <c r="B27" s="60"/>
      <c r="C27" s="61"/>
      <c r="D27" s="8"/>
      <c r="E27" s="8"/>
      <c r="F27" s="8"/>
      <c r="G27" s="62"/>
      <c r="H27" s="62"/>
      <c r="I27" s="8"/>
      <c r="J27" s="8"/>
      <c r="K27" s="8"/>
      <c r="L27" s="62"/>
      <c r="M27" s="62"/>
      <c r="N27" s="8"/>
      <c r="O27" s="8"/>
      <c r="P27" s="8"/>
      <c r="Q27" s="62"/>
      <c r="R27" s="62"/>
      <c r="S27" s="8"/>
      <c r="T27" s="8"/>
      <c r="U27" s="8"/>
      <c r="V27" s="62"/>
      <c r="W27" s="62"/>
      <c r="X27" s="8"/>
      <c r="Y27" s="8"/>
      <c r="Z27" s="8"/>
      <c r="AA27" s="9"/>
      <c r="AB27" s="4"/>
      <c r="AC27" s="4"/>
      <c r="AD27" s="4"/>
      <c r="AE27" s="4"/>
      <c r="AF27" s="4"/>
      <c r="AG27" s="4"/>
    </row>
    <row r="28">
      <c r="A28" s="8"/>
      <c r="B28" s="8"/>
      <c r="C28" s="8"/>
      <c r="D28" s="8"/>
      <c r="E28" s="63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4"/>
      <c r="AC28" s="4"/>
      <c r="AD28" s="4"/>
      <c r="AE28" s="4"/>
      <c r="AF28" s="4"/>
      <c r="AG28" s="4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9"/>
      <c r="AB29" s="4"/>
      <c r="AC29" s="4"/>
      <c r="AD29" s="4"/>
      <c r="AE29" s="4"/>
      <c r="AF29" s="4"/>
      <c r="AG29" s="4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9"/>
      <c r="AB30" s="4"/>
      <c r="AC30" s="4"/>
      <c r="AD30" s="4"/>
      <c r="AE30" s="4"/>
      <c r="AF30" s="4"/>
      <c r="AG30" s="4"/>
    </row>
    <row r="31">
      <c r="A31" s="8"/>
      <c r="B31" s="8"/>
      <c r="C31" s="8"/>
      <c r="D31" s="8"/>
      <c r="E31" s="4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9"/>
      <c r="AB31" s="4"/>
      <c r="AC31" s="4"/>
      <c r="AD31" s="4"/>
      <c r="AE31" s="4"/>
      <c r="AF31" s="4"/>
      <c r="AG31" s="4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9"/>
      <c r="AB32" s="4"/>
      <c r="AC32" s="4"/>
      <c r="AD32" s="4"/>
      <c r="AE32" s="4"/>
      <c r="AF32" s="4"/>
      <c r="AG32" s="4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9"/>
      <c r="AB33" s="4"/>
      <c r="AC33" s="4"/>
      <c r="AD33" s="4"/>
      <c r="AE33" s="4"/>
      <c r="AF33" s="4"/>
      <c r="AG33" s="4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9"/>
      <c r="AB34" s="4"/>
      <c r="AC34" s="4"/>
      <c r="AD34" s="4"/>
      <c r="AE34" s="4"/>
      <c r="AF34" s="4"/>
      <c r="AG34" s="4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9"/>
      <c r="AB35" s="4"/>
      <c r="AC35" s="4"/>
      <c r="AD35" s="4"/>
      <c r="AE35" s="4"/>
      <c r="AF35" s="4"/>
      <c r="AG35" s="4"/>
    </row>
    <row r="36">
      <c r="A36" s="8"/>
      <c r="B36" s="141" t="s">
        <v>48</v>
      </c>
      <c r="C36" s="12"/>
      <c r="D36" s="141" t="s">
        <v>49</v>
      </c>
      <c r="E36" s="12"/>
      <c r="F36" s="8"/>
      <c r="G36" s="141" t="s">
        <v>48</v>
      </c>
      <c r="H36" s="12"/>
      <c r="I36" s="141" t="s">
        <v>49</v>
      </c>
      <c r="J36" s="12"/>
      <c r="K36" s="65"/>
      <c r="L36" s="141" t="s">
        <v>48</v>
      </c>
      <c r="M36" s="12"/>
      <c r="N36" s="141" t="s">
        <v>49</v>
      </c>
      <c r="O36" s="12"/>
      <c r="P36" s="65"/>
      <c r="Q36" s="141" t="s">
        <v>48</v>
      </c>
      <c r="R36" s="12"/>
      <c r="S36" s="141" t="s">
        <v>49</v>
      </c>
      <c r="T36" s="12"/>
      <c r="U36" s="65"/>
      <c r="V36" s="141" t="s">
        <v>48</v>
      </c>
      <c r="W36" s="12"/>
      <c r="X36" s="141" t="s">
        <v>49</v>
      </c>
      <c r="Y36" s="12"/>
      <c r="Z36" s="8"/>
      <c r="AA36" s="9"/>
      <c r="AB36" s="4"/>
      <c r="AC36" s="4"/>
      <c r="AD36" s="4"/>
      <c r="AE36" s="4"/>
      <c r="AF36" s="4"/>
      <c r="AG36" s="4"/>
    </row>
    <row r="37">
      <c r="A37" s="8"/>
      <c r="B37" s="142" t="str">
        <f>IF(C37&lt;0,"Queda","Aumento")</f>
        <v>#REF!</v>
      </c>
      <c r="C37" s="143" t="str">
        <f>'Lacunas Positivas e Negativas 23-24'!F6-'Lacunas Positivas e Negativas 23-24'!F5</f>
        <v>#REF!</v>
      </c>
      <c r="D37" s="142" t="str">
        <f>IF(E37&lt;0,"Queda","Aumento")</f>
        <v>#REF!</v>
      </c>
      <c r="E37" s="143" t="str">
        <f>'Lacunas Positivas e Negativas 23-24'!F8-'Lacunas Positivas e Negativas 23-24'!F7</f>
        <v>#REF!</v>
      </c>
      <c r="F37" s="8"/>
      <c r="G37" s="142" t="str">
        <f>IF(H37&lt;0,"Queda","Aumento")</f>
        <v>#REF!</v>
      </c>
      <c r="H37" s="144" t="str">
        <f>'Lacunas Positivas e Negativas 23-24'!B6-'Lacunas Positivas e Negativas 23-24'!B5</f>
        <v>#REF!</v>
      </c>
      <c r="I37" s="142" t="str">
        <f>IF(J37&lt;0,"Queda","Aumento")</f>
        <v>#REF!</v>
      </c>
      <c r="J37" s="144" t="str">
        <f>'Lacunas Positivas e Negativas 23-24'!B8-'Lacunas Positivas e Negativas 23-24'!B7</f>
        <v>#REF!</v>
      </c>
      <c r="K37" s="65"/>
      <c r="L37" s="142" t="str">
        <f>IF(M37&lt;0,"Queda","Aumento")</f>
        <v>#REF!</v>
      </c>
      <c r="M37" s="144" t="str">
        <f>'Lacunas Positivas e Negativas 23-24'!C6-'Lacunas Positivas e Negativas 23-24'!C5</f>
        <v>#REF!</v>
      </c>
      <c r="N37" s="142" t="str">
        <f>IF(O37&lt;0,"Queda","Aumento")</f>
        <v>#REF!</v>
      </c>
      <c r="O37" s="144" t="str">
        <f>'Lacunas Positivas e Negativas 23-24'!C8-'Lacunas Positivas e Negativas 23-24'!C7</f>
        <v>#REF!</v>
      </c>
      <c r="P37" s="65"/>
      <c r="Q37" s="142" t="str">
        <f>IF(R37&lt;0,"Queda","Aumento")</f>
        <v>#REF!</v>
      </c>
      <c r="R37" s="144" t="str">
        <f>'Lacunas Positivas e Negativas 23-24'!D6-'Lacunas Positivas e Negativas 23-24'!D5</f>
        <v>#REF!</v>
      </c>
      <c r="S37" s="142" t="str">
        <f>IF(T37&lt;0,"Queda","Aumento")</f>
        <v>#REF!</v>
      </c>
      <c r="T37" s="144" t="str">
        <f>'Lacunas Positivas e Negativas 23-24'!D8-'Lacunas Positivas e Negativas 23-24'!D7</f>
        <v>#REF!</v>
      </c>
      <c r="U37" s="65"/>
      <c r="V37" s="142" t="str">
        <f>IF(W37&lt;0,"Queda","Aumento")</f>
        <v>#REF!</v>
      </c>
      <c r="W37" s="144" t="str">
        <f>'Lacunas Positivas e Negativas 23-24'!E6-'Lacunas Positivas e Negativas 23-24'!E5</f>
        <v>#REF!</v>
      </c>
      <c r="X37" s="142" t="str">
        <f>IF(Y37&lt;0,"Queda","Aumento")</f>
        <v>#REF!</v>
      </c>
      <c r="Y37" s="144" t="str">
        <f>'Lacunas Positivas e Negativas 23-24'!E8-'Lacunas Positivas e Negativas 23-24'!E7</f>
        <v>#REF!</v>
      </c>
      <c r="Z37" s="8"/>
      <c r="AA37" s="9"/>
      <c r="AB37" s="4"/>
      <c r="AC37" s="4"/>
      <c r="AD37" s="4"/>
      <c r="AE37" s="4"/>
      <c r="AF37" s="4"/>
      <c r="AG37" s="4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9"/>
      <c r="AB38" s="4"/>
      <c r="AC38" s="4"/>
      <c r="AD38" s="4"/>
      <c r="AE38" s="4"/>
      <c r="AF38" s="4"/>
      <c r="AG38" s="4"/>
    </row>
    <row r="39">
      <c r="A39" s="8"/>
      <c r="B39" s="44" t="s">
        <v>67</v>
      </c>
      <c r="C39" s="45"/>
      <c r="D39" s="45"/>
      <c r="E39" s="46"/>
      <c r="F39" s="8"/>
      <c r="G39" s="44" t="s">
        <v>901</v>
      </c>
      <c r="H39" s="45"/>
      <c r="I39" s="45"/>
      <c r="J39" s="46"/>
      <c r="K39" s="8"/>
      <c r="L39" s="44" t="s">
        <v>902</v>
      </c>
      <c r="M39" s="45"/>
      <c r="N39" s="45"/>
      <c r="O39" s="46"/>
      <c r="P39" s="8"/>
      <c r="Q39" s="44" t="s">
        <v>903</v>
      </c>
      <c r="R39" s="45"/>
      <c r="S39" s="45"/>
      <c r="T39" s="46"/>
      <c r="U39" s="8"/>
      <c r="V39" s="44" t="s">
        <v>904</v>
      </c>
      <c r="W39" s="45"/>
      <c r="X39" s="45"/>
      <c r="Y39" s="46"/>
      <c r="Z39" s="8"/>
      <c r="AA39" s="9"/>
      <c r="AB39" s="4"/>
      <c r="AC39" s="4"/>
      <c r="AD39" s="4"/>
      <c r="AE39" s="4"/>
      <c r="AF39" s="4"/>
      <c r="AG39" s="4"/>
    </row>
    <row r="40">
      <c r="A40" s="8"/>
      <c r="B40" s="28" t="s">
        <v>54</v>
      </c>
      <c r="C40" s="68" t="s">
        <v>31</v>
      </c>
      <c r="D40" s="69" t="s">
        <v>30</v>
      </c>
      <c r="E40" s="68" t="s">
        <v>32</v>
      </c>
      <c r="F40" s="8"/>
      <c r="G40" s="28" t="s">
        <v>54</v>
      </c>
      <c r="H40" s="68" t="s">
        <v>31</v>
      </c>
      <c r="I40" s="69" t="s">
        <v>30</v>
      </c>
      <c r="J40" s="68" t="s">
        <v>32</v>
      </c>
      <c r="K40" s="8"/>
      <c r="L40" s="28" t="s">
        <v>54</v>
      </c>
      <c r="M40" s="68" t="s">
        <v>31</v>
      </c>
      <c r="N40" s="69" t="s">
        <v>30</v>
      </c>
      <c r="O40" s="68" t="s">
        <v>32</v>
      </c>
      <c r="P40" s="8"/>
      <c r="Q40" s="28" t="s">
        <v>54</v>
      </c>
      <c r="R40" s="68" t="s">
        <v>31</v>
      </c>
      <c r="S40" s="69" t="s">
        <v>30</v>
      </c>
      <c r="T40" s="68" t="s">
        <v>32</v>
      </c>
      <c r="U40" s="8"/>
      <c r="V40" s="28" t="s">
        <v>54</v>
      </c>
      <c r="W40" s="68" t="s">
        <v>31</v>
      </c>
      <c r="X40" s="69" t="s">
        <v>30</v>
      </c>
      <c r="Y40" s="68" t="s">
        <v>32</v>
      </c>
      <c r="Z40" s="8"/>
      <c r="AA40" s="9"/>
      <c r="AB40" s="4"/>
      <c r="AC40" s="4"/>
      <c r="AD40" s="4"/>
      <c r="AE40" s="4"/>
      <c r="AF40" s="4"/>
      <c r="AG40" s="4"/>
    </row>
    <row r="41">
      <c r="A41" s="8"/>
      <c r="B41" s="70">
        <v>1.0</v>
      </c>
      <c r="C41" s="71"/>
      <c r="D41" s="53"/>
      <c r="E41" s="54"/>
      <c r="F41" s="8"/>
      <c r="G41" s="70">
        <v>1.0</v>
      </c>
      <c r="H41" s="71"/>
      <c r="I41" s="71"/>
      <c r="J41" s="54"/>
      <c r="K41" s="8"/>
      <c r="L41" s="70">
        <v>1.0</v>
      </c>
      <c r="M41" s="71"/>
      <c r="N41" s="53"/>
      <c r="O41" s="54"/>
      <c r="P41" s="8"/>
      <c r="Q41" s="70">
        <v>1.0</v>
      </c>
      <c r="R41" s="71"/>
      <c r="S41" s="70"/>
      <c r="T41" s="54"/>
      <c r="U41" s="8"/>
      <c r="V41" s="70">
        <v>1.0</v>
      </c>
      <c r="W41" s="71"/>
      <c r="X41" s="53"/>
      <c r="Y41" s="54"/>
      <c r="Z41" s="8"/>
      <c r="AA41" s="9"/>
      <c r="AB41" s="4"/>
      <c r="AC41" s="4"/>
      <c r="AD41" s="4"/>
      <c r="AE41" s="4"/>
      <c r="AF41" s="4"/>
      <c r="AG41" s="4"/>
    </row>
    <row r="42">
      <c r="A42" s="8"/>
      <c r="B42" s="70">
        <v>2.0</v>
      </c>
      <c r="C42" s="71"/>
      <c r="D42" s="53"/>
      <c r="E42" s="54"/>
      <c r="F42" s="8"/>
      <c r="G42" s="70">
        <v>2.0</v>
      </c>
      <c r="H42" s="71"/>
      <c r="I42" s="71"/>
      <c r="J42" s="54"/>
      <c r="K42" s="8"/>
      <c r="L42" s="70">
        <v>2.0</v>
      </c>
      <c r="M42" s="71"/>
      <c r="N42" s="53"/>
      <c r="O42" s="54"/>
      <c r="P42" s="8"/>
      <c r="Q42" s="70">
        <v>2.0</v>
      </c>
      <c r="R42" s="71"/>
      <c r="S42" s="70"/>
      <c r="T42" s="54"/>
      <c r="U42" s="8"/>
      <c r="V42" s="70">
        <v>2.0</v>
      </c>
      <c r="W42" s="71"/>
      <c r="X42" s="53"/>
      <c r="Y42" s="54"/>
      <c r="Z42" s="8"/>
      <c r="AA42" s="9"/>
      <c r="AB42" s="4"/>
      <c r="AC42" s="4"/>
      <c r="AD42" s="4"/>
      <c r="AE42" s="4"/>
      <c r="AF42" s="4"/>
      <c r="AG42" s="4"/>
    </row>
    <row r="43">
      <c r="A43" s="8"/>
      <c r="B43" s="70">
        <v>3.0</v>
      </c>
      <c r="C43" s="71"/>
      <c r="D43" s="53"/>
      <c r="E43" s="54"/>
      <c r="F43" s="8"/>
      <c r="G43" s="70">
        <v>3.0</v>
      </c>
      <c r="H43" s="71"/>
      <c r="I43" s="71"/>
      <c r="J43" s="54"/>
      <c r="K43" s="8"/>
      <c r="L43" s="70">
        <v>3.0</v>
      </c>
      <c r="M43" s="71"/>
      <c r="N43" s="53"/>
      <c r="O43" s="54"/>
      <c r="P43" s="8"/>
      <c r="Q43" s="70">
        <v>3.0</v>
      </c>
      <c r="R43" s="71"/>
      <c r="S43" s="70"/>
      <c r="T43" s="54"/>
      <c r="U43" s="8"/>
      <c r="V43" s="70">
        <v>3.0</v>
      </c>
      <c r="W43" s="71"/>
      <c r="X43" s="53"/>
      <c r="Y43" s="54"/>
      <c r="Z43" s="8"/>
      <c r="AA43" s="9"/>
      <c r="AB43" s="4"/>
      <c r="AC43" s="4"/>
      <c r="AD43" s="4"/>
      <c r="AE43" s="4"/>
      <c r="AF43" s="4"/>
      <c r="AG43" s="4"/>
    </row>
    <row r="44">
      <c r="A44" s="8"/>
      <c r="B44" s="70">
        <v>4.0</v>
      </c>
      <c r="C44" s="71"/>
      <c r="D44" s="53"/>
      <c r="E44" s="54"/>
      <c r="F44" s="8"/>
      <c r="G44" s="70">
        <v>4.0</v>
      </c>
      <c r="H44" s="71"/>
      <c r="I44" s="71"/>
      <c r="J44" s="54"/>
      <c r="K44" s="8"/>
      <c r="L44" s="70">
        <v>4.0</v>
      </c>
      <c r="M44" s="71"/>
      <c r="N44" s="53"/>
      <c r="O44" s="54"/>
      <c r="P44" s="8"/>
      <c r="Q44" s="70">
        <v>4.0</v>
      </c>
      <c r="R44" s="71"/>
      <c r="S44" s="70"/>
      <c r="T44" s="54"/>
      <c r="U44" s="8"/>
      <c r="V44" s="70">
        <v>4.0</v>
      </c>
      <c r="W44" s="71"/>
      <c r="X44" s="53"/>
      <c r="Y44" s="54"/>
      <c r="Z44" s="8"/>
      <c r="AA44" s="9"/>
      <c r="AB44" s="4"/>
      <c r="AC44" s="4"/>
      <c r="AD44" s="4"/>
      <c r="AE44" s="4"/>
      <c r="AF44" s="4"/>
      <c r="AG44" s="4"/>
    </row>
    <row r="45">
      <c r="A45" s="8"/>
      <c r="B45" s="70">
        <v>5.0</v>
      </c>
      <c r="C45" s="71"/>
      <c r="D45" s="53"/>
      <c r="E45" s="54"/>
      <c r="F45" s="8"/>
      <c r="G45" s="70">
        <v>5.0</v>
      </c>
      <c r="H45" s="71"/>
      <c r="I45" s="71"/>
      <c r="J45" s="54"/>
      <c r="K45" s="8"/>
      <c r="L45" s="70">
        <v>5.0</v>
      </c>
      <c r="M45" s="71"/>
      <c r="N45" s="53"/>
      <c r="O45" s="54"/>
      <c r="P45" s="8"/>
      <c r="Q45" s="70">
        <v>5.0</v>
      </c>
      <c r="R45" s="71"/>
      <c r="S45" s="70"/>
      <c r="T45" s="54"/>
      <c r="U45" s="8"/>
      <c r="V45" s="70">
        <v>5.0</v>
      </c>
      <c r="W45" s="71"/>
      <c r="X45" s="53"/>
      <c r="Y45" s="54"/>
      <c r="Z45" s="8"/>
      <c r="AA45" s="9"/>
      <c r="AB45" s="4"/>
      <c r="AC45" s="4"/>
      <c r="AD45" s="4"/>
      <c r="AE45" s="4"/>
      <c r="AF45" s="4"/>
      <c r="AG45" s="4"/>
    </row>
    <row r="46">
      <c r="A46" s="8"/>
      <c r="B46" s="70">
        <v>6.0</v>
      </c>
      <c r="C46" s="71"/>
      <c r="D46" s="53"/>
      <c r="E46" s="54"/>
      <c r="F46" s="8"/>
      <c r="G46" s="70">
        <v>6.0</v>
      </c>
      <c r="H46" s="71"/>
      <c r="I46" s="71"/>
      <c r="J46" s="54"/>
      <c r="K46" s="8"/>
      <c r="L46" s="70">
        <v>6.0</v>
      </c>
      <c r="M46" s="71"/>
      <c r="N46" s="53"/>
      <c r="O46" s="54"/>
      <c r="P46" s="8"/>
      <c r="Q46" s="70">
        <v>6.0</v>
      </c>
      <c r="R46" s="71"/>
      <c r="S46" s="70"/>
      <c r="T46" s="54"/>
      <c r="U46" s="8"/>
      <c r="V46" s="70">
        <v>6.0</v>
      </c>
      <c r="W46" s="71"/>
      <c r="X46" s="53"/>
      <c r="Y46" s="54"/>
      <c r="Z46" s="8"/>
      <c r="AA46" s="9"/>
      <c r="AB46" s="4"/>
      <c r="AC46" s="4"/>
      <c r="AD46" s="4"/>
      <c r="AE46" s="4"/>
      <c r="AF46" s="4"/>
      <c r="AG46" s="4"/>
    </row>
    <row r="47">
      <c r="A47" s="8"/>
      <c r="B47" s="70">
        <v>7.0</v>
      </c>
      <c r="C47" s="71"/>
      <c r="D47" s="53"/>
      <c r="E47" s="54"/>
      <c r="F47" s="8"/>
      <c r="G47" s="70">
        <v>7.0</v>
      </c>
      <c r="H47" s="71"/>
      <c r="I47" s="71"/>
      <c r="J47" s="54"/>
      <c r="K47" s="8"/>
      <c r="L47" s="70">
        <v>7.0</v>
      </c>
      <c r="M47" s="71"/>
      <c r="N47" s="53"/>
      <c r="O47" s="54"/>
      <c r="P47" s="8"/>
      <c r="Q47" s="70">
        <v>7.0</v>
      </c>
      <c r="R47" s="71"/>
      <c r="S47" s="70"/>
      <c r="T47" s="54"/>
      <c r="U47" s="8"/>
      <c r="V47" s="70">
        <v>7.0</v>
      </c>
      <c r="W47" s="71"/>
      <c r="X47" s="53"/>
      <c r="Y47" s="54"/>
      <c r="Z47" s="8"/>
      <c r="AA47" s="9"/>
      <c r="AB47" s="4"/>
      <c r="AC47" s="4"/>
      <c r="AD47" s="4"/>
      <c r="AE47" s="4"/>
      <c r="AF47" s="4"/>
      <c r="AG47" s="4"/>
    </row>
    <row r="48">
      <c r="A48" s="8"/>
      <c r="B48" s="70">
        <v>8.0</v>
      </c>
      <c r="C48" s="71"/>
      <c r="D48" s="53"/>
      <c r="E48" s="54"/>
      <c r="F48" s="8"/>
      <c r="G48" s="70">
        <v>8.0</v>
      </c>
      <c r="H48" s="71"/>
      <c r="I48" s="71"/>
      <c r="J48" s="54"/>
      <c r="K48" s="8"/>
      <c r="L48" s="70">
        <v>8.0</v>
      </c>
      <c r="M48" s="71"/>
      <c r="N48" s="53"/>
      <c r="O48" s="54"/>
      <c r="P48" s="8"/>
      <c r="Q48" s="70">
        <v>8.0</v>
      </c>
      <c r="R48" s="71"/>
      <c r="S48" s="70"/>
      <c r="T48" s="54"/>
      <c r="U48" s="8"/>
      <c r="V48" s="70">
        <v>8.0</v>
      </c>
      <c r="W48" s="71"/>
      <c r="X48" s="53"/>
      <c r="Y48" s="54"/>
      <c r="Z48" s="8"/>
      <c r="AA48" s="9"/>
      <c r="AB48" s="4"/>
      <c r="AC48" s="4"/>
      <c r="AD48" s="4"/>
      <c r="AE48" s="4"/>
      <c r="AF48" s="4"/>
      <c r="AG48" s="4"/>
    </row>
    <row r="49">
      <c r="A49" s="8"/>
      <c r="B49" s="70">
        <v>9.0</v>
      </c>
      <c r="C49" s="71"/>
      <c r="D49" s="53"/>
      <c r="E49" s="54"/>
      <c r="F49" s="8"/>
      <c r="G49" s="70">
        <v>9.0</v>
      </c>
      <c r="H49" s="71"/>
      <c r="I49" s="71"/>
      <c r="J49" s="54"/>
      <c r="K49" s="8"/>
      <c r="L49" s="70">
        <v>9.0</v>
      </c>
      <c r="M49" s="71"/>
      <c r="N49" s="53"/>
      <c r="O49" s="54"/>
      <c r="P49" s="8"/>
      <c r="Q49" s="70">
        <v>9.0</v>
      </c>
      <c r="R49" s="71"/>
      <c r="S49" s="70"/>
      <c r="T49" s="54"/>
      <c r="U49" s="8"/>
      <c r="V49" s="70">
        <v>9.0</v>
      </c>
      <c r="W49" s="71"/>
      <c r="X49" s="53"/>
      <c r="Y49" s="54"/>
      <c r="Z49" s="8"/>
      <c r="AA49" s="9"/>
      <c r="AB49" s="4"/>
      <c r="AC49" s="4"/>
      <c r="AD49" s="4"/>
      <c r="AE49" s="4"/>
      <c r="AF49" s="4"/>
      <c r="AG49" s="4"/>
    </row>
    <row r="50">
      <c r="A50" s="8"/>
      <c r="B50" s="70">
        <v>10.0</v>
      </c>
      <c r="C50" s="71"/>
      <c r="D50" s="53"/>
      <c r="E50" s="54"/>
      <c r="F50" s="8"/>
      <c r="G50" s="70">
        <v>10.0</v>
      </c>
      <c r="H50" s="71"/>
      <c r="I50" s="71"/>
      <c r="J50" s="54"/>
      <c r="K50" s="8"/>
      <c r="L50" s="70">
        <v>10.0</v>
      </c>
      <c r="M50" s="71"/>
      <c r="N50" s="53"/>
      <c r="O50" s="54"/>
      <c r="P50" s="8"/>
      <c r="Q50" s="70">
        <v>10.0</v>
      </c>
      <c r="R50" s="71"/>
      <c r="S50" s="70"/>
      <c r="T50" s="54"/>
      <c r="U50" s="8"/>
      <c r="V50" s="70">
        <v>10.0</v>
      </c>
      <c r="W50" s="71"/>
      <c r="X50" s="53"/>
      <c r="Y50" s="54"/>
      <c r="Z50" s="8"/>
      <c r="AA50" s="9"/>
      <c r="AB50" s="4"/>
      <c r="AC50" s="4"/>
      <c r="AD50" s="4"/>
      <c r="AE50" s="4"/>
      <c r="AF50" s="4"/>
      <c r="AG50" s="4"/>
    </row>
    <row r="51">
      <c r="A51" s="8"/>
      <c r="B51" s="70">
        <v>11.0</v>
      </c>
      <c r="C51" s="71"/>
      <c r="D51" s="53"/>
      <c r="E51" s="54"/>
      <c r="F51" s="8"/>
      <c r="G51" s="70">
        <v>11.0</v>
      </c>
      <c r="H51" s="71"/>
      <c r="I51" s="71"/>
      <c r="J51" s="54"/>
      <c r="K51" s="8"/>
      <c r="L51" s="70">
        <v>11.0</v>
      </c>
      <c r="M51" s="71"/>
      <c r="N51" s="53"/>
      <c r="O51" s="54"/>
      <c r="P51" s="8"/>
      <c r="Q51" s="70">
        <v>11.0</v>
      </c>
      <c r="R51" s="71"/>
      <c r="S51" s="70"/>
      <c r="T51" s="54"/>
      <c r="U51" s="8"/>
      <c r="V51" s="70">
        <v>11.0</v>
      </c>
      <c r="W51" s="71"/>
      <c r="X51" s="53"/>
      <c r="Y51" s="54"/>
      <c r="Z51" s="8"/>
      <c r="AA51" s="9"/>
      <c r="AB51" s="4"/>
      <c r="AC51" s="4"/>
      <c r="AD51" s="4"/>
      <c r="AE51" s="4"/>
      <c r="AF51" s="4"/>
      <c r="AG51" s="4"/>
    </row>
    <row r="52">
      <c r="A52" s="8"/>
      <c r="B52" s="70">
        <v>12.0</v>
      </c>
      <c r="C52" s="71"/>
      <c r="D52" s="53"/>
      <c r="E52" s="54"/>
      <c r="F52" s="8"/>
      <c r="G52" s="70">
        <v>12.0</v>
      </c>
      <c r="H52" s="71"/>
      <c r="I52" s="71"/>
      <c r="J52" s="54"/>
      <c r="K52" s="8"/>
      <c r="L52" s="70">
        <v>12.0</v>
      </c>
      <c r="M52" s="71"/>
      <c r="N52" s="53"/>
      <c r="O52" s="54"/>
      <c r="P52" s="8"/>
      <c r="Q52" s="70">
        <v>12.0</v>
      </c>
      <c r="R52" s="71"/>
      <c r="S52" s="70"/>
      <c r="T52" s="54"/>
      <c r="U52" s="8"/>
      <c r="V52" s="70">
        <v>12.0</v>
      </c>
      <c r="W52" s="71"/>
      <c r="X52" s="53"/>
      <c r="Y52" s="54"/>
      <c r="Z52" s="8"/>
      <c r="AA52" s="9"/>
      <c r="AB52" s="4"/>
      <c r="AC52" s="4"/>
      <c r="AD52" s="4"/>
      <c r="AE52" s="4"/>
      <c r="AF52" s="4"/>
      <c r="AG52" s="4"/>
    </row>
    <row r="53">
      <c r="A53" s="8"/>
      <c r="B53" s="70">
        <v>13.0</v>
      </c>
      <c r="C53" s="71"/>
      <c r="D53" s="53"/>
      <c r="E53" s="54"/>
      <c r="F53" s="8"/>
      <c r="G53" s="70">
        <v>13.0</v>
      </c>
      <c r="H53" s="71"/>
      <c r="I53" s="71"/>
      <c r="J53" s="54"/>
      <c r="K53" s="8"/>
      <c r="L53" s="70">
        <v>13.0</v>
      </c>
      <c r="M53" s="71"/>
      <c r="N53" s="53"/>
      <c r="O53" s="54"/>
      <c r="P53" s="8"/>
      <c r="Q53" s="70">
        <v>13.0</v>
      </c>
      <c r="R53" s="71"/>
      <c r="S53" s="70"/>
      <c r="T53" s="54"/>
      <c r="U53" s="8"/>
      <c r="V53" s="70">
        <v>13.0</v>
      </c>
      <c r="W53" s="71"/>
      <c r="X53" s="53"/>
      <c r="Y53" s="54"/>
      <c r="Z53" s="8"/>
      <c r="AA53" s="9"/>
      <c r="AB53" s="4"/>
      <c r="AC53" s="4"/>
      <c r="AD53" s="4"/>
      <c r="AE53" s="4"/>
      <c r="AF53" s="4"/>
      <c r="AG53" s="4"/>
    </row>
    <row r="54">
      <c r="A54" s="8"/>
      <c r="B54" s="70">
        <v>14.0</v>
      </c>
      <c r="C54" s="71"/>
      <c r="D54" s="53"/>
      <c r="E54" s="54"/>
      <c r="F54" s="8"/>
      <c r="G54" s="70">
        <v>14.0</v>
      </c>
      <c r="H54" s="71"/>
      <c r="I54" s="71"/>
      <c r="J54" s="54"/>
      <c r="K54" s="8"/>
      <c r="L54" s="70">
        <v>14.0</v>
      </c>
      <c r="M54" s="71"/>
      <c r="N54" s="53"/>
      <c r="O54" s="54"/>
      <c r="P54" s="8"/>
      <c r="Q54" s="70">
        <v>14.0</v>
      </c>
      <c r="R54" s="71"/>
      <c r="S54" s="70"/>
      <c r="T54" s="54"/>
      <c r="U54" s="8"/>
      <c r="V54" s="70">
        <v>14.0</v>
      </c>
      <c r="W54" s="71"/>
      <c r="X54" s="53"/>
      <c r="Y54" s="54"/>
      <c r="Z54" s="8"/>
      <c r="AA54" s="9"/>
      <c r="AB54" s="4"/>
      <c r="AC54" s="4"/>
      <c r="AD54" s="4"/>
      <c r="AE54" s="4"/>
      <c r="AF54" s="4"/>
      <c r="AG54" s="4"/>
    </row>
    <row r="55">
      <c r="A55" s="8"/>
      <c r="B55" s="70">
        <v>15.0</v>
      </c>
      <c r="C55" s="71"/>
      <c r="D55" s="53"/>
      <c r="E55" s="54"/>
      <c r="F55" s="8"/>
      <c r="G55" s="70">
        <v>15.0</v>
      </c>
      <c r="H55" s="71"/>
      <c r="I55" s="71"/>
      <c r="J55" s="54"/>
      <c r="K55" s="8"/>
      <c r="L55" s="70">
        <v>15.0</v>
      </c>
      <c r="M55" s="71"/>
      <c r="N55" s="53"/>
      <c r="O55" s="54"/>
      <c r="P55" s="8"/>
      <c r="Q55" s="70">
        <v>15.0</v>
      </c>
      <c r="R55" s="71"/>
      <c r="S55" s="70"/>
      <c r="T55" s="54"/>
      <c r="U55" s="8"/>
      <c r="V55" s="70">
        <v>15.0</v>
      </c>
      <c r="W55" s="71"/>
      <c r="X55" s="53"/>
      <c r="Y55" s="54"/>
      <c r="Z55" s="8"/>
      <c r="AA55" s="9"/>
      <c r="AB55" s="4"/>
      <c r="AC55" s="4"/>
      <c r="AD55" s="4"/>
      <c r="AE55" s="4"/>
      <c r="AF55" s="4"/>
      <c r="AG55" s="4"/>
    </row>
    <row r="56">
      <c r="A56" s="8"/>
      <c r="B56" s="70">
        <v>16.0</v>
      </c>
      <c r="C56" s="71"/>
      <c r="D56" s="53"/>
      <c r="E56" s="54"/>
      <c r="F56" s="8"/>
      <c r="G56" s="70">
        <v>16.0</v>
      </c>
      <c r="H56" s="71"/>
      <c r="I56" s="71"/>
      <c r="J56" s="54"/>
      <c r="K56" s="8"/>
      <c r="L56" s="70">
        <v>16.0</v>
      </c>
      <c r="M56" s="71"/>
      <c r="N56" s="53"/>
      <c r="O56" s="54"/>
      <c r="P56" s="8"/>
      <c r="Q56" s="70">
        <v>16.0</v>
      </c>
      <c r="R56" s="71"/>
      <c r="S56" s="70"/>
      <c r="T56" s="54"/>
      <c r="U56" s="8"/>
      <c r="V56" s="70">
        <v>16.0</v>
      </c>
      <c r="W56" s="71"/>
      <c r="X56" s="53"/>
      <c r="Y56" s="54"/>
      <c r="Z56" s="8"/>
      <c r="AA56" s="9"/>
      <c r="AB56" s="4"/>
      <c r="AC56" s="4"/>
      <c r="AD56" s="4"/>
      <c r="AE56" s="4"/>
      <c r="AF56" s="4"/>
      <c r="AG56" s="4"/>
    </row>
    <row r="57">
      <c r="A57" s="8"/>
      <c r="B57" s="70">
        <v>17.0</v>
      </c>
      <c r="C57" s="71"/>
      <c r="D57" s="53"/>
      <c r="E57" s="54"/>
      <c r="F57" s="8"/>
      <c r="G57" s="70">
        <v>17.0</v>
      </c>
      <c r="H57" s="71"/>
      <c r="I57" s="71"/>
      <c r="J57" s="54"/>
      <c r="K57" s="8"/>
      <c r="L57" s="70">
        <v>17.0</v>
      </c>
      <c r="M57" s="71"/>
      <c r="N57" s="53"/>
      <c r="O57" s="54"/>
      <c r="P57" s="8"/>
      <c r="Q57" s="70">
        <v>17.0</v>
      </c>
      <c r="R57" s="71"/>
      <c r="S57" s="70"/>
      <c r="T57" s="54"/>
      <c r="U57" s="8"/>
      <c r="V57" s="70">
        <v>17.0</v>
      </c>
      <c r="W57" s="71"/>
      <c r="X57" s="53"/>
      <c r="Y57" s="54"/>
      <c r="Z57" s="8"/>
      <c r="AA57" s="9"/>
      <c r="AB57" s="4"/>
      <c r="AC57" s="4"/>
      <c r="AD57" s="4"/>
      <c r="AE57" s="4"/>
      <c r="AF57" s="4"/>
      <c r="AG57" s="4"/>
    </row>
    <row r="58">
      <c r="A58" s="8"/>
      <c r="B58" s="70">
        <v>18.0</v>
      </c>
      <c r="C58" s="71"/>
      <c r="D58" s="53"/>
      <c r="E58" s="54"/>
      <c r="F58" s="8"/>
      <c r="G58" s="70">
        <v>18.0</v>
      </c>
      <c r="H58" s="71"/>
      <c r="I58" s="71"/>
      <c r="J58" s="54"/>
      <c r="K58" s="8"/>
      <c r="L58" s="70">
        <v>18.0</v>
      </c>
      <c r="M58" s="71"/>
      <c r="N58" s="53"/>
      <c r="O58" s="54"/>
      <c r="P58" s="8"/>
      <c r="Q58" s="70">
        <v>18.0</v>
      </c>
      <c r="R58" s="71"/>
      <c r="S58" s="70"/>
      <c r="T58" s="54"/>
      <c r="U58" s="8"/>
      <c r="V58" s="70">
        <v>18.0</v>
      </c>
      <c r="W58" s="71"/>
      <c r="X58" s="53"/>
      <c r="Y58" s="54"/>
      <c r="Z58" s="8"/>
      <c r="AA58" s="9"/>
      <c r="AB58" s="4"/>
      <c r="AC58" s="4"/>
      <c r="AD58" s="4"/>
      <c r="AE58" s="4"/>
      <c r="AF58" s="4"/>
      <c r="AG58" s="4"/>
    </row>
    <row r="59">
      <c r="A59" s="8"/>
      <c r="B59" s="70">
        <v>19.0</v>
      </c>
      <c r="C59" s="71"/>
      <c r="D59" s="53"/>
      <c r="E59" s="54"/>
      <c r="F59" s="8"/>
      <c r="G59" s="70">
        <v>19.0</v>
      </c>
      <c r="H59" s="71"/>
      <c r="I59" s="71"/>
      <c r="J59" s="54"/>
      <c r="K59" s="8"/>
      <c r="L59" s="70">
        <v>19.0</v>
      </c>
      <c r="M59" s="71"/>
      <c r="N59" s="53"/>
      <c r="O59" s="54"/>
      <c r="P59" s="8"/>
      <c r="Q59" s="70">
        <v>19.0</v>
      </c>
      <c r="R59" s="71"/>
      <c r="S59" s="70"/>
      <c r="T59" s="54"/>
      <c r="U59" s="8"/>
      <c r="V59" s="70">
        <v>19.0</v>
      </c>
      <c r="W59" s="71"/>
      <c r="X59" s="53"/>
      <c r="Y59" s="54"/>
      <c r="Z59" s="8"/>
      <c r="AA59" s="9"/>
      <c r="AB59" s="4"/>
      <c r="AC59" s="4"/>
      <c r="AD59" s="4"/>
      <c r="AE59" s="4"/>
      <c r="AF59" s="4"/>
      <c r="AG59" s="4"/>
    </row>
    <row r="60">
      <c r="A60" s="8"/>
      <c r="B60" s="70">
        <v>20.0</v>
      </c>
      <c r="C60" s="71"/>
      <c r="D60" s="53"/>
      <c r="E60" s="54"/>
      <c r="F60" s="8"/>
      <c r="G60" s="70">
        <v>20.0</v>
      </c>
      <c r="H60" s="71"/>
      <c r="I60" s="71"/>
      <c r="J60" s="54"/>
      <c r="K60" s="8"/>
      <c r="L60" s="70">
        <v>20.0</v>
      </c>
      <c r="M60" s="71"/>
      <c r="N60" s="53"/>
      <c r="O60" s="54"/>
      <c r="P60" s="8"/>
      <c r="Q60" s="70">
        <v>20.0</v>
      </c>
      <c r="R60" s="71"/>
      <c r="S60" s="70"/>
      <c r="T60" s="54"/>
      <c r="U60" s="8"/>
      <c r="V60" s="70">
        <v>20.0</v>
      </c>
      <c r="W60" s="71"/>
      <c r="X60" s="53"/>
      <c r="Y60" s="54"/>
      <c r="Z60" s="8"/>
      <c r="AA60" s="9"/>
      <c r="AB60" s="4"/>
      <c r="AC60" s="4"/>
      <c r="AD60" s="4"/>
      <c r="AE60" s="4"/>
      <c r="AF60" s="4"/>
      <c r="AG60" s="4"/>
    </row>
    <row r="61">
      <c r="A61" s="8"/>
      <c r="B61" s="70">
        <v>21.0</v>
      </c>
      <c r="C61" s="71"/>
      <c r="D61" s="53"/>
      <c r="E61" s="54"/>
      <c r="F61" s="8"/>
      <c r="G61" s="70">
        <v>21.0</v>
      </c>
      <c r="H61" s="71"/>
      <c r="I61" s="71"/>
      <c r="J61" s="54"/>
      <c r="K61" s="8"/>
      <c r="L61" s="70">
        <v>21.0</v>
      </c>
      <c r="M61" s="71"/>
      <c r="N61" s="53"/>
      <c r="O61" s="54"/>
      <c r="P61" s="8"/>
      <c r="Q61" s="70">
        <v>21.0</v>
      </c>
      <c r="R61" s="71"/>
      <c r="S61" s="70"/>
      <c r="T61" s="54"/>
      <c r="U61" s="8"/>
      <c r="V61" s="70">
        <v>21.0</v>
      </c>
      <c r="W61" s="71"/>
      <c r="X61" s="53"/>
      <c r="Y61" s="54"/>
      <c r="Z61" s="8"/>
      <c r="AA61" s="9"/>
      <c r="AB61" s="4"/>
      <c r="AC61" s="4"/>
      <c r="AD61" s="4"/>
      <c r="AE61" s="4"/>
      <c r="AF61" s="4"/>
      <c r="AG61" s="4"/>
    </row>
    <row r="62">
      <c r="A62" s="8"/>
      <c r="B62" s="70">
        <v>22.0</v>
      </c>
      <c r="C62" s="71"/>
      <c r="D62" s="53"/>
      <c r="E62" s="54"/>
      <c r="F62" s="8"/>
      <c r="G62" s="70">
        <v>22.0</v>
      </c>
      <c r="H62" s="71"/>
      <c r="I62" s="71"/>
      <c r="J62" s="54"/>
      <c r="K62" s="8"/>
      <c r="L62" s="70">
        <v>22.0</v>
      </c>
      <c r="M62" s="71"/>
      <c r="N62" s="53"/>
      <c r="O62" s="54"/>
      <c r="P62" s="8"/>
      <c r="Q62" s="70">
        <v>22.0</v>
      </c>
      <c r="R62" s="71"/>
      <c r="S62" s="70"/>
      <c r="T62" s="54"/>
      <c r="U62" s="8"/>
      <c r="V62" s="70">
        <v>22.0</v>
      </c>
      <c r="W62" s="71"/>
      <c r="X62" s="53"/>
      <c r="Y62" s="54"/>
      <c r="Z62" s="8"/>
      <c r="AA62" s="9"/>
      <c r="AB62" s="4"/>
      <c r="AC62" s="4"/>
      <c r="AD62" s="4"/>
      <c r="AE62" s="4"/>
      <c r="AF62" s="4"/>
      <c r="AG62" s="4"/>
    </row>
    <row r="63">
      <c r="A63" s="8"/>
      <c r="B63" s="70">
        <v>23.0</v>
      </c>
      <c r="C63" s="71"/>
      <c r="D63" s="53"/>
      <c r="E63" s="54"/>
      <c r="F63" s="8"/>
      <c r="G63" s="70">
        <v>23.0</v>
      </c>
      <c r="H63" s="71"/>
      <c r="I63" s="71"/>
      <c r="J63" s="54"/>
      <c r="K63" s="8"/>
      <c r="L63" s="70">
        <v>23.0</v>
      </c>
      <c r="M63" s="71"/>
      <c r="N63" s="53"/>
      <c r="O63" s="54"/>
      <c r="P63" s="8"/>
      <c r="Q63" s="70">
        <v>23.0</v>
      </c>
      <c r="R63" s="71"/>
      <c r="S63" s="70"/>
      <c r="T63" s="54"/>
      <c r="U63" s="8"/>
      <c r="V63" s="70">
        <v>23.0</v>
      </c>
      <c r="W63" s="71"/>
      <c r="X63" s="53"/>
      <c r="Y63" s="54"/>
      <c r="Z63" s="8"/>
      <c r="AA63" s="9"/>
      <c r="AB63" s="4"/>
      <c r="AC63" s="4"/>
      <c r="AD63" s="4"/>
      <c r="AE63" s="4"/>
      <c r="AF63" s="4"/>
      <c r="AG63" s="4"/>
    </row>
    <row r="64">
      <c r="A64" s="8"/>
      <c r="B64" s="70">
        <v>24.0</v>
      </c>
      <c r="C64" s="71"/>
      <c r="D64" s="53"/>
      <c r="E64" s="54"/>
      <c r="F64" s="8"/>
      <c r="G64" s="70">
        <v>24.0</v>
      </c>
      <c r="H64" s="71"/>
      <c r="I64" s="71"/>
      <c r="J64" s="54"/>
      <c r="K64" s="8"/>
      <c r="L64" s="70">
        <v>24.0</v>
      </c>
      <c r="M64" s="71"/>
      <c r="N64" s="53"/>
      <c r="O64" s="54"/>
      <c r="P64" s="8"/>
      <c r="Q64" s="70">
        <v>24.0</v>
      </c>
      <c r="R64" s="71"/>
      <c r="S64" s="70"/>
      <c r="T64" s="54"/>
      <c r="U64" s="8"/>
      <c r="V64" s="70">
        <v>24.0</v>
      </c>
      <c r="W64" s="71"/>
      <c r="X64" s="53"/>
      <c r="Y64" s="54"/>
      <c r="Z64" s="8"/>
      <c r="AA64" s="9"/>
      <c r="AB64" s="4"/>
      <c r="AC64" s="4"/>
      <c r="AD64" s="4"/>
      <c r="AE64" s="4"/>
      <c r="AF64" s="4"/>
      <c r="AG64" s="4"/>
    </row>
    <row r="65">
      <c r="A65" s="8"/>
      <c r="B65" s="70">
        <v>25.0</v>
      </c>
      <c r="C65" s="71"/>
      <c r="D65" s="53"/>
      <c r="E65" s="54"/>
      <c r="F65" s="8"/>
      <c r="G65" s="70">
        <v>25.0</v>
      </c>
      <c r="H65" s="71"/>
      <c r="I65" s="71"/>
      <c r="J65" s="54"/>
      <c r="K65" s="8"/>
      <c r="L65" s="70">
        <v>25.0</v>
      </c>
      <c r="M65" s="71"/>
      <c r="N65" s="53"/>
      <c r="O65" s="54"/>
      <c r="P65" s="8"/>
      <c r="Q65" s="70">
        <v>25.0</v>
      </c>
      <c r="R65" s="71"/>
      <c r="S65" s="70"/>
      <c r="T65" s="54"/>
      <c r="U65" s="8"/>
      <c r="V65" s="70">
        <v>25.0</v>
      </c>
      <c r="W65" s="71"/>
      <c r="X65" s="53"/>
      <c r="Y65" s="54"/>
      <c r="Z65" s="8"/>
      <c r="AA65" s="9"/>
      <c r="AB65" s="4"/>
      <c r="AC65" s="4"/>
      <c r="AD65" s="4"/>
      <c r="AE65" s="4"/>
      <c r="AF65" s="4"/>
      <c r="AG65" s="4"/>
    </row>
    <row r="66">
      <c r="A66" s="8"/>
      <c r="B66" s="70">
        <v>26.0</v>
      </c>
      <c r="C66" s="71"/>
      <c r="D66" s="53"/>
      <c r="E66" s="54"/>
      <c r="F66" s="8"/>
      <c r="G66" s="70">
        <v>26.0</v>
      </c>
      <c r="H66" s="71"/>
      <c r="I66" s="71"/>
      <c r="J66" s="54"/>
      <c r="K66" s="8"/>
      <c r="L66" s="70">
        <v>26.0</v>
      </c>
      <c r="M66" s="71"/>
      <c r="N66" s="53"/>
      <c r="O66" s="54"/>
      <c r="P66" s="8"/>
      <c r="Q66" s="70">
        <v>26.0</v>
      </c>
      <c r="R66" s="71"/>
      <c r="S66" s="70"/>
      <c r="T66" s="54"/>
      <c r="U66" s="8"/>
      <c r="V66" s="70">
        <v>26.0</v>
      </c>
      <c r="W66" s="71"/>
      <c r="X66" s="53"/>
      <c r="Y66" s="54"/>
      <c r="Z66" s="8"/>
      <c r="AA66" s="9"/>
      <c r="AB66" s="4"/>
      <c r="AC66" s="4"/>
      <c r="AD66" s="4"/>
      <c r="AE66" s="4"/>
      <c r="AF66" s="4"/>
      <c r="AG66" s="4"/>
    </row>
    <row r="67">
      <c r="A67" s="8"/>
      <c r="B67" s="70">
        <v>27.0</v>
      </c>
      <c r="C67" s="71"/>
      <c r="D67" s="53"/>
      <c r="E67" s="54"/>
      <c r="F67" s="8"/>
      <c r="G67" s="70">
        <v>27.0</v>
      </c>
      <c r="H67" s="71"/>
      <c r="I67" s="71"/>
      <c r="J67" s="54"/>
      <c r="K67" s="8"/>
      <c r="L67" s="70">
        <v>27.0</v>
      </c>
      <c r="M67" s="71"/>
      <c r="N67" s="53"/>
      <c r="O67" s="54"/>
      <c r="P67" s="8"/>
      <c r="Q67" s="70">
        <v>27.0</v>
      </c>
      <c r="R67" s="71"/>
      <c r="S67" s="70"/>
      <c r="T67" s="54"/>
      <c r="U67" s="8"/>
      <c r="V67" s="70">
        <v>27.0</v>
      </c>
      <c r="W67" s="71"/>
      <c r="X67" s="53"/>
      <c r="Y67" s="54"/>
      <c r="Z67" s="8"/>
      <c r="AA67" s="9"/>
      <c r="AB67" s="4"/>
      <c r="AC67" s="4"/>
      <c r="AD67" s="4"/>
      <c r="AE67" s="4"/>
      <c r="AF67" s="4"/>
      <c r="AG67" s="4"/>
    </row>
    <row r="68">
      <c r="A68" s="8"/>
      <c r="B68" s="70">
        <v>28.0</v>
      </c>
      <c r="C68" s="71"/>
      <c r="D68" s="53"/>
      <c r="E68" s="54"/>
      <c r="F68" s="8"/>
      <c r="G68" s="70">
        <v>28.0</v>
      </c>
      <c r="H68" s="71"/>
      <c r="I68" s="71"/>
      <c r="J68" s="54"/>
      <c r="K68" s="8"/>
      <c r="L68" s="70">
        <v>28.0</v>
      </c>
      <c r="M68" s="71"/>
      <c r="N68" s="53"/>
      <c r="O68" s="54"/>
      <c r="P68" s="8"/>
      <c r="Q68" s="70">
        <v>28.0</v>
      </c>
      <c r="R68" s="71"/>
      <c r="S68" s="70"/>
      <c r="T68" s="54"/>
      <c r="U68" s="8"/>
      <c r="V68" s="70">
        <v>28.0</v>
      </c>
      <c r="W68" s="71"/>
      <c r="X68" s="53"/>
      <c r="Y68" s="54"/>
      <c r="Z68" s="8"/>
      <c r="AA68" s="9"/>
      <c r="AB68" s="4"/>
      <c r="AC68" s="4"/>
      <c r="AD68" s="4"/>
      <c r="AE68" s="4"/>
      <c r="AF68" s="4"/>
      <c r="AG68" s="4"/>
    </row>
    <row r="69">
      <c r="A69" s="8"/>
      <c r="B69" s="70">
        <v>29.0</v>
      </c>
      <c r="C69" s="71"/>
      <c r="D69" s="53"/>
      <c r="E69" s="54"/>
      <c r="F69" s="8"/>
      <c r="G69" s="70">
        <v>29.0</v>
      </c>
      <c r="H69" s="71"/>
      <c r="I69" s="71"/>
      <c r="J69" s="54"/>
      <c r="K69" s="8"/>
      <c r="L69" s="70">
        <v>29.0</v>
      </c>
      <c r="M69" s="71"/>
      <c r="N69" s="53"/>
      <c r="O69" s="54"/>
      <c r="P69" s="8"/>
      <c r="Q69" s="70">
        <v>29.0</v>
      </c>
      <c r="R69" s="71"/>
      <c r="S69" s="70"/>
      <c r="T69" s="54"/>
      <c r="U69" s="8"/>
      <c r="V69" s="70">
        <v>29.0</v>
      </c>
      <c r="W69" s="71"/>
      <c r="X69" s="53"/>
      <c r="Y69" s="54"/>
      <c r="Z69" s="8"/>
      <c r="AA69" s="9"/>
      <c r="AB69" s="4"/>
      <c r="AC69" s="4"/>
      <c r="AD69" s="4"/>
      <c r="AE69" s="4"/>
      <c r="AF69" s="4"/>
      <c r="AG69" s="4"/>
    </row>
    <row r="70">
      <c r="A70" s="8"/>
      <c r="B70" s="70">
        <v>30.0</v>
      </c>
      <c r="C70" s="71"/>
      <c r="D70" s="53"/>
      <c r="E70" s="54"/>
      <c r="F70" s="8"/>
      <c r="G70" s="70">
        <v>30.0</v>
      </c>
      <c r="H70" s="71"/>
      <c r="I70" s="71"/>
      <c r="J70" s="54"/>
      <c r="K70" s="8"/>
      <c r="L70" s="70">
        <v>30.0</v>
      </c>
      <c r="M70" s="71"/>
      <c r="N70" s="53"/>
      <c r="O70" s="54"/>
      <c r="P70" s="8"/>
      <c r="Q70" s="70">
        <v>30.0</v>
      </c>
      <c r="R70" s="71"/>
      <c r="S70" s="70"/>
      <c r="T70" s="54"/>
      <c r="U70" s="8"/>
      <c r="V70" s="70">
        <v>30.0</v>
      </c>
      <c r="W70" s="71"/>
      <c r="X70" s="53"/>
      <c r="Y70" s="54"/>
      <c r="Z70" s="8"/>
      <c r="AA70" s="9"/>
      <c r="AB70" s="4"/>
      <c r="AC70" s="4"/>
      <c r="AD70" s="4"/>
      <c r="AE70" s="4"/>
      <c r="AF70" s="4"/>
      <c r="AG70" s="4"/>
    </row>
    <row r="71">
      <c r="A71" s="8"/>
      <c r="B71" s="70">
        <v>31.0</v>
      </c>
      <c r="C71" s="71"/>
      <c r="D71" s="53"/>
      <c r="E71" s="54"/>
      <c r="F71" s="8"/>
      <c r="G71" s="70">
        <v>31.0</v>
      </c>
      <c r="H71" s="71"/>
      <c r="I71" s="71"/>
      <c r="J71" s="54"/>
      <c r="K71" s="8"/>
      <c r="L71" s="70">
        <v>31.0</v>
      </c>
      <c r="M71" s="71"/>
      <c r="N71" s="53"/>
      <c r="O71" s="54"/>
      <c r="P71" s="8"/>
      <c r="Q71" s="70">
        <v>31.0</v>
      </c>
      <c r="R71" s="71"/>
      <c r="S71" s="70"/>
      <c r="T71" s="54"/>
      <c r="U71" s="8"/>
      <c r="V71" s="70">
        <v>31.0</v>
      </c>
      <c r="W71" s="71"/>
      <c r="X71" s="53"/>
      <c r="Y71" s="54"/>
      <c r="Z71" s="8"/>
      <c r="AA71" s="9"/>
      <c r="AB71" s="4"/>
      <c r="AC71" s="4"/>
      <c r="AD71" s="4"/>
      <c r="AE71" s="4"/>
      <c r="AF71" s="4"/>
      <c r="AG71" s="4"/>
    </row>
    <row r="72">
      <c r="A72" s="8"/>
      <c r="B72" s="70">
        <v>32.0</v>
      </c>
      <c r="C72" s="71"/>
      <c r="D72" s="53"/>
      <c r="E72" s="54"/>
      <c r="F72" s="8"/>
      <c r="G72" s="70">
        <v>32.0</v>
      </c>
      <c r="H72" s="71"/>
      <c r="I72" s="71"/>
      <c r="J72" s="54"/>
      <c r="K72" s="8"/>
      <c r="L72" s="70">
        <v>32.0</v>
      </c>
      <c r="M72" s="71"/>
      <c r="N72" s="53"/>
      <c r="O72" s="54"/>
      <c r="P72" s="8"/>
      <c r="Q72" s="70">
        <v>32.0</v>
      </c>
      <c r="R72" s="71"/>
      <c r="S72" s="70"/>
      <c r="T72" s="54"/>
      <c r="U72" s="8"/>
      <c r="V72" s="70">
        <v>32.0</v>
      </c>
      <c r="W72" s="71"/>
      <c r="X72" s="53"/>
      <c r="Y72" s="54"/>
      <c r="Z72" s="8"/>
      <c r="AA72" s="9"/>
      <c r="AB72" s="4"/>
      <c r="AC72" s="4"/>
      <c r="AD72" s="4"/>
      <c r="AE72" s="4"/>
      <c r="AF72" s="4"/>
      <c r="AG72" s="4"/>
    </row>
    <row r="73">
      <c r="A73" s="8"/>
      <c r="B73" s="70">
        <v>33.0</v>
      </c>
      <c r="C73" s="71"/>
      <c r="D73" s="53"/>
      <c r="E73" s="54"/>
      <c r="F73" s="8"/>
      <c r="G73" s="70">
        <v>33.0</v>
      </c>
      <c r="H73" s="71"/>
      <c r="I73" s="71"/>
      <c r="J73" s="54"/>
      <c r="K73" s="8"/>
      <c r="L73" s="70">
        <v>33.0</v>
      </c>
      <c r="M73" s="71"/>
      <c r="N73" s="53"/>
      <c r="O73" s="54"/>
      <c r="P73" s="8"/>
      <c r="Q73" s="70">
        <v>33.0</v>
      </c>
      <c r="R73" s="71"/>
      <c r="S73" s="70"/>
      <c r="T73" s="54"/>
      <c r="U73" s="8"/>
      <c r="V73" s="70">
        <v>33.0</v>
      </c>
      <c r="W73" s="71"/>
      <c r="X73" s="53"/>
      <c r="Y73" s="54"/>
      <c r="Z73" s="8"/>
      <c r="AA73" s="9"/>
      <c r="AB73" s="4"/>
      <c r="AC73" s="4"/>
      <c r="AD73" s="4"/>
      <c r="AE73" s="4"/>
      <c r="AF73" s="4"/>
      <c r="AG73" s="4"/>
    </row>
    <row r="74">
      <c r="A74" s="8"/>
      <c r="B74" s="70">
        <v>34.0</v>
      </c>
      <c r="C74" s="71"/>
      <c r="D74" s="53"/>
      <c r="E74" s="54"/>
      <c r="F74" s="8"/>
      <c r="G74" s="70">
        <v>34.0</v>
      </c>
      <c r="H74" s="71"/>
      <c r="I74" s="71"/>
      <c r="J74" s="54"/>
      <c r="K74" s="8"/>
      <c r="L74" s="70">
        <v>34.0</v>
      </c>
      <c r="M74" s="71"/>
      <c r="N74" s="53"/>
      <c r="O74" s="54"/>
      <c r="P74" s="8"/>
      <c r="Q74" s="70">
        <v>34.0</v>
      </c>
      <c r="R74" s="71"/>
      <c r="S74" s="70"/>
      <c r="T74" s="54"/>
      <c r="U74" s="8"/>
      <c r="V74" s="70">
        <v>34.0</v>
      </c>
      <c r="W74" s="71"/>
      <c r="X74" s="53"/>
      <c r="Y74" s="54"/>
      <c r="Z74" s="8"/>
      <c r="AA74" s="9"/>
      <c r="AB74" s="4"/>
      <c r="AC74" s="4"/>
      <c r="AD74" s="4"/>
      <c r="AE74" s="4"/>
      <c r="AF74" s="4"/>
      <c r="AG74" s="4"/>
    </row>
    <row r="75">
      <c r="A75" s="8"/>
      <c r="B75" s="70">
        <v>35.0</v>
      </c>
      <c r="C75" s="71"/>
      <c r="D75" s="53"/>
      <c r="E75" s="54"/>
      <c r="F75" s="8"/>
      <c r="G75" s="70">
        <v>35.0</v>
      </c>
      <c r="H75" s="71"/>
      <c r="I75" s="71"/>
      <c r="J75" s="54"/>
      <c r="K75" s="8"/>
      <c r="L75" s="70">
        <v>35.0</v>
      </c>
      <c r="M75" s="71"/>
      <c r="N75" s="53"/>
      <c r="O75" s="54"/>
      <c r="P75" s="8"/>
      <c r="Q75" s="70">
        <v>35.0</v>
      </c>
      <c r="R75" s="71"/>
      <c r="S75" s="70"/>
      <c r="T75" s="54"/>
      <c r="U75" s="8"/>
      <c r="V75" s="70">
        <v>35.0</v>
      </c>
      <c r="W75" s="71"/>
      <c r="X75" s="53"/>
      <c r="Y75" s="54"/>
      <c r="Z75" s="8"/>
      <c r="AA75" s="9"/>
      <c r="AB75" s="4"/>
      <c r="AC75" s="4"/>
      <c r="AD75" s="4"/>
      <c r="AE75" s="4"/>
      <c r="AF75" s="4"/>
      <c r="AG75" s="4"/>
    </row>
    <row r="76">
      <c r="A76" s="8"/>
      <c r="B76" s="70">
        <v>36.0</v>
      </c>
      <c r="C76" s="71"/>
      <c r="D76" s="53"/>
      <c r="E76" s="54"/>
      <c r="F76" s="8"/>
      <c r="G76" s="70">
        <v>36.0</v>
      </c>
      <c r="H76" s="71"/>
      <c r="I76" s="71"/>
      <c r="J76" s="54"/>
      <c r="K76" s="8"/>
      <c r="L76" s="70">
        <v>36.0</v>
      </c>
      <c r="M76" s="71"/>
      <c r="N76" s="53"/>
      <c r="O76" s="54"/>
      <c r="P76" s="8"/>
      <c r="Q76" s="70">
        <v>36.0</v>
      </c>
      <c r="R76" s="71"/>
      <c r="S76" s="70"/>
      <c r="T76" s="54"/>
      <c r="U76" s="8"/>
      <c r="V76" s="70">
        <v>36.0</v>
      </c>
      <c r="W76" s="71"/>
      <c r="X76" s="53"/>
      <c r="Y76" s="54"/>
      <c r="Z76" s="8"/>
      <c r="AA76" s="9"/>
      <c r="AB76" s="4"/>
      <c r="AC76" s="4"/>
      <c r="AD76" s="4"/>
      <c r="AE76" s="4"/>
      <c r="AF76" s="4"/>
      <c r="AG76" s="4"/>
    </row>
    <row r="77">
      <c r="A77" s="8"/>
      <c r="B77" s="70">
        <v>37.0</v>
      </c>
      <c r="C77" s="71"/>
      <c r="D77" s="53"/>
      <c r="E77" s="54"/>
      <c r="F77" s="8"/>
      <c r="G77" s="70">
        <v>37.0</v>
      </c>
      <c r="H77" s="71"/>
      <c r="I77" s="71"/>
      <c r="J77" s="54"/>
      <c r="K77" s="8"/>
      <c r="L77" s="70">
        <v>37.0</v>
      </c>
      <c r="M77" s="71"/>
      <c r="N77" s="53"/>
      <c r="O77" s="54"/>
      <c r="P77" s="8"/>
      <c r="Q77" s="70">
        <v>37.0</v>
      </c>
      <c r="R77" s="71"/>
      <c r="S77" s="70"/>
      <c r="T77" s="54"/>
      <c r="U77" s="8"/>
      <c r="V77" s="70">
        <v>37.0</v>
      </c>
      <c r="W77" s="71"/>
      <c r="X77" s="53"/>
      <c r="Y77" s="54"/>
      <c r="Z77" s="8"/>
      <c r="AA77" s="9"/>
      <c r="AB77" s="4"/>
      <c r="AC77" s="4"/>
      <c r="AD77" s="4"/>
      <c r="AE77" s="4"/>
      <c r="AF77" s="4"/>
      <c r="AG77" s="4"/>
    </row>
    <row r="78">
      <c r="A78" s="8"/>
      <c r="B78" s="70">
        <v>38.0</v>
      </c>
      <c r="C78" s="71"/>
      <c r="D78" s="53"/>
      <c r="E78" s="54"/>
      <c r="F78" s="8"/>
      <c r="G78" s="70">
        <v>38.0</v>
      </c>
      <c r="H78" s="71"/>
      <c r="I78" s="71"/>
      <c r="J78" s="54"/>
      <c r="K78" s="8"/>
      <c r="L78" s="70">
        <v>38.0</v>
      </c>
      <c r="M78" s="71"/>
      <c r="N78" s="53"/>
      <c r="O78" s="54"/>
      <c r="P78" s="8"/>
      <c r="Q78" s="70">
        <v>38.0</v>
      </c>
      <c r="R78" s="71"/>
      <c r="S78" s="70"/>
      <c r="T78" s="54"/>
      <c r="U78" s="8"/>
      <c r="V78" s="70">
        <v>38.0</v>
      </c>
      <c r="W78" s="71"/>
      <c r="X78" s="53"/>
      <c r="Y78" s="54"/>
      <c r="Z78" s="8"/>
      <c r="AA78" s="9"/>
      <c r="AB78" s="4"/>
      <c r="AC78" s="4"/>
      <c r="AD78" s="4"/>
      <c r="AE78" s="4"/>
      <c r="AF78" s="4"/>
      <c r="AG78" s="4"/>
    </row>
    <row r="79">
      <c r="A79" s="8"/>
      <c r="B79" s="70">
        <v>39.0</v>
      </c>
      <c r="C79" s="71"/>
      <c r="D79" s="53"/>
      <c r="E79" s="54"/>
      <c r="F79" s="8"/>
      <c r="G79" s="70">
        <v>39.0</v>
      </c>
      <c r="H79" s="71"/>
      <c r="I79" s="71"/>
      <c r="J79" s="54"/>
      <c r="K79" s="8"/>
      <c r="L79" s="70">
        <v>39.0</v>
      </c>
      <c r="M79" s="71"/>
      <c r="N79" s="53"/>
      <c r="O79" s="54"/>
      <c r="P79" s="8"/>
      <c r="Q79" s="70">
        <v>39.0</v>
      </c>
      <c r="R79" s="71"/>
      <c r="S79" s="70"/>
      <c r="T79" s="54"/>
      <c r="U79" s="8"/>
      <c r="V79" s="70">
        <v>39.0</v>
      </c>
      <c r="W79" s="71"/>
      <c r="X79" s="53"/>
      <c r="Y79" s="54"/>
      <c r="Z79" s="8"/>
      <c r="AA79" s="9"/>
      <c r="AB79" s="4"/>
      <c r="AC79" s="4"/>
      <c r="AD79" s="4"/>
      <c r="AE79" s="4"/>
      <c r="AF79" s="4"/>
      <c r="AG79" s="4"/>
    </row>
    <row r="80">
      <c r="A80" s="8"/>
      <c r="B80" s="70">
        <v>40.0</v>
      </c>
      <c r="C80" s="71"/>
      <c r="D80" s="53"/>
      <c r="E80" s="54"/>
      <c r="F80" s="8"/>
      <c r="G80" s="70">
        <v>40.0</v>
      </c>
      <c r="H80" s="71"/>
      <c r="I80" s="71"/>
      <c r="J80" s="54"/>
      <c r="K80" s="8"/>
      <c r="L80" s="70">
        <v>40.0</v>
      </c>
      <c r="M80" s="71"/>
      <c r="N80" s="53"/>
      <c r="O80" s="54"/>
      <c r="P80" s="8"/>
      <c r="Q80" s="70">
        <v>40.0</v>
      </c>
      <c r="R80" s="71"/>
      <c r="S80" s="70"/>
      <c r="T80" s="54"/>
      <c r="U80" s="8"/>
      <c r="V80" s="70">
        <v>40.0</v>
      </c>
      <c r="W80" s="71"/>
      <c r="X80" s="53"/>
      <c r="Y80" s="54"/>
      <c r="Z80" s="8"/>
      <c r="AA80" s="9"/>
      <c r="AB80" s="4"/>
      <c r="AC80" s="4"/>
      <c r="AD80" s="4"/>
      <c r="AE80" s="4"/>
      <c r="AF80" s="4"/>
      <c r="AG80" s="4"/>
    </row>
    <row r="81">
      <c r="A81" s="8"/>
      <c r="B81" s="70">
        <v>41.0</v>
      </c>
      <c r="C81" s="71"/>
      <c r="D81" s="53"/>
      <c r="E81" s="54"/>
      <c r="F81" s="8"/>
      <c r="G81" s="70">
        <v>41.0</v>
      </c>
      <c r="H81" s="71"/>
      <c r="I81" s="71"/>
      <c r="J81" s="54"/>
      <c r="K81" s="8"/>
      <c r="L81" s="70">
        <v>41.0</v>
      </c>
      <c r="M81" s="71"/>
      <c r="N81" s="53"/>
      <c r="O81" s="54"/>
      <c r="P81" s="8"/>
      <c r="Q81" s="70">
        <v>41.0</v>
      </c>
      <c r="R81" s="71"/>
      <c r="S81" s="70"/>
      <c r="T81" s="54"/>
      <c r="U81" s="8"/>
      <c r="V81" s="70">
        <v>41.0</v>
      </c>
      <c r="W81" s="71"/>
      <c r="X81" s="53"/>
      <c r="Y81" s="54"/>
      <c r="Z81" s="8"/>
      <c r="AA81" s="9"/>
      <c r="AB81" s="4"/>
      <c r="AC81" s="4"/>
      <c r="AD81" s="4"/>
      <c r="AE81" s="4"/>
      <c r="AF81" s="4"/>
      <c r="AG81" s="4"/>
    </row>
    <row r="82">
      <c r="A82" s="8"/>
      <c r="B82" s="70">
        <v>42.0</v>
      </c>
      <c r="C82" s="71"/>
      <c r="D82" s="53"/>
      <c r="E82" s="54"/>
      <c r="F82" s="8"/>
      <c r="G82" s="70">
        <v>42.0</v>
      </c>
      <c r="H82" s="71"/>
      <c r="I82" s="71"/>
      <c r="J82" s="54"/>
      <c r="K82" s="8"/>
      <c r="L82" s="70">
        <v>42.0</v>
      </c>
      <c r="M82" s="71"/>
      <c r="N82" s="53"/>
      <c r="O82" s="54"/>
      <c r="P82" s="8"/>
      <c r="Q82" s="70">
        <v>42.0</v>
      </c>
      <c r="R82" s="71"/>
      <c r="S82" s="70"/>
      <c r="T82" s="54"/>
      <c r="U82" s="8"/>
      <c r="V82" s="70">
        <v>42.0</v>
      </c>
      <c r="W82" s="71"/>
      <c r="X82" s="53"/>
      <c r="Y82" s="54"/>
      <c r="Z82" s="8"/>
      <c r="AA82" s="9"/>
      <c r="AB82" s="4"/>
      <c r="AC82" s="4"/>
      <c r="AD82" s="4"/>
      <c r="AE82" s="4"/>
      <c r="AF82" s="4"/>
      <c r="AG82" s="4"/>
    </row>
    <row r="83">
      <c r="A83" s="8"/>
      <c r="B83" s="70">
        <v>43.0</v>
      </c>
      <c r="C83" s="71"/>
      <c r="D83" s="53"/>
      <c r="E83" s="54"/>
      <c r="F83" s="8"/>
      <c r="G83" s="70">
        <v>43.0</v>
      </c>
      <c r="H83" s="71"/>
      <c r="I83" s="71"/>
      <c r="J83" s="54"/>
      <c r="K83" s="8"/>
      <c r="L83" s="70">
        <v>43.0</v>
      </c>
      <c r="M83" s="71"/>
      <c r="N83" s="53"/>
      <c r="O83" s="54"/>
      <c r="P83" s="8"/>
      <c r="Q83" s="70">
        <v>43.0</v>
      </c>
      <c r="R83" s="71"/>
      <c r="S83" s="70"/>
      <c r="T83" s="54"/>
      <c r="U83" s="8"/>
      <c r="V83" s="70">
        <v>43.0</v>
      </c>
      <c r="W83" s="71"/>
      <c r="X83" s="53"/>
      <c r="Y83" s="54"/>
      <c r="Z83" s="8"/>
      <c r="AA83" s="9"/>
      <c r="AB83" s="4"/>
      <c r="AC83" s="4"/>
      <c r="AD83" s="4"/>
      <c r="AE83" s="4"/>
      <c r="AF83" s="4"/>
      <c r="AG83" s="4"/>
    </row>
    <row r="84">
      <c r="A84" s="8"/>
      <c r="B84" s="70">
        <v>44.0</v>
      </c>
      <c r="C84" s="71"/>
      <c r="D84" s="53"/>
      <c r="E84" s="54"/>
      <c r="F84" s="8"/>
      <c r="G84" s="70">
        <v>44.0</v>
      </c>
      <c r="H84" s="71"/>
      <c r="I84" s="71"/>
      <c r="J84" s="54"/>
      <c r="K84" s="8"/>
      <c r="L84" s="70">
        <v>44.0</v>
      </c>
      <c r="M84" s="71"/>
      <c r="N84" s="53"/>
      <c r="O84" s="54"/>
      <c r="P84" s="8"/>
      <c r="Q84" s="70">
        <v>44.0</v>
      </c>
      <c r="R84" s="71"/>
      <c r="S84" s="70"/>
      <c r="T84" s="54"/>
      <c r="U84" s="8"/>
      <c r="V84" s="70">
        <v>44.0</v>
      </c>
      <c r="W84" s="71"/>
      <c r="X84" s="53"/>
      <c r="Y84" s="54"/>
      <c r="Z84" s="8"/>
      <c r="AA84" s="9"/>
      <c r="AB84" s="4"/>
      <c r="AC84" s="4"/>
      <c r="AD84" s="4"/>
      <c r="AE84" s="4"/>
      <c r="AF84" s="4"/>
      <c r="AG84" s="4"/>
    </row>
    <row r="85">
      <c r="A85" s="8"/>
      <c r="B85" s="70">
        <v>45.0</v>
      </c>
      <c r="C85" s="71"/>
      <c r="D85" s="53"/>
      <c r="E85" s="54"/>
      <c r="F85" s="8"/>
      <c r="G85" s="70">
        <v>45.0</v>
      </c>
      <c r="H85" s="71"/>
      <c r="I85" s="71"/>
      <c r="J85" s="54"/>
      <c r="K85" s="8"/>
      <c r="L85" s="70">
        <v>45.0</v>
      </c>
      <c r="M85" s="71"/>
      <c r="N85" s="53"/>
      <c r="O85" s="54"/>
      <c r="P85" s="8"/>
      <c r="Q85" s="70">
        <v>45.0</v>
      </c>
      <c r="R85" s="71"/>
      <c r="S85" s="70"/>
      <c r="T85" s="54"/>
      <c r="U85" s="8"/>
      <c r="V85" s="70">
        <v>45.0</v>
      </c>
      <c r="W85" s="71"/>
      <c r="X85" s="53"/>
      <c r="Y85" s="54"/>
      <c r="Z85" s="8"/>
      <c r="AA85" s="9"/>
      <c r="AB85" s="4"/>
      <c r="AC85" s="4"/>
      <c r="AD85" s="4"/>
      <c r="AE85" s="4"/>
      <c r="AF85" s="4"/>
      <c r="AG85" s="4"/>
    </row>
    <row r="86">
      <c r="A86" s="8"/>
      <c r="B86" s="70">
        <v>46.0</v>
      </c>
      <c r="C86" s="71"/>
      <c r="D86" s="53"/>
      <c r="E86" s="54"/>
      <c r="F86" s="8"/>
      <c r="G86" s="70">
        <v>46.0</v>
      </c>
      <c r="H86" s="71"/>
      <c r="I86" s="71"/>
      <c r="J86" s="54"/>
      <c r="K86" s="8"/>
      <c r="L86" s="70">
        <v>46.0</v>
      </c>
      <c r="M86" s="71"/>
      <c r="N86" s="53"/>
      <c r="O86" s="54"/>
      <c r="P86" s="8"/>
      <c r="Q86" s="70">
        <v>46.0</v>
      </c>
      <c r="R86" s="71"/>
      <c r="S86" s="70"/>
      <c r="T86" s="54"/>
      <c r="U86" s="8"/>
      <c r="V86" s="70">
        <v>46.0</v>
      </c>
      <c r="W86" s="71"/>
      <c r="X86" s="53"/>
      <c r="Y86" s="54"/>
      <c r="Z86" s="8"/>
      <c r="AA86" s="9"/>
      <c r="AB86" s="4"/>
      <c r="AC86" s="4"/>
      <c r="AD86" s="4"/>
      <c r="AE86" s="4"/>
      <c r="AF86" s="4"/>
      <c r="AG86" s="4"/>
    </row>
    <row r="87">
      <c r="A87" s="8"/>
      <c r="B87" s="70">
        <v>47.0</v>
      </c>
      <c r="C87" s="71"/>
      <c r="D87" s="53"/>
      <c r="E87" s="54"/>
      <c r="F87" s="8"/>
      <c r="G87" s="70">
        <v>47.0</v>
      </c>
      <c r="H87" s="71"/>
      <c r="I87" s="71"/>
      <c r="J87" s="54"/>
      <c r="K87" s="8"/>
      <c r="L87" s="70">
        <v>47.0</v>
      </c>
      <c r="M87" s="71"/>
      <c r="N87" s="53"/>
      <c r="O87" s="54"/>
      <c r="P87" s="8"/>
      <c r="Q87" s="70">
        <v>47.0</v>
      </c>
      <c r="R87" s="71"/>
      <c r="S87" s="70"/>
      <c r="T87" s="54"/>
      <c r="U87" s="8"/>
      <c r="V87" s="70">
        <v>47.0</v>
      </c>
      <c r="W87" s="71"/>
      <c r="X87" s="53"/>
      <c r="Y87" s="54"/>
      <c r="Z87" s="8"/>
      <c r="AA87" s="9"/>
      <c r="AB87" s="4"/>
      <c r="AC87" s="4"/>
      <c r="AD87" s="4"/>
      <c r="AE87" s="4"/>
      <c r="AF87" s="4"/>
      <c r="AG87" s="4"/>
    </row>
    <row r="88">
      <c r="A88" s="8"/>
      <c r="B88" s="70">
        <v>48.0</v>
      </c>
      <c r="C88" s="71"/>
      <c r="D88" s="53"/>
      <c r="E88" s="54"/>
      <c r="F88" s="8"/>
      <c r="G88" s="70">
        <v>48.0</v>
      </c>
      <c r="H88" s="71"/>
      <c r="I88" s="71"/>
      <c r="J88" s="54"/>
      <c r="K88" s="8"/>
      <c r="L88" s="70">
        <v>48.0</v>
      </c>
      <c r="M88" s="71"/>
      <c r="N88" s="53"/>
      <c r="O88" s="54"/>
      <c r="P88" s="8"/>
      <c r="Q88" s="70">
        <v>48.0</v>
      </c>
      <c r="R88" s="71"/>
      <c r="S88" s="70"/>
      <c r="T88" s="54"/>
      <c r="U88" s="8"/>
      <c r="V88" s="70">
        <v>48.0</v>
      </c>
      <c r="W88" s="71"/>
      <c r="X88" s="53"/>
      <c r="Y88" s="54"/>
      <c r="Z88" s="8"/>
      <c r="AA88" s="9"/>
      <c r="AB88" s="4"/>
      <c r="AC88" s="4"/>
      <c r="AD88" s="4"/>
      <c r="AE88" s="4"/>
      <c r="AF88" s="4"/>
      <c r="AG88" s="4"/>
    </row>
    <row r="89">
      <c r="A89" s="8"/>
      <c r="B89" s="70">
        <v>49.0</v>
      </c>
      <c r="C89" s="71"/>
      <c r="D89" s="53"/>
      <c r="E89" s="54"/>
      <c r="F89" s="8"/>
      <c r="G89" s="70">
        <v>49.0</v>
      </c>
      <c r="H89" s="71"/>
      <c r="I89" s="71"/>
      <c r="J89" s="54"/>
      <c r="K89" s="8"/>
      <c r="L89" s="70">
        <v>49.0</v>
      </c>
      <c r="M89" s="71"/>
      <c r="N89" s="53"/>
      <c r="O89" s="54"/>
      <c r="P89" s="8"/>
      <c r="Q89" s="70">
        <v>49.0</v>
      </c>
      <c r="R89" s="71"/>
      <c r="S89" s="70"/>
      <c r="T89" s="54"/>
      <c r="U89" s="8"/>
      <c r="V89" s="70">
        <v>49.0</v>
      </c>
      <c r="W89" s="71"/>
      <c r="X89" s="53"/>
      <c r="Y89" s="54"/>
      <c r="Z89" s="8"/>
      <c r="AA89" s="9"/>
      <c r="AB89" s="4"/>
      <c r="AC89" s="4"/>
      <c r="AD89" s="4"/>
      <c r="AE89" s="4"/>
      <c r="AF89" s="4"/>
      <c r="AG89" s="4"/>
    </row>
    <row r="90">
      <c r="A90" s="8"/>
      <c r="B90" s="70">
        <v>50.0</v>
      </c>
      <c r="C90" s="71"/>
      <c r="D90" s="53"/>
      <c r="E90" s="54"/>
      <c r="F90" s="8"/>
      <c r="G90" s="70">
        <v>50.0</v>
      </c>
      <c r="H90" s="71"/>
      <c r="I90" s="71"/>
      <c r="J90" s="54"/>
      <c r="K90" s="8"/>
      <c r="L90" s="70">
        <v>50.0</v>
      </c>
      <c r="M90" s="71"/>
      <c r="N90" s="53"/>
      <c r="O90" s="54"/>
      <c r="P90" s="8"/>
      <c r="Q90" s="70">
        <v>50.0</v>
      </c>
      <c r="R90" s="71"/>
      <c r="S90" s="70"/>
      <c r="T90" s="54"/>
      <c r="U90" s="8"/>
      <c r="V90" s="70">
        <v>50.0</v>
      </c>
      <c r="W90" s="71"/>
      <c r="X90" s="53"/>
      <c r="Y90" s="54"/>
      <c r="Z90" s="8"/>
      <c r="AA90" s="9"/>
      <c r="AB90" s="4"/>
      <c r="AC90" s="4"/>
      <c r="AD90" s="4"/>
      <c r="AE90" s="4"/>
      <c r="AF90" s="4"/>
      <c r="AG90" s="4"/>
    </row>
    <row r="91">
      <c r="A91" s="8"/>
      <c r="B91" s="70">
        <v>51.0</v>
      </c>
      <c r="C91" s="71"/>
      <c r="D91" s="53"/>
      <c r="E91" s="54"/>
      <c r="F91" s="8"/>
      <c r="G91" s="70">
        <v>51.0</v>
      </c>
      <c r="H91" s="71"/>
      <c r="I91" s="71"/>
      <c r="J91" s="54"/>
      <c r="K91" s="8"/>
      <c r="L91" s="70">
        <v>51.0</v>
      </c>
      <c r="M91" s="71"/>
      <c r="N91" s="53"/>
      <c r="O91" s="54"/>
      <c r="P91" s="8"/>
      <c r="Q91" s="70">
        <v>51.0</v>
      </c>
      <c r="R91" s="71"/>
      <c r="S91" s="70"/>
      <c r="T91" s="54"/>
      <c r="U91" s="8"/>
      <c r="V91" s="70">
        <v>51.0</v>
      </c>
      <c r="W91" s="71"/>
      <c r="X91" s="53"/>
      <c r="Y91" s="54"/>
      <c r="Z91" s="8"/>
      <c r="AA91" s="9"/>
      <c r="AB91" s="4"/>
      <c r="AC91" s="4"/>
      <c r="AD91" s="4"/>
      <c r="AE91" s="4"/>
      <c r="AF91" s="4"/>
      <c r="AG91" s="4"/>
    </row>
    <row r="92">
      <c r="A92" s="8"/>
      <c r="B92" s="70">
        <v>52.0</v>
      </c>
      <c r="C92" s="70"/>
      <c r="D92" s="53"/>
      <c r="E92" s="54"/>
      <c r="F92" s="8"/>
      <c r="G92" s="70">
        <v>52.0</v>
      </c>
      <c r="H92" s="71"/>
      <c r="I92" s="71"/>
      <c r="J92" s="54"/>
      <c r="K92" s="8"/>
      <c r="L92" s="70">
        <v>52.0</v>
      </c>
      <c r="M92" s="71"/>
      <c r="N92" s="53"/>
      <c r="O92" s="54"/>
      <c r="P92" s="8"/>
      <c r="Q92" s="70">
        <v>52.0</v>
      </c>
      <c r="R92" s="71"/>
      <c r="S92" s="70"/>
      <c r="T92" s="54"/>
      <c r="U92" s="8"/>
      <c r="V92" s="70">
        <v>52.0</v>
      </c>
      <c r="W92" s="71"/>
      <c r="X92" s="53"/>
      <c r="Y92" s="54"/>
      <c r="Z92" s="8"/>
      <c r="AA92" s="9"/>
      <c r="AB92" s="4"/>
      <c r="AC92" s="4"/>
      <c r="AD92" s="4"/>
      <c r="AE92" s="4"/>
      <c r="AF92" s="4"/>
      <c r="AG92" s="4"/>
    </row>
    <row r="93">
      <c r="A93" s="8"/>
      <c r="B93" s="70" t="s">
        <v>55</v>
      </c>
      <c r="C93" s="70">
        <f t="shared" ref="C93:D93" si="35">SUM(H93,M93,R93,W93)</f>
        <v>0</v>
      </c>
      <c r="D93" s="53">
        <f t="shared" si="35"/>
        <v>0</v>
      </c>
      <c r="E93" s="54" t="str">
        <f>C93/D93</f>
        <v>#DIV/0!</v>
      </c>
      <c r="F93" s="8"/>
      <c r="G93" s="70" t="s">
        <v>55</v>
      </c>
      <c r="H93" s="53">
        <f t="shared" ref="H93:I93" si="36">SUM(H41:H92)</f>
        <v>0</v>
      </c>
      <c r="I93" s="53">
        <f t="shared" si="36"/>
        <v>0</v>
      </c>
      <c r="J93" s="54" t="str">
        <f>H93/I93</f>
        <v>#DIV/0!</v>
      </c>
      <c r="K93" s="8"/>
      <c r="L93" s="70" t="s">
        <v>55</v>
      </c>
      <c r="M93" s="53">
        <f t="shared" ref="M93:N93" si="37">SUM(M41:M92)</f>
        <v>0</v>
      </c>
      <c r="N93" s="53">
        <f t="shared" si="37"/>
        <v>0</v>
      </c>
      <c r="O93" s="54" t="str">
        <f>M93/N93</f>
        <v>#DIV/0!</v>
      </c>
      <c r="P93" s="8"/>
      <c r="Q93" s="70" t="s">
        <v>55</v>
      </c>
      <c r="R93" s="53">
        <f t="shared" ref="R93:S93" si="38">SUM(R41:R92)</f>
        <v>0</v>
      </c>
      <c r="S93" s="53">
        <f t="shared" si="38"/>
        <v>0</v>
      </c>
      <c r="T93" s="54" t="str">
        <f>IFERROR(R93/S93)</f>
        <v/>
      </c>
      <c r="U93" s="8"/>
      <c r="V93" s="70" t="s">
        <v>55</v>
      </c>
      <c r="W93" s="53">
        <f t="shared" ref="W93:X93" si="39">SUM(W41:W92)</f>
        <v>0</v>
      </c>
      <c r="X93" s="53">
        <f t="shared" si="39"/>
        <v>0</v>
      </c>
      <c r="Y93" s="54" t="str">
        <f>IFERROR(W93/X93)</f>
        <v/>
      </c>
      <c r="Z93" s="8"/>
      <c r="AA93" s="9"/>
      <c r="AB93" s="4"/>
      <c r="AC93" s="4"/>
      <c r="AD93" s="4"/>
      <c r="AE93" s="4"/>
      <c r="AF93" s="4"/>
      <c r="AG93" s="4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9"/>
      <c r="AB94" s="4"/>
      <c r="AC94" s="4"/>
      <c r="AD94" s="4"/>
      <c r="AE94" s="4"/>
      <c r="AF94" s="4"/>
      <c r="AG94" s="4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9"/>
      <c r="AB95" s="4"/>
      <c r="AC95" s="4"/>
      <c r="AD95" s="4"/>
      <c r="AE95" s="4"/>
      <c r="AF95" s="4"/>
      <c r="AG95" s="4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9"/>
      <c r="AB96" s="4"/>
      <c r="AC96" s="4"/>
      <c r="AD96" s="4"/>
      <c r="AE96" s="4"/>
      <c r="AF96" s="4"/>
      <c r="AG96" s="4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9"/>
      <c r="AB97" s="4"/>
      <c r="AC97" s="4"/>
      <c r="AD97" s="4"/>
      <c r="AE97" s="4"/>
      <c r="AF97" s="4"/>
      <c r="AG97" s="4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9"/>
      <c r="AB98" s="4"/>
      <c r="AC98" s="4"/>
      <c r="AD98" s="4"/>
      <c r="AE98" s="4"/>
      <c r="AF98" s="4"/>
      <c r="AG98" s="4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9"/>
      <c r="AB99" s="4"/>
      <c r="AC99" s="4"/>
      <c r="AD99" s="4"/>
      <c r="AE99" s="4"/>
      <c r="AF99" s="4"/>
      <c r="AG99" s="4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9"/>
      <c r="AB100" s="4"/>
      <c r="AC100" s="4"/>
      <c r="AD100" s="4"/>
      <c r="AE100" s="4"/>
      <c r="AF100" s="4"/>
      <c r="AG100" s="4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9"/>
      <c r="AB101" s="4"/>
      <c r="AC101" s="4"/>
      <c r="AD101" s="4"/>
      <c r="AE101" s="4"/>
      <c r="AF101" s="4"/>
      <c r="AG101" s="4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9"/>
      <c r="AB102" s="4"/>
      <c r="AC102" s="4"/>
      <c r="AD102" s="4"/>
      <c r="AE102" s="4"/>
      <c r="AF102" s="4"/>
      <c r="AG102" s="4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9"/>
      <c r="AB103" s="4"/>
      <c r="AC103" s="4"/>
      <c r="AD103" s="4"/>
      <c r="AE103" s="4"/>
      <c r="AF103" s="4"/>
      <c r="AG103" s="4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9"/>
      <c r="AB104" s="4"/>
      <c r="AC104" s="4"/>
      <c r="AD104" s="4"/>
      <c r="AE104" s="4"/>
      <c r="AF104" s="4"/>
      <c r="AG104" s="4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9"/>
      <c r="AB105" s="4"/>
      <c r="AC105" s="4"/>
      <c r="AD105" s="4"/>
      <c r="AE105" s="4"/>
      <c r="AF105" s="4"/>
      <c r="AG105" s="4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9"/>
      <c r="AB106" s="4"/>
      <c r="AC106" s="4"/>
      <c r="AD106" s="4"/>
      <c r="AE106" s="4"/>
      <c r="AF106" s="4"/>
      <c r="AG106" s="4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9"/>
      <c r="AB107" s="4"/>
      <c r="AC107" s="4"/>
      <c r="AD107" s="4"/>
      <c r="AE107" s="4"/>
      <c r="AF107" s="4"/>
      <c r="AG107" s="4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9"/>
      <c r="AB108" s="4"/>
      <c r="AC108" s="4"/>
      <c r="AD108" s="4"/>
      <c r="AE108" s="4"/>
      <c r="AF108" s="4"/>
      <c r="AG108" s="4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9"/>
      <c r="AB109" s="4"/>
      <c r="AC109" s="4"/>
      <c r="AD109" s="4"/>
      <c r="AE109" s="4"/>
      <c r="AF109" s="4"/>
      <c r="AG109" s="4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/>
      <c r="AB110" s="4"/>
      <c r="AC110" s="4"/>
      <c r="AD110" s="4"/>
      <c r="AE110" s="4"/>
      <c r="AF110" s="4"/>
      <c r="AG110" s="4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9"/>
      <c r="AB111" s="4"/>
      <c r="AC111" s="4"/>
      <c r="AD111" s="4"/>
      <c r="AE111" s="4"/>
      <c r="AF111" s="4"/>
      <c r="AG111" s="4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9"/>
      <c r="AB112" s="4"/>
      <c r="AC112" s="4"/>
      <c r="AD112" s="4"/>
      <c r="AE112" s="4"/>
      <c r="AF112" s="4"/>
      <c r="AG112" s="4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9"/>
      <c r="AB113" s="4"/>
      <c r="AC113" s="4"/>
      <c r="AD113" s="4"/>
      <c r="AE113" s="4"/>
      <c r="AF113" s="4"/>
      <c r="AG113" s="4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9"/>
      <c r="AB114" s="4"/>
      <c r="AC114" s="4"/>
      <c r="AD114" s="4"/>
      <c r="AE114" s="4"/>
      <c r="AF114" s="4"/>
      <c r="AG114" s="4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9"/>
      <c r="AB115" s="4"/>
      <c r="AC115" s="4"/>
      <c r="AD115" s="4"/>
      <c r="AE115" s="4"/>
      <c r="AF115" s="4"/>
      <c r="AG115" s="4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9"/>
      <c r="AB116" s="4"/>
      <c r="AC116" s="4"/>
      <c r="AD116" s="4"/>
      <c r="AE116" s="4"/>
      <c r="AF116" s="4"/>
      <c r="AG116" s="4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9"/>
      <c r="AB117" s="4"/>
      <c r="AC117" s="4"/>
      <c r="AD117" s="4"/>
      <c r="AE117" s="4"/>
      <c r="AF117" s="4"/>
      <c r="AG117" s="4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9"/>
      <c r="AB118" s="4"/>
      <c r="AC118" s="4"/>
      <c r="AD118" s="4"/>
      <c r="AE118" s="4"/>
      <c r="AF118" s="4"/>
      <c r="AG118" s="4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9"/>
      <c r="AB119" s="4"/>
      <c r="AC119" s="4"/>
      <c r="AD119" s="4"/>
      <c r="AE119" s="4"/>
      <c r="AF119" s="4"/>
      <c r="AG119" s="4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9"/>
      <c r="AB120" s="4"/>
      <c r="AC120" s="4"/>
      <c r="AD120" s="4"/>
      <c r="AE120" s="4"/>
      <c r="AF120" s="4"/>
      <c r="AG120" s="4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9"/>
      <c r="AB121" s="4"/>
      <c r="AC121" s="4"/>
      <c r="AD121" s="4"/>
      <c r="AE121" s="4"/>
      <c r="AF121" s="4"/>
      <c r="AG121" s="4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9"/>
      <c r="AB122" s="4"/>
      <c r="AC122" s="4"/>
      <c r="AD122" s="4"/>
      <c r="AE122" s="4"/>
      <c r="AF122" s="4"/>
      <c r="AG122" s="4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9"/>
      <c r="AB123" s="4"/>
      <c r="AC123" s="4"/>
      <c r="AD123" s="4"/>
      <c r="AE123" s="4"/>
      <c r="AF123" s="4"/>
      <c r="AG123" s="4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9"/>
      <c r="AB124" s="4"/>
      <c r="AC124" s="4"/>
      <c r="AD124" s="4"/>
      <c r="AE124" s="4"/>
      <c r="AF124" s="4"/>
      <c r="AG124" s="4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9"/>
      <c r="AB125" s="4"/>
      <c r="AC125" s="4"/>
      <c r="AD125" s="4"/>
      <c r="AE125" s="4"/>
      <c r="AF125" s="4"/>
      <c r="AG125" s="4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9"/>
      <c r="AB126" s="4"/>
      <c r="AC126" s="4"/>
      <c r="AD126" s="4"/>
      <c r="AE126" s="4"/>
      <c r="AF126" s="4"/>
      <c r="AG126" s="4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9"/>
      <c r="AB127" s="4"/>
      <c r="AC127" s="4"/>
      <c r="AD127" s="4"/>
      <c r="AE127" s="4"/>
      <c r="AF127" s="4"/>
      <c r="AG127" s="4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9"/>
      <c r="AB128" s="4"/>
      <c r="AC128" s="4"/>
      <c r="AD128" s="4"/>
      <c r="AE128" s="4"/>
      <c r="AF128" s="4"/>
      <c r="AG128" s="4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9"/>
      <c r="AB129" s="4"/>
      <c r="AC129" s="4"/>
      <c r="AD129" s="4"/>
      <c r="AE129" s="4"/>
      <c r="AF129" s="4"/>
      <c r="AG129" s="4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9"/>
      <c r="AB130" s="4"/>
      <c r="AC130" s="4"/>
      <c r="AD130" s="4"/>
      <c r="AE130" s="4"/>
      <c r="AF130" s="4"/>
      <c r="AG130" s="4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9"/>
      <c r="AB131" s="4"/>
      <c r="AC131" s="4"/>
      <c r="AD131" s="4"/>
      <c r="AE131" s="4"/>
      <c r="AF131" s="4"/>
      <c r="AG131" s="4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9"/>
      <c r="AB132" s="4"/>
      <c r="AC132" s="4"/>
      <c r="AD132" s="4"/>
      <c r="AE132" s="4"/>
      <c r="AF132" s="4"/>
      <c r="AG132" s="4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9"/>
      <c r="AB133" s="4"/>
      <c r="AC133" s="4"/>
      <c r="AD133" s="4"/>
      <c r="AE133" s="4"/>
      <c r="AF133" s="4"/>
      <c r="AG133" s="4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9"/>
      <c r="AB134" s="4"/>
      <c r="AC134" s="4"/>
      <c r="AD134" s="4"/>
      <c r="AE134" s="4"/>
      <c r="AF134" s="4"/>
      <c r="AG134" s="4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9"/>
      <c r="AB135" s="4"/>
      <c r="AC135" s="4"/>
      <c r="AD135" s="4"/>
      <c r="AE135" s="4"/>
      <c r="AF135" s="4"/>
      <c r="AG135" s="4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9"/>
      <c r="AB136" s="4"/>
      <c r="AC136" s="4"/>
      <c r="AD136" s="4"/>
      <c r="AE136" s="4"/>
      <c r="AF136" s="4"/>
      <c r="AG136" s="4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9"/>
      <c r="AB137" s="4"/>
      <c r="AC137" s="4"/>
      <c r="AD137" s="4"/>
      <c r="AE137" s="4"/>
      <c r="AF137" s="4"/>
      <c r="AG137" s="4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9"/>
      <c r="AB138" s="4"/>
      <c r="AC138" s="4"/>
      <c r="AD138" s="4"/>
      <c r="AE138" s="4"/>
      <c r="AF138" s="4"/>
      <c r="AG138" s="4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9"/>
      <c r="AB139" s="4"/>
      <c r="AC139" s="4"/>
      <c r="AD139" s="4"/>
      <c r="AE139" s="4"/>
      <c r="AF139" s="4"/>
      <c r="AG139" s="4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9"/>
      <c r="AB140" s="4"/>
      <c r="AC140" s="4"/>
      <c r="AD140" s="4"/>
      <c r="AE140" s="4"/>
      <c r="AF140" s="4"/>
      <c r="AG140" s="4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9"/>
      <c r="AB141" s="4"/>
      <c r="AC141" s="4"/>
      <c r="AD141" s="4"/>
      <c r="AE141" s="4"/>
      <c r="AF141" s="4"/>
      <c r="AG141" s="4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9"/>
      <c r="AB142" s="4"/>
      <c r="AC142" s="4"/>
      <c r="AD142" s="4"/>
      <c r="AE142" s="4"/>
      <c r="AF142" s="4"/>
      <c r="AG142" s="4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9"/>
      <c r="AB143" s="4"/>
      <c r="AC143" s="4"/>
      <c r="AD143" s="4"/>
      <c r="AE143" s="4"/>
      <c r="AF143" s="4"/>
      <c r="AG143" s="4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9"/>
      <c r="AB144" s="4"/>
      <c r="AC144" s="4"/>
      <c r="AD144" s="4"/>
      <c r="AE144" s="4"/>
      <c r="AF144" s="4"/>
      <c r="AG144" s="4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9"/>
      <c r="AB145" s="4"/>
      <c r="AC145" s="4"/>
      <c r="AD145" s="4"/>
      <c r="AE145" s="4"/>
      <c r="AF145" s="4"/>
      <c r="AG145" s="4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9"/>
      <c r="AB146" s="4"/>
      <c r="AC146" s="4"/>
      <c r="AD146" s="4"/>
      <c r="AE146" s="4"/>
      <c r="AF146" s="4"/>
      <c r="AG146" s="4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9"/>
      <c r="AB147" s="4"/>
      <c r="AC147" s="4"/>
      <c r="AD147" s="4"/>
      <c r="AE147" s="4"/>
      <c r="AF147" s="4"/>
      <c r="AG147" s="4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9"/>
      <c r="AB148" s="4"/>
      <c r="AC148" s="4"/>
      <c r="AD148" s="4"/>
      <c r="AE148" s="4"/>
      <c r="AF148" s="4"/>
      <c r="AG148" s="4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9"/>
      <c r="AB149" s="4"/>
      <c r="AC149" s="4"/>
      <c r="AD149" s="4"/>
      <c r="AE149" s="4"/>
      <c r="AF149" s="4"/>
      <c r="AG149" s="4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9"/>
      <c r="AB150" s="4"/>
      <c r="AC150" s="4"/>
      <c r="AD150" s="4"/>
      <c r="AE150" s="4"/>
      <c r="AF150" s="4"/>
      <c r="AG150" s="4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9"/>
      <c r="AB151" s="4"/>
      <c r="AC151" s="4"/>
      <c r="AD151" s="4"/>
      <c r="AE151" s="4"/>
      <c r="AF151" s="4"/>
      <c r="AG151" s="4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9"/>
      <c r="AB152" s="4"/>
      <c r="AC152" s="4"/>
      <c r="AD152" s="4"/>
      <c r="AE152" s="4"/>
      <c r="AF152" s="4"/>
      <c r="AG152" s="4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9"/>
      <c r="AB153" s="4"/>
      <c r="AC153" s="4"/>
      <c r="AD153" s="4"/>
      <c r="AE153" s="4"/>
      <c r="AF153" s="4"/>
      <c r="AG153" s="4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9"/>
      <c r="AB154" s="4"/>
      <c r="AC154" s="4"/>
      <c r="AD154" s="4"/>
      <c r="AE154" s="4"/>
      <c r="AF154" s="4"/>
      <c r="AG154" s="4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9"/>
      <c r="AB155" s="4"/>
      <c r="AC155" s="4"/>
      <c r="AD155" s="4"/>
      <c r="AE155" s="4"/>
      <c r="AF155" s="4"/>
      <c r="AG155" s="4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9"/>
      <c r="AB156" s="4"/>
      <c r="AC156" s="4"/>
      <c r="AD156" s="4"/>
      <c r="AE156" s="4"/>
      <c r="AF156" s="4"/>
      <c r="AG156" s="4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9"/>
      <c r="AB157" s="4"/>
      <c r="AC157" s="4"/>
      <c r="AD157" s="4"/>
      <c r="AE157" s="4"/>
      <c r="AF157" s="4"/>
      <c r="AG157" s="4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9"/>
      <c r="AB158" s="4"/>
      <c r="AC158" s="4"/>
      <c r="AD158" s="4"/>
      <c r="AE158" s="4"/>
      <c r="AF158" s="4"/>
      <c r="AG158" s="4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9"/>
      <c r="AB159" s="4"/>
      <c r="AC159" s="4"/>
      <c r="AD159" s="4"/>
      <c r="AE159" s="4"/>
      <c r="AF159" s="4"/>
      <c r="AG159" s="4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9"/>
      <c r="AB160" s="4"/>
      <c r="AC160" s="4"/>
      <c r="AD160" s="4"/>
      <c r="AE160" s="4"/>
      <c r="AF160" s="4"/>
      <c r="AG160" s="4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9"/>
      <c r="AB161" s="4"/>
      <c r="AC161" s="4"/>
      <c r="AD161" s="4"/>
      <c r="AE161" s="4"/>
      <c r="AF161" s="4"/>
      <c r="AG161" s="4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9"/>
      <c r="AB162" s="4"/>
      <c r="AC162" s="4"/>
      <c r="AD162" s="4"/>
      <c r="AE162" s="4"/>
      <c r="AF162" s="4"/>
      <c r="AG162" s="4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9"/>
      <c r="AB163" s="4"/>
      <c r="AC163" s="4"/>
      <c r="AD163" s="4"/>
      <c r="AE163" s="4"/>
      <c r="AF163" s="4"/>
      <c r="AG163" s="4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9"/>
      <c r="AB164" s="4"/>
      <c r="AC164" s="4"/>
      <c r="AD164" s="4"/>
      <c r="AE164" s="4"/>
      <c r="AF164" s="4"/>
      <c r="AG164" s="4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9"/>
      <c r="AB165" s="4"/>
      <c r="AC165" s="4"/>
      <c r="AD165" s="4"/>
      <c r="AE165" s="4"/>
      <c r="AF165" s="4"/>
      <c r="AG165" s="4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9"/>
      <c r="AB166" s="4"/>
      <c r="AC166" s="4"/>
      <c r="AD166" s="4"/>
      <c r="AE166" s="4"/>
      <c r="AF166" s="4"/>
      <c r="AG166" s="4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9"/>
      <c r="AB167" s="4"/>
      <c r="AC167" s="4"/>
      <c r="AD167" s="4"/>
      <c r="AE167" s="4"/>
      <c r="AF167" s="4"/>
      <c r="AG167" s="4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9"/>
      <c r="AB168" s="4"/>
      <c r="AC168" s="4"/>
      <c r="AD168" s="4"/>
      <c r="AE168" s="4"/>
      <c r="AF168" s="4"/>
      <c r="AG168" s="4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9"/>
      <c r="AB169" s="4"/>
      <c r="AC169" s="4"/>
      <c r="AD169" s="4"/>
      <c r="AE169" s="4"/>
      <c r="AF169" s="4"/>
      <c r="AG169" s="4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9"/>
      <c r="AB170" s="4"/>
      <c r="AC170" s="4"/>
      <c r="AD170" s="4"/>
      <c r="AE170" s="4"/>
      <c r="AF170" s="4"/>
      <c r="AG170" s="4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9"/>
      <c r="AB171" s="4"/>
      <c r="AC171" s="4"/>
      <c r="AD171" s="4"/>
      <c r="AE171" s="4"/>
      <c r="AF171" s="4"/>
      <c r="AG171" s="4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9"/>
      <c r="AB172" s="4"/>
      <c r="AC172" s="4"/>
      <c r="AD172" s="4"/>
      <c r="AE172" s="4"/>
      <c r="AF172" s="4"/>
      <c r="AG172" s="4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9"/>
      <c r="AB173" s="4"/>
      <c r="AC173" s="4"/>
      <c r="AD173" s="4"/>
      <c r="AE173" s="4"/>
      <c r="AF173" s="4"/>
      <c r="AG173" s="4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9"/>
      <c r="AB174" s="4"/>
      <c r="AC174" s="4"/>
      <c r="AD174" s="4"/>
      <c r="AE174" s="4"/>
      <c r="AF174" s="4"/>
      <c r="AG174" s="4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9"/>
      <c r="AB175" s="4"/>
      <c r="AC175" s="4"/>
      <c r="AD175" s="4"/>
      <c r="AE175" s="4"/>
      <c r="AF175" s="4"/>
      <c r="AG175" s="4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9"/>
      <c r="AB176" s="4"/>
      <c r="AC176" s="4"/>
      <c r="AD176" s="4"/>
      <c r="AE176" s="4"/>
      <c r="AF176" s="4"/>
      <c r="AG176" s="4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9"/>
      <c r="AB177" s="4"/>
      <c r="AC177" s="4"/>
      <c r="AD177" s="4"/>
      <c r="AE177" s="4"/>
      <c r="AF177" s="4"/>
      <c r="AG177" s="4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  <c r="AB178" s="4"/>
      <c r="AC178" s="4"/>
      <c r="AD178" s="4"/>
      <c r="AE178" s="4"/>
      <c r="AF178" s="4"/>
      <c r="AG178" s="4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9"/>
      <c r="AB179" s="4"/>
      <c r="AC179" s="4"/>
      <c r="AD179" s="4"/>
      <c r="AE179" s="4"/>
      <c r="AF179" s="4"/>
      <c r="AG179" s="4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9"/>
      <c r="AB180" s="4"/>
      <c r="AC180" s="4"/>
      <c r="AD180" s="4"/>
      <c r="AE180" s="4"/>
      <c r="AF180" s="4"/>
      <c r="AG180" s="4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9"/>
      <c r="AB181" s="4"/>
      <c r="AC181" s="4"/>
      <c r="AD181" s="4"/>
      <c r="AE181" s="4"/>
      <c r="AF181" s="4"/>
      <c r="AG181" s="4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9"/>
      <c r="AB182" s="4"/>
      <c r="AC182" s="4"/>
      <c r="AD182" s="4"/>
      <c r="AE182" s="4"/>
      <c r="AF182" s="4"/>
      <c r="AG182" s="4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9"/>
      <c r="AB183" s="4"/>
      <c r="AC183" s="4"/>
      <c r="AD183" s="4"/>
      <c r="AE183" s="4"/>
      <c r="AF183" s="4"/>
      <c r="AG183" s="4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9"/>
      <c r="AB184" s="4"/>
      <c r="AC184" s="4"/>
      <c r="AD184" s="4"/>
      <c r="AE184" s="4"/>
      <c r="AF184" s="4"/>
      <c r="AG184" s="4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9"/>
      <c r="AB185" s="4"/>
      <c r="AC185" s="4"/>
      <c r="AD185" s="4"/>
      <c r="AE185" s="4"/>
      <c r="AF185" s="4"/>
      <c r="AG185" s="4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9"/>
      <c r="AB186" s="4"/>
      <c r="AC186" s="4"/>
      <c r="AD186" s="4"/>
      <c r="AE186" s="4"/>
      <c r="AF186" s="4"/>
      <c r="AG186" s="4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  <c r="AB187" s="4"/>
      <c r="AC187" s="4"/>
      <c r="AD187" s="4"/>
      <c r="AE187" s="4"/>
      <c r="AF187" s="4"/>
      <c r="AG187" s="4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9"/>
      <c r="AB188" s="4"/>
      <c r="AC188" s="4"/>
      <c r="AD188" s="4"/>
      <c r="AE188" s="4"/>
      <c r="AF188" s="4"/>
      <c r="AG188" s="4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9"/>
      <c r="AB189" s="4"/>
      <c r="AC189" s="4"/>
      <c r="AD189" s="4"/>
      <c r="AE189" s="4"/>
      <c r="AF189" s="4"/>
      <c r="AG189" s="4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9"/>
      <c r="AB190" s="4"/>
      <c r="AC190" s="4"/>
      <c r="AD190" s="4"/>
      <c r="AE190" s="4"/>
      <c r="AF190" s="4"/>
      <c r="AG190" s="4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9"/>
      <c r="AB191" s="4"/>
      <c r="AC191" s="4"/>
      <c r="AD191" s="4"/>
      <c r="AE191" s="4"/>
      <c r="AF191" s="4"/>
      <c r="AG191" s="4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9"/>
      <c r="AB192" s="4"/>
      <c r="AC192" s="4"/>
      <c r="AD192" s="4"/>
      <c r="AE192" s="4"/>
      <c r="AF192" s="4"/>
      <c r="AG192" s="4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9"/>
      <c r="AB193" s="4"/>
      <c r="AC193" s="4"/>
      <c r="AD193" s="4"/>
      <c r="AE193" s="4"/>
      <c r="AF193" s="4"/>
      <c r="AG193" s="4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9"/>
      <c r="AB194" s="4"/>
      <c r="AC194" s="4"/>
      <c r="AD194" s="4"/>
      <c r="AE194" s="4"/>
      <c r="AF194" s="4"/>
      <c r="AG194" s="4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9"/>
      <c r="AB195" s="4"/>
      <c r="AC195" s="4"/>
      <c r="AD195" s="4"/>
      <c r="AE195" s="4"/>
      <c r="AF195" s="4"/>
      <c r="AG195" s="4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9"/>
      <c r="AB196" s="4"/>
      <c r="AC196" s="4"/>
      <c r="AD196" s="4"/>
      <c r="AE196" s="4"/>
      <c r="AF196" s="4"/>
      <c r="AG196" s="4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9"/>
      <c r="AB197" s="4"/>
      <c r="AC197" s="4"/>
      <c r="AD197" s="4"/>
      <c r="AE197" s="4"/>
      <c r="AF197" s="4"/>
      <c r="AG197" s="4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9"/>
      <c r="AB198" s="4"/>
      <c r="AC198" s="4"/>
      <c r="AD198" s="4"/>
      <c r="AE198" s="4"/>
      <c r="AF198" s="4"/>
      <c r="AG198" s="4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9"/>
      <c r="AB199" s="4"/>
      <c r="AC199" s="4"/>
      <c r="AD199" s="4"/>
      <c r="AE199" s="4"/>
      <c r="AF199" s="4"/>
      <c r="AG199" s="4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9"/>
      <c r="AB200" s="4"/>
      <c r="AC200" s="4"/>
      <c r="AD200" s="4"/>
      <c r="AE200" s="4"/>
      <c r="AF200" s="4"/>
      <c r="AG200" s="4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9"/>
      <c r="AB201" s="4"/>
      <c r="AC201" s="4"/>
      <c r="AD201" s="4"/>
      <c r="AE201" s="4"/>
      <c r="AF201" s="4"/>
      <c r="AG201" s="4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9"/>
      <c r="AB202" s="4"/>
      <c r="AC202" s="4"/>
      <c r="AD202" s="4"/>
      <c r="AE202" s="4"/>
      <c r="AF202" s="4"/>
      <c r="AG202" s="4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9"/>
      <c r="AB203" s="4"/>
      <c r="AC203" s="4"/>
      <c r="AD203" s="4"/>
      <c r="AE203" s="4"/>
      <c r="AF203" s="4"/>
      <c r="AG203" s="4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9"/>
      <c r="AB204" s="4"/>
      <c r="AC204" s="4"/>
      <c r="AD204" s="4"/>
      <c r="AE204" s="4"/>
      <c r="AF204" s="4"/>
      <c r="AG204" s="4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9"/>
      <c r="AB205" s="4"/>
      <c r="AC205" s="4"/>
      <c r="AD205" s="4"/>
      <c r="AE205" s="4"/>
      <c r="AF205" s="4"/>
      <c r="AG205" s="4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9"/>
      <c r="AB206" s="4"/>
      <c r="AC206" s="4"/>
      <c r="AD206" s="4"/>
      <c r="AE206" s="4"/>
      <c r="AF206" s="4"/>
      <c r="AG206" s="4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9"/>
      <c r="AB207" s="4"/>
      <c r="AC207" s="4"/>
      <c r="AD207" s="4"/>
      <c r="AE207" s="4"/>
      <c r="AF207" s="4"/>
      <c r="AG207" s="4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9"/>
      <c r="AB208" s="4"/>
      <c r="AC208" s="4"/>
      <c r="AD208" s="4"/>
      <c r="AE208" s="4"/>
      <c r="AF208" s="4"/>
      <c r="AG208" s="4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9"/>
      <c r="AB209" s="4"/>
      <c r="AC209" s="4"/>
      <c r="AD209" s="4"/>
      <c r="AE209" s="4"/>
      <c r="AF209" s="4"/>
      <c r="AG209" s="4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9"/>
      <c r="AB210" s="4"/>
      <c r="AC210" s="4"/>
      <c r="AD210" s="4"/>
      <c r="AE210" s="4"/>
      <c r="AF210" s="4"/>
      <c r="AG210" s="4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9"/>
      <c r="AB211" s="4"/>
      <c r="AC211" s="4"/>
      <c r="AD211" s="4"/>
      <c r="AE211" s="4"/>
      <c r="AF211" s="4"/>
      <c r="AG211" s="4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9"/>
      <c r="AB212" s="4"/>
      <c r="AC212" s="4"/>
      <c r="AD212" s="4"/>
      <c r="AE212" s="4"/>
      <c r="AF212" s="4"/>
      <c r="AG212" s="4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9"/>
      <c r="AB213" s="4"/>
      <c r="AC213" s="4"/>
      <c r="AD213" s="4"/>
      <c r="AE213" s="4"/>
      <c r="AF213" s="4"/>
      <c r="AG213" s="4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9"/>
      <c r="AB214" s="4"/>
      <c r="AC214" s="4"/>
      <c r="AD214" s="4"/>
      <c r="AE214" s="4"/>
      <c r="AF214" s="4"/>
      <c r="AG214" s="4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9"/>
      <c r="AB215" s="4"/>
      <c r="AC215" s="4"/>
      <c r="AD215" s="4"/>
      <c r="AE215" s="4"/>
      <c r="AF215" s="4"/>
      <c r="AG215" s="4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9"/>
      <c r="AB216" s="4"/>
      <c r="AC216" s="4"/>
      <c r="AD216" s="4"/>
      <c r="AE216" s="4"/>
      <c r="AF216" s="4"/>
      <c r="AG216" s="4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9"/>
      <c r="AB217" s="4"/>
      <c r="AC217" s="4"/>
      <c r="AD217" s="4"/>
      <c r="AE217" s="4"/>
      <c r="AF217" s="4"/>
      <c r="AG217" s="4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9"/>
      <c r="AB218" s="4"/>
      <c r="AC218" s="4"/>
      <c r="AD218" s="4"/>
      <c r="AE218" s="4"/>
      <c r="AF218" s="4"/>
      <c r="AG218" s="4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9"/>
      <c r="AB219" s="4"/>
      <c r="AC219" s="4"/>
      <c r="AD219" s="4"/>
      <c r="AE219" s="4"/>
      <c r="AF219" s="4"/>
      <c r="AG219" s="4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9"/>
      <c r="AB220" s="4"/>
      <c r="AC220" s="4"/>
      <c r="AD220" s="4"/>
      <c r="AE220" s="4"/>
      <c r="AF220" s="4"/>
      <c r="AG220" s="4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9"/>
      <c r="AB221" s="4"/>
      <c r="AC221" s="4"/>
      <c r="AD221" s="4"/>
      <c r="AE221" s="4"/>
      <c r="AF221" s="4"/>
      <c r="AG221" s="4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9"/>
      <c r="AB222" s="4"/>
      <c r="AC222" s="4"/>
      <c r="AD222" s="4"/>
      <c r="AE222" s="4"/>
      <c r="AF222" s="4"/>
      <c r="AG222" s="4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9"/>
      <c r="AB223" s="4"/>
      <c r="AC223" s="4"/>
      <c r="AD223" s="4"/>
      <c r="AE223" s="4"/>
      <c r="AF223" s="4"/>
      <c r="AG223" s="4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9"/>
      <c r="AB224" s="4"/>
      <c r="AC224" s="4"/>
      <c r="AD224" s="4"/>
      <c r="AE224" s="4"/>
      <c r="AF224" s="4"/>
      <c r="AG224" s="4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9"/>
      <c r="AB225" s="4"/>
      <c r="AC225" s="4"/>
      <c r="AD225" s="4"/>
      <c r="AE225" s="4"/>
      <c r="AF225" s="4"/>
      <c r="AG225" s="4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9"/>
      <c r="AB226" s="4"/>
      <c r="AC226" s="4"/>
      <c r="AD226" s="4"/>
      <c r="AE226" s="4"/>
      <c r="AF226" s="4"/>
      <c r="AG226" s="4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9"/>
      <c r="AB227" s="4"/>
      <c r="AC227" s="4"/>
      <c r="AD227" s="4"/>
      <c r="AE227" s="4"/>
      <c r="AF227" s="4"/>
      <c r="AG227" s="4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9"/>
      <c r="AB228" s="4"/>
      <c r="AC228" s="4"/>
      <c r="AD228" s="4"/>
      <c r="AE228" s="4"/>
      <c r="AF228" s="4"/>
      <c r="AG228" s="4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9"/>
      <c r="AB229" s="4"/>
      <c r="AC229" s="4"/>
      <c r="AD229" s="4"/>
      <c r="AE229" s="4"/>
      <c r="AF229" s="4"/>
      <c r="AG229" s="4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9"/>
      <c r="AB230" s="4"/>
      <c r="AC230" s="4"/>
      <c r="AD230" s="4"/>
      <c r="AE230" s="4"/>
      <c r="AF230" s="4"/>
      <c r="AG230" s="4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9"/>
      <c r="AB231" s="4"/>
      <c r="AC231" s="4"/>
      <c r="AD231" s="4"/>
      <c r="AE231" s="4"/>
      <c r="AF231" s="4"/>
      <c r="AG231" s="4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9"/>
      <c r="AB232" s="4"/>
      <c r="AC232" s="4"/>
      <c r="AD232" s="4"/>
      <c r="AE232" s="4"/>
      <c r="AF232" s="4"/>
      <c r="AG232" s="4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9"/>
      <c r="AB233" s="4"/>
      <c r="AC233" s="4"/>
      <c r="AD233" s="4"/>
      <c r="AE233" s="4"/>
      <c r="AF233" s="4"/>
      <c r="AG233" s="4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9"/>
      <c r="AB234" s="4"/>
      <c r="AC234" s="4"/>
      <c r="AD234" s="4"/>
      <c r="AE234" s="4"/>
      <c r="AF234" s="4"/>
      <c r="AG234" s="4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9"/>
      <c r="AB235" s="4"/>
      <c r="AC235" s="4"/>
      <c r="AD235" s="4"/>
      <c r="AE235" s="4"/>
      <c r="AF235" s="4"/>
      <c r="AG235" s="4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9"/>
      <c r="AB236" s="4"/>
      <c r="AC236" s="4"/>
      <c r="AD236" s="4"/>
      <c r="AE236" s="4"/>
      <c r="AF236" s="4"/>
      <c r="AG236" s="4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9"/>
      <c r="AB237" s="4"/>
      <c r="AC237" s="4"/>
      <c r="AD237" s="4"/>
      <c r="AE237" s="4"/>
      <c r="AF237" s="4"/>
      <c r="AG237" s="4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9"/>
      <c r="AB238" s="4"/>
      <c r="AC238" s="4"/>
      <c r="AD238" s="4"/>
      <c r="AE238" s="4"/>
      <c r="AF238" s="4"/>
      <c r="AG238" s="4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9"/>
      <c r="AB239" s="4"/>
      <c r="AC239" s="4"/>
      <c r="AD239" s="4"/>
      <c r="AE239" s="4"/>
      <c r="AF239" s="4"/>
      <c r="AG239" s="4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9"/>
      <c r="AB240" s="4"/>
      <c r="AC240" s="4"/>
      <c r="AD240" s="4"/>
      <c r="AE240" s="4"/>
      <c r="AF240" s="4"/>
      <c r="AG240" s="4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9"/>
      <c r="AB241" s="4"/>
      <c r="AC241" s="4"/>
      <c r="AD241" s="4"/>
      <c r="AE241" s="4"/>
      <c r="AF241" s="4"/>
      <c r="AG241" s="4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9"/>
      <c r="AB242" s="4"/>
      <c r="AC242" s="4"/>
      <c r="AD242" s="4"/>
      <c r="AE242" s="4"/>
      <c r="AF242" s="4"/>
      <c r="AG242" s="4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9"/>
      <c r="AB243" s="4"/>
      <c r="AC243" s="4"/>
      <c r="AD243" s="4"/>
      <c r="AE243" s="4"/>
      <c r="AF243" s="4"/>
      <c r="AG243" s="4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9"/>
      <c r="AB244" s="4"/>
      <c r="AC244" s="4"/>
      <c r="AD244" s="4"/>
      <c r="AE244" s="4"/>
      <c r="AF244" s="4"/>
      <c r="AG244" s="4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9"/>
      <c r="AB245" s="4"/>
      <c r="AC245" s="4"/>
      <c r="AD245" s="4"/>
      <c r="AE245" s="4"/>
      <c r="AF245" s="4"/>
      <c r="AG245" s="4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9"/>
      <c r="AB246" s="4"/>
      <c r="AC246" s="4"/>
      <c r="AD246" s="4"/>
      <c r="AE246" s="4"/>
      <c r="AF246" s="4"/>
      <c r="AG246" s="4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9"/>
      <c r="AB247" s="4"/>
      <c r="AC247" s="4"/>
      <c r="AD247" s="4"/>
      <c r="AE247" s="4"/>
      <c r="AF247" s="4"/>
      <c r="AG247" s="4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9"/>
      <c r="AB248" s="4"/>
      <c r="AC248" s="4"/>
      <c r="AD248" s="4"/>
      <c r="AE248" s="4"/>
      <c r="AF248" s="4"/>
      <c r="AG248" s="4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9"/>
      <c r="AB249" s="4"/>
      <c r="AC249" s="4"/>
      <c r="AD249" s="4"/>
      <c r="AE249" s="4"/>
      <c r="AF249" s="4"/>
      <c r="AG249" s="4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9"/>
      <c r="AB250" s="4"/>
      <c r="AC250" s="4"/>
      <c r="AD250" s="4"/>
      <c r="AE250" s="4"/>
      <c r="AF250" s="4"/>
      <c r="AG250" s="4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9"/>
      <c r="AB251" s="4"/>
      <c r="AC251" s="4"/>
      <c r="AD251" s="4"/>
      <c r="AE251" s="4"/>
      <c r="AF251" s="4"/>
      <c r="AG251" s="4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9"/>
      <c r="AB252" s="4"/>
      <c r="AC252" s="4"/>
      <c r="AD252" s="4"/>
      <c r="AE252" s="4"/>
      <c r="AF252" s="4"/>
      <c r="AG252" s="4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9"/>
      <c r="AB253" s="4"/>
      <c r="AC253" s="4"/>
      <c r="AD253" s="4"/>
      <c r="AE253" s="4"/>
      <c r="AF253" s="4"/>
      <c r="AG253" s="4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9"/>
      <c r="AB254" s="4"/>
      <c r="AC254" s="4"/>
      <c r="AD254" s="4"/>
      <c r="AE254" s="4"/>
      <c r="AF254" s="4"/>
      <c r="AG254" s="4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9"/>
      <c r="AB255" s="4"/>
      <c r="AC255" s="4"/>
      <c r="AD255" s="4"/>
      <c r="AE255" s="4"/>
      <c r="AF255" s="4"/>
      <c r="AG255" s="4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9"/>
      <c r="AB256" s="4"/>
      <c r="AC256" s="4"/>
      <c r="AD256" s="4"/>
      <c r="AE256" s="4"/>
      <c r="AF256" s="4"/>
      <c r="AG256" s="4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9"/>
      <c r="AB257" s="4"/>
      <c r="AC257" s="4"/>
      <c r="AD257" s="4"/>
      <c r="AE257" s="4"/>
      <c r="AF257" s="4"/>
      <c r="AG257" s="4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9"/>
      <c r="AB258" s="4"/>
      <c r="AC258" s="4"/>
      <c r="AD258" s="4"/>
      <c r="AE258" s="4"/>
      <c r="AF258" s="4"/>
      <c r="AG258" s="4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9"/>
      <c r="AB259" s="4"/>
      <c r="AC259" s="4"/>
      <c r="AD259" s="4"/>
      <c r="AE259" s="4"/>
      <c r="AF259" s="4"/>
      <c r="AG259" s="4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9"/>
      <c r="AB260" s="4"/>
      <c r="AC260" s="4"/>
      <c r="AD260" s="4"/>
      <c r="AE260" s="4"/>
      <c r="AF260" s="4"/>
      <c r="AG260" s="4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9"/>
      <c r="AB261" s="4"/>
      <c r="AC261" s="4"/>
      <c r="AD261" s="4"/>
      <c r="AE261" s="4"/>
      <c r="AF261" s="4"/>
      <c r="AG261" s="4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9"/>
      <c r="AB262" s="4"/>
      <c r="AC262" s="4"/>
      <c r="AD262" s="4"/>
      <c r="AE262" s="4"/>
      <c r="AF262" s="4"/>
      <c r="AG262" s="4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9"/>
      <c r="AB263" s="4"/>
      <c r="AC263" s="4"/>
      <c r="AD263" s="4"/>
      <c r="AE263" s="4"/>
      <c r="AF263" s="4"/>
      <c r="AG263" s="4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9"/>
      <c r="AB264" s="4"/>
      <c r="AC264" s="4"/>
      <c r="AD264" s="4"/>
      <c r="AE264" s="4"/>
      <c r="AF264" s="4"/>
      <c r="AG264" s="4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9"/>
      <c r="AB265" s="4"/>
      <c r="AC265" s="4"/>
      <c r="AD265" s="4"/>
      <c r="AE265" s="4"/>
      <c r="AF265" s="4"/>
      <c r="AG265" s="4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9"/>
      <c r="AB266" s="4"/>
      <c r="AC266" s="4"/>
      <c r="AD266" s="4"/>
      <c r="AE266" s="4"/>
      <c r="AF266" s="4"/>
      <c r="AG266" s="4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9"/>
      <c r="AB267" s="4"/>
      <c r="AC267" s="4"/>
      <c r="AD267" s="4"/>
      <c r="AE267" s="4"/>
      <c r="AF267" s="4"/>
      <c r="AG267" s="4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9"/>
      <c r="AB268" s="4"/>
      <c r="AC268" s="4"/>
      <c r="AD268" s="4"/>
      <c r="AE268" s="4"/>
      <c r="AF268" s="4"/>
      <c r="AG268" s="4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9"/>
      <c r="AB269" s="4"/>
      <c r="AC269" s="4"/>
      <c r="AD269" s="4"/>
      <c r="AE269" s="4"/>
      <c r="AF269" s="4"/>
      <c r="AG269" s="4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9"/>
      <c r="AB270" s="4"/>
      <c r="AC270" s="4"/>
      <c r="AD270" s="4"/>
      <c r="AE270" s="4"/>
      <c r="AF270" s="4"/>
      <c r="AG270" s="4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9"/>
      <c r="AB271" s="4"/>
      <c r="AC271" s="4"/>
      <c r="AD271" s="4"/>
      <c r="AE271" s="4"/>
      <c r="AF271" s="4"/>
      <c r="AG271" s="4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9"/>
      <c r="AB272" s="4"/>
      <c r="AC272" s="4"/>
      <c r="AD272" s="4"/>
      <c r="AE272" s="4"/>
      <c r="AF272" s="4"/>
      <c r="AG272" s="4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9"/>
      <c r="AB273" s="4"/>
      <c r="AC273" s="4"/>
      <c r="AD273" s="4"/>
      <c r="AE273" s="4"/>
      <c r="AF273" s="4"/>
      <c r="AG273" s="4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9"/>
      <c r="AB274" s="4"/>
      <c r="AC274" s="4"/>
      <c r="AD274" s="4"/>
      <c r="AE274" s="4"/>
      <c r="AF274" s="4"/>
      <c r="AG274" s="4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9"/>
      <c r="AB275" s="4"/>
      <c r="AC275" s="4"/>
      <c r="AD275" s="4"/>
      <c r="AE275" s="4"/>
      <c r="AF275" s="4"/>
      <c r="AG275" s="4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9"/>
      <c r="AB276" s="4"/>
      <c r="AC276" s="4"/>
      <c r="AD276" s="4"/>
      <c r="AE276" s="4"/>
      <c r="AF276" s="4"/>
      <c r="AG276" s="4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9"/>
      <c r="AB277" s="4"/>
      <c r="AC277" s="4"/>
      <c r="AD277" s="4"/>
      <c r="AE277" s="4"/>
      <c r="AF277" s="4"/>
      <c r="AG277" s="4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9"/>
      <c r="AB278" s="4"/>
      <c r="AC278" s="4"/>
      <c r="AD278" s="4"/>
      <c r="AE278" s="4"/>
      <c r="AF278" s="4"/>
      <c r="AG278" s="4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9"/>
      <c r="AB279" s="4"/>
      <c r="AC279" s="4"/>
      <c r="AD279" s="4"/>
      <c r="AE279" s="4"/>
      <c r="AF279" s="4"/>
      <c r="AG279" s="4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9"/>
      <c r="AB280" s="4"/>
      <c r="AC280" s="4"/>
      <c r="AD280" s="4"/>
      <c r="AE280" s="4"/>
      <c r="AF280" s="4"/>
      <c r="AG280" s="4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9"/>
      <c r="AB281" s="4"/>
      <c r="AC281" s="4"/>
      <c r="AD281" s="4"/>
      <c r="AE281" s="4"/>
      <c r="AF281" s="4"/>
      <c r="AG281" s="4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9"/>
      <c r="AB282" s="4"/>
      <c r="AC282" s="4"/>
      <c r="AD282" s="4"/>
      <c r="AE282" s="4"/>
      <c r="AF282" s="4"/>
      <c r="AG282" s="4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9"/>
      <c r="AB283" s="4"/>
      <c r="AC283" s="4"/>
      <c r="AD283" s="4"/>
      <c r="AE283" s="4"/>
      <c r="AF283" s="4"/>
      <c r="AG283" s="4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9"/>
      <c r="AB284" s="4"/>
      <c r="AC284" s="4"/>
      <c r="AD284" s="4"/>
      <c r="AE284" s="4"/>
      <c r="AF284" s="4"/>
      <c r="AG284" s="4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9"/>
      <c r="AB285" s="4"/>
      <c r="AC285" s="4"/>
      <c r="AD285" s="4"/>
      <c r="AE285" s="4"/>
      <c r="AF285" s="4"/>
      <c r="AG285" s="4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9"/>
      <c r="AB286" s="4"/>
      <c r="AC286" s="4"/>
      <c r="AD286" s="4"/>
      <c r="AE286" s="4"/>
      <c r="AF286" s="4"/>
      <c r="AG286" s="4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9"/>
      <c r="AB287" s="4"/>
      <c r="AC287" s="4"/>
      <c r="AD287" s="4"/>
      <c r="AE287" s="4"/>
      <c r="AF287" s="4"/>
      <c r="AG287" s="4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9"/>
      <c r="AB288" s="4"/>
      <c r="AC288" s="4"/>
      <c r="AD288" s="4"/>
      <c r="AE288" s="4"/>
      <c r="AF288" s="4"/>
      <c r="AG288" s="4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9"/>
      <c r="AB289" s="4"/>
      <c r="AC289" s="4"/>
      <c r="AD289" s="4"/>
      <c r="AE289" s="4"/>
      <c r="AF289" s="4"/>
      <c r="AG289" s="4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9"/>
      <c r="AB290" s="4"/>
      <c r="AC290" s="4"/>
      <c r="AD290" s="4"/>
      <c r="AE290" s="4"/>
      <c r="AF290" s="4"/>
      <c r="AG290" s="4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9"/>
      <c r="AB291" s="4"/>
      <c r="AC291" s="4"/>
      <c r="AD291" s="4"/>
      <c r="AE291" s="4"/>
      <c r="AF291" s="4"/>
      <c r="AG291" s="4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9"/>
      <c r="AB292" s="4"/>
      <c r="AC292" s="4"/>
      <c r="AD292" s="4"/>
      <c r="AE292" s="4"/>
      <c r="AF292" s="4"/>
      <c r="AG292" s="4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9"/>
      <c r="AB293" s="4"/>
      <c r="AC293" s="4"/>
      <c r="AD293" s="4"/>
      <c r="AE293" s="4"/>
      <c r="AF293" s="4"/>
      <c r="AG293" s="4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9"/>
      <c r="AB294" s="4"/>
      <c r="AC294" s="4"/>
      <c r="AD294" s="4"/>
      <c r="AE294" s="4"/>
      <c r="AF294" s="4"/>
      <c r="AG294" s="4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9"/>
      <c r="AB295" s="4"/>
      <c r="AC295" s="4"/>
      <c r="AD295" s="4"/>
      <c r="AE295" s="4"/>
      <c r="AF295" s="4"/>
      <c r="AG295" s="4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9"/>
      <c r="AB296" s="4"/>
      <c r="AC296" s="4"/>
      <c r="AD296" s="4"/>
      <c r="AE296" s="4"/>
      <c r="AF296" s="4"/>
      <c r="AG296" s="4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9"/>
      <c r="AB297" s="4"/>
      <c r="AC297" s="4"/>
      <c r="AD297" s="4"/>
      <c r="AE297" s="4"/>
      <c r="AF297" s="4"/>
      <c r="AG297" s="4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9"/>
      <c r="AB298" s="4"/>
      <c r="AC298" s="4"/>
      <c r="AD298" s="4"/>
      <c r="AE298" s="4"/>
      <c r="AF298" s="4"/>
      <c r="AG298" s="4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9"/>
      <c r="AB299" s="4"/>
      <c r="AC299" s="4"/>
      <c r="AD299" s="4"/>
      <c r="AE299" s="4"/>
      <c r="AF299" s="4"/>
      <c r="AG299" s="4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9"/>
      <c r="AB300" s="4"/>
      <c r="AC300" s="4"/>
      <c r="AD300" s="4"/>
      <c r="AE300" s="4"/>
      <c r="AF300" s="4"/>
      <c r="AG300" s="4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9"/>
      <c r="AB301" s="4"/>
      <c r="AC301" s="4"/>
      <c r="AD301" s="4"/>
      <c r="AE301" s="4"/>
      <c r="AF301" s="4"/>
      <c r="AG301" s="4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9"/>
      <c r="AB302" s="4"/>
      <c r="AC302" s="4"/>
      <c r="AD302" s="4"/>
      <c r="AE302" s="4"/>
      <c r="AF302" s="4"/>
      <c r="AG302" s="4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9"/>
      <c r="AB303" s="4"/>
      <c r="AC303" s="4"/>
      <c r="AD303" s="4"/>
      <c r="AE303" s="4"/>
      <c r="AF303" s="4"/>
      <c r="AG303" s="4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9"/>
      <c r="AB304" s="4"/>
      <c r="AC304" s="4"/>
      <c r="AD304" s="4"/>
      <c r="AE304" s="4"/>
      <c r="AF304" s="4"/>
      <c r="AG304" s="4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9"/>
      <c r="AB305" s="4"/>
      <c r="AC305" s="4"/>
      <c r="AD305" s="4"/>
      <c r="AE305" s="4"/>
      <c r="AF305" s="4"/>
      <c r="AG305" s="4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9"/>
      <c r="AB306" s="4"/>
      <c r="AC306" s="4"/>
      <c r="AD306" s="4"/>
      <c r="AE306" s="4"/>
      <c r="AF306" s="4"/>
      <c r="AG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9"/>
      <c r="AB307" s="4"/>
      <c r="AC307" s="4"/>
      <c r="AD307" s="4"/>
      <c r="AE307" s="4"/>
      <c r="AF307" s="4"/>
      <c r="AG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9"/>
      <c r="AB308" s="4"/>
      <c r="AC308" s="4"/>
      <c r="AD308" s="4"/>
      <c r="AE308" s="4"/>
      <c r="AF308" s="4"/>
      <c r="AG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9"/>
      <c r="AB309" s="4"/>
      <c r="AC309" s="4"/>
      <c r="AD309" s="4"/>
      <c r="AE309" s="4"/>
      <c r="AF309" s="4"/>
      <c r="AG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9"/>
      <c r="AB310" s="4"/>
      <c r="AC310" s="4"/>
      <c r="AD310" s="4"/>
      <c r="AE310" s="4"/>
      <c r="AF310" s="4"/>
      <c r="AG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9"/>
      <c r="AB311" s="4"/>
      <c r="AC311" s="4"/>
      <c r="AD311" s="4"/>
      <c r="AE311" s="4"/>
      <c r="AF311" s="4"/>
      <c r="AG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9"/>
      <c r="AB312" s="4"/>
      <c r="AC312" s="4"/>
      <c r="AD312" s="4"/>
      <c r="AE312" s="4"/>
      <c r="AF312" s="4"/>
      <c r="AG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9"/>
      <c r="AB313" s="4"/>
      <c r="AC313" s="4"/>
      <c r="AD313" s="4"/>
      <c r="AE313" s="4"/>
      <c r="AF313" s="4"/>
      <c r="AG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9"/>
      <c r="AB314" s="4"/>
      <c r="AC314" s="4"/>
      <c r="AD314" s="4"/>
      <c r="AE314" s="4"/>
      <c r="AF314" s="4"/>
      <c r="AG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9"/>
      <c r="AB315" s="4"/>
      <c r="AC315" s="4"/>
      <c r="AD315" s="4"/>
      <c r="AE315" s="4"/>
      <c r="AF315" s="4"/>
      <c r="AG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9"/>
      <c r="AB316" s="4"/>
      <c r="AC316" s="4"/>
      <c r="AD316" s="4"/>
      <c r="AE316" s="4"/>
      <c r="AF316" s="4"/>
      <c r="AG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9"/>
      <c r="AB317" s="4"/>
      <c r="AC317" s="4"/>
      <c r="AD317" s="4"/>
      <c r="AE317" s="4"/>
      <c r="AF317" s="4"/>
      <c r="AG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9"/>
      <c r="AB318" s="4"/>
      <c r="AC318" s="4"/>
      <c r="AD318" s="4"/>
      <c r="AE318" s="4"/>
      <c r="AF318" s="4"/>
      <c r="AG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9"/>
      <c r="AB319" s="4"/>
      <c r="AC319" s="4"/>
      <c r="AD319" s="4"/>
      <c r="AE319" s="4"/>
      <c r="AF319" s="4"/>
      <c r="AG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9"/>
      <c r="AB320" s="4"/>
      <c r="AC320" s="4"/>
      <c r="AD320" s="4"/>
      <c r="AE320" s="4"/>
      <c r="AF320" s="4"/>
      <c r="AG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9"/>
      <c r="AB321" s="4"/>
      <c r="AC321" s="4"/>
      <c r="AD321" s="4"/>
      <c r="AE321" s="4"/>
      <c r="AF321" s="4"/>
      <c r="AG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9"/>
      <c r="AB322" s="4"/>
      <c r="AC322" s="4"/>
      <c r="AD322" s="4"/>
      <c r="AE322" s="4"/>
      <c r="AF322" s="4"/>
      <c r="AG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9"/>
      <c r="AB323" s="4"/>
      <c r="AC323" s="4"/>
      <c r="AD323" s="4"/>
      <c r="AE323" s="4"/>
      <c r="AF323" s="4"/>
      <c r="AG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9"/>
      <c r="AB324" s="4"/>
      <c r="AC324" s="4"/>
      <c r="AD324" s="4"/>
      <c r="AE324" s="4"/>
      <c r="AF324" s="4"/>
      <c r="AG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9"/>
      <c r="AB325" s="4"/>
      <c r="AC325" s="4"/>
      <c r="AD325" s="4"/>
      <c r="AE325" s="4"/>
      <c r="AF325" s="4"/>
      <c r="AG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9"/>
      <c r="AB326" s="4"/>
      <c r="AC326" s="4"/>
      <c r="AD326" s="4"/>
      <c r="AE326" s="4"/>
      <c r="AF326" s="4"/>
      <c r="AG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9"/>
      <c r="AB327" s="4"/>
      <c r="AC327" s="4"/>
      <c r="AD327" s="4"/>
      <c r="AE327" s="4"/>
      <c r="AF327" s="4"/>
      <c r="AG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9"/>
      <c r="AB328" s="4"/>
      <c r="AC328" s="4"/>
      <c r="AD328" s="4"/>
      <c r="AE328" s="4"/>
      <c r="AF328" s="4"/>
      <c r="AG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9"/>
      <c r="AB329" s="4"/>
      <c r="AC329" s="4"/>
      <c r="AD329" s="4"/>
      <c r="AE329" s="4"/>
      <c r="AF329" s="4"/>
      <c r="AG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9"/>
      <c r="AB330" s="4"/>
      <c r="AC330" s="4"/>
      <c r="AD330" s="4"/>
      <c r="AE330" s="4"/>
      <c r="AF330" s="4"/>
      <c r="AG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9"/>
      <c r="AB331" s="4"/>
      <c r="AC331" s="4"/>
      <c r="AD331" s="4"/>
      <c r="AE331" s="4"/>
      <c r="AF331" s="4"/>
      <c r="AG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9"/>
      <c r="AB332" s="4"/>
      <c r="AC332" s="4"/>
      <c r="AD332" s="4"/>
      <c r="AE332" s="4"/>
      <c r="AF332" s="4"/>
      <c r="AG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9"/>
      <c r="AB333" s="4"/>
      <c r="AC333" s="4"/>
      <c r="AD333" s="4"/>
      <c r="AE333" s="4"/>
      <c r="AF333" s="4"/>
      <c r="AG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9"/>
      <c r="AB334" s="4"/>
      <c r="AC334" s="4"/>
      <c r="AD334" s="4"/>
      <c r="AE334" s="4"/>
      <c r="AF334" s="4"/>
      <c r="AG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9"/>
      <c r="AB335" s="4"/>
      <c r="AC335" s="4"/>
      <c r="AD335" s="4"/>
      <c r="AE335" s="4"/>
      <c r="AF335" s="4"/>
      <c r="AG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9"/>
      <c r="AB336" s="4"/>
      <c r="AC336" s="4"/>
      <c r="AD336" s="4"/>
      <c r="AE336" s="4"/>
      <c r="AF336" s="4"/>
      <c r="AG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9"/>
      <c r="AB337" s="4"/>
      <c r="AC337" s="4"/>
      <c r="AD337" s="4"/>
      <c r="AE337" s="4"/>
      <c r="AF337" s="4"/>
      <c r="AG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9"/>
      <c r="AB338" s="4"/>
      <c r="AC338" s="4"/>
      <c r="AD338" s="4"/>
      <c r="AE338" s="4"/>
      <c r="AF338" s="4"/>
      <c r="AG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9"/>
      <c r="AB339" s="4"/>
      <c r="AC339" s="4"/>
      <c r="AD339" s="4"/>
      <c r="AE339" s="4"/>
      <c r="AF339" s="4"/>
      <c r="AG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9"/>
      <c r="AB340" s="4"/>
      <c r="AC340" s="4"/>
      <c r="AD340" s="4"/>
      <c r="AE340" s="4"/>
      <c r="AF340" s="4"/>
      <c r="AG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9"/>
      <c r="AB341" s="4"/>
      <c r="AC341" s="4"/>
      <c r="AD341" s="4"/>
      <c r="AE341" s="4"/>
      <c r="AF341" s="4"/>
      <c r="AG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9"/>
      <c r="AB342" s="4"/>
      <c r="AC342" s="4"/>
      <c r="AD342" s="4"/>
      <c r="AE342" s="4"/>
      <c r="AF342" s="4"/>
      <c r="AG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9"/>
      <c r="AB343" s="4"/>
      <c r="AC343" s="4"/>
      <c r="AD343" s="4"/>
      <c r="AE343" s="4"/>
      <c r="AF343" s="4"/>
      <c r="AG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9"/>
      <c r="AB344" s="4"/>
      <c r="AC344" s="4"/>
      <c r="AD344" s="4"/>
      <c r="AE344" s="4"/>
      <c r="AF344" s="4"/>
      <c r="AG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9"/>
      <c r="AB345" s="4"/>
      <c r="AC345" s="4"/>
      <c r="AD345" s="4"/>
      <c r="AE345" s="4"/>
      <c r="AF345" s="4"/>
      <c r="AG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9"/>
      <c r="AB346" s="4"/>
      <c r="AC346" s="4"/>
      <c r="AD346" s="4"/>
      <c r="AE346" s="4"/>
      <c r="AF346" s="4"/>
      <c r="AG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9"/>
      <c r="AB347" s="4"/>
      <c r="AC347" s="4"/>
      <c r="AD347" s="4"/>
      <c r="AE347" s="4"/>
      <c r="AF347" s="4"/>
      <c r="AG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9"/>
      <c r="AB348" s="4"/>
      <c r="AC348" s="4"/>
      <c r="AD348" s="4"/>
      <c r="AE348" s="4"/>
      <c r="AF348" s="4"/>
      <c r="AG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9"/>
      <c r="AB349" s="4"/>
      <c r="AC349" s="4"/>
      <c r="AD349" s="4"/>
      <c r="AE349" s="4"/>
      <c r="AF349" s="4"/>
      <c r="AG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9"/>
      <c r="AB350" s="4"/>
      <c r="AC350" s="4"/>
      <c r="AD350" s="4"/>
      <c r="AE350" s="4"/>
      <c r="AF350" s="4"/>
      <c r="AG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9"/>
      <c r="AB351" s="4"/>
      <c r="AC351" s="4"/>
      <c r="AD351" s="4"/>
      <c r="AE351" s="4"/>
      <c r="AF351" s="4"/>
      <c r="AG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9"/>
      <c r="AB352" s="4"/>
      <c r="AC352" s="4"/>
      <c r="AD352" s="4"/>
      <c r="AE352" s="4"/>
      <c r="AF352" s="4"/>
      <c r="AG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9"/>
      <c r="AB353" s="4"/>
      <c r="AC353" s="4"/>
      <c r="AD353" s="4"/>
      <c r="AE353" s="4"/>
      <c r="AF353" s="4"/>
      <c r="AG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9"/>
      <c r="AB354" s="4"/>
      <c r="AC354" s="4"/>
      <c r="AD354" s="4"/>
      <c r="AE354" s="4"/>
      <c r="AF354" s="4"/>
      <c r="AG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9"/>
      <c r="AB355" s="4"/>
      <c r="AC355" s="4"/>
      <c r="AD355" s="4"/>
      <c r="AE355" s="4"/>
      <c r="AF355" s="4"/>
      <c r="AG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9"/>
      <c r="AB356" s="4"/>
      <c r="AC356" s="4"/>
      <c r="AD356" s="4"/>
      <c r="AE356" s="4"/>
      <c r="AF356" s="4"/>
      <c r="AG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9"/>
      <c r="AB357" s="4"/>
      <c r="AC357" s="4"/>
      <c r="AD357" s="4"/>
      <c r="AE357" s="4"/>
      <c r="AF357" s="4"/>
      <c r="AG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9"/>
      <c r="AB358" s="4"/>
      <c r="AC358" s="4"/>
      <c r="AD358" s="4"/>
      <c r="AE358" s="4"/>
      <c r="AF358" s="4"/>
      <c r="AG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9"/>
      <c r="AB359" s="4"/>
      <c r="AC359" s="4"/>
      <c r="AD359" s="4"/>
      <c r="AE359" s="4"/>
      <c r="AF359" s="4"/>
      <c r="AG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9"/>
      <c r="AB360" s="4"/>
      <c r="AC360" s="4"/>
      <c r="AD360" s="4"/>
      <c r="AE360" s="4"/>
      <c r="AF360" s="4"/>
      <c r="AG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9"/>
      <c r="AB361" s="4"/>
      <c r="AC361" s="4"/>
      <c r="AD361" s="4"/>
      <c r="AE361" s="4"/>
      <c r="AF361" s="4"/>
      <c r="AG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9"/>
      <c r="AB362" s="4"/>
      <c r="AC362" s="4"/>
      <c r="AD362" s="4"/>
      <c r="AE362" s="4"/>
      <c r="AF362" s="4"/>
      <c r="AG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9"/>
      <c r="AB363" s="4"/>
      <c r="AC363" s="4"/>
      <c r="AD363" s="4"/>
      <c r="AE363" s="4"/>
      <c r="AF363" s="4"/>
      <c r="AG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9"/>
      <c r="AB364" s="4"/>
      <c r="AC364" s="4"/>
      <c r="AD364" s="4"/>
      <c r="AE364" s="4"/>
      <c r="AF364" s="4"/>
      <c r="AG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9"/>
      <c r="AB365" s="4"/>
      <c r="AC365" s="4"/>
      <c r="AD365" s="4"/>
      <c r="AE365" s="4"/>
      <c r="AF365" s="4"/>
      <c r="AG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9"/>
      <c r="AB366" s="4"/>
      <c r="AC366" s="4"/>
      <c r="AD366" s="4"/>
      <c r="AE366" s="4"/>
      <c r="AF366" s="4"/>
      <c r="AG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9"/>
      <c r="AB367" s="4"/>
      <c r="AC367" s="4"/>
      <c r="AD367" s="4"/>
      <c r="AE367" s="4"/>
      <c r="AF367" s="4"/>
      <c r="AG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9"/>
      <c r="AB368" s="4"/>
      <c r="AC368" s="4"/>
      <c r="AD368" s="4"/>
      <c r="AE368" s="4"/>
      <c r="AF368" s="4"/>
      <c r="AG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9"/>
      <c r="AB369" s="4"/>
      <c r="AC369" s="4"/>
      <c r="AD369" s="4"/>
      <c r="AE369" s="4"/>
      <c r="AF369" s="4"/>
      <c r="AG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9"/>
      <c r="AB370" s="4"/>
      <c r="AC370" s="4"/>
      <c r="AD370" s="4"/>
      <c r="AE370" s="4"/>
      <c r="AF370" s="4"/>
      <c r="AG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9"/>
      <c r="AB371" s="4"/>
      <c r="AC371" s="4"/>
      <c r="AD371" s="4"/>
      <c r="AE371" s="4"/>
      <c r="AF371" s="4"/>
      <c r="AG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9"/>
      <c r="AB372" s="4"/>
      <c r="AC372" s="4"/>
      <c r="AD372" s="4"/>
      <c r="AE372" s="4"/>
      <c r="AF372" s="4"/>
      <c r="AG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9"/>
      <c r="AB373" s="4"/>
      <c r="AC373" s="4"/>
      <c r="AD373" s="4"/>
      <c r="AE373" s="4"/>
      <c r="AF373" s="4"/>
      <c r="AG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9"/>
      <c r="AB374" s="4"/>
      <c r="AC374" s="4"/>
      <c r="AD374" s="4"/>
      <c r="AE374" s="4"/>
      <c r="AF374" s="4"/>
      <c r="AG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9"/>
      <c r="AB375" s="4"/>
      <c r="AC375" s="4"/>
      <c r="AD375" s="4"/>
      <c r="AE375" s="4"/>
      <c r="AF375" s="4"/>
      <c r="AG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9"/>
      <c r="AB376" s="4"/>
      <c r="AC376" s="4"/>
      <c r="AD376" s="4"/>
      <c r="AE376" s="4"/>
      <c r="AF376" s="4"/>
      <c r="AG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9"/>
      <c r="AB377" s="4"/>
      <c r="AC377" s="4"/>
      <c r="AD377" s="4"/>
      <c r="AE377" s="4"/>
      <c r="AF377" s="4"/>
      <c r="AG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9"/>
      <c r="AB378" s="4"/>
      <c r="AC378" s="4"/>
      <c r="AD378" s="4"/>
      <c r="AE378" s="4"/>
      <c r="AF378" s="4"/>
      <c r="AG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9"/>
      <c r="AB379" s="4"/>
      <c r="AC379" s="4"/>
      <c r="AD379" s="4"/>
      <c r="AE379" s="4"/>
      <c r="AF379" s="4"/>
      <c r="AG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9"/>
      <c r="AB380" s="4"/>
      <c r="AC380" s="4"/>
      <c r="AD380" s="4"/>
      <c r="AE380" s="4"/>
      <c r="AF380" s="4"/>
      <c r="AG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9"/>
      <c r="AB381" s="4"/>
      <c r="AC381" s="4"/>
      <c r="AD381" s="4"/>
      <c r="AE381" s="4"/>
      <c r="AF381" s="4"/>
      <c r="AG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9"/>
      <c r="AB382" s="4"/>
      <c r="AC382" s="4"/>
      <c r="AD382" s="4"/>
      <c r="AE382" s="4"/>
      <c r="AF382" s="4"/>
      <c r="AG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9"/>
      <c r="AB383" s="4"/>
      <c r="AC383" s="4"/>
      <c r="AD383" s="4"/>
      <c r="AE383" s="4"/>
      <c r="AF383" s="4"/>
      <c r="AG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9"/>
      <c r="AB384" s="4"/>
      <c r="AC384" s="4"/>
      <c r="AD384" s="4"/>
      <c r="AE384" s="4"/>
      <c r="AF384" s="4"/>
      <c r="AG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9"/>
      <c r="AB385" s="4"/>
      <c r="AC385" s="4"/>
      <c r="AD385" s="4"/>
      <c r="AE385" s="4"/>
      <c r="AF385" s="4"/>
      <c r="AG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9"/>
      <c r="AB386" s="4"/>
      <c r="AC386" s="4"/>
      <c r="AD386" s="4"/>
      <c r="AE386" s="4"/>
      <c r="AF386" s="4"/>
      <c r="AG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9"/>
      <c r="AB387" s="4"/>
      <c r="AC387" s="4"/>
      <c r="AD387" s="4"/>
      <c r="AE387" s="4"/>
      <c r="AF387" s="4"/>
      <c r="AG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9"/>
      <c r="AB388" s="4"/>
      <c r="AC388" s="4"/>
      <c r="AD388" s="4"/>
      <c r="AE388" s="4"/>
      <c r="AF388" s="4"/>
      <c r="AG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9"/>
      <c r="AB389" s="4"/>
      <c r="AC389" s="4"/>
      <c r="AD389" s="4"/>
      <c r="AE389" s="4"/>
      <c r="AF389" s="4"/>
      <c r="AG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9"/>
      <c r="AB390" s="4"/>
      <c r="AC390" s="4"/>
      <c r="AD390" s="4"/>
      <c r="AE390" s="4"/>
      <c r="AF390" s="4"/>
      <c r="AG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9"/>
      <c r="AB391" s="4"/>
      <c r="AC391" s="4"/>
      <c r="AD391" s="4"/>
      <c r="AE391" s="4"/>
      <c r="AF391" s="4"/>
      <c r="AG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9"/>
      <c r="AB392" s="4"/>
      <c r="AC392" s="4"/>
      <c r="AD392" s="4"/>
      <c r="AE392" s="4"/>
      <c r="AF392" s="4"/>
      <c r="AG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9"/>
      <c r="AB393" s="4"/>
      <c r="AC393" s="4"/>
      <c r="AD393" s="4"/>
      <c r="AE393" s="4"/>
      <c r="AF393" s="4"/>
      <c r="AG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9"/>
      <c r="AB394" s="4"/>
      <c r="AC394" s="4"/>
      <c r="AD394" s="4"/>
      <c r="AE394" s="4"/>
      <c r="AF394" s="4"/>
      <c r="AG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9"/>
      <c r="AB395" s="4"/>
      <c r="AC395" s="4"/>
      <c r="AD395" s="4"/>
      <c r="AE395" s="4"/>
      <c r="AF395" s="4"/>
      <c r="AG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9"/>
      <c r="AB396" s="4"/>
      <c r="AC396" s="4"/>
      <c r="AD396" s="4"/>
      <c r="AE396" s="4"/>
      <c r="AF396" s="4"/>
      <c r="AG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9"/>
      <c r="AB397" s="4"/>
      <c r="AC397" s="4"/>
      <c r="AD397" s="4"/>
      <c r="AE397" s="4"/>
      <c r="AF397" s="4"/>
      <c r="AG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9"/>
      <c r="AB398" s="4"/>
      <c r="AC398" s="4"/>
      <c r="AD398" s="4"/>
      <c r="AE398" s="4"/>
      <c r="AF398" s="4"/>
      <c r="AG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9"/>
      <c r="AB399" s="4"/>
      <c r="AC399" s="4"/>
      <c r="AD399" s="4"/>
      <c r="AE399" s="4"/>
      <c r="AF399" s="4"/>
      <c r="AG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9"/>
      <c r="AB400" s="4"/>
      <c r="AC400" s="4"/>
      <c r="AD400" s="4"/>
      <c r="AE400" s="4"/>
      <c r="AF400" s="4"/>
      <c r="AG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9"/>
      <c r="AB401" s="4"/>
      <c r="AC401" s="4"/>
      <c r="AD401" s="4"/>
      <c r="AE401" s="4"/>
      <c r="AF401" s="4"/>
      <c r="AG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9"/>
      <c r="AB402" s="4"/>
      <c r="AC402" s="4"/>
      <c r="AD402" s="4"/>
      <c r="AE402" s="4"/>
      <c r="AF402" s="4"/>
      <c r="AG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9"/>
      <c r="AB403" s="4"/>
      <c r="AC403" s="4"/>
      <c r="AD403" s="4"/>
      <c r="AE403" s="4"/>
      <c r="AF403" s="4"/>
      <c r="AG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9"/>
      <c r="AB404" s="4"/>
      <c r="AC404" s="4"/>
      <c r="AD404" s="4"/>
      <c r="AE404" s="4"/>
      <c r="AF404" s="4"/>
      <c r="AG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9"/>
      <c r="AB405" s="4"/>
      <c r="AC405" s="4"/>
      <c r="AD405" s="4"/>
      <c r="AE405" s="4"/>
      <c r="AF405" s="4"/>
      <c r="AG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9"/>
      <c r="AB406" s="4"/>
      <c r="AC406" s="4"/>
      <c r="AD406" s="4"/>
      <c r="AE406" s="4"/>
      <c r="AF406" s="4"/>
      <c r="AG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9"/>
      <c r="AB407" s="4"/>
      <c r="AC407" s="4"/>
      <c r="AD407" s="4"/>
      <c r="AE407" s="4"/>
      <c r="AF407" s="4"/>
      <c r="AG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9"/>
      <c r="AB408" s="4"/>
      <c r="AC408" s="4"/>
      <c r="AD408" s="4"/>
      <c r="AE408" s="4"/>
      <c r="AF408" s="4"/>
      <c r="AG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9"/>
      <c r="AB409" s="4"/>
      <c r="AC409" s="4"/>
      <c r="AD409" s="4"/>
      <c r="AE409" s="4"/>
      <c r="AF409" s="4"/>
      <c r="AG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9"/>
      <c r="AB410" s="4"/>
      <c r="AC410" s="4"/>
      <c r="AD410" s="4"/>
      <c r="AE410" s="4"/>
      <c r="AF410" s="4"/>
      <c r="AG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9"/>
      <c r="AB411" s="4"/>
      <c r="AC411" s="4"/>
      <c r="AD411" s="4"/>
      <c r="AE411" s="4"/>
      <c r="AF411" s="4"/>
      <c r="AG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9"/>
      <c r="AB412" s="4"/>
      <c r="AC412" s="4"/>
      <c r="AD412" s="4"/>
      <c r="AE412" s="4"/>
      <c r="AF412" s="4"/>
      <c r="AG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9"/>
      <c r="AB413" s="4"/>
      <c r="AC413" s="4"/>
      <c r="AD413" s="4"/>
      <c r="AE413" s="4"/>
      <c r="AF413" s="4"/>
      <c r="AG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9"/>
      <c r="AB414" s="4"/>
      <c r="AC414" s="4"/>
      <c r="AD414" s="4"/>
      <c r="AE414" s="4"/>
      <c r="AF414" s="4"/>
      <c r="AG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9"/>
      <c r="AB415" s="4"/>
      <c r="AC415" s="4"/>
      <c r="AD415" s="4"/>
      <c r="AE415" s="4"/>
      <c r="AF415" s="4"/>
      <c r="AG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9"/>
      <c r="AB416" s="4"/>
      <c r="AC416" s="4"/>
      <c r="AD416" s="4"/>
      <c r="AE416" s="4"/>
      <c r="AF416" s="4"/>
      <c r="AG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9"/>
      <c r="AB417" s="4"/>
      <c r="AC417" s="4"/>
      <c r="AD417" s="4"/>
      <c r="AE417" s="4"/>
      <c r="AF417" s="4"/>
      <c r="AG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9"/>
      <c r="AB418" s="4"/>
      <c r="AC418" s="4"/>
      <c r="AD418" s="4"/>
      <c r="AE418" s="4"/>
      <c r="AF418" s="4"/>
      <c r="AG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9"/>
      <c r="AB419" s="4"/>
      <c r="AC419" s="4"/>
      <c r="AD419" s="4"/>
      <c r="AE419" s="4"/>
      <c r="AF419" s="4"/>
      <c r="AG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9"/>
      <c r="AB420" s="4"/>
      <c r="AC420" s="4"/>
      <c r="AD420" s="4"/>
      <c r="AE420" s="4"/>
      <c r="AF420" s="4"/>
      <c r="AG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9"/>
      <c r="AB421" s="4"/>
      <c r="AC421" s="4"/>
      <c r="AD421" s="4"/>
      <c r="AE421" s="4"/>
      <c r="AF421" s="4"/>
      <c r="AG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9"/>
      <c r="AB422" s="4"/>
      <c r="AC422" s="4"/>
      <c r="AD422" s="4"/>
      <c r="AE422" s="4"/>
      <c r="AF422" s="4"/>
      <c r="AG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9"/>
      <c r="AB423" s="4"/>
      <c r="AC423" s="4"/>
      <c r="AD423" s="4"/>
      <c r="AE423" s="4"/>
      <c r="AF423" s="4"/>
      <c r="AG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9"/>
      <c r="AB424" s="4"/>
      <c r="AC424" s="4"/>
      <c r="AD424" s="4"/>
      <c r="AE424" s="4"/>
      <c r="AF424" s="4"/>
      <c r="AG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9"/>
      <c r="AB425" s="4"/>
      <c r="AC425" s="4"/>
      <c r="AD425" s="4"/>
      <c r="AE425" s="4"/>
      <c r="AF425" s="4"/>
      <c r="AG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9"/>
      <c r="AB426" s="4"/>
      <c r="AC426" s="4"/>
      <c r="AD426" s="4"/>
      <c r="AE426" s="4"/>
      <c r="AF426" s="4"/>
      <c r="AG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9"/>
      <c r="AB427" s="4"/>
      <c r="AC427" s="4"/>
      <c r="AD427" s="4"/>
      <c r="AE427" s="4"/>
      <c r="AF427" s="4"/>
      <c r="AG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9"/>
      <c r="AB428" s="4"/>
      <c r="AC428" s="4"/>
      <c r="AD428" s="4"/>
      <c r="AE428" s="4"/>
      <c r="AF428" s="4"/>
      <c r="AG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9"/>
      <c r="AB429" s="4"/>
      <c r="AC429" s="4"/>
      <c r="AD429" s="4"/>
      <c r="AE429" s="4"/>
      <c r="AF429" s="4"/>
      <c r="AG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9"/>
      <c r="AB430" s="4"/>
      <c r="AC430" s="4"/>
      <c r="AD430" s="4"/>
      <c r="AE430" s="4"/>
      <c r="AF430" s="4"/>
      <c r="AG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9"/>
      <c r="AB431" s="4"/>
      <c r="AC431" s="4"/>
      <c r="AD431" s="4"/>
      <c r="AE431" s="4"/>
      <c r="AF431" s="4"/>
      <c r="AG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9"/>
      <c r="AB432" s="4"/>
      <c r="AC432" s="4"/>
      <c r="AD432" s="4"/>
      <c r="AE432" s="4"/>
      <c r="AF432" s="4"/>
      <c r="AG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9"/>
      <c r="AB433" s="4"/>
      <c r="AC433" s="4"/>
      <c r="AD433" s="4"/>
      <c r="AE433" s="4"/>
      <c r="AF433" s="4"/>
      <c r="AG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9"/>
      <c r="AB434" s="4"/>
      <c r="AC434" s="4"/>
      <c r="AD434" s="4"/>
      <c r="AE434" s="4"/>
      <c r="AF434" s="4"/>
      <c r="AG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9"/>
      <c r="AB435" s="4"/>
      <c r="AC435" s="4"/>
      <c r="AD435" s="4"/>
      <c r="AE435" s="4"/>
      <c r="AF435" s="4"/>
      <c r="AG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9"/>
      <c r="AB436" s="4"/>
      <c r="AC436" s="4"/>
      <c r="AD436" s="4"/>
      <c r="AE436" s="4"/>
      <c r="AF436" s="4"/>
      <c r="AG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9"/>
      <c r="AB437" s="4"/>
      <c r="AC437" s="4"/>
      <c r="AD437" s="4"/>
      <c r="AE437" s="4"/>
      <c r="AF437" s="4"/>
      <c r="AG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9"/>
      <c r="AB438" s="4"/>
      <c r="AC438" s="4"/>
      <c r="AD438" s="4"/>
      <c r="AE438" s="4"/>
      <c r="AF438" s="4"/>
      <c r="AG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9"/>
      <c r="AB439" s="4"/>
      <c r="AC439" s="4"/>
      <c r="AD439" s="4"/>
      <c r="AE439" s="4"/>
      <c r="AF439" s="4"/>
      <c r="AG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9"/>
      <c r="AB440" s="4"/>
      <c r="AC440" s="4"/>
      <c r="AD440" s="4"/>
      <c r="AE440" s="4"/>
      <c r="AF440" s="4"/>
      <c r="AG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9"/>
      <c r="AB441" s="4"/>
      <c r="AC441" s="4"/>
      <c r="AD441" s="4"/>
      <c r="AE441" s="4"/>
      <c r="AF441" s="4"/>
      <c r="AG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9"/>
      <c r="AB442" s="4"/>
      <c r="AC442" s="4"/>
      <c r="AD442" s="4"/>
      <c r="AE442" s="4"/>
      <c r="AF442" s="4"/>
      <c r="AG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9"/>
      <c r="AB443" s="4"/>
      <c r="AC443" s="4"/>
      <c r="AD443" s="4"/>
      <c r="AE443" s="4"/>
      <c r="AF443" s="4"/>
      <c r="AG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9"/>
      <c r="AB444" s="4"/>
      <c r="AC444" s="4"/>
      <c r="AD444" s="4"/>
      <c r="AE444" s="4"/>
      <c r="AF444" s="4"/>
      <c r="AG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9"/>
      <c r="AB445" s="4"/>
      <c r="AC445" s="4"/>
      <c r="AD445" s="4"/>
      <c r="AE445" s="4"/>
      <c r="AF445" s="4"/>
      <c r="AG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9"/>
      <c r="AB446" s="4"/>
      <c r="AC446" s="4"/>
      <c r="AD446" s="4"/>
      <c r="AE446" s="4"/>
      <c r="AF446" s="4"/>
      <c r="AG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9"/>
      <c r="AB447" s="4"/>
      <c r="AC447" s="4"/>
      <c r="AD447" s="4"/>
      <c r="AE447" s="4"/>
      <c r="AF447" s="4"/>
      <c r="AG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9"/>
      <c r="AB448" s="4"/>
      <c r="AC448" s="4"/>
      <c r="AD448" s="4"/>
      <c r="AE448" s="4"/>
      <c r="AF448" s="4"/>
      <c r="AG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9"/>
      <c r="AB449" s="4"/>
      <c r="AC449" s="4"/>
      <c r="AD449" s="4"/>
      <c r="AE449" s="4"/>
      <c r="AF449" s="4"/>
      <c r="AG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9"/>
      <c r="AB450" s="4"/>
      <c r="AC450" s="4"/>
      <c r="AD450" s="4"/>
      <c r="AE450" s="4"/>
      <c r="AF450" s="4"/>
      <c r="AG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9"/>
      <c r="AB451" s="4"/>
      <c r="AC451" s="4"/>
      <c r="AD451" s="4"/>
      <c r="AE451" s="4"/>
      <c r="AF451" s="4"/>
      <c r="AG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9"/>
      <c r="AB452" s="4"/>
      <c r="AC452" s="4"/>
      <c r="AD452" s="4"/>
      <c r="AE452" s="4"/>
      <c r="AF452" s="4"/>
      <c r="AG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9"/>
      <c r="AB453" s="4"/>
      <c r="AC453" s="4"/>
      <c r="AD453" s="4"/>
      <c r="AE453" s="4"/>
      <c r="AF453" s="4"/>
      <c r="AG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9"/>
      <c r="AB454" s="4"/>
      <c r="AC454" s="4"/>
      <c r="AD454" s="4"/>
      <c r="AE454" s="4"/>
      <c r="AF454" s="4"/>
      <c r="AG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9"/>
      <c r="AB455" s="4"/>
      <c r="AC455" s="4"/>
      <c r="AD455" s="4"/>
      <c r="AE455" s="4"/>
      <c r="AF455" s="4"/>
      <c r="AG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9"/>
      <c r="AB456" s="4"/>
      <c r="AC456" s="4"/>
      <c r="AD456" s="4"/>
      <c r="AE456" s="4"/>
      <c r="AF456" s="4"/>
      <c r="AG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9"/>
      <c r="AB457" s="4"/>
      <c r="AC457" s="4"/>
      <c r="AD457" s="4"/>
      <c r="AE457" s="4"/>
      <c r="AF457" s="4"/>
      <c r="AG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9"/>
      <c r="AB458" s="4"/>
      <c r="AC458" s="4"/>
      <c r="AD458" s="4"/>
      <c r="AE458" s="4"/>
      <c r="AF458" s="4"/>
      <c r="AG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9"/>
      <c r="AB459" s="4"/>
      <c r="AC459" s="4"/>
      <c r="AD459" s="4"/>
      <c r="AE459" s="4"/>
      <c r="AF459" s="4"/>
      <c r="AG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9"/>
      <c r="AB460" s="4"/>
      <c r="AC460" s="4"/>
      <c r="AD460" s="4"/>
      <c r="AE460" s="4"/>
      <c r="AF460" s="4"/>
      <c r="AG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9"/>
      <c r="AB461" s="4"/>
      <c r="AC461" s="4"/>
      <c r="AD461" s="4"/>
      <c r="AE461" s="4"/>
      <c r="AF461" s="4"/>
      <c r="AG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9"/>
      <c r="AB462" s="4"/>
      <c r="AC462" s="4"/>
      <c r="AD462" s="4"/>
      <c r="AE462" s="4"/>
      <c r="AF462" s="4"/>
      <c r="AG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9"/>
      <c r="AB463" s="4"/>
      <c r="AC463" s="4"/>
      <c r="AD463" s="4"/>
      <c r="AE463" s="4"/>
      <c r="AF463" s="4"/>
      <c r="AG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9"/>
      <c r="AB464" s="4"/>
      <c r="AC464" s="4"/>
      <c r="AD464" s="4"/>
      <c r="AE464" s="4"/>
      <c r="AF464" s="4"/>
      <c r="AG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9"/>
      <c r="AB465" s="4"/>
      <c r="AC465" s="4"/>
      <c r="AD465" s="4"/>
      <c r="AE465" s="4"/>
      <c r="AF465" s="4"/>
      <c r="AG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9"/>
      <c r="AB466" s="4"/>
      <c r="AC466" s="4"/>
      <c r="AD466" s="4"/>
      <c r="AE466" s="4"/>
      <c r="AF466" s="4"/>
      <c r="AG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9"/>
      <c r="AB467" s="4"/>
      <c r="AC467" s="4"/>
      <c r="AD467" s="4"/>
      <c r="AE467" s="4"/>
      <c r="AF467" s="4"/>
      <c r="AG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9"/>
      <c r="AB468" s="4"/>
      <c r="AC468" s="4"/>
      <c r="AD468" s="4"/>
      <c r="AE468" s="4"/>
      <c r="AF468" s="4"/>
      <c r="AG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9"/>
      <c r="AB469" s="4"/>
      <c r="AC469" s="4"/>
      <c r="AD469" s="4"/>
      <c r="AE469" s="4"/>
      <c r="AF469" s="4"/>
      <c r="AG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9"/>
      <c r="AB470" s="4"/>
      <c r="AC470" s="4"/>
      <c r="AD470" s="4"/>
      <c r="AE470" s="4"/>
      <c r="AF470" s="4"/>
      <c r="AG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9"/>
      <c r="AB471" s="4"/>
      <c r="AC471" s="4"/>
      <c r="AD471" s="4"/>
      <c r="AE471" s="4"/>
      <c r="AF471" s="4"/>
      <c r="AG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9"/>
      <c r="AB472" s="4"/>
      <c r="AC472" s="4"/>
      <c r="AD472" s="4"/>
      <c r="AE472" s="4"/>
      <c r="AF472" s="4"/>
      <c r="AG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9"/>
      <c r="AB473" s="4"/>
      <c r="AC473" s="4"/>
      <c r="AD473" s="4"/>
      <c r="AE473" s="4"/>
      <c r="AF473" s="4"/>
      <c r="AG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/>
      <c r="AB474" s="4"/>
      <c r="AC474" s="4"/>
      <c r="AD474" s="4"/>
      <c r="AE474" s="4"/>
      <c r="AF474" s="4"/>
      <c r="AG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9"/>
      <c r="AB475" s="4"/>
      <c r="AC475" s="4"/>
      <c r="AD475" s="4"/>
      <c r="AE475" s="4"/>
      <c r="AF475" s="4"/>
      <c r="AG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9"/>
      <c r="AB476" s="4"/>
      <c r="AC476" s="4"/>
      <c r="AD476" s="4"/>
      <c r="AE476" s="4"/>
      <c r="AF476" s="4"/>
      <c r="AG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9"/>
      <c r="AB477" s="4"/>
      <c r="AC477" s="4"/>
      <c r="AD477" s="4"/>
      <c r="AE477" s="4"/>
      <c r="AF477" s="4"/>
      <c r="AG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9"/>
      <c r="AB478" s="4"/>
      <c r="AC478" s="4"/>
      <c r="AD478" s="4"/>
      <c r="AE478" s="4"/>
      <c r="AF478" s="4"/>
      <c r="AG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9"/>
      <c r="AB479" s="4"/>
      <c r="AC479" s="4"/>
      <c r="AD479" s="4"/>
      <c r="AE479" s="4"/>
      <c r="AF479" s="4"/>
      <c r="AG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9"/>
      <c r="AB480" s="4"/>
      <c r="AC480" s="4"/>
      <c r="AD480" s="4"/>
      <c r="AE480" s="4"/>
      <c r="AF480" s="4"/>
      <c r="AG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9"/>
      <c r="AB481" s="4"/>
      <c r="AC481" s="4"/>
      <c r="AD481" s="4"/>
      <c r="AE481" s="4"/>
      <c r="AF481" s="4"/>
      <c r="AG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9"/>
      <c r="AB482" s="4"/>
      <c r="AC482" s="4"/>
      <c r="AD482" s="4"/>
      <c r="AE482" s="4"/>
      <c r="AF482" s="4"/>
      <c r="AG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9"/>
      <c r="AB483" s="4"/>
      <c r="AC483" s="4"/>
      <c r="AD483" s="4"/>
      <c r="AE483" s="4"/>
      <c r="AF483" s="4"/>
      <c r="AG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9"/>
      <c r="AB484" s="4"/>
      <c r="AC484" s="4"/>
      <c r="AD484" s="4"/>
      <c r="AE484" s="4"/>
      <c r="AF484" s="4"/>
      <c r="AG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9"/>
      <c r="AB485" s="4"/>
      <c r="AC485" s="4"/>
      <c r="AD485" s="4"/>
      <c r="AE485" s="4"/>
      <c r="AF485" s="4"/>
      <c r="AG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9"/>
      <c r="AB486" s="4"/>
      <c r="AC486" s="4"/>
      <c r="AD486" s="4"/>
      <c r="AE486" s="4"/>
      <c r="AF486" s="4"/>
      <c r="AG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9"/>
      <c r="AB487" s="4"/>
      <c r="AC487" s="4"/>
      <c r="AD487" s="4"/>
      <c r="AE487" s="4"/>
      <c r="AF487" s="4"/>
      <c r="AG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9"/>
      <c r="AB488" s="4"/>
      <c r="AC488" s="4"/>
      <c r="AD488" s="4"/>
      <c r="AE488" s="4"/>
      <c r="AF488" s="4"/>
      <c r="AG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9"/>
      <c r="AB489" s="4"/>
      <c r="AC489" s="4"/>
      <c r="AD489" s="4"/>
      <c r="AE489" s="4"/>
      <c r="AF489" s="4"/>
      <c r="AG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9"/>
      <c r="AB490" s="4"/>
      <c r="AC490" s="4"/>
      <c r="AD490" s="4"/>
      <c r="AE490" s="4"/>
      <c r="AF490" s="4"/>
      <c r="AG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9"/>
      <c r="AB491" s="4"/>
      <c r="AC491" s="4"/>
      <c r="AD491" s="4"/>
      <c r="AE491" s="4"/>
      <c r="AF491" s="4"/>
      <c r="AG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9"/>
      <c r="AB492" s="4"/>
      <c r="AC492" s="4"/>
      <c r="AD492" s="4"/>
      <c r="AE492" s="4"/>
      <c r="AF492" s="4"/>
      <c r="AG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9"/>
      <c r="AB493" s="4"/>
      <c r="AC493" s="4"/>
      <c r="AD493" s="4"/>
      <c r="AE493" s="4"/>
      <c r="AF493" s="4"/>
      <c r="AG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9"/>
      <c r="AB494" s="4"/>
      <c r="AC494" s="4"/>
      <c r="AD494" s="4"/>
      <c r="AE494" s="4"/>
      <c r="AF494" s="4"/>
      <c r="AG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9"/>
      <c r="AB495" s="4"/>
      <c r="AC495" s="4"/>
      <c r="AD495" s="4"/>
      <c r="AE495" s="4"/>
      <c r="AF495" s="4"/>
      <c r="AG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9"/>
      <c r="AB496" s="4"/>
      <c r="AC496" s="4"/>
      <c r="AD496" s="4"/>
      <c r="AE496" s="4"/>
      <c r="AF496" s="4"/>
      <c r="AG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9"/>
      <c r="AB497" s="4"/>
      <c r="AC497" s="4"/>
      <c r="AD497" s="4"/>
      <c r="AE497" s="4"/>
      <c r="AF497" s="4"/>
      <c r="AG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9"/>
      <c r="AB498" s="4"/>
      <c r="AC498" s="4"/>
      <c r="AD498" s="4"/>
      <c r="AE498" s="4"/>
      <c r="AF498" s="4"/>
      <c r="AG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9"/>
      <c r="AB499" s="4"/>
      <c r="AC499" s="4"/>
      <c r="AD499" s="4"/>
      <c r="AE499" s="4"/>
      <c r="AF499" s="4"/>
      <c r="AG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9"/>
      <c r="AB500" s="4"/>
      <c r="AC500" s="4"/>
      <c r="AD500" s="4"/>
      <c r="AE500" s="4"/>
      <c r="AF500" s="4"/>
      <c r="AG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9"/>
      <c r="AB501" s="4"/>
      <c r="AC501" s="4"/>
      <c r="AD501" s="4"/>
      <c r="AE501" s="4"/>
      <c r="AF501" s="4"/>
      <c r="AG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9"/>
      <c r="AB502" s="4"/>
      <c r="AC502" s="4"/>
      <c r="AD502" s="4"/>
      <c r="AE502" s="4"/>
      <c r="AF502" s="4"/>
      <c r="AG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9"/>
      <c r="AB503" s="4"/>
      <c r="AC503" s="4"/>
      <c r="AD503" s="4"/>
      <c r="AE503" s="4"/>
      <c r="AF503" s="4"/>
      <c r="AG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9"/>
      <c r="AB504" s="4"/>
      <c r="AC504" s="4"/>
      <c r="AD504" s="4"/>
      <c r="AE504" s="4"/>
      <c r="AF504" s="4"/>
      <c r="AG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9"/>
      <c r="AB505" s="4"/>
      <c r="AC505" s="4"/>
      <c r="AD505" s="4"/>
      <c r="AE505" s="4"/>
      <c r="AF505" s="4"/>
      <c r="AG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9"/>
      <c r="AB506" s="4"/>
      <c r="AC506" s="4"/>
      <c r="AD506" s="4"/>
      <c r="AE506" s="4"/>
      <c r="AF506" s="4"/>
      <c r="AG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9"/>
      <c r="AB507" s="4"/>
      <c r="AC507" s="4"/>
      <c r="AD507" s="4"/>
      <c r="AE507" s="4"/>
      <c r="AF507" s="4"/>
      <c r="AG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9"/>
      <c r="AB508" s="4"/>
      <c r="AC508" s="4"/>
      <c r="AD508" s="4"/>
      <c r="AE508" s="4"/>
      <c r="AF508" s="4"/>
      <c r="AG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9"/>
      <c r="AB509" s="4"/>
      <c r="AC509" s="4"/>
      <c r="AD509" s="4"/>
      <c r="AE509" s="4"/>
      <c r="AF509" s="4"/>
      <c r="AG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/>
      <c r="AB510" s="4"/>
      <c r="AC510" s="4"/>
      <c r="AD510" s="4"/>
      <c r="AE510" s="4"/>
      <c r="AF510" s="4"/>
      <c r="AG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9"/>
      <c r="AB511" s="4"/>
      <c r="AC511" s="4"/>
      <c r="AD511" s="4"/>
      <c r="AE511" s="4"/>
      <c r="AF511" s="4"/>
      <c r="AG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9"/>
      <c r="AB512" s="4"/>
      <c r="AC512" s="4"/>
      <c r="AD512" s="4"/>
      <c r="AE512" s="4"/>
      <c r="AF512" s="4"/>
      <c r="AG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9"/>
      <c r="AB513" s="4"/>
      <c r="AC513" s="4"/>
      <c r="AD513" s="4"/>
      <c r="AE513" s="4"/>
      <c r="AF513" s="4"/>
      <c r="AG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9"/>
      <c r="AB514" s="4"/>
      <c r="AC514" s="4"/>
      <c r="AD514" s="4"/>
      <c r="AE514" s="4"/>
      <c r="AF514" s="4"/>
      <c r="AG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9"/>
      <c r="AB515" s="4"/>
      <c r="AC515" s="4"/>
      <c r="AD515" s="4"/>
      <c r="AE515" s="4"/>
      <c r="AF515" s="4"/>
      <c r="AG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9"/>
      <c r="AB516" s="4"/>
      <c r="AC516" s="4"/>
      <c r="AD516" s="4"/>
      <c r="AE516" s="4"/>
      <c r="AF516" s="4"/>
      <c r="AG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9"/>
      <c r="AB517" s="4"/>
      <c r="AC517" s="4"/>
      <c r="AD517" s="4"/>
      <c r="AE517" s="4"/>
      <c r="AF517" s="4"/>
      <c r="AG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9"/>
      <c r="AB518" s="4"/>
      <c r="AC518" s="4"/>
      <c r="AD518" s="4"/>
      <c r="AE518" s="4"/>
      <c r="AF518" s="4"/>
      <c r="AG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9"/>
      <c r="AB519" s="4"/>
      <c r="AC519" s="4"/>
      <c r="AD519" s="4"/>
      <c r="AE519" s="4"/>
      <c r="AF519" s="4"/>
      <c r="AG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9"/>
      <c r="AB520" s="4"/>
      <c r="AC520" s="4"/>
      <c r="AD520" s="4"/>
      <c r="AE520" s="4"/>
      <c r="AF520" s="4"/>
      <c r="AG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9"/>
      <c r="AB521" s="4"/>
      <c r="AC521" s="4"/>
      <c r="AD521" s="4"/>
      <c r="AE521" s="4"/>
      <c r="AF521" s="4"/>
      <c r="AG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9"/>
      <c r="AB522" s="4"/>
      <c r="AC522" s="4"/>
      <c r="AD522" s="4"/>
      <c r="AE522" s="4"/>
      <c r="AF522" s="4"/>
      <c r="AG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9"/>
      <c r="AB523" s="4"/>
      <c r="AC523" s="4"/>
      <c r="AD523" s="4"/>
      <c r="AE523" s="4"/>
      <c r="AF523" s="4"/>
      <c r="AG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9"/>
      <c r="AB524" s="4"/>
      <c r="AC524" s="4"/>
      <c r="AD524" s="4"/>
      <c r="AE524" s="4"/>
      <c r="AF524" s="4"/>
      <c r="AG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9"/>
      <c r="AB525" s="4"/>
      <c r="AC525" s="4"/>
      <c r="AD525" s="4"/>
      <c r="AE525" s="4"/>
      <c r="AF525" s="4"/>
      <c r="AG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9"/>
      <c r="AB526" s="4"/>
      <c r="AC526" s="4"/>
      <c r="AD526" s="4"/>
      <c r="AE526" s="4"/>
      <c r="AF526" s="4"/>
      <c r="AG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9"/>
      <c r="AB527" s="4"/>
      <c r="AC527" s="4"/>
      <c r="AD527" s="4"/>
      <c r="AE527" s="4"/>
      <c r="AF527" s="4"/>
      <c r="AG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9"/>
      <c r="AB528" s="4"/>
      <c r="AC528" s="4"/>
      <c r="AD528" s="4"/>
      <c r="AE528" s="4"/>
      <c r="AF528" s="4"/>
      <c r="AG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9"/>
      <c r="AB529" s="4"/>
      <c r="AC529" s="4"/>
      <c r="AD529" s="4"/>
      <c r="AE529" s="4"/>
      <c r="AF529" s="4"/>
      <c r="AG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9"/>
      <c r="AB530" s="4"/>
      <c r="AC530" s="4"/>
      <c r="AD530" s="4"/>
      <c r="AE530" s="4"/>
      <c r="AF530" s="4"/>
      <c r="AG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/>
      <c r="AB531" s="4"/>
      <c r="AC531" s="4"/>
      <c r="AD531" s="4"/>
      <c r="AE531" s="4"/>
      <c r="AF531" s="4"/>
      <c r="AG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9"/>
      <c r="AB532" s="4"/>
      <c r="AC532" s="4"/>
      <c r="AD532" s="4"/>
      <c r="AE532" s="4"/>
      <c r="AF532" s="4"/>
      <c r="AG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9"/>
      <c r="AB533" s="4"/>
      <c r="AC533" s="4"/>
      <c r="AD533" s="4"/>
      <c r="AE533" s="4"/>
      <c r="AF533" s="4"/>
      <c r="AG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9"/>
      <c r="AB534" s="4"/>
      <c r="AC534" s="4"/>
      <c r="AD534" s="4"/>
      <c r="AE534" s="4"/>
      <c r="AF534" s="4"/>
      <c r="AG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9"/>
      <c r="AB535" s="4"/>
      <c r="AC535" s="4"/>
      <c r="AD535" s="4"/>
      <c r="AE535" s="4"/>
      <c r="AF535" s="4"/>
      <c r="AG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9"/>
      <c r="AB536" s="4"/>
      <c r="AC536" s="4"/>
      <c r="AD536" s="4"/>
      <c r="AE536" s="4"/>
      <c r="AF536" s="4"/>
      <c r="AG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9"/>
      <c r="AB537" s="4"/>
      <c r="AC537" s="4"/>
      <c r="AD537" s="4"/>
      <c r="AE537" s="4"/>
      <c r="AF537" s="4"/>
      <c r="AG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9"/>
      <c r="AB538" s="4"/>
      <c r="AC538" s="4"/>
      <c r="AD538" s="4"/>
      <c r="AE538" s="4"/>
      <c r="AF538" s="4"/>
      <c r="AG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9"/>
      <c r="AB539" s="4"/>
      <c r="AC539" s="4"/>
      <c r="AD539" s="4"/>
      <c r="AE539" s="4"/>
      <c r="AF539" s="4"/>
      <c r="AG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9"/>
      <c r="AB540" s="4"/>
      <c r="AC540" s="4"/>
      <c r="AD540" s="4"/>
      <c r="AE540" s="4"/>
      <c r="AF540" s="4"/>
      <c r="AG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9"/>
      <c r="AB541" s="4"/>
      <c r="AC541" s="4"/>
      <c r="AD541" s="4"/>
      <c r="AE541" s="4"/>
      <c r="AF541" s="4"/>
      <c r="AG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9"/>
      <c r="AB542" s="4"/>
      <c r="AC542" s="4"/>
      <c r="AD542" s="4"/>
      <c r="AE542" s="4"/>
      <c r="AF542" s="4"/>
      <c r="AG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9"/>
      <c r="AB543" s="4"/>
      <c r="AC543" s="4"/>
      <c r="AD543" s="4"/>
      <c r="AE543" s="4"/>
      <c r="AF543" s="4"/>
      <c r="AG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9"/>
      <c r="AB544" s="4"/>
      <c r="AC544" s="4"/>
      <c r="AD544" s="4"/>
      <c r="AE544" s="4"/>
      <c r="AF544" s="4"/>
      <c r="AG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9"/>
      <c r="AB545" s="4"/>
      <c r="AC545" s="4"/>
      <c r="AD545" s="4"/>
      <c r="AE545" s="4"/>
      <c r="AF545" s="4"/>
      <c r="AG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9"/>
      <c r="AB546" s="4"/>
      <c r="AC546" s="4"/>
      <c r="AD546" s="4"/>
      <c r="AE546" s="4"/>
      <c r="AF546" s="4"/>
      <c r="AG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9"/>
      <c r="AB547" s="4"/>
      <c r="AC547" s="4"/>
      <c r="AD547" s="4"/>
      <c r="AE547" s="4"/>
      <c r="AF547" s="4"/>
      <c r="AG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9"/>
      <c r="AB548" s="4"/>
      <c r="AC548" s="4"/>
      <c r="AD548" s="4"/>
      <c r="AE548" s="4"/>
      <c r="AF548" s="4"/>
      <c r="AG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9"/>
      <c r="AB549" s="4"/>
      <c r="AC549" s="4"/>
      <c r="AD549" s="4"/>
      <c r="AE549" s="4"/>
      <c r="AF549" s="4"/>
      <c r="AG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9"/>
      <c r="AB550" s="4"/>
      <c r="AC550" s="4"/>
      <c r="AD550" s="4"/>
      <c r="AE550" s="4"/>
      <c r="AF550" s="4"/>
      <c r="AG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9"/>
      <c r="AB551" s="4"/>
      <c r="AC551" s="4"/>
      <c r="AD551" s="4"/>
      <c r="AE551" s="4"/>
      <c r="AF551" s="4"/>
      <c r="AG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9"/>
      <c r="AB552" s="4"/>
      <c r="AC552" s="4"/>
      <c r="AD552" s="4"/>
      <c r="AE552" s="4"/>
      <c r="AF552" s="4"/>
      <c r="AG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/>
      <c r="AB553" s="4"/>
      <c r="AC553" s="4"/>
      <c r="AD553" s="4"/>
      <c r="AE553" s="4"/>
      <c r="AF553" s="4"/>
      <c r="AG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9"/>
      <c r="AB554" s="4"/>
      <c r="AC554" s="4"/>
      <c r="AD554" s="4"/>
      <c r="AE554" s="4"/>
      <c r="AF554" s="4"/>
      <c r="AG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9"/>
      <c r="AB555" s="4"/>
      <c r="AC555" s="4"/>
      <c r="AD555" s="4"/>
      <c r="AE555" s="4"/>
      <c r="AF555" s="4"/>
      <c r="AG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9"/>
      <c r="AB556" s="4"/>
      <c r="AC556" s="4"/>
      <c r="AD556" s="4"/>
      <c r="AE556" s="4"/>
      <c r="AF556" s="4"/>
      <c r="AG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9"/>
      <c r="AB557" s="4"/>
      <c r="AC557" s="4"/>
      <c r="AD557" s="4"/>
      <c r="AE557" s="4"/>
      <c r="AF557" s="4"/>
      <c r="AG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9"/>
      <c r="AB558" s="4"/>
      <c r="AC558" s="4"/>
      <c r="AD558" s="4"/>
      <c r="AE558" s="4"/>
      <c r="AF558" s="4"/>
      <c r="AG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9"/>
      <c r="AB559" s="4"/>
      <c r="AC559" s="4"/>
      <c r="AD559" s="4"/>
      <c r="AE559" s="4"/>
      <c r="AF559" s="4"/>
      <c r="AG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9"/>
      <c r="AB560" s="4"/>
      <c r="AC560" s="4"/>
      <c r="AD560" s="4"/>
      <c r="AE560" s="4"/>
      <c r="AF560" s="4"/>
      <c r="AG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/>
      <c r="AB561" s="4"/>
      <c r="AC561" s="4"/>
      <c r="AD561" s="4"/>
      <c r="AE561" s="4"/>
      <c r="AF561" s="4"/>
      <c r="AG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9"/>
      <c r="AB562" s="4"/>
      <c r="AC562" s="4"/>
      <c r="AD562" s="4"/>
      <c r="AE562" s="4"/>
      <c r="AF562" s="4"/>
      <c r="AG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/>
      <c r="AB563" s="4"/>
      <c r="AC563" s="4"/>
      <c r="AD563" s="4"/>
      <c r="AE563" s="4"/>
      <c r="AF563" s="4"/>
      <c r="AG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9"/>
      <c r="AB564" s="4"/>
      <c r="AC564" s="4"/>
      <c r="AD564" s="4"/>
      <c r="AE564" s="4"/>
      <c r="AF564" s="4"/>
      <c r="AG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9"/>
      <c r="AB565" s="4"/>
      <c r="AC565" s="4"/>
      <c r="AD565" s="4"/>
      <c r="AE565" s="4"/>
      <c r="AF565" s="4"/>
      <c r="AG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9"/>
      <c r="AB566" s="4"/>
      <c r="AC566" s="4"/>
      <c r="AD566" s="4"/>
      <c r="AE566" s="4"/>
      <c r="AF566" s="4"/>
      <c r="AG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9"/>
      <c r="AB567" s="4"/>
      <c r="AC567" s="4"/>
      <c r="AD567" s="4"/>
      <c r="AE567" s="4"/>
      <c r="AF567" s="4"/>
      <c r="AG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9"/>
      <c r="AB568" s="4"/>
      <c r="AC568" s="4"/>
      <c r="AD568" s="4"/>
      <c r="AE568" s="4"/>
      <c r="AF568" s="4"/>
      <c r="AG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9"/>
      <c r="AB569" s="4"/>
      <c r="AC569" s="4"/>
      <c r="AD569" s="4"/>
      <c r="AE569" s="4"/>
      <c r="AF569" s="4"/>
      <c r="AG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9"/>
      <c r="AB570" s="4"/>
      <c r="AC570" s="4"/>
      <c r="AD570" s="4"/>
      <c r="AE570" s="4"/>
      <c r="AF570" s="4"/>
      <c r="AG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9"/>
      <c r="AB571" s="4"/>
      <c r="AC571" s="4"/>
      <c r="AD571" s="4"/>
      <c r="AE571" s="4"/>
      <c r="AF571" s="4"/>
      <c r="AG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9"/>
      <c r="AB572" s="4"/>
      <c r="AC572" s="4"/>
      <c r="AD572" s="4"/>
      <c r="AE572" s="4"/>
      <c r="AF572" s="4"/>
      <c r="AG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9"/>
      <c r="AB573" s="4"/>
      <c r="AC573" s="4"/>
      <c r="AD573" s="4"/>
      <c r="AE573" s="4"/>
      <c r="AF573" s="4"/>
      <c r="AG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9"/>
      <c r="AB574" s="4"/>
      <c r="AC574" s="4"/>
      <c r="AD574" s="4"/>
      <c r="AE574" s="4"/>
      <c r="AF574" s="4"/>
      <c r="AG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9"/>
      <c r="AB575" s="4"/>
      <c r="AC575" s="4"/>
      <c r="AD575" s="4"/>
      <c r="AE575" s="4"/>
      <c r="AF575" s="4"/>
      <c r="AG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9"/>
      <c r="AB576" s="4"/>
      <c r="AC576" s="4"/>
      <c r="AD576" s="4"/>
      <c r="AE576" s="4"/>
      <c r="AF576" s="4"/>
      <c r="AG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9"/>
      <c r="AB577" s="4"/>
      <c r="AC577" s="4"/>
      <c r="AD577" s="4"/>
      <c r="AE577" s="4"/>
      <c r="AF577" s="4"/>
      <c r="AG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9"/>
      <c r="AB578" s="4"/>
      <c r="AC578" s="4"/>
      <c r="AD578" s="4"/>
      <c r="AE578" s="4"/>
      <c r="AF578" s="4"/>
      <c r="AG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9"/>
      <c r="AB579" s="4"/>
      <c r="AC579" s="4"/>
      <c r="AD579" s="4"/>
      <c r="AE579" s="4"/>
      <c r="AF579" s="4"/>
      <c r="AG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9"/>
      <c r="AB580" s="4"/>
      <c r="AC580" s="4"/>
      <c r="AD580" s="4"/>
      <c r="AE580" s="4"/>
      <c r="AF580" s="4"/>
      <c r="AG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9"/>
      <c r="AB581" s="4"/>
      <c r="AC581" s="4"/>
      <c r="AD581" s="4"/>
      <c r="AE581" s="4"/>
      <c r="AF581" s="4"/>
      <c r="AG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9"/>
      <c r="AB582" s="4"/>
      <c r="AC582" s="4"/>
      <c r="AD582" s="4"/>
      <c r="AE582" s="4"/>
      <c r="AF582" s="4"/>
      <c r="AG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9"/>
      <c r="AB583" s="4"/>
      <c r="AC583" s="4"/>
      <c r="AD583" s="4"/>
      <c r="AE583" s="4"/>
      <c r="AF583" s="4"/>
      <c r="AG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9"/>
      <c r="AB584" s="4"/>
      <c r="AC584" s="4"/>
      <c r="AD584" s="4"/>
      <c r="AE584" s="4"/>
      <c r="AF584" s="4"/>
      <c r="AG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9"/>
      <c r="AB585" s="4"/>
      <c r="AC585" s="4"/>
      <c r="AD585" s="4"/>
      <c r="AE585" s="4"/>
      <c r="AF585" s="4"/>
      <c r="AG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9"/>
      <c r="AB586" s="4"/>
      <c r="AC586" s="4"/>
      <c r="AD586" s="4"/>
      <c r="AE586" s="4"/>
      <c r="AF586" s="4"/>
      <c r="AG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9"/>
      <c r="AB587" s="4"/>
      <c r="AC587" s="4"/>
      <c r="AD587" s="4"/>
      <c r="AE587" s="4"/>
      <c r="AF587" s="4"/>
      <c r="AG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9"/>
      <c r="AB588" s="4"/>
      <c r="AC588" s="4"/>
      <c r="AD588" s="4"/>
      <c r="AE588" s="4"/>
      <c r="AF588" s="4"/>
      <c r="AG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9"/>
      <c r="AB589" s="4"/>
      <c r="AC589" s="4"/>
      <c r="AD589" s="4"/>
      <c r="AE589" s="4"/>
      <c r="AF589" s="4"/>
      <c r="AG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9"/>
      <c r="AB590" s="4"/>
      <c r="AC590" s="4"/>
      <c r="AD590" s="4"/>
      <c r="AE590" s="4"/>
      <c r="AF590" s="4"/>
      <c r="AG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/>
      <c r="AB591" s="4"/>
      <c r="AC591" s="4"/>
      <c r="AD591" s="4"/>
      <c r="AE591" s="4"/>
      <c r="AF591" s="4"/>
      <c r="AG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9"/>
      <c r="AB592" s="4"/>
      <c r="AC592" s="4"/>
      <c r="AD592" s="4"/>
      <c r="AE592" s="4"/>
      <c r="AF592" s="4"/>
      <c r="AG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9"/>
      <c r="AB593" s="4"/>
      <c r="AC593" s="4"/>
      <c r="AD593" s="4"/>
      <c r="AE593" s="4"/>
      <c r="AF593" s="4"/>
      <c r="AG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9"/>
      <c r="AB594" s="4"/>
      <c r="AC594" s="4"/>
      <c r="AD594" s="4"/>
      <c r="AE594" s="4"/>
      <c r="AF594" s="4"/>
      <c r="AG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/>
      <c r="AB595" s="4"/>
      <c r="AC595" s="4"/>
      <c r="AD595" s="4"/>
      <c r="AE595" s="4"/>
      <c r="AF595" s="4"/>
      <c r="AG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/>
      <c r="AB596" s="4"/>
      <c r="AC596" s="4"/>
      <c r="AD596" s="4"/>
      <c r="AE596" s="4"/>
      <c r="AF596" s="4"/>
      <c r="AG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9"/>
      <c r="AB597" s="4"/>
      <c r="AC597" s="4"/>
      <c r="AD597" s="4"/>
      <c r="AE597" s="4"/>
      <c r="AF597" s="4"/>
      <c r="AG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/>
      <c r="AB598" s="4"/>
      <c r="AC598" s="4"/>
      <c r="AD598" s="4"/>
      <c r="AE598" s="4"/>
      <c r="AF598" s="4"/>
      <c r="AG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/>
      <c r="AB599" s="4"/>
      <c r="AC599" s="4"/>
      <c r="AD599" s="4"/>
      <c r="AE599" s="4"/>
      <c r="AF599" s="4"/>
      <c r="AG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9"/>
      <c r="AB600" s="4"/>
      <c r="AC600" s="4"/>
      <c r="AD600" s="4"/>
      <c r="AE600" s="4"/>
      <c r="AF600" s="4"/>
      <c r="AG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9"/>
      <c r="AB601" s="4"/>
      <c r="AC601" s="4"/>
      <c r="AD601" s="4"/>
      <c r="AE601" s="4"/>
      <c r="AF601" s="4"/>
      <c r="AG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9"/>
      <c r="AB602" s="4"/>
      <c r="AC602" s="4"/>
      <c r="AD602" s="4"/>
      <c r="AE602" s="4"/>
      <c r="AF602" s="4"/>
      <c r="AG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/>
      <c r="AB603" s="4"/>
      <c r="AC603" s="4"/>
      <c r="AD603" s="4"/>
      <c r="AE603" s="4"/>
      <c r="AF603" s="4"/>
      <c r="AG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9"/>
      <c r="AB604" s="4"/>
      <c r="AC604" s="4"/>
      <c r="AD604" s="4"/>
      <c r="AE604" s="4"/>
      <c r="AF604" s="4"/>
      <c r="AG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9"/>
      <c r="AB605" s="4"/>
      <c r="AC605" s="4"/>
      <c r="AD605" s="4"/>
      <c r="AE605" s="4"/>
      <c r="AF605" s="4"/>
      <c r="AG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9"/>
      <c r="AB606" s="4"/>
      <c r="AC606" s="4"/>
      <c r="AD606" s="4"/>
      <c r="AE606" s="4"/>
      <c r="AF606" s="4"/>
      <c r="AG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9"/>
      <c r="AB607" s="4"/>
      <c r="AC607" s="4"/>
      <c r="AD607" s="4"/>
      <c r="AE607" s="4"/>
      <c r="AF607" s="4"/>
      <c r="AG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9"/>
      <c r="AB608" s="4"/>
      <c r="AC608" s="4"/>
      <c r="AD608" s="4"/>
      <c r="AE608" s="4"/>
      <c r="AF608" s="4"/>
      <c r="AG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/>
      <c r="AB609" s="4"/>
      <c r="AC609" s="4"/>
      <c r="AD609" s="4"/>
      <c r="AE609" s="4"/>
      <c r="AF609" s="4"/>
      <c r="AG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/>
      <c r="AB610" s="4"/>
      <c r="AC610" s="4"/>
      <c r="AD610" s="4"/>
      <c r="AE610" s="4"/>
      <c r="AF610" s="4"/>
      <c r="AG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9"/>
      <c r="AB611" s="4"/>
      <c r="AC611" s="4"/>
      <c r="AD611" s="4"/>
      <c r="AE611" s="4"/>
      <c r="AF611" s="4"/>
      <c r="AG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/>
      <c r="AB612" s="4"/>
      <c r="AC612" s="4"/>
      <c r="AD612" s="4"/>
      <c r="AE612" s="4"/>
      <c r="AF612" s="4"/>
      <c r="AG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9"/>
      <c r="AB613" s="4"/>
      <c r="AC613" s="4"/>
      <c r="AD613" s="4"/>
      <c r="AE613" s="4"/>
      <c r="AF613" s="4"/>
      <c r="AG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/>
      <c r="AB614" s="4"/>
      <c r="AC614" s="4"/>
      <c r="AD614" s="4"/>
      <c r="AE614" s="4"/>
      <c r="AF614" s="4"/>
      <c r="AG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9"/>
      <c r="AB615" s="4"/>
      <c r="AC615" s="4"/>
      <c r="AD615" s="4"/>
      <c r="AE615" s="4"/>
      <c r="AF615" s="4"/>
      <c r="AG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9"/>
      <c r="AB616" s="4"/>
      <c r="AC616" s="4"/>
      <c r="AD616" s="4"/>
      <c r="AE616" s="4"/>
      <c r="AF616" s="4"/>
      <c r="AG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9"/>
      <c r="AB617" s="4"/>
      <c r="AC617" s="4"/>
      <c r="AD617" s="4"/>
      <c r="AE617" s="4"/>
      <c r="AF617" s="4"/>
      <c r="AG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9"/>
      <c r="AB618" s="4"/>
      <c r="AC618" s="4"/>
      <c r="AD618" s="4"/>
      <c r="AE618" s="4"/>
      <c r="AF618" s="4"/>
      <c r="AG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9"/>
      <c r="AB619" s="4"/>
      <c r="AC619" s="4"/>
      <c r="AD619" s="4"/>
      <c r="AE619" s="4"/>
      <c r="AF619" s="4"/>
      <c r="AG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9"/>
      <c r="AB620" s="4"/>
      <c r="AC620" s="4"/>
      <c r="AD620" s="4"/>
      <c r="AE620" s="4"/>
      <c r="AF620" s="4"/>
      <c r="AG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9"/>
      <c r="AB621" s="4"/>
      <c r="AC621" s="4"/>
      <c r="AD621" s="4"/>
      <c r="AE621" s="4"/>
      <c r="AF621" s="4"/>
      <c r="AG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9"/>
      <c r="AB622" s="4"/>
      <c r="AC622" s="4"/>
      <c r="AD622" s="4"/>
      <c r="AE622" s="4"/>
      <c r="AF622" s="4"/>
      <c r="AG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9"/>
      <c r="AB623" s="4"/>
      <c r="AC623" s="4"/>
      <c r="AD623" s="4"/>
      <c r="AE623" s="4"/>
      <c r="AF623" s="4"/>
      <c r="AG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9"/>
      <c r="AB624" s="4"/>
      <c r="AC624" s="4"/>
      <c r="AD624" s="4"/>
      <c r="AE624" s="4"/>
      <c r="AF624" s="4"/>
      <c r="AG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9"/>
      <c r="AB625" s="4"/>
      <c r="AC625" s="4"/>
      <c r="AD625" s="4"/>
      <c r="AE625" s="4"/>
      <c r="AF625" s="4"/>
      <c r="AG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9"/>
      <c r="AB626" s="4"/>
      <c r="AC626" s="4"/>
      <c r="AD626" s="4"/>
      <c r="AE626" s="4"/>
      <c r="AF626" s="4"/>
      <c r="AG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9"/>
      <c r="AB627" s="4"/>
      <c r="AC627" s="4"/>
      <c r="AD627" s="4"/>
      <c r="AE627" s="4"/>
      <c r="AF627" s="4"/>
      <c r="AG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9"/>
      <c r="AB628" s="4"/>
      <c r="AC628" s="4"/>
      <c r="AD628" s="4"/>
      <c r="AE628" s="4"/>
      <c r="AF628" s="4"/>
      <c r="AG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/>
      <c r="AB629" s="4"/>
      <c r="AC629" s="4"/>
      <c r="AD629" s="4"/>
      <c r="AE629" s="4"/>
      <c r="AF629" s="4"/>
      <c r="AG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9"/>
      <c r="AB630" s="4"/>
      <c r="AC630" s="4"/>
      <c r="AD630" s="4"/>
      <c r="AE630" s="4"/>
      <c r="AF630" s="4"/>
      <c r="AG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/>
      <c r="AB631" s="4"/>
      <c r="AC631" s="4"/>
      <c r="AD631" s="4"/>
      <c r="AE631" s="4"/>
      <c r="AF631" s="4"/>
      <c r="AG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9"/>
      <c r="AB632" s="4"/>
      <c r="AC632" s="4"/>
      <c r="AD632" s="4"/>
      <c r="AE632" s="4"/>
      <c r="AF632" s="4"/>
      <c r="AG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9"/>
      <c r="AB633" s="4"/>
      <c r="AC633" s="4"/>
      <c r="AD633" s="4"/>
      <c r="AE633" s="4"/>
      <c r="AF633" s="4"/>
      <c r="AG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9"/>
      <c r="AB634" s="4"/>
      <c r="AC634" s="4"/>
      <c r="AD634" s="4"/>
      <c r="AE634" s="4"/>
      <c r="AF634" s="4"/>
      <c r="AG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/>
      <c r="AB635" s="4"/>
      <c r="AC635" s="4"/>
      <c r="AD635" s="4"/>
      <c r="AE635" s="4"/>
      <c r="AF635" s="4"/>
      <c r="AG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/>
      <c r="AB636" s="4"/>
      <c r="AC636" s="4"/>
      <c r="AD636" s="4"/>
      <c r="AE636" s="4"/>
      <c r="AF636" s="4"/>
      <c r="AG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/>
      <c r="AB637" s="4"/>
      <c r="AC637" s="4"/>
      <c r="AD637" s="4"/>
      <c r="AE637" s="4"/>
      <c r="AF637" s="4"/>
      <c r="AG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/>
      <c r="AB638" s="4"/>
      <c r="AC638" s="4"/>
      <c r="AD638" s="4"/>
      <c r="AE638" s="4"/>
      <c r="AF638" s="4"/>
      <c r="AG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9"/>
      <c r="AB639" s="4"/>
      <c r="AC639" s="4"/>
      <c r="AD639" s="4"/>
      <c r="AE639" s="4"/>
      <c r="AF639" s="4"/>
      <c r="AG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9"/>
      <c r="AB640" s="4"/>
      <c r="AC640" s="4"/>
      <c r="AD640" s="4"/>
      <c r="AE640" s="4"/>
      <c r="AF640" s="4"/>
      <c r="AG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9"/>
      <c r="AB641" s="4"/>
      <c r="AC641" s="4"/>
      <c r="AD641" s="4"/>
      <c r="AE641" s="4"/>
      <c r="AF641" s="4"/>
      <c r="AG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9"/>
      <c r="AB642" s="4"/>
      <c r="AC642" s="4"/>
      <c r="AD642" s="4"/>
      <c r="AE642" s="4"/>
      <c r="AF642" s="4"/>
      <c r="AG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9"/>
      <c r="AB643" s="4"/>
      <c r="AC643" s="4"/>
      <c r="AD643" s="4"/>
      <c r="AE643" s="4"/>
      <c r="AF643" s="4"/>
      <c r="AG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9"/>
      <c r="AB644" s="4"/>
      <c r="AC644" s="4"/>
      <c r="AD644" s="4"/>
      <c r="AE644" s="4"/>
      <c r="AF644" s="4"/>
      <c r="AG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9"/>
      <c r="AB645" s="4"/>
      <c r="AC645" s="4"/>
      <c r="AD645" s="4"/>
      <c r="AE645" s="4"/>
      <c r="AF645" s="4"/>
      <c r="AG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9"/>
      <c r="AB646" s="4"/>
      <c r="AC646" s="4"/>
      <c r="AD646" s="4"/>
      <c r="AE646" s="4"/>
      <c r="AF646" s="4"/>
      <c r="AG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9"/>
      <c r="AB647" s="4"/>
      <c r="AC647" s="4"/>
      <c r="AD647" s="4"/>
      <c r="AE647" s="4"/>
      <c r="AF647" s="4"/>
      <c r="AG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9"/>
      <c r="AB648" s="4"/>
      <c r="AC648" s="4"/>
      <c r="AD648" s="4"/>
      <c r="AE648" s="4"/>
      <c r="AF648" s="4"/>
      <c r="AG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9"/>
      <c r="AB649" s="4"/>
      <c r="AC649" s="4"/>
      <c r="AD649" s="4"/>
      <c r="AE649" s="4"/>
      <c r="AF649" s="4"/>
      <c r="AG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9"/>
      <c r="AB650" s="4"/>
      <c r="AC650" s="4"/>
      <c r="AD650" s="4"/>
      <c r="AE650" s="4"/>
      <c r="AF650" s="4"/>
      <c r="AG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9"/>
      <c r="AB651" s="4"/>
      <c r="AC651" s="4"/>
      <c r="AD651" s="4"/>
      <c r="AE651" s="4"/>
      <c r="AF651" s="4"/>
      <c r="AG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9"/>
      <c r="AB652" s="4"/>
      <c r="AC652" s="4"/>
      <c r="AD652" s="4"/>
      <c r="AE652" s="4"/>
      <c r="AF652" s="4"/>
      <c r="AG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9"/>
      <c r="AB653" s="4"/>
      <c r="AC653" s="4"/>
      <c r="AD653" s="4"/>
      <c r="AE653" s="4"/>
      <c r="AF653" s="4"/>
      <c r="AG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9"/>
      <c r="AB654" s="4"/>
      <c r="AC654" s="4"/>
      <c r="AD654" s="4"/>
      <c r="AE654" s="4"/>
      <c r="AF654" s="4"/>
      <c r="AG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9"/>
      <c r="AB655" s="4"/>
      <c r="AC655" s="4"/>
      <c r="AD655" s="4"/>
      <c r="AE655" s="4"/>
      <c r="AF655" s="4"/>
      <c r="AG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9"/>
      <c r="AB656" s="4"/>
      <c r="AC656" s="4"/>
      <c r="AD656" s="4"/>
      <c r="AE656" s="4"/>
      <c r="AF656" s="4"/>
      <c r="AG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9"/>
      <c r="AB657" s="4"/>
      <c r="AC657" s="4"/>
      <c r="AD657" s="4"/>
      <c r="AE657" s="4"/>
      <c r="AF657" s="4"/>
      <c r="AG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9"/>
      <c r="AB658" s="4"/>
      <c r="AC658" s="4"/>
      <c r="AD658" s="4"/>
      <c r="AE658" s="4"/>
      <c r="AF658" s="4"/>
      <c r="AG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9"/>
      <c r="AB659" s="4"/>
      <c r="AC659" s="4"/>
      <c r="AD659" s="4"/>
      <c r="AE659" s="4"/>
      <c r="AF659" s="4"/>
      <c r="AG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9"/>
      <c r="AB660" s="4"/>
      <c r="AC660" s="4"/>
      <c r="AD660" s="4"/>
      <c r="AE660" s="4"/>
      <c r="AF660" s="4"/>
      <c r="AG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9"/>
      <c r="AB661" s="4"/>
      <c r="AC661" s="4"/>
      <c r="AD661" s="4"/>
      <c r="AE661" s="4"/>
      <c r="AF661" s="4"/>
      <c r="AG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9"/>
      <c r="AB662" s="4"/>
      <c r="AC662" s="4"/>
      <c r="AD662" s="4"/>
      <c r="AE662" s="4"/>
      <c r="AF662" s="4"/>
      <c r="AG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9"/>
      <c r="AB663" s="4"/>
      <c r="AC663" s="4"/>
      <c r="AD663" s="4"/>
      <c r="AE663" s="4"/>
      <c r="AF663" s="4"/>
      <c r="AG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9"/>
      <c r="AB664" s="4"/>
      <c r="AC664" s="4"/>
      <c r="AD664" s="4"/>
      <c r="AE664" s="4"/>
      <c r="AF664" s="4"/>
      <c r="AG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9"/>
      <c r="AB665" s="4"/>
      <c r="AC665" s="4"/>
      <c r="AD665" s="4"/>
      <c r="AE665" s="4"/>
      <c r="AF665" s="4"/>
      <c r="AG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9"/>
      <c r="AB666" s="4"/>
      <c r="AC666" s="4"/>
      <c r="AD666" s="4"/>
      <c r="AE666" s="4"/>
      <c r="AF666" s="4"/>
      <c r="AG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9"/>
      <c r="AB667" s="4"/>
      <c r="AC667" s="4"/>
      <c r="AD667" s="4"/>
      <c r="AE667" s="4"/>
      <c r="AF667" s="4"/>
      <c r="AG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9"/>
      <c r="AB668" s="4"/>
      <c r="AC668" s="4"/>
      <c r="AD668" s="4"/>
      <c r="AE668" s="4"/>
      <c r="AF668" s="4"/>
      <c r="AG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9"/>
      <c r="AB669" s="4"/>
      <c r="AC669" s="4"/>
      <c r="AD669" s="4"/>
      <c r="AE669" s="4"/>
      <c r="AF669" s="4"/>
      <c r="AG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9"/>
      <c r="AB670" s="4"/>
      <c r="AC670" s="4"/>
      <c r="AD670" s="4"/>
      <c r="AE670" s="4"/>
      <c r="AF670" s="4"/>
      <c r="AG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9"/>
      <c r="AB671" s="4"/>
      <c r="AC671" s="4"/>
      <c r="AD671" s="4"/>
      <c r="AE671" s="4"/>
      <c r="AF671" s="4"/>
      <c r="AG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9"/>
      <c r="AB672" s="4"/>
      <c r="AC672" s="4"/>
      <c r="AD672" s="4"/>
      <c r="AE672" s="4"/>
      <c r="AF672" s="4"/>
      <c r="AG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9"/>
      <c r="AB673" s="4"/>
      <c r="AC673" s="4"/>
      <c r="AD673" s="4"/>
      <c r="AE673" s="4"/>
      <c r="AF673" s="4"/>
      <c r="AG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9"/>
      <c r="AB674" s="4"/>
      <c r="AC674" s="4"/>
      <c r="AD674" s="4"/>
      <c r="AE674" s="4"/>
      <c r="AF674" s="4"/>
      <c r="AG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9"/>
      <c r="AB675" s="4"/>
      <c r="AC675" s="4"/>
      <c r="AD675" s="4"/>
      <c r="AE675" s="4"/>
      <c r="AF675" s="4"/>
      <c r="AG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9"/>
      <c r="AB676" s="4"/>
      <c r="AC676" s="4"/>
      <c r="AD676" s="4"/>
      <c r="AE676" s="4"/>
      <c r="AF676" s="4"/>
      <c r="AG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9"/>
      <c r="AB677" s="4"/>
      <c r="AC677" s="4"/>
      <c r="AD677" s="4"/>
      <c r="AE677" s="4"/>
      <c r="AF677" s="4"/>
      <c r="AG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9"/>
      <c r="AB678" s="4"/>
      <c r="AC678" s="4"/>
      <c r="AD678" s="4"/>
      <c r="AE678" s="4"/>
      <c r="AF678" s="4"/>
      <c r="AG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9"/>
      <c r="AB679" s="4"/>
      <c r="AC679" s="4"/>
      <c r="AD679" s="4"/>
      <c r="AE679" s="4"/>
      <c r="AF679" s="4"/>
      <c r="AG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9"/>
      <c r="AB680" s="4"/>
      <c r="AC680" s="4"/>
      <c r="AD680" s="4"/>
      <c r="AE680" s="4"/>
      <c r="AF680" s="4"/>
      <c r="AG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9"/>
      <c r="AB681" s="4"/>
      <c r="AC681" s="4"/>
      <c r="AD681" s="4"/>
      <c r="AE681" s="4"/>
      <c r="AF681" s="4"/>
      <c r="AG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9"/>
      <c r="AB682" s="4"/>
      <c r="AC682" s="4"/>
      <c r="AD682" s="4"/>
      <c r="AE682" s="4"/>
      <c r="AF682" s="4"/>
      <c r="AG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9"/>
      <c r="AB683" s="4"/>
      <c r="AC683" s="4"/>
      <c r="AD683" s="4"/>
      <c r="AE683" s="4"/>
      <c r="AF683" s="4"/>
      <c r="AG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9"/>
      <c r="AB684" s="4"/>
      <c r="AC684" s="4"/>
      <c r="AD684" s="4"/>
      <c r="AE684" s="4"/>
      <c r="AF684" s="4"/>
      <c r="AG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9"/>
      <c r="AB685" s="4"/>
      <c r="AC685" s="4"/>
      <c r="AD685" s="4"/>
      <c r="AE685" s="4"/>
      <c r="AF685" s="4"/>
      <c r="AG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/>
      <c r="AB686" s="4"/>
      <c r="AC686" s="4"/>
      <c r="AD686" s="4"/>
      <c r="AE686" s="4"/>
      <c r="AF686" s="4"/>
      <c r="AG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/>
      <c r="AB687" s="4"/>
      <c r="AC687" s="4"/>
      <c r="AD687" s="4"/>
      <c r="AE687" s="4"/>
      <c r="AF687" s="4"/>
      <c r="AG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/>
      <c r="AB688" s="4"/>
      <c r="AC688" s="4"/>
      <c r="AD688" s="4"/>
      <c r="AE688" s="4"/>
      <c r="AF688" s="4"/>
      <c r="AG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9"/>
      <c r="AB689" s="4"/>
      <c r="AC689" s="4"/>
      <c r="AD689" s="4"/>
      <c r="AE689" s="4"/>
      <c r="AF689" s="4"/>
      <c r="AG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/>
      <c r="AB690" s="4"/>
      <c r="AC690" s="4"/>
      <c r="AD690" s="4"/>
      <c r="AE690" s="4"/>
      <c r="AF690" s="4"/>
      <c r="AG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/>
      <c r="AB691" s="4"/>
      <c r="AC691" s="4"/>
      <c r="AD691" s="4"/>
      <c r="AE691" s="4"/>
      <c r="AF691" s="4"/>
      <c r="AG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/>
      <c r="AB692" s="4"/>
      <c r="AC692" s="4"/>
      <c r="AD692" s="4"/>
      <c r="AE692" s="4"/>
      <c r="AF692" s="4"/>
      <c r="AG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9"/>
      <c r="AB693" s="4"/>
      <c r="AC693" s="4"/>
      <c r="AD693" s="4"/>
      <c r="AE693" s="4"/>
      <c r="AF693" s="4"/>
      <c r="AG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9"/>
      <c r="AB694" s="4"/>
      <c r="AC694" s="4"/>
      <c r="AD694" s="4"/>
      <c r="AE694" s="4"/>
      <c r="AF694" s="4"/>
      <c r="AG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9"/>
      <c r="AB695" s="4"/>
      <c r="AC695" s="4"/>
      <c r="AD695" s="4"/>
      <c r="AE695" s="4"/>
      <c r="AF695" s="4"/>
      <c r="AG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9"/>
      <c r="AB696" s="4"/>
      <c r="AC696" s="4"/>
      <c r="AD696" s="4"/>
      <c r="AE696" s="4"/>
      <c r="AF696" s="4"/>
      <c r="AG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9"/>
      <c r="AB697" s="4"/>
      <c r="AC697" s="4"/>
      <c r="AD697" s="4"/>
      <c r="AE697" s="4"/>
      <c r="AF697" s="4"/>
      <c r="AG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9"/>
      <c r="AB698" s="4"/>
      <c r="AC698" s="4"/>
      <c r="AD698" s="4"/>
      <c r="AE698" s="4"/>
      <c r="AF698" s="4"/>
      <c r="AG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9"/>
      <c r="AB699" s="4"/>
      <c r="AC699" s="4"/>
      <c r="AD699" s="4"/>
      <c r="AE699" s="4"/>
      <c r="AF699" s="4"/>
      <c r="AG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9"/>
      <c r="AB700" s="4"/>
      <c r="AC700" s="4"/>
      <c r="AD700" s="4"/>
      <c r="AE700" s="4"/>
      <c r="AF700" s="4"/>
      <c r="AG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9"/>
      <c r="AB701" s="4"/>
      <c r="AC701" s="4"/>
      <c r="AD701" s="4"/>
      <c r="AE701" s="4"/>
      <c r="AF701" s="4"/>
      <c r="AG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9"/>
      <c r="AB702" s="4"/>
      <c r="AC702" s="4"/>
      <c r="AD702" s="4"/>
      <c r="AE702" s="4"/>
      <c r="AF702" s="4"/>
      <c r="AG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9"/>
      <c r="AB703" s="4"/>
      <c r="AC703" s="4"/>
      <c r="AD703" s="4"/>
      <c r="AE703" s="4"/>
      <c r="AF703" s="4"/>
      <c r="AG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9"/>
      <c r="AB704" s="4"/>
      <c r="AC704" s="4"/>
      <c r="AD704" s="4"/>
      <c r="AE704" s="4"/>
      <c r="AF704" s="4"/>
      <c r="AG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9"/>
      <c r="AB705" s="4"/>
      <c r="AC705" s="4"/>
      <c r="AD705" s="4"/>
      <c r="AE705" s="4"/>
      <c r="AF705" s="4"/>
      <c r="AG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/>
      <c r="AB706" s="4"/>
      <c r="AC706" s="4"/>
      <c r="AD706" s="4"/>
      <c r="AE706" s="4"/>
      <c r="AF706" s="4"/>
      <c r="AG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9"/>
      <c r="AB707" s="4"/>
      <c r="AC707" s="4"/>
      <c r="AD707" s="4"/>
      <c r="AE707" s="4"/>
      <c r="AF707" s="4"/>
      <c r="AG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9"/>
      <c r="AB708" s="4"/>
      <c r="AC708" s="4"/>
      <c r="AD708" s="4"/>
      <c r="AE708" s="4"/>
      <c r="AF708" s="4"/>
      <c r="AG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9"/>
      <c r="AB709" s="4"/>
      <c r="AC709" s="4"/>
      <c r="AD709" s="4"/>
      <c r="AE709" s="4"/>
      <c r="AF709" s="4"/>
      <c r="AG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9"/>
      <c r="AB710" s="4"/>
      <c r="AC710" s="4"/>
      <c r="AD710" s="4"/>
      <c r="AE710" s="4"/>
      <c r="AF710" s="4"/>
      <c r="AG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9"/>
      <c r="AB711" s="4"/>
      <c r="AC711" s="4"/>
      <c r="AD711" s="4"/>
      <c r="AE711" s="4"/>
      <c r="AF711" s="4"/>
      <c r="AG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9"/>
      <c r="AB712" s="4"/>
      <c r="AC712" s="4"/>
      <c r="AD712" s="4"/>
      <c r="AE712" s="4"/>
      <c r="AF712" s="4"/>
      <c r="AG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9"/>
      <c r="AB713" s="4"/>
      <c r="AC713" s="4"/>
      <c r="AD713" s="4"/>
      <c r="AE713" s="4"/>
      <c r="AF713" s="4"/>
      <c r="AG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9"/>
      <c r="AB714" s="4"/>
      <c r="AC714" s="4"/>
      <c r="AD714" s="4"/>
      <c r="AE714" s="4"/>
      <c r="AF714" s="4"/>
      <c r="AG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9"/>
      <c r="AB715" s="4"/>
      <c r="AC715" s="4"/>
      <c r="AD715" s="4"/>
      <c r="AE715" s="4"/>
      <c r="AF715" s="4"/>
      <c r="AG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9"/>
      <c r="AB716" s="4"/>
      <c r="AC716" s="4"/>
      <c r="AD716" s="4"/>
      <c r="AE716" s="4"/>
      <c r="AF716" s="4"/>
      <c r="AG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9"/>
      <c r="AB717" s="4"/>
      <c r="AC717" s="4"/>
      <c r="AD717" s="4"/>
      <c r="AE717" s="4"/>
      <c r="AF717" s="4"/>
      <c r="AG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9"/>
      <c r="AB718" s="4"/>
      <c r="AC718" s="4"/>
      <c r="AD718" s="4"/>
      <c r="AE718" s="4"/>
      <c r="AF718" s="4"/>
      <c r="AG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9"/>
      <c r="AB719" s="4"/>
      <c r="AC719" s="4"/>
      <c r="AD719" s="4"/>
      <c r="AE719" s="4"/>
      <c r="AF719" s="4"/>
      <c r="AG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9"/>
      <c r="AB720" s="4"/>
      <c r="AC720" s="4"/>
      <c r="AD720" s="4"/>
      <c r="AE720" s="4"/>
      <c r="AF720" s="4"/>
      <c r="AG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9"/>
      <c r="AB721" s="4"/>
      <c r="AC721" s="4"/>
      <c r="AD721" s="4"/>
      <c r="AE721" s="4"/>
      <c r="AF721" s="4"/>
      <c r="AG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9"/>
      <c r="AB722" s="4"/>
      <c r="AC722" s="4"/>
      <c r="AD722" s="4"/>
      <c r="AE722" s="4"/>
      <c r="AF722" s="4"/>
      <c r="AG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9"/>
      <c r="AB723" s="4"/>
      <c r="AC723" s="4"/>
      <c r="AD723" s="4"/>
      <c r="AE723" s="4"/>
      <c r="AF723" s="4"/>
      <c r="AG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9"/>
      <c r="AB724" s="4"/>
      <c r="AC724" s="4"/>
      <c r="AD724" s="4"/>
      <c r="AE724" s="4"/>
      <c r="AF724" s="4"/>
      <c r="AG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9"/>
      <c r="AB725" s="4"/>
      <c r="AC725" s="4"/>
      <c r="AD725" s="4"/>
      <c r="AE725" s="4"/>
      <c r="AF725" s="4"/>
      <c r="AG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9"/>
      <c r="AB726" s="4"/>
      <c r="AC726" s="4"/>
      <c r="AD726" s="4"/>
      <c r="AE726" s="4"/>
      <c r="AF726" s="4"/>
      <c r="AG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9"/>
      <c r="AB727" s="4"/>
      <c r="AC727" s="4"/>
      <c r="AD727" s="4"/>
      <c r="AE727" s="4"/>
      <c r="AF727" s="4"/>
      <c r="AG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9"/>
      <c r="AB728" s="4"/>
      <c r="AC728" s="4"/>
      <c r="AD728" s="4"/>
      <c r="AE728" s="4"/>
      <c r="AF728" s="4"/>
      <c r="AG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9"/>
      <c r="AB729" s="4"/>
      <c r="AC729" s="4"/>
      <c r="AD729" s="4"/>
      <c r="AE729" s="4"/>
      <c r="AF729" s="4"/>
      <c r="AG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9"/>
      <c r="AB730" s="4"/>
      <c r="AC730" s="4"/>
      <c r="AD730" s="4"/>
      <c r="AE730" s="4"/>
      <c r="AF730" s="4"/>
      <c r="AG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9"/>
      <c r="AB731" s="4"/>
      <c r="AC731" s="4"/>
      <c r="AD731" s="4"/>
      <c r="AE731" s="4"/>
      <c r="AF731" s="4"/>
      <c r="AG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9"/>
      <c r="AB732" s="4"/>
      <c r="AC732" s="4"/>
      <c r="AD732" s="4"/>
      <c r="AE732" s="4"/>
      <c r="AF732" s="4"/>
      <c r="AG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9"/>
      <c r="AB733" s="4"/>
      <c r="AC733" s="4"/>
      <c r="AD733" s="4"/>
      <c r="AE733" s="4"/>
      <c r="AF733" s="4"/>
      <c r="AG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9"/>
      <c r="AB734" s="4"/>
      <c r="AC734" s="4"/>
      <c r="AD734" s="4"/>
      <c r="AE734" s="4"/>
      <c r="AF734" s="4"/>
      <c r="AG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9"/>
      <c r="AB735" s="4"/>
      <c r="AC735" s="4"/>
      <c r="AD735" s="4"/>
      <c r="AE735" s="4"/>
      <c r="AF735" s="4"/>
      <c r="AG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9"/>
      <c r="AB736" s="4"/>
      <c r="AC736" s="4"/>
      <c r="AD736" s="4"/>
      <c r="AE736" s="4"/>
      <c r="AF736" s="4"/>
      <c r="AG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9"/>
      <c r="AB737" s="4"/>
      <c r="AC737" s="4"/>
      <c r="AD737" s="4"/>
      <c r="AE737" s="4"/>
      <c r="AF737" s="4"/>
      <c r="AG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9"/>
      <c r="AB738" s="4"/>
      <c r="AC738" s="4"/>
      <c r="AD738" s="4"/>
      <c r="AE738" s="4"/>
      <c r="AF738" s="4"/>
      <c r="AG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9"/>
      <c r="AB739" s="4"/>
      <c r="AC739" s="4"/>
      <c r="AD739" s="4"/>
      <c r="AE739" s="4"/>
      <c r="AF739" s="4"/>
      <c r="AG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9"/>
      <c r="AB740" s="4"/>
      <c r="AC740" s="4"/>
      <c r="AD740" s="4"/>
      <c r="AE740" s="4"/>
      <c r="AF740" s="4"/>
      <c r="AG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9"/>
      <c r="AB741" s="4"/>
      <c r="AC741" s="4"/>
      <c r="AD741" s="4"/>
      <c r="AE741" s="4"/>
      <c r="AF741" s="4"/>
      <c r="AG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9"/>
      <c r="AB742" s="4"/>
      <c r="AC742" s="4"/>
      <c r="AD742" s="4"/>
      <c r="AE742" s="4"/>
      <c r="AF742" s="4"/>
      <c r="AG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9"/>
      <c r="AB743" s="4"/>
      <c r="AC743" s="4"/>
      <c r="AD743" s="4"/>
      <c r="AE743" s="4"/>
      <c r="AF743" s="4"/>
      <c r="AG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9"/>
      <c r="AB744" s="4"/>
      <c r="AC744" s="4"/>
      <c r="AD744" s="4"/>
      <c r="AE744" s="4"/>
      <c r="AF744" s="4"/>
      <c r="AG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9"/>
      <c r="AB745" s="4"/>
      <c r="AC745" s="4"/>
      <c r="AD745" s="4"/>
      <c r="AE745" s="4"/>
      <c r="AF745" s="4"/>
      <c r="AG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9"/>
      <c r="AB746" s="4"/>
      <c r="AC746" s="4"/>
      <c r="AD746" s="4"/>
      <c r="AE746" s="4"/>
      <c r="AF746" s="4"/>
      <c r="AG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9"/>
      <c r="AB747" s="4"/>
      <c r="AC747" s="4"/>
      <c r="AD747" s="4"/>
      <c r="AE747" s="4"/>
      <c r="AF747" s="4"/>
      <c r="AG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9"/>
      <c r="AB748" s="4"/>
      <c r="AC748" s="4"/>
      <c r="AD748" s="4"/>
      <c r="AE748" s="4"/>
      <c r="AF748" s="4"/>
      <c r="AG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9"/>
      <c r="AB749" s="4"/>
      <c r="AC749" s="4"/>
      <c r="AD749" s="4"/>
      <c r="AE749" s="4"/>
      <c r="AF749" s="4"/>
      <c r="AG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9"/>
      <c r="AB750" s="4"/>
      <c r="AC750" s="4"/>
      <c r="AD750" s="4"/>
      <c r="AE750" s="4"/>
      <c r="AF750" s="4"/>
      <c r="AG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9"/>
      <c r="AB751" s="4"/>
      <c r="AC751" s="4"/>
      <c r="AD751" s="4"/>
      <c r="AE751" s="4"/>
      <c r="AF751" s="4"/>
      <c r="AG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9"/>
      <c r="AB752" s="4"/>
      <c r="AC752" s="4"/>
      <c r="AD752" s="4"/>
      <c r="AE752" s="4"/>
      <c r="AF752" s="4"/>
      <c r="AG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9"/>
      <c r="AB753" s="4"/>
      <c r="AC753" s="4"/>
      <c r="AD753" s="4"/>
      <c r="AE753" s="4"/>
      <c r="AF753" s="4"/>
      <c r="AG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9"/>
      <c r="AB754" s="4"/>
      <c r="AC754" s="4"/>
      <c r="AD754" s="4"/>
      <c r="AE754" s="4"/>
      <c r="AF754" s="4"/>
      <c r="AG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9"/>
      <c r="AB755" s="4"/>
      <c r="AC755" s="4"/>
      <c r="AD755" s="4"/>
      <c r="AE755" s="4"/>
      <c r="AF755" s="4"/>
      <c r="AG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9"/>
      <c r="AB756" s="4"/>
      <c r="AC756" s="4"/>
      <c r="AD756" s="4"/>
      <c r="AE756" s="4"/>
      <c r="AF756" s="4"/>
      <c r="AG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9"/>
      <c r="AB757" s="4"/>
      <c r="AC757" s="4"/>
      <c r="AD757" s="4"/>
      <c r="AE757" s="4"/>
      <c r="AF757" s="4"/>
      <c r="AG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9"/>
      <c r="AB758" s="4"/>
      <c r="AC758" s="4"/>
      <c r="AD758" s="4"/>
      <c r="AE758" s="4"/>
      <c r="AF758" s="4"/>
      <c r="AG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9"/>
      <c r="AB759" s="4"/>
      <c r="AC759" s="4"/>
      <c r="AD759" s="4"/>
      <c r="AE759" s="4"/>
      <c r="AF759" s="4"/>
      <c r="AG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9"/>
      <c r="AB760" s="4"/>
      <c r="AC760" s="4"/>
      <c r="AD760" s="4"/>
      <c r="AE760" s="4"/>
      <c r="AF760" s="4"/>
      <c r="AG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9"/>
      <c r="AB761" s="4"/>
      <c r="AC761" s="4"/>
      <c r="AD761" s="4"/>
      <c r="AE761" s="4"/>
      <c r="AF761" s="4"/>
      <c r="AG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9"/>
      <c r="AB762" s="4"/>
      <c r="AC762" s="4"/>
      <c r="AD762" s="4"/>
      <c r="AE762" s="4"/>
      <c r="AF762" s="4"/>
      <c r="AG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9"/>
      <c r="AB763" s="4"/>
      <c r="AC763" s="4"/>
      <c r="AD763" s="4"/>
      <c r="AE763" s="4"/>
      <c r="AF763" s="4"/>
      <c r="AG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9"/>
      <c r="AB764" s="4"/>
      <c r="AC764" s="4"/>
      <c r="AD764" s="4"/>
      <c r="AE764" s="4"/>
      <c r="AF764" s="4"/>
      <c r="AG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9"/>
      <c r="AB765" s="4"/>
      <c r="AC765" s="4"/>
      <c r="AD765" s="4"/>
      <c r="AE765" s="4"/>
      <c r="AF765" s="4"/>
      <c r="AG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9"/>
      <c r="AB766" s="4"/>
      <c r="AC766" s="4"/>
      <c r="AD766" s="4"/>
      <c r="AE766" s="4"/>
      <c r="AF766" s="4"/>
      <c r="AG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9"/>
      <c r="AB767" s="4"/>
      <c r="AC767" s="4"/>
      <c r="AD767" s="4"/>
      <c r="AE767" s="4"/>
      <c r="AF767" s="4"/>
      <c r="AG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9"/>
      <c r="AB768" s="4"/>
      <c r="AC768" s="4"/>
      <c r="AD768" s="4"/>
      <c r="AE768" s="4"/>
      <c r="AF768" s="4"/>
      <c r="AG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9"/>
      <c r="AB769" s="4"/>
      <c r="AC769" s="4"/>
      <c r="AD769" s="4"/>
      <c r="AE769" s="4"/>
      <c r="AF769" s="4"/>
      <c r="AG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9"/>
      <c r="AB770" s="4"/>
      <c r="AC770" s="4"/>
      <c r="AD770" s="4"/>
      <c r="AE770" s="4"/>
      <c r="AF770" s="4"/>
      <c r="AG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9"/>
      <c r="AB771" s="4"/>
      <c r="AC771" s="4"/>
      <c r="AD771" s="4"/>
      <c r="AE771" s="4"/>
      <c r="AF771" s="4"/>
      <c r="AG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9"/>
      <c r="AB772" s="4"/>
      <c r="AC772" s="4"/>
      <c r="AD772" s="4"/>
      <c r="AE772" s="4"/>
      <c r="AF772" s="4"/>
      <c r="AG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9"/>
      <c r="AB773" s="4"/>
      <c r="AC773" s="4"/>
      <c r="AD773" s="4"/>
      <c r="AE773" s="4"/>
      <c r="AF773" s="4"/>
      <c r="AG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9"/>
      <c r="AB774" s="4"/>
      <c r="AC774" s="4"/>
      <c r="AD774" s="4"/>
      <c r="AE774" s="4"/>
      <c r="AF774" s="4"/>
      <c r="AG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9"/>
      <c r="AB775" s="4"/>
      <c r="AC775" s="4"/>
      <c r="AD775" s="4"/>
      <c r="AE775" s="4"/>
      <c r="AF775" s="4"/>
      <c r="AG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9"/>
      <c r="AB776" s="4"/>
      <c r="AC776" s="4"/>
      <c r="AD776" s="4"/>
      <c r="AE776" s="4"/>
      <c r="AF776" s="4"/>
      <c r="AG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9"/>
      <c r="AB777" s="4"/>
      <c r="AC777" s="4"/>
      <c r="AD777" s="4"/>
      <c r="AE777" s="4"/>
      <c r="AF777" s="4"/>
      <c r="AG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9"/>
      <c r="AB778" s="4"/>
      <c r="AC778" s="4"/>
      <c r="AD778" s="4"/>
      <c r="AE778" s="4"/>
      <c r="AF778" s="4"/>
      <c r="AG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9"/>
      <c r="AB779" s="4"/>
      <c r="AC779" s="4"/>
      <c r="AD779" s="4"/>
      <c r="AE779" s="4"/>
      <c r="AF779" s="4"/>
      <c r="AG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9"/>
      <c r="AB780" s="4"/>
      <c r="AC780" s="4"/>
      <c r="AD780" s="4"/>
      <c r="AE780" s="4"/>
      <c r="AF780" s="4"/>
      <c r="AG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9"/>
      <c r="AB781" s="4"/>
      <c r="AC781" s="4"/>
      <c r="AD781" s="4"/>
      <c r="AE781" s="4"/>
      <c r="AF781" s="4"/>
      <c r="AG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9"/>
      <c r="AB782" s="4"/>
      <c r="AC782" s="4"/>
      <c r="AD782" s="4"/>
      <c r="AE782" s="4"/>
      <c r="AF782" s="4"/>
      <c r="AG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9"/>
      <c r="AB783" s="4"/>
      <c r="AC783" s="4"/>
      <c r="AD783" s="4"/>
      <c r="AE783" s="4"/>
      <c r="AF783" s="4"/>
      <c r="AG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9"/>
      <c r="AB784" s="4"/>
      <c r="AC784" s="4"/>
      <c r="AD784" s="4"/>
      <c r="AE784" s="4"/>
      <c r="AF784" s="4"/>
      <c r="AG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9"/>
      <c r="AB785" s="4"/>
      <c r="AC785" s="4"/>
      <c r="AD785" s="4"/>
      <c r="AE785" s="4"/>
      <c r="AF785" s="4"/>
      <c r="AG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9"/>
      <c r="AB786" s="4"/>
      <c r="AC786" s="4"/>
      <c r="AD786" s="4"/>
      <c r="AE786" s="4"/>
      <c r="AF786" s="4"/>
      <c r="AG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9"/>
      <c r="AB787" s="4"/>
      <c r="AC787" s="4"/>
      <c r="AD787" s="4"/>
      <c r="AE787" s="4"/>
      <c r="AF787" s="4"/>
      <c r="AG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9"/>
      <c r="AB788" s="4"/>
      <c r="AC788" s="4"/>
      <c r="AD788" s="4"/>
      <c r="AE788" s="4"/>
      <c r="AF788" s="4"/>
      <c r="AG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9"/>
      <c r="AB789" s="4"/>
      <c r="AC789" s="4"/>
      <c r="AD789" s="4"/>
      <c r="AE789" s="4"/>
      <c r="AF789" s="4"/>
      <c r="AG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9"/>
      <c r="AB790" s="4"/>
      <c r="AC790" s="4"/>
      <c r="AD790" s="4"/>
      <c r="AE790" s="4"/>
      <c r="AF790" s="4"/>
      <c r="AG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/>
      <c r="AB791" s="4"/>
      <c r="AC791" s="4"/>
      <c r="AD791" s="4"/>
      <c r="AE791" s="4"/>
      <c r="AF791" s="4"/>
      <c r="AG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9"/>
      <c r="AB792" s="4"/>
      <c r="AC792" s="4"/>
      <c r="AD792" s="4"/>
      <c r="AE792" s="4"/>
      <c r="AF792" s="4"/>
      <c r="AG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9"/>
      <c r="AB793" s="4"/>
      <c r="AC793" s="4"/>
      <c r="AD793" s="4"/>
      <c r="AE793" s="4"/>
      <c r="AF793" s="4"/>
      <c r="AG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/>
      <c r="AB794" s="4"/>
      <c r="AC794" s="4"/>
      <c r="AD794" s="4"/>
      <c r="AE794" s="4"/>
      <c r="AF794" s="4"/>
      <c r="AG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9"/>
      <c r="AB795" s="4"/>
      <c r="AC795" s="4"/>
      <c r="AD795" s="4"/>
      <c r="AE795" s="4"/>
      <c r="AF795" s="4"/>
      <c r="AG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9"/>
      <c r="AB796" s="4"/>
      <c r="AC796" s="4"/>
      <c r="AD796" s="4"/>
      <c r="AE796" s="4"/>
      <c r="AF796" s="4"/>
      <c r="AG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9"/>
      <c r="AB797" s="4"/>
      <c r="AC797" s="4"/>
      <c r="AD797" s="4"/>
      <c r="AE797" s="4"/>
      <c r="AF797" s="4"/>
      <c r="AG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9"/>
      <c r="AB798" s="4"/>
      <c r="AC798" s="4"/>
      <c r="AD798" s="4"/>
      <c r="AE798" s="4"/>
      <c r="AF798" s="4"/>
      <c r="AG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9"/>
      <c r="AB799" s="4"/>
      <c r="AC799" s="4"/>
      <c r="AD799" s="4"/>
      <c r="AE799" s="4"/>
      <c r="AF799" s="4"/>
      <c r="AG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9"/>
      <c r="AB800" s="4"/>
      <c r="AC800" s="4"/>
      <c r="AD800" s="4"/>
      <c r="AE800" s="4"/>
      <c r="AF800" s="4"/>
      <c r="AG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9"/>
      <c r="AB801" s="4"/>
      <c r="AC801" s="4"/>
      <c r="AD801" s="4"/>
      <c r="AE801" s="4"/>
      <c r="AF801" s="4"/>
      <c r="AG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9"/>
      <c r="AB802" s="4"/>
      <c r="AC802" s="4"/>
      <c r="AD802" s="4"/>
      <c r="AE802" s="4"/>
      <c r="AF802" s="4"/>
      <c r="AG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9"/>
      <c r="AB803" s="4"/>
      <c r="AC803" s="4"/>
      <c r="AD803" s="4"/>
      <c r="AE803" s="4"/>
      <c r="AF803" s="4"/>
      <c r="AG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9"/>
      <c r="AB804" s="4"/>
      <c r="AC804" s="4"/>
      <c r="AD804" s="4"/>
      <c r="AE804" s="4"/>
      <c r="AF804" s="4"/>
      <c r="AG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9"/>
      <c r="AB805" s="4"/>
      <c r="AC805" s="4"/>
      <c r="AD805" s="4"/>
      <c r="AE805" s="4"/>
      <c r="AF805" s="4"/>
      <c r="AG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9"/>
      <c r="AB806" s="4"/>
      <c r="AC806" s="4"/>
      <c r="AD806" s="4"/>
      <c r="AE806" s="4"/>
      <c r="AF806" s="4"/>
      <c r="AG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9"/>
      <c r="AB807" s="4"/>
      <c r="AC807" s="4"/>
      <c r="AD807" s="4"/>
      <c r="AE807" s="4"/>
      <c r="AF807" s="4"/>
      <c r="AG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9"/>
      <c r="AB808" s="4"/>
      <c r="AC808" s="4"/>
      <c r="AD808" s="4"/>
      <c r="AE808" s="4"/>
      <c r="AF808" s="4"/>
      <c r="AG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9"/>
      <c r="AB809" s="4"/>
      <c r="AC809" s="4"/>
      <c r="AD809" s="4"/>
      <c r="AE809" s="4"/>
      <c r="AF809" s="4"/>
      <c r="AG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9"/>
      <c r="AB810" s="4"/>
      <c r="AC810" s="4"/>
      <c r="AD810" s="4"/>
      <c r="AE810" s="4"/>
      <c r="AF810" s="4"/>
      <c r="AG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9"/>
      <c r="AB811" s="4"/>
      <c r="AC811" s="4"/>
      <c r="AD811" s="4"/>
      <c r="AE811" s="4"/>
      <c r="AF811" s="4"/>
      <c r="AG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9"/>
      <c r="AB812" s="4"/>
      <c r="AC812" s="4"/>
      <c r="AD812" s="4"/>
      <c r="AE812" s="4"/>
      <c r="AF812" s="4"/>
      <c r="AG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9"/>
      <c r="AB813" s="4"/>
      <c r="AC813" s="4"/>
      <c r="AD813" s="4"/>
      <c r="AE813" s="4"/>
      <c r="AF813" s="4"/>
      <c r="AG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9"/>
      <c r="AB814" s="4"/>
      <c r="AC814" s="4"/>
      <c r="AD814" s="4"/>
      <c r="AE814" s="4"/>
      <c r="AF814" s="4"/>
      <c r="AG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/>
      <c r="AB815" s="4"/>
      <c r="AC815" s="4"/>
      <c r="AD815" s="4"/>
      <c r="AE815" s="4"/>
      <c r="AF815" s="4"/>
      <c r="AG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9"/>
      <c r="AB816" s="4"/>
      <c r="AC816" s="4"/>
      <c r="AD816" s="4"/>
      <c r="AE816" s="4"/>
      <c r="AF816" s="4"/>
      <c r="AG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/>
      <c r="AB817" s="4"/>
      <c r="AC817" s="4"/>
      <c r="AD817" s="4"/>
      <c r="AE817" s="4"/>
      <c r="AF817" s="4"/>
      <c r="AG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9"/>
      <c r="AB818" s="4"/>
      <c r="AC818" s="4"/>
      <c r="AD818" s="4"/>
      <c r="AE818" s="4"/>
      <c r="AF818" s="4"/>
      <c r="AG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9"/>
      <c r="AB819" s="4"/>
      <c r="AC819" s="4"/>
      <c r="AD819" s="4"/>
      <c r="AE819" s="4"/>
      <c r="AF819" s="4"/>
      <c r="AG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9"/>
      <c r="AB820" s="4"/>
      <c r="AC820" s="4"/>
      <c r="AD820" s="4"/>
      <c r="AE820" s="4"/>
      <c r="AF820" s="4"/>
      <c r="AG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9"/>
      <c r="AB821" s="4"/>
      <c r="AC821" s="4"/>
      <c r="AD821" s="4"/>
      <c r="AE821" s="4"/>
      <c r="AF821" s="4"/>
      <c r="AG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9"/>
      <c r="AB822" s="4"/>
      <c r="AC822" s="4"/>
      <c r="AD822" s="4"/>
      <c r="AE822" s="4"/>
      <c r="AF822" s="4"/>
      <c r="AG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9"/>
      <c r="AB823" s="4"/>
      <c r="AC823" s="4"/>
      <c r="AD823" s="4"/>
      <c r="AE823" s="4"/>
      <c r="AF823" s="4"/>
      <c r="AG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9"/>
      <c r="AB824" s="4"/>
      <c r="AC824" s="4"/>
      <c r="AD824" s="4"/>
      <c r="AE824" s="4"/>
      <c r="AF824" s="4"/>
      <c r="AG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9"/>
      <c r="AB825" s="4"/>
      <c r="AC825" s="4"/>
      <c r="AD825" s="4"/>
      <c r="AE825" s="4"/>
      <c r="AF825" s="4"/>
      <c r="AG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9"/>
      <c r="AB826" s="4"/>
      <c r="AC826" s="4"/>
      <c r="AD826" s="4"/>
      <c r="AE826" s="4"/>
      <c r="AF826" s="4"/>
      <c r="AG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9"/>
      <c r="AB827" s="4"/>
      <c r="AC827" s="4"/>
      <c r="AD827" s="4"/>
      <c r="AE827" s="4"/>
      <c r="AF827" s="4"/>
      <c r="AG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9"/>
      <c r="AB828" s="4"/>
      <c r="AC828" s="4"/>
      <c r="AD828" s="4"/>
      <c r="AE828" s="4"/>
      <c r="AF828" s="4"/>
      <c r="AG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9"/>
      <c r="AB829" s="4"/>
      <c r="AC829" s="4"/>
      <c r="AD829" s="4"/>
      <c r="AE829" s="4"/>
      <c r="AF829" s="4"/>
      <c r="AG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9"/>
      <c r="AB830" s="4"/>
      <c r="AC830" s="4"/>
      <c r="AD830" s="4"/>
      <c r="AE830" s="4"/>
      <c r="AF830" s="4"/>
      <c r="AG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9"/>
      <c r="AB831" s="4"/>
      <c r="AC831" s="4"/>
      <c r="AD831" s="4"/>
      <c r="AE831" s="4"/>
      <c r="AF831" s="4"/>
      <c r="AG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9"/>
      <c r="AB832" s="4"/>
      <c r="AC832" s="4"/>
      <c r="AD832" s="4"/>
      <c r="AE832" s="4"/>
      <c r="AF832" s="4"/>
      <c r="AG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9"/>
      <c r="AB833" s="4"/>
      <c r="AC833" s="4"/>
      <c r="AD833" s="4"/>
      <c r="AE833" s="4"/>
      <c r="AF833" s="4"/>
      <c r="AG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9"/>
      <c r="AB834" s="4"/>
      <c r="AC834" s="4"/>
      <c r="AD834" s="4"/>
      <c r="AE834" s="4"/>
      <c r="AF834" s="4"/>
      <c r="AG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9"/>
      <c r="AB835" s="4"/>
      <c r="AC835" s="4"/>
      <c r="AD835" s="4"/>
      <c r="AE835" s="4"/>
      <c r="AF835" s="4"/>
      <c r="AG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9"/>
      <c r="AB836" s="4"/>
      <c r="AC836" s="4"/>
      <c r="AD836" s="4"/>
      <c r="AE836" s="4"/>
      <c r="AF836" s="4"/>
      <c r="AG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9"/>
      <c r="AB837" s="4"/>
      <c r="AC837" s="4"/>
      <c r="AD837" s="4"/>
      <c r="AE837" s="4"/>
      <c r="AF837" s="4"/>
      <c r="AG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9"/>
      <c r="AB838" s="4"/>
      <c r="AC838" s="4"/>
      <c r="AD838" s="4"/>
      <c r="AE838" s="4"/>
      <c r="AF838" s="4"/>
      <c r="AG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9"/>
      <c r="AB839" s="4"/>
      <c r="AC839" s="4"/>
      <c r="AD839" s="4"/>
      <c r="AE839" s="4"/>
      <c r="AF839" s="4"/>
      <c r="AG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9"/>
      <c r="AB840" s="4"/>
      <c r="AC840" s="4"/>
      <c r="AD840" s="4"/>
      <c r="AE840" s="4"/>
      <c r="AF840" s="4"/>
      <c r="AG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9"/>
      <c r="AB841" s="4"/>
      <c r="AC841" s="4"/>
      <c r="AD841" s="4"/>
      <c r="AE841" s="4"/>
      <c r="AF841" s="4"/>
      <c r="AG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9"/>
      <c r="AB842" s="4"/>
      <c r="AC842" s="4"/>
      <c r="AD842" s="4"/>
      <c r="AE842" s="4"/>
      <c r="AF842" s="4"/>
      <c r="AG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9"/>
      <c r="AB843" s="4"/>
      <c r="AC843" s="4"/>
      <c r="AD843" s="4"/>
      <c r="AE843" s="4"/>
      <c r="AF843" s="4"/>
      <c r="AG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9"/>
      <c r="AB844" s="4"/>
      <c r="AC844" s="4"/>
      <c r="AD844" s="4"/>
      <c r="AE844" s="4"/>
      <c r="AF844" s="4"/>
      <c r="AG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9"/>
      <c r="AB845" s="4"/>
      <c r="AC845" s="4"/>
      <c r="AD845" s="4"/>
      <c r="AE845" s="4"/>
      <c r="AF845" s="4"/>
      <c r="AG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9"/>
      <c r="AB846" s="4"/>
      <c r="AC846" s="4"/>
      <c r="AD846" s="4"/>
      <c r="AE846" s="4"/>
      <c r="AF846" s="4"/>
      <c r="AG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9"/>
      <c r="AB847" s="4"/>
      <c r="AC847" s="4"/>
      <c r="AD847" s="4"/>
      <c r="AE847" s="4"/>
      <c r="AF847" s="4"/>
      <c r="AG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9"/>
      <c r="AB848" s="4"/>
      <c r="AC848" s="4"/>
      <c r="AD848" s="4"/>
      <c r="AE848" s="4"/>
      <c r="AF848" s="4"/>
      <c r="AG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9"/>
      <c r="AB849" s="4"/>
      <c r="AC849" s="4"/>
      <c r="AD849" s="4"/>
      <c r="AE849" s="4"/>
      <c r="AF849" s="4"/>
      <c r="AG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9"/>
      <c r="AB850" s="4"/>
      <c r="AC850" s="4"/>
      <c r="AD850" s="4"/>
      <c r="AE850" s="4"/>
      <c r="AF850" s="4"/>
      <c r="AG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9"/>
      <c r="AB851" s="4"/>
      <c r="AC851" s="4"/>
      <c r="AD851" s="4"/>
      <c r="AE851" s="4"/>
      <c r="AF851" s="4"/>
      <c r="AG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9"/>
      <c r="AB852" s="4"/>
      <c r="AC852" s="4"/>
      <c r="AD852" s="4"/>
      <c r="AE852" s="4"/>
      <c r="AF852" s="4"/>
      <c r="AG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9"/>
      <c r="AB853" s="4"/>
      <c r="AC853" s="4"/>
      <c r="AD853" s="4"/>
      <c r="AE853" s="4"/>
      <c r="AF853" s="4"/>
      <c r="AG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9"/>
      <c r="AB854" s="4"/>
      <c r="AC854" s="4"/>
      <c r="AD854" s="4"/>
      <c r="AE854" s="4"/>
      <c r="AF854" s="4"/>
      <c r="AG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9"/>
      <c r="AB855" s="4"/>
      <c r="AC855" s="4"/>
      <c r="AD855" s="4"/>
      <c r="AE855" s="4"/>
      <c r="AF855" s="4"/>
      <c r="AG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9"/>
      <c r="AB856" s="4"/>
      <c r="AC856" s="4"/>
      <c r="AD856" s="4"/>
      <c r="AE856" s="4"/>
      <c r="AF856" s="4"/>
      <c r="AG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9"/>
      <c r="AB857" s="4"/>
      <c r="AC857" s="4"/>
      <c r="AD857" s="4"/>
      <c r="AE857" s="4"/>
      <c r="AF857" s="4"/>
      <c r="AG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9"/>
      <c r="AB858" s="4"/>
      <c r="AC858" s="4"/>
      <c r="AD858" s="4"/>
      <c r="AE858" s="4"/>
      <c r="AF858" s="4"/>
      <c r="AG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9"/>
      <c r="AB859" s="4"/>
      <c r="AC859" s="4"/>
      <c r="AD859" s="4"/>
      <c r="AE859" s="4"/>
      <c r="AF859" s="4"/>
      <c r="AG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9"/>
      <c r="AB860" s="4"/>
      <c r="AC860" s="4"/>
      <c r="AD860" s="4"/>
      <c r="AE860" s="4"/>
      <c r="AF860" s="4"/>
      <c r="AG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9"/>
      <c r="AB861" s="4"/>
      <c r="AC861" s="4"/>
      <c r="AD861" s="4"/>
      <c r="AE861" s="4"/>
      <c r="AF861" s="4"/>
      <c r="AG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9"/>
      <c r="AB862" s="4"/>
      <c r="AC862" s="4"/>
      <c r="AD862" s="4"/>
      <c r="AE862" s="4"/>
      <c r="AF862" s="4"/>
      <c r="AG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9"/>
      <c r="AB863" s="4"/>
      <c r="AC863" s="4"/>
      <c r="AD863" s="4"/>
      <c r="AE863" s="4"/>
      <c r="AF863" s="4"/>
      <c r="AG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9"/>
      <c r="AB864" s="4"/>
      <c r="AC864" s="4"/>
      <c r="AD864" s="4"/>
      <c r="AE864" s="4"/>
      <c r="AF864" s="4"/>
      <c r="AG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9"/>
      <c r="AB865" s="4"/>
      <c r="AC865" s="4"/>
      <c r="AD865" s="4"/>
      <c r="AE865" s="4"/>
      <c r="AF865" s="4"/>
      <c r="AG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9"/>
      <c r="AB866" s="4"/>
      <c r="AC866" s="4"/>
      <c r="AD866" s="4"/>
      <c r="AE866" s="4"/>
      <c r="AF866" s="4"/>
      <c r="AG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9"/>
      <c r="AB867" s="4"/>
      <c r="AC867" s="4"/>
      <c r="AD867" s="4"/>
      <c r="AE867" s="4"/>
      <c r="AF867" s="4"/>
      <c r="AG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9"/>
      <c r="AB868" s="4"/>
      <c r="AC868" s="4"/>
      <c r="AD868" s="4"/>
      <c r="AE868" s="4"/>
      <c r="AF868" s="4"/>
      <c r="AG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9"/>
      <c r="AB869" s="4"/>
      <c r="AC869" s="4"/>
      <c r="AD869" s="4"/>
      <c r="AE869" s="4"/>
      <c r="AF869" s="4"/>
      <c r="AG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9"/>
      <c r="AB870" s="4"/>
      <c r="AC870" s="4"/>
      <c r="AD870" s="4"/>
      <c r="AE870" s="4"/>
      <c r="AF870" s="4"/>
      <c r="AG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9"/>
      <c r="AB871" s="4"/>
      <c r="AC871" s="4"/>
      <c r="AD871" s="4"/>
      <c r="AE871" s="4"/>
      <c r="AF871" s="4"/>
      <c r="AG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9"/>
      <c r="AB872" s="4"/>
      <c r="AC872" s="4"/>
      <c r="AD872" s="4"/>
      <c r="AE872" s="4"/>
      <c r="AF872" s="4"/>
      <c r="AG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9"/>
      <c r="AB873" s="4"/>
      <c r="AC873" s="4"/>
      <c r="AD873" s="4"/>
      <c r="AE873" s="4"/>
      <c r="AF873" s="4"/>
      <c r="AG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9"/>
      <c r="AB874" s="4"/>
      <c r="AC874" s="4"/>
      <c r="AD874" s="4"/>
      <c r="AE874" s="4"/>
      <c r="AF874" s="4"/>
      <c r="AG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9"/>
      <c r="AB875" s="4"/>
      <c r="AC875" s="4"/>
      <c r="AD875" s="4"/>
      <c r="AE875" s="4"/>
      <c r="AF875" s="4"/>
      <c r="AG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9"/>
      <c r="AB876" s="4"/>
      <c r="AC876" s="4"/>
      <c r="AD876" s="4"/>
      <c r="AE876" s="4"/>
      <c r="AF876" s="4"/>
      <c r="AG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9"/>
      <c r="AB877" s="4"/>
      <c r="AC877" s="4"/>
      <c r="AD877" s="4"/>
      <c r="AE877" s="4"/>
      <c r="AF877" s="4"/>
      <c r="AG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9"/>
      <c r="AB878" s="4"/>
      <c r="AC878" s="4"/>
      <c r="AD878" s="4"/>
      <c r="AE878" s="4"/>
      <c r="AF878" s="4"/>
      <c r="AG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9"/>
      <c r="AB879" s="4"/>
      <c r="AC879" s="4"/>
      <c r="AD879" s="4"/>
      <c r="AE879" s="4"/>
      <c r="AF879" s="4"/>
      <c r="AG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9"/>
      <c r="AB880" s="4"/>
      <c r="AC880" s="4"/>
      <c r="AD880" s="4"/>
      <c r="AE880" s="4"/>
      <c r="AF880" s="4"/>
      <c r="AG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9"/>
      <c r="AB881" s="4"/>
      <c r="AC881" s="4"/>
      <c r="AD881" s="4"/>
      <c r="AE881" s="4"/>
      <c r="AF881" s="4"/>
      <c r="AG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9"/>
      <c r="AB882" s="4"/>
      <c r="AC882" s="4"/>
      <c r="AD882" s="4"/>
      <c r="AE882" s="4"/>
      <c r="AF882" s="4"/>
      <c r="AG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9"/>
      <c r="AB883" s="4"/>
      <c r="AC883" s="4"/>
      <c r="AD883" s="4"/>
      <c r="AE883" s="4"/>
      <c r="AF883" s="4"/>
      <c r="AG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9"/>
      <c r="AB884" s="4"/>
      <c r="AC884" s="4"/>
      <c r="AD884" s="4"/>
      <c r="AE884" s="4"/>
      <c r="AF884" s="4"/>
      <c r="AG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9"/>
      <c r="AB885" s="4"/>
      <c r="AC885" s="4"/>
      <c r="AD885" s="4"/>
      <c r="AE885" s="4"/>
      <c r="AF885" s="4"/>
      <c r="AG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9"/>
      <c r="AB886" s="4"/>
      <c r="AC886" s="4"/>
      <c r="AD886" s="4"/>
      <c r="AE886" s="4"/>
      <c r="AF886" s="4"/>
      <c r="AG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9"/>
      <c r="AB887" s="4"/>
      <c r="AC887" s="4"/>
      <c r="AD887" s="4"/>
      <c r="AE887" s="4"/>
      <c r="AF887" s="4"/>
      <c r="AG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9"/>
      <c r="AB888" s="4"/>
      <c r="AC888" s="4"/>
      <c r="AD888" s="4"/>
      <c r="AE888" s="4"/>
      <c r="AF888" s="4"/>
      <c r="AG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9"/>
      <c r="AB889" s="4"/>
      <c r="AC889" s="4"/>
      <c r="AD889" s="4"/>
      <c r="AE889" s="4"/>
      <c r="AF889" s="4"/>
      <c r="AG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9"/>
      <c r="AB890" s="4"/>
      <c r="AC890" s="4"/>
      <c r="AD890" s="4"/>
      <c r="AE890" s="4"/>
      <c r="AF890" s="4"/>
      <c r="AG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9"/>
      <c r="AB891" s="4"/>
      <c r="AC891" s="4"/>
      <c r="AD891" s="4"/>
      <c r="AE891" s="4"/>
      <c r="AF891" s="4"/>
      <c r="AG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9"/>
      <c r="AB892" s="4"/>
      <c r="AC892" s="4"/>
      <c r="AD892" s="4"/>
      <c r="AE892" s="4"/>
      <c r="AF892" s="4"/>
      <c r="AG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9"/>
      <c r="AB893" s="4"/>
      <c r="AC893" s="4"/>
      <c r="AD893" s="4"/>
      <c r="AE893" s="4"/>
      <c r="AF893" s="4"/>
      <c r="AG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9"/>
      <c r="AB894" s="4"/>
      <c r="AC894" s="4"/>
      <c r="AD894" s="4"/>
      <c r="AE894" s="4"/>
      <c r="AF894" s="4"/>
      <c r="AG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9"/>
      <c r="AB895" s="4"/>
      <c r="AC895" s="4"/>
      <c r="AD895" s="4"/>
      <c r="AE895" s="4"/>
      <c r="AF895" s="4"/>
      <c r="AG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9"/>
      <c r="AB896" s="4"/>
      <c r="AC896" s="4"/>
      <c r="AD896" s="4"/>
      <c r="AE896" s="4"/>
      <c r="AF896" s="4"/>
      <c r="AG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9"/>
      <c r="AB897" s="4"/>
      <c r="AC897" s="4"/>
      <c r="AD897" s="4"/>
      <c r="AE897" s="4"/>
      <c r="AF897" s="4"/>
      <c r="AG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9"/>
      <c r="AB898" s="4"/>
      <c r="AC898" s="4"/>
      <c r="AD898" s="4"/>
      <c r="AE898" s="4"/>
      <c r="AF898" s="4"/>
      <c r="AG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9"/>
      <c r="AB899" s="4"/>
      <c r="AC899" s="4"/>
      <c r="AD899" s="4"/>
      <c r="AE899" s="4"/>
      <c r="AF899" s="4"/>
      <c r="AG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9"/>
      <c r="AB900" s="4"/>
      <c r="AC900" s="4"/>
      <c r="AD900" s="4"/>
      <c r="AE900" s="4"/>
      <c r="AF900" s="4"/>
      <c r="AG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9"/>
      <c r="AB901" s="4"/>
      <c r="AC901" s="4"/>
      <c r="AD901" s="4"/>
      <c r="AE901" s="4"/>
      <c r="AF901" s="4"/>
      <c r="AG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9"/>
      <c r="AB902" s="4"/>
      <c r="AC902" s="4"/>
      <c r="AD902" s="4"/>
      <c r="AE902" s="4"/>
      <c r="AF902" s="4"/>
      <c r="AG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9"/>
      <c r="AB903" s="4"/>
      <c r="AC903" s="4"/>
      <c r="AD903" s="4"/>
      <c r="AE903" s="4"/>
      <c r="AF903" s="4"/>
      <c r="AG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9"/>
      <c r="AB904" s="4"/>
      <c r="AC904" s="4"/>
      <c r="AD904" s="4"/>
      <c r="AE904" s="4"/>
      <c r="AF904" s="4"/>
      <c r="AG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9"/>
      <c r="AB905" s="4"/>
      <c r="AC905" s="4"/>
      <c r="AD905" s="4"/>
      <c r="AE905" s="4"/>
      <c r="AF905" s="4"/>
      <c r="AG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9"/>
      <c r="AB906" s="4"/>
      <c r="AC906" s="4"/>
      <c r="AD906" s="4"/>
      <c r="AE906" s="4"/>
      <c r="AF906" s="4"/>
      <c r="AG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9"/>
      <c r="AB907" s="4"/>
      <c r="AC907" s="4"/>
      <c r="AD907" s="4"/>
      <c r="AE907" s="4"/>
      <c r="AF907" s="4"/>
      <c r="AG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9"/>
      <c r="AB908" s="4"/>
      <c r="AC908" s="4"/>
      <c r="AD908" s="4"/>
      <c r="AE908" s="4"/>
      <c r="AF908" s="4"/>
      <c r="AG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9"/>
      <c r="AB909" s="4"/>
      <c r="AC909" s="4"/>
      <c r="AD909" s="4"/>
      <c r="AE909" s="4"/>
      <c r="AF909" s="4"/>
      <c r="AG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9"/>
      <c r="AB910" s="4"/>
      <c r="AC910" s="4"/>
      <c r="AD910" s="4"/>
      <c r="AE910" s="4"/>
      <c r="AF910" s="4"/>
      <c r="AG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9"/>
      <c r="AB911" s="4"/>
      <c r="AC911" s="4"/>
      <c r="AD911" s="4"/>
      <c r="AE911" s="4"/>
      <c r="AF911" s="4"/>
      <c r="AG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9"/>
      <c r="AB912" s="4"/>
      <c r="AC912" s="4"/>
      <c r="AD912" s="4"/>
      <c r="AE912" s="4"/>
      <c r="AF912" s="4"/>
      <c r="AG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9"/>
      <c r="AB913" s="4"/>
      <c r="AC913" s="4"/>
      <c r="AD913" s="4"/>
      <c r="AE913" s="4"/>
      <c r="AF913" s="4"/>
      <c r="AG913" s="4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9"/>
      <c r="AB914" s="4"/>
      <c r="AC914" s="4"/>
      <c r="AD914" s="4"/>
      <c r="AE914" s="4"/>
      <c r="AF914" s="4"/>
      <c r="AG914" s="4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9"/>
      <c r="AB915" s="4"/>
      <c r="AC915" s="4"/>
      <c r="AD915" s="4"/>
      <c r="AE915" s="4"/>
      <c r="AF915" s="4"/>
      <c r="AG915" s="4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9"/>
      <c r="AB916" s="4"/>
      <c r="AC916" s="4"/>
      <c r="AD916" s="4"/>
      <c r="AE916" s="4"/>
      <c r="AF916" s="4"/>
      <c r="AG916" s="4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9"/>
      <c r="AB917" s="4"/>
      <c r="AC917" s="4"/>
      <c r="AD917" s="4"/>
      <c r="AE917" s="4"/>
      <c r="AF917" s="4"/>
      <c r="AG917" s="4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9"/>
      <c r="AB918" s="4"/>
      <c r="AC918" s="4"/>
      <c r="AD918" s="4"/>
      <c r="AE918" s="4"/>
      <c r="AF918" s="4"/>
      <c r="AG918" s="4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9"/>
      <c r="AB919" s="4"/>
      <c r="AC919" s="4"/>
      <c r="AD919" s="4"/>
      <c r="AE919" s="4"/>
      <c r="AF919" s="4"/>
      <c r="AG919" s="4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9"/>
      <c r="AB920" s="4"/>
      <c r="AC920" s="4"/>
      <c r="AD920" s="4"/>
      <c r="AE920" s="4"/>
      <c r="AF920" s="4"/>
      <c r="AG920" s="4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9"/>
      <c r="AB921" s="4"/>
      <c r="AC921" s="4"/>
      <c r="AD921" s="4"/>
      <c r="AE921" s="4"/>
      <c r="AF921" s="4"/>
      <c r="AG921" s="4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9"/>
      <c r="AB922" s="4"/>
      <c r="AC922" s="4"/>
      <c r="AD922" s="4"/>
      <c r="AE922" s="4"/>
      <c r="AF922" s="4"/>
      <c r="AG922" s="4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9"/>
      <c r="AB923" s="4"/>
      <c r="AC923" s="4"/>
      <c r="AD923" s="4"/>
      <c r="AE923" s="4"/>
      <c r="AF923" s="4"/>
      <c r="AG923" s="4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9"/>
      <c r="AB924" s="4"/>
      <c r="AC924" s="4"/>
      <c r="AD924" s="4"/>
      <c r="AE924" s="4"/>
      <c r="AF924" s="4"/>
      <c r="AG924" s="4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9"/>
      <c r="AB925" s="4"/>
      <c r="AC925" s="4"/>
      <c r="AD925" s="4"/>
      <c r="AE925" s="4"/>
      <c r="AF925" s="4"/>
      <c r="AG925" s="4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9"/>
      <c r="AB926" s="4"/>
      <c r="AC926" s="4"/>
      <c r="AD926" s="4"/>
      <c r="AE926" s="4"/>
      <c r="AF926" s="4"/>
      <c r="AG926" s="4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9"/>
      <c r="AB927" s="4"/>
      <c r="AC927" s="4"/>
      <c r="AD927" s="4"/>
      <c r="AE927" s="4"/>
      <c r="AF927" s="4"/>
      <c r="AG927" s="4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9"/>
      <c r="AB928" s="4"/>
      <c r="AC928" s="4"/>
      <c r="AD928" s="4"/>
      <c r="AE928" s="4"/>
      <c r="AF928" s="4"/>
      <c r="AG928" s="4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9"/>
      <c r="AB929" s="4"/>
      <c r="AC929" s="4"/>
      <c r="AD929" s="4"/>
      <c r="AE929" s="4"/>
      <c r="AF929" s="4"/>
      <c r="AG929" s="4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9"/>
      <c r="AB930" s="4"/>
      <c r="AC930" s="4"/>
      <c r="AD930" s="4"/>
      <c r="AE930" s="4"/>
      <c r="AF930" s="4"/>
      <c r="AG930" s="4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9"/>
      <c r="AB931" s="4"/>
      <c r="AC931" s="4"/>
      <c r="AD931" s="4"/>
      <c r="AE931" s="4"/>
      <c r="AF931" s="4"/>
      <c r="AG931" s="4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9"/>
      <c r="AB932" s="4"/>
      <c r="AC932" s="4"/>
      <c r="AD932" s="4"/>
      <c r="AE932" s="4"/>
      <c r="AF932" s="4"/>
      <c r="AG932" s="4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9"/>
      <c r="AB933" s="4"/>
      <c r="AC933" s="4"/>
      <c r="AD933" s="4"/>
      <c r="AE933" s="4"/>
      <c r="AF933" s="4"/>
      <c r="AG933" s="4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9"/>
      <c r="AB934" s="4"/>
      <c r="AC934" s="4"/>
      <c r="AD934" s="4"/>
      <c r="AE934" s="4"/>
      <c r="AF934" s="4"/>
      <c r="AG934" s="4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9"/>
      <c r="AB935" s="4"/>
      <c r="AC935" s="4"/>
      <c r="AD935" s="4"/>
      <c r="AE935" s="4"/>
      <c r="AF935" s="4"/>
      <c r="AG935" s="4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9"/>
      <c r="AB936" s="4"/>
      <c r="AC936" s="4"/>
      <c r="AD936" s="4"/>
      <c r="AE936" s="4"/>
      <c r="AF936" s="4"/>
      <c r="AG936" s="4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9"/>
      <c r="AB937" s="4"/>
      <c r="AC937" s="4"/>
      <c r="AD937" s="4"/>
      <c r="AE937" s="4"/>
      <c r="AF937" s="4"/>
      <c r="AG937" s="4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9"/>
      <c r="AB938" s="4"/>
      <c r="AC938" s="4"/>
      <c r="AD938" s="4"/>
      <c r="AE938" s="4"/>
      <c r="AF938" s="4"/>
      <c r="AG938" s="4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9"/>
      <c r="AB939" s="4"/>
      <c r="AC939" s="4"/>
      <c r="AD939" s="4"/>
      <c r="AE939" s="4"/>
      <c r="AF939" s="4"/>
      <c r="AG939" s="4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9"/>
      <c r="AB940" s="4"/>
      <c r="AC940" s="4"/>
      <c r="AD940" s="4"/>
      <c r="AE940" s="4"/>
      <c r="AF940" s="4"/>
      <c r="AG940" s="4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9"/>
      <c r="AB941" s="4"/>
      <c r="AC941" s="4"/>
      <c r="AD941" s="4"/>
      <c r="AE941" s="4"/>
      <c r="AF941" s="4"/>
      <c r="AG941" s="4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9"/>
      <c r="AB942" s="4"/>
      <c r="AC942" s="4"/>
      <c r="AD942" s="4"/>
      <c r="AE942" s="4"/>
      <c r="AF942" s="4"/>
      <c r="AG942" s="4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9"/>
      <c r="AB943" s="4"/>
      <c r="AC943" s="4"/>
      <c r="AD943" s="4"/>
      <c r="AE943" s="4"/>
      <c r="AF943" s="4"/>
      <c r="AG943" s="4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9"/>
      <c r="AB944" s="4"/>
      <c r="AC944" s="4"/>
      <c r="AD944" s="4"/>
      <c r="AE944" s="4"/>
      <c r="AF944" s="4"/>
      <c r="AG944" s="4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9"/>
      <c r="AB945" s="4"/>
      <c r="AC945" s="4"/>
      <c r="AD945" s="4"/>
      <c r="AE945" s="4"/>
      <c r="AF945" s="4"/>
      <c r="AG945" s="4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9"/>
      <c r="AB946" s="4"/>
      <c r="AC946" s="4"/>
      <c r="AD946" s="4"/>
      <c r="AE946" s="4"/>
      <c r="AF946" s="4"/>
      <c r="AG946" s="4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9"/>
      <c r="AB947" s="4"/>
      <c r="AC947" s="4"/>
      <c r="AD947" s="4"/>
      <c r="AE947" s="4"/>
      <c r="AF947" s="4"/>
      <c r="AG947" s="4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9"/>
      <c r="AB948" s="4"/>
      <c r="AC948" s="4"/>
      <c r="AD948" s="4"/>
      <c r="AE948" s="4"/>
      <c r="AF948" s="4"/>
      <c r="AG948" s="4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9"/>
      <c r="AB949" s="4"/>
      <c r="AC949" s="4"/>
      <c r="AD949" s="4"/>
      <c r="AE949" s="4"/>
      <c r="AF949" s="4"/>
      <c r="AG949" s="4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9"/>
      <c r="AB950" s="4"/>
      <c r="AC950" s="4"/>
      <c r="AD950" s="4"/>
      <c r="AE950" s="4"/>
      <c r="AF950" s="4"/>
      <c r="AG950" s="4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9"/>
      <c r="AB951" s="4"/>
      <c r="AC951" s="4"/>
      <c r="AD951" s="4"/>
      <c r="AE951" s="4"/>
      <c r="AF951" s="4"/>
      <c r="AG951" s="4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9"/>
      <c r="AB952" s="4"/>
      <c r="AC952" s="4"/>
      <c r="AD952" s="4"/>
      <c r="AE952" s="4"/>
      <c r="AF952" s="4"/>
      <c r="AG952" s="4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9"/>
      <c r="AB953" s="4"/>
      <c r="AC953" s="4"/>
      <c r="AD953" s="4"/>
      <c r="AE953" s="4"/>
      <c r="AF953" s="4"/>
      <c r="AG953" s="4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9"/>
      <c r="AB954" s="4"/>
      <c r="AC954" s="4"/>
      <c r="AD954" s="4"/>
      <c r="AE954" s="4"/>
      <c r="AF954" s="4"/>
      <c r="AG954" s="4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9"/>
      <c r="AB955" s="4"/>
      <c r="AC955" s="4"/>
      <c r="AD955" s="4"/>
      <c r="AE955" s="4"/>
      <c r="AF955" s="4"/>
      <c r="AG955" s="4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9"/>
      <c r="AB956" s="4"/>
      <c r="AC956" s="4"/>
      <c r="AD956" s="4"/>
      <c r="AE956" s="4"/>
      <c r="AF956" s="4"/>
      <c r="AG956" s="4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9"/>
      <c r="AB957" s="4"/>
      <c r="AC957" s="4"/>
      <c r="AD957" s="4"/>
      <c r="AE957" s="4"/>
      <c r="AF957" s="4"/>
      <c r="AG957" s="4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9"/>
      <c r="AB958" s="4"/>
      <c r="AC958" s="4"/>
      <c r="AD958" s="4"/>
      <c r="AE958" s="4"/>
      <c r="AF958" s="4"/>
      <c r="AG958" s="4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9"/>
      <c r="AB959" s="4"/>
      <c r="AC959" s="4"/>
      <c r="AD959" s="4"/>
      <c r="AE959" s="4"/>
      <c r="AF959" s="4"/>
      <c r="AG959" s="4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9"/>
      <c r="AB960" s="4"/>
      <c r="AC960" s="4"/>
      <c r="AD960" s="4"/>
      <c r="AE960" s="4"/>
      <c r="AF960" s="4"/>
      <c r="AG960" s="4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9"/>
      <c r="AB961" s="4"/>
      <c r="AC961" s="4"/>
      <c r="AD961" s="4"/>
      <c r="AE961" s="4"/>
      <c r="AF961" s="4"/>
      <c r="AG961" s="4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9"/>
      <c r="AB962" s="4"/>
      <c r="AC962" s="4"/>
      <c r="AD962" s="4"/>
      <c r="AE962" s="4"/>
      <c r="AF962" s="4"/>
      <c r="AG962" s="4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9"/>
      <c r="AB963" s="4"/>
      <c r="AC963" s="4"/>
      <c r="AD963" s="4"/>
      <c r="AE963" s="4"/>
      <c r="AF963" s="4"/>
      <c r="AG963" s="4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9"/>
      <c r="AB964" s="4"/>
      <c r="AC964" s="4"/>
      <c r="AD964" s="4"/>
      <c r="AE964" s="4"/>
      <c r="AF964" s="4"/>
      <c r="AG964" s="4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9"/>
      <c r="AB965" s="4"/>
      <c r="AC965" s="4"/>
      <c r="AD965" s="4"/>
      <c r="AE965" s="4"/>
      <c r="AF965" s="4"/>
      <c r="AG965" s="4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9"/>
      <c r="AB966" s="4"/>
      <c r="AC966" s="4"/>
      <c r="AD966" s="4"/>
      <c r="AE966" s="4"/>
      <c r="AF966" s="4"/>
      <c r="AG966" s="4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9"/>
      <c r="AB967" s="4"/>
      <c r="AC967" s="4"/>
      <c r="AD967" s="4"/>
      <c r="AE967" s="4"/>
      <c r="AF967" s="4"/>
      <c r="AG967" s="4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9"/>
      <c r="AB968" s="4"/>
      <c r="AC968" s="4"/>
      <c r="AD968" s="4"/>
      <c r="AE968" s="4"/>
      <c r="AF968" s="4"/>
      <c r="AG968" s="4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9"/>
      <c r="AB969" s="4"/>
      <c r="AC969" s="4"/>
      <c r="AD969" s="4"/>
      <c r="AE969" s="4"/>
      <c r="AF969" s="4"/>
      <c r="AG969" s="4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9"/>
      <c r="AB970" s="4"/>
      <c r="AC970" s="4"/>
      <c r="AD970" s="4"/>
      <c r="AE970" s="4"/>
      <c r="AF970" s="4"/>
      <c r="AG970" s="4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9"/>
      <c r="AB971" s="4"/>
      <c r="AC971" s="4"/>
      <c r="AD971" s="4"/>
      <c r="AE971" s="4"/>
      <c r="AF971" s="4"/>
      <c r="AG971" s="4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9"/>
      <c r="AB972" s="4"/>
      <c r="AC972" s="4"/>
      <c r="AD972" s="4"/>
      <c r="AE972" s="4"/>
      <c r="AF972" s="4"/>
      <c r="AG972" s="4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9"/>
      <c r="AB973" s="4"/>
      <c r="AC973" s="4"/>
      <c r="AD973" s="4"/>
      <c r="AE973" s="4"/>
      <c r="AF973" s="4"/>
      <c r="AG973" s="4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9"/>
      <c r="AB974" s="4"/>
      <c r="AC974" s="4"/>
      <c r="AD974" s="4"/>
      <c r="AE974" s="4"/>
      <c r="AF974" s="4"/>
      <c r="AG974" s="4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9"/>
      <c r="AB975" s="4"/>
      <c r="AC975" s="4"/>
      <c r="AD975" s="4"/>
      <c r="AE975" s="4"/>
      <c r="AF975" s="4"/>
      <c r="AG975" s="4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9"/>
      <c r="AB976" s="4"/>
      <c r="AC976" s="4"/>
      <c r="AD976" s="4"/>
      <c r="AE976" s="4"/>
      <c r="AF976" s="4"/>
      <c r="AG976" s="4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9"/>
      <c r="AB977" s="4"/>
      <c r="AC977" s="4"/>
      <c r="AD977" s="4"/>
      <c r="AE977" s="4"/>
      <c r="AF977" s="4"/>
      <c r="AG977" s="4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9"/>
      <c r="AB978" s="4"/>
      <c r="AC978" s="4"/>
      <c r="AD978" s="4"/>
      <c r="AE978" s="4"/>
      <c r="AF978" s="4"/>
      <c r="AG978" s="4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9"/>
      <c r="AB979" s="4"/>
      <c r="AC979" s="4"/>
      <c r="AD979" s="4"/>
      <c r="AE979" s="4"/>
      <c r="AF979" s="4"/>
      <c r="AG979" s="4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9"/>
      <c r="AB980" s="4"/>
      <c r="AC980" s="4"/>
      <c r="AD980" s="4"/>
      <c r="AE980" s="4"/>
      <c r="AF980" s="4"/>
      <c r="AG980" s="4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9"/>
      <c r="AB981" s="4"/>
      <c r="AC981" s="4"/>
      <c r="AD981" s="4"/>
      <c r="AE981" s="4"/>
      <c r="AF981" s="4"/>
      <c r="AG981" s="4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9"/>
      <c r="AB982" s="4"/>
      <c r="AC982" s="4"/>
      <c r="AD982" s="4"/>
      <c r="AE982" s="4"/>
      <c r="AF982" s="4"/>
      <c r="AG982" s="4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9"/>
      <c r="AB983" s="4"/>
      <c r="AC983" s="4"/>
      <c r="AD983" s="4"/>
      <c r="AE983" s="4"/>
      <c r="AF983" s="4"/>
      <c r="AG983" s="4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9"/>
      <c r="AB984" s="4"/>
      <c r="AC984" s="4"/>
      <c r="AD984" s="4"/>
      <c r="AE984" s="4"/>
      <c r="AF984" s="4"/>
      <c r="AG984" s="4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9"/>
      <c r="AB985" s="4"/>
      <c r="AC985" s="4"/>
      <c r="AD985" s="4"/>
      <c r="AE985" s="4"/>
      <c r="AF985" s="4"/>
      <c r="AG985" s="4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9"/>
      <c r="AB986" s="4"/>
      <c r="AC986" s="4"/>
      <c r="AD986" s="4"/>
      <c r="AE986" s="4"/>
      <c r="AF986" s="4"/>
      <c r="AG986" s="4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9"/>
      <c r="AB987" s="4"/>
      <c r="AC987" s="4"/>
      <c r="AD987" s="4"/>
      <c r="AE987" s="4"/>
      <c r="AF987" s="4"/>
      <c r="AG987" s="4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9"/>
      <c r="AB988" s="4"/>
      <c r="AC988" s="4"/>
      <c r="AD988" s="4"/>
      <c r="AE988" s="4"/>
      <c r="AF988" s="4"/>
      <c r="AG988" s="4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9"/>
      <c r="AB989" s="4"/>
      <c r="AC989" s="4"/>
      <c r="AD989" s="4"/>
      <c r="AE989" s="4"/>
      <c r="AF989" s="4"/>
      <c r="AG989" s="4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9"/>
      <c r="AB990" s="4"/>
      <c r="AC990" s="4"/>
      <c r="AD990" s="4"/>
      <c r="AE990" s="4"/>
      <c r="AF990" s="4"/>
      <c r="AG990" s="4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9"/>
      <c r="AB991" s="4"/>
      <c r="AC991" s="4"/>
      <c r="AD991" s="4"/>
      <c r="AE991" s="4"/>
      <c r="AF991" s="4"/>
      <c r="AG991" s="4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9"/>
      <c r="AB992" s="4"/>
      <c r="AC992" s="4"/>
      <c r="AD992" s="4"/>
      <c r="AE992" s="4"/>
      <c r="AF992" s="4"/>
      <c r="AG992" s="4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9"/>
      <c r="AB993" s="4"/>
      <c r="AC993" s="4"/>
      <c r="AD993" s="4"/>
      <c r="AE993" s="4"/>
      <c r="AF993" s="4"/>
      <c r="AG993" s="4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9"/>
      <c r="AB994" s="4"/>
      <c r="AC994" s="4"/>
      <c r="AD994" s="4"/>
      <c r="AE994" s="4"/>
      <c r="AF994" s="4"/>
      <c r="AG994" s="4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9"/>
      <c r="AB995" s="4"/>
      <c r="AC995" s="4"/>
      <c r="AD995" s="4"/>
      <c r="AE995" s="4"/>
      <c r="AF995" s="4"/>
      <c r="AG995" s="4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9"/>
      <c r="AB996" s="4"/>
      <c r="AC996" s="4"/>
      <c r="AD996" s="4"/>
      <c r="AE996" s="4"/>
      <c r="AF996" s="4"/>
      <c r="AG996" s="4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9"/>
      <c r="AB997" s="4"/>
      <c r="AC997" s="4"/>
      <c r="AD997" s="4"/>
      <c r="AE997" s="4"/>
      <c r="AF997" s="4"/>
      <c r="AG997" s="4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9"/>
      <c r="AB998" s="4"/>
      <c r="AC998" s="4"/>
      <c r="AD998" s="4"/>
      <c r="AE998" s="4"/>
      <c r="AF998" s="4"/>
      <c r="AG998" s="4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9"/>
      <c r="AB999" s="4"/>
      <c r="AC999" s="4"/>
      <c r="AD999" s="4"/>
      <c r="AE999" s="4"/>
      <c r="AF999" s="4"/>
      <c r="AG999" s="4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9"/>
      <c r="AB1000" s="4"/>
      <c r="AC1000" s="4"/>
      <c r="AD1000" s="4"/>
      <c r="AE1000" s="4"/>
      <c r="AF1000" s="4"/>
      <c r="AG1000" s="4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9"/>
      <c r="AB1001" s="4"/>
      <c r="AC1001" s="4"/>
      <c r="AD1001" s="4"/>
      <c r="AE1001" s="4"/>
      <c r="AF1001" s="4"/>
      <c r="AG1001" s="4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9"/>
      <c r="AB1002" s="4"/>
      <c r="AC1002" s="4"/>
      <c r="AD1002" s="4"/>
      <c r="AE1002" s="4"/>
      <c r="AF1002" s="4"/>
      <c r="AG1002" s="4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9"/>
      <c r="AB1003" s="4"/>
      <c r="AC1003" s="4"/>
      <c r="AD1003" s="4"/>
      <c r="AE1003" s="4"/>
      <c r="AF1003" s="4"/>
      <c r="AG1003" s="4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9"/>
      <c r="AB1004" s="4"/>
      <c r="AC1004" s="4"/>
      <c r="AD1004" s="4"/>
      <c r="AE1004" s="4"/>
      <c r="AF1004" s="4"/>
      <c r="AG1004" s="4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9"/>
      <c r="AB1005" s="4"/>
      <c r="AC1005" s="4"/>
      <c r="AD1005" s="4"/>
      <c r="AE1005" s="4"/>
      <c r="AF1005" s="4"/>
      <c r="AG1005" s="4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9"/>
      <c r="AB1006" s="4"/>
      <c r="AC1006" s="4"/>
      <c r="AD1006" s="4"/>
      <c r="AE1006" s="4"/>
      <c r="AF1006" s="4"/>
      <c r="AG1006" s="4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9"/>
      <c r="AB1007" s="4"/>
      <c r="AC1007" s="4"/>
      <c r="AD1007" s="4"/>
      <c r="AE1007" s="4"/>
      <c r="AF1007" s="4"/>
      <c r="AG1007" s="4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9"/>
      <c r="AB1008" s="4"/>
      <c r="AC1008" s="4"/>
      <c r="AD1008" s="4"/>
      <c r="AE1008" s="4"/>
      <c r="AF1008" s="4"/>
      <c r="AG1008" s="4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9"/>
      <c r="AB1009" s="4"/>
      <c r="AC1009" s="4"/>
      <c r="AD1009" s="4"/>
      <c r="AE1009" s="4"/>
      <c r="AF1009" s="4"/>
      <c r="AG1009" s="4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9"/>
      <c r="AB1010" s="4"/>
      <c r="AC1010" s="4"/>
      <c r="AD1010" s="4"/>
      <c r="AE1010" s="4"/>
      <c r="AF1010" s="4"/>
      <c r="AG1010" s="4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9"/>
      <c r="AB1011" s="4"/>
      <c r="AC1011" s="4"/>
      <c r="AD1011" s="4"/>
      <c r="AE1011" s="4"/>
      <c r="AF1011" s="4"/>
      <c r="AG1011" s="4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9"/>
      <c r="AB1012" s="4"/>
      <c r="AC1012" s="4"/>
      <c r="AD1012" s="4"/>
      <c r="AE1012" s="4"/>
      <c r="AF1012" s="4"/>
      <c r="AG1012" s="4"/>
    </row>
  </sheetData>
  <autoFilter ref="$Q$39:$T$93"/>
  <mergeCells count="36">
    <mergeCell ref="Q12:T12"/>
    <mergeCell ref="V12:Y12"/>
    <mergeCell ref="A1:Z2"/>
    <mergeCell ref="B5:E5"/>
    <mergeCell ref="G5:J5"/>
    <mergeCell ref="L5:O5"/>
    <mergeCell ref="Q5:T5"/>
    <mergeCell ref="V5:Y5"/>
    <mergeCell ref="B12:E12"/>
    <mergeCell ref="G12:J12"/>
    <mergeCell ref="L12:O12"/>
    <mergeCell ref="B19:E19"/>
    <mergeCell ref="G19:J19"/>
    <mergeCell ref="L19:O19"/>
    <mergeCell ref="Q19:T19"/>
    <mergeCell ref="V19:Y19"/>
    <mergeCell ref="G36:H36"/>
    <mergeCell ref="I36:J36"/>
    <mergeCell ref="B39:E39"/>
    <mergeCell ref="G39:J39"/>
    <mergeCell ref="L36:M36"/>
    <mergeCell ref="N36:O36"/>
    <mergeCell ref="L39:O39"/>
    <mergeCell ref="Q36:R36"/>
    <mergeCell ref="S36:T36"/>
    <mergeCell ref="Q39:T39"/>
    <mergeCell ref="V36:W36"/>
    <mergeCell ref="X36:Y36"/>
    <mergeCell ref="V39:Y39"/>
    <mergeCell ref="B26:E26"/>
    <mergeCell ref="G26:J26"/>
    <mergeCell ref="L26:O26"/>
    <mergeCell ref="Q26:T26"/>
    <mergeCell ref="V26:Y26"/>
    <mergeCell ref="B36:C36"/>
    <mergeCell ref="D36:E36"/>
  </mergeCells>
  <conditionalFormatting sqref="C37 H37 J37 M37 O37 R37 T37 W37 Y37">
    <cfRule type="cellIs" dxfId="1" priority="1" operator="greaterThan">
      <formula>0</formula>
    </cfRule>
  </conditionalFormatting>
  <conditionalFormatting sqref="E37">
    <cfRule type="cellIs" dxfId="2" priority="2" operator="greaterThan">
      <formula>0</formula>
    </cfRule>
  </conditionalFormatting>
  <conditionalFormatting sqref="E37">
    <cfRule type="cellIs" dxfId="3" priority="3" operator="lessThan">
      <formula>0</formula>
    </cfRule>
  </conditionalFormatting>
  <conditionalFormatting sqref="C37 H37 J37 M37 O37 R37 T37 W37 Y37">
    <cfRule type="cellIs" dxfId="3" priority="4" operator="lessThan">
      <formula>0</formula>
    </cfRule>
  </conditionalFormatting>
  <conditionalFormatting sqref="H37 J37 M37 O37 R37 T37 W37 Y37">
    <cfRule type="cellIs" dxfId="2" priority="5" operator="greaterThan">
      <formula>0</formula>
    </cfRule>
  </conditionalFormatting>
  <conditionalFormatting sqref="H37 J37 M37 O37 R37 T37 W37 Y37">
    <cfRule type="cellIs" dxfId="4" priority="6" operator="lessThan">
      <formula>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11.5"/>
    <col customWidth="1" min="3" max="5" width="9.63"/>
    <col customWidth="1" min="6" max="7" width="11.5"/>
    <col customWidth="1" min="8" max="10" width="9.63"/>
    <col customWidth="1" min="11" max="12" width="11.5"/>
    <col customWidth="1" min="13" max="15" width="9.63"/>
    <col customWidth="1" min="16" max="17" width="11.5"/>
    <col customWidth="1" min="18" max="20" width="9.63"/>
    <col customWidth="1" min="21" max="22" width="11.5"/>
    <col customWidth="1" min="23" max="25" width="9.63"/>
    <col customWidth="1" min="26" max="26" width="3.25"/>
    <col hidden="1" min="27" max="33" width="12.63"/>
  </cols>
  <sheetData>
    <row r="1">
      <c r="A1" s="1" t="s">
        <v>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</row>
    <row r="2" ht="30.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4"/>
      <c r="AB2" s="4"/>
      <c r="AC2" s="4"/>
      <c r="AD2" s="4"/>
      <c r="AE2" s="4"/>
      <c r="AF2" s="4"/>
      <c r="AG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  <c r="AB3" s="4"/>
      <c r="AC3" s="4"/>
      <c r="AD3" s="4"/>
      <c r="AE3" s="4"/>
      <c r="AF3" s="4"/>
      <c r="AG3" s="4"/>
    </row>
    <row r="4">
      <c r="A4" s="8"/>
      <c r="B4" s="13"/>
      <c r="C4" s="13"/>
      <c r="D4" s="13"/>
      <c r="E4" s="13"/>
      <c r="F4" s="8"/>
      <c r="G4" s="8"/>
      <c r="H4" s="8"/>
      <c r="I4" s="8"/>
      <c r="J4" s="8"/>
      <c r="K4" s="8"/>
      <c r="L4" s="13"/>
      <c r="M4" s="13"/>
      <c r="N4" s="13"/>
      <c r="O4" s="13"/>
      <c r="P4" s="8"/>
      <c r="Q4" s="13"/>
      <c r="R4" s="13"/>
      <c r="S4" s="13"/>
      <c r="T4" s="13"/>
      <c r="U4" s="8"/>
      <c r="V4" s="8"/>
      <c r="W4" s="8"/>
      <c r="X4" s="8"/>
      <c r="Y4" s="8"/>
      <c r="Z4" s="8"/>
      <c r="AA4" s="9"/>
      <c r="AB4" s="4"/>
      <c r="AC4" s="4"/>
      <c r="AD4" s="4"/>
      <c r="AE4" s="4"/>
      <c r="AF4" s="4"/>
      <c r="AG4" s="4"/>
    </row>
    <row r="5">
      <c r="A5" s="8"/>
      <c r="B5" s="44" t="s">
        <v>57</v>
      </c>
      <c r="C5" s="45"/>
      <c r="D5" s="45"/>
      <c r="E5" s="46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4"/>
      <c r="AC5" s="4"/>
      <c r="AD5" s="4"/>
      <c r="AE5" s="4"/>
      <c r="AF5" s="4"/>
      <c r="AG5" s="4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9"/>
      <c r="AB6" s="4"/>
      <c r="AC6" s="4"/>
      <c r="AD6" s="4"/>
      <c r="AE6" s="4"/>
      <c r="AF6" s="4"/>
      <c r="AG6" s="4"/>
    </row>
    <row r="7">
      <c r="A7" s="8"/>
      <c r="B7" s="66">
        <v>2023.0</v>
      </c>
      <c r="C7" s="41"/>
      <c r="D7" s="8"/>
      <c r="E7" s="75" t="s">
        <v>58</v>
      </c>
      <c r="F7" s="145">
        <f>MIN('2023'!L5:L55)</f>
        <v>-0.1254339194</v>
      </c>
      <c r="G7" s="75" t="s">
        <v>59</v>
      </c>
      <c r="H7" s="145">
        <f>MAX('2023'!L5:L55)</f>
        <v>0.1282879254</v>
      </c>
      <c r="I7" s="75" t="s">
        <v>60</v>
      </c>
      <c r="J7" s="145">
        <f>STDEV('2023'!L5:L55)</f>
        <v>0.03934421851</v>
      </c>
      <c r="K7" s="75" t="s">
        <v>61</v>
      </c>
      <c r="L7" s="145">
        <f>H7-F7</f>
        <v>0.2537218448</v>
      </c>
      <c r="M7" s="8"/>
      <c r="N7" s="66">
        <v>2024.0</v>
      </c>
      <c r="O7" s="8"/>
      <c r="P7" s="8"/>
      <c r="Q7" s="75" t="s">
        <v>58</v>
      </c>
      <c r="R7" s="145">
        <f>MIN('2024 FY'!L4:L54)</f>
        <v>-0.1254339194</v>
      </c>
      <c r="S7" s="75" t="s">
        <v>59</v>
      </c>
      <c r="T7" s="145">
        <f>MAX('2024 FY'!L4:L54)</f>
        <v>0.1282879254</v>
      </c>
      <c r="U7" s="75" t="s">
        <v>60</v>
      </c>
      <c r="V7" s="145">
        <f>STDEV('2024 FY'!L4:L54)</f>
        <v>0.03525784</v>
      </c>
      <c r="W7" s="75" t="s">
        <v>61</v>
      </c>
      <c r="X7" s="145">
        <f>T7-R7</f>
        <v>0.2537218448</v>
      </c>
      <c r="Y7" s="8"/>
      <c r="Z7" s="8"/>
      <c r="AA7" s="9"/>
      <c r="AB7" s="4"/>
      <c r="AC7" s="4"/>
      <c r="AD7" s="4"/>
      <c r="AE7" s="4"/>
      <c r="AF7" s="4"/>
      <c r="AG7" s="4"/>
    </row>
    <row r="8">
      <c r="A8" s="8"/>
      <c r="B8" s="8"/>
      <c r="C8" s="8"/>
      <c r="D8" s="8"/>
      <c r="E8" s="76"/>
      <c r="F8" s="76"/>
      <c r="G8" s="76"/>
      <c r="H8" s="76"/>
      <c r="I8" s="76"/>
      <c r="J8" s="76"/>
      <c r="K8" s="76"/>
      <c r="L8" s="76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9"/>
      <c r="AB8" s="4"/>
      <c r="AC8" s="4"/>
      <c r="AD8" s="4"/>
      <c r="AE8" s="4"/>
      <c r="AF8" s="4"/>
      <c r="AG8" s="4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9"/>
      <c r="AB9" s="4"/>
      <c r="AC9" s="4"/>
      <c r="AD9" s="4"/>
      <c r="AE9" s="4"/>
      <c r="AF9" s="4"/>
      <c r="AG9" s="4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9"/>
      <c r="AB10" s="4"/>
      <c r="AC10" s="4"/>
      <c r="AD10" s="4"/>
      <c r="AE10" s="4"/>
      <c r="AF10" s="4"/>
      <c r="AG10" s="4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9"/>
      <c r="AB11" s="4"/>
      <c r="AC11" s="4"/>
      <c r="AD11" s="4"/>
      <c r="AE11" s="4"/>
      <c r="AF11" s="4"/>
      <c r="AG11" s="4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9"/>
      <c r="AB12" s="4"/>
      <c r="AC12" s="4"/>
      <c r="AD12" s="4"/>
      <c r="AE12" s="4"/>
      <c r="AF12" s="4"/>
      <c r="AG12" s="4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9"/>
      <c r="AB13" s="4"/>
      <c r="AC13" s="4"/>
      <c r="AD13" s="4"/>
      <c r="AE13" s="4"/>
      <c r="AF13" s="4"/>
      <c r="AG13" s="4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9"/>
      <c r="AB14" s="4"/>
      <c r="AC14" s="4"/>
      <c r="AD14" s="4"/>
      <c r="AE14" s="4"/>
      <c r="AF14" s="4"/>
      <c r="AG14" s="4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9"/>
      <c r="AB15" s="4"/>
      <c r="AC15" s="4"/>
      <c r="AD15" s="4"/>
      <c r="AE15" s="4"/>
      <c r="AF15" s="4"/>
      <c r="AG15" s="4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9"/>
      <c r="AB16" s="4"/>
      <c r="AC16" s="4"/>
      <c r="AD16" s="4"/>
      <c r="AE16" s="4"/>
      <c r="AF16" s="4"/>
      <c r="AG16" s="4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9"/>
      <c r="AB17" s="4"/>
      <c r="AC17" s="4"/>
      <c r="AD17" s="4"/>
      <c r="AE17" s="4"/>
      <c r="AF17" s="4"/>
      <c r="AG17" s="4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9"/>
      <c r="AB18" s="4"/>
      <c r="AC18" s="4"/>
      <c r="AD18" s="4"/>
      <c r="AE18" s="4"/>
      <c r="AF18" s="4"/>
      <c r="AG18" s="4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9"/>
      <c r="AB19" s="4"/>
      <c r="AC19" s="4"/>
      <c r="AD19" s="4"/>
      <c r="AE19" s="4"/>
      <c r="AF19" s="4"/>
      <c r="AG19" s="4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9"/>
      <c r="AB20" s="4"/>
      <c r="AC20" s="4"/>
      <c r="AD20" s="4"/>
      <c r="AE20" s="4"/>
      <c r="AF20" s="4"/>
      <c r="AG20" s="4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9"/>
      <c r="AB21" s="4"/>
      <c r="AC21" s="4"/>
      <c r="AD21" s="4"/>
      <c r="AE21" s="4"/>
      <c r="AF21" s="4"/>
      <c r="AG21" s="4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9"/>
      <c r="AB22" s="4"/>
      <c r="AC22" s="4"/>
      <c r="AD22" s="4"/>
      <c r="AE22" s="4"/>
      <c r="AF22" s="4"/>
      <c r="AG22" s="4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9"/>
      <c r="AB23" s="4"/>
      <c r="AC23" s="4"/>
      <c r="AD23" s="4"/>
      <c r="AE23" s="4"/>
      <c r="AF23" s="4"/>
      <c r="AG23" s="4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9"/>
      <c r="AB24" s="4"/>
      <c r="AC24" s="4"/>
      <c r="AD24" s="4"/>
      <c r="AE24" s="4"/>
      <c r="AF24" s="4"/>
      <c r="AG24" s="4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9"/>
      <c r="AB25" s="4"/>
      <c r="AC25" s="4"/>
      <c r="AD25" s="4"/>
      <c r="AE25" s="4"/>
      <c r="AF25" s="4"/>
      <c r="AG25" s="4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9"/>
      <c r="AB26" s="4"/>
      <c r="AC26" s="4"/>
      <c r="AD26" s="4"/>
      <c r="AE26" s="4"/>
      <c r="AF26" s="4"/>
      <c r="AG26" s="4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9"/>
      <c r="AB27" s="4"/>
      <c r="AC27" s="4"/>
      <c r="AD27" s="4"/>
      <c r="AE27" s="4"/>
      <c r="AF27" s="4"/>
      <c r="AG27" s="4"/>
    </row>
    <row r="28">
      <c r="A28" s="8"/>
      <c r="B28" s="44" t="s">
        <v>62</v>
      </c>
      <c r="C28" s="45"/>
      <c r="D28" s="45"/>
      <c r="E28" s="46"/>
      <c r="F28" s="8"/>
      <c r="G28" s="78"/>
      <c r="H28" s="8"/>
      <c r="I28" s="8"/>
      <c r="J28" s="8"/>
      <c r="K28" s="8"/>
      <c r="L28" s="8"/>
      <c r="M28" s="8"/>
      <c r="N28" s="8"/>
      <c r="O28" s="8"/>
      <c r="P28" s="79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4"/>
      <c r="AC28" s="4"/>
      <c r="AD28" s="4"/>
      <c r="AE28" s="4"/>
      <c r="AF28" s="4"/>
      <c r="AG28" s="4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9"/>
      <c r="AB29" s="4"/>
      <c r="AC29" s="4"/>
      <c r="AD29" s="4"/>
      <c r="AE29" s="4"/>
      <c r="AF29" s="4"/>
      <c r="AG29" s="4"/>
    </row>
    <row r="30">
      <c r="A30" s="8"/>
      <c r="B30" s="66">
        <v>2023.0</v>
      </c>
      <c r="C30" s="8"/>
      <c r="D30" s="8"/>
      <c r="E30" s="75" t="s">
        <v>58</v>
      </c>
      <c r="F30" s="145">
        <f>MIN('2023'!M4:M55)</f>
        <v>-0.1458444857</v>
      </c>
      <c r="G30" s="75" t="s">
        <v>59</v>
      </c>
      <c r="H30" s="145">
        <f>MAX('2023'!M4:M55)</f>
        <v>0.1353938271</v>
      </c>
      <c r="I30" s="75" t="s">
        <v>60</v>
      </c>
      <c r="J30" s="145">
        <f>STDEV('2023'!M4:M55)</f>
        <v>0.04803884087</v>
      </c>
      <c r="K30" s="75" t="s">
        <v>61</v>
      </c>
      <c r="L30" s="145">
        <f>H30-F30</f>
        <v>0.2812383128</v>
      </c>
      <c r="M30" s="8"/>
      <c r="N30" s="66">
        <v>2024.0</v>
      </c>
      <c r="O30" s="8"/>
      <c r="P30" s="8"/>
      <c r="Q30" s="75" t="s">
        <v>58</v>
      </c>
      <c r="R30" s="145">
        <f>MIN('2024 FY'!L4:L54)</f>
        <v>-0.1254339194</v>
      </c>
      <c r="S30" s="75" t="s">
        <v>59</v>
      </c>
      <c r="T30" s="145">
        <f>MAX(L4:L54)</f>
        <v>0.2812383128</v>
      </c>
      <c r="U30" s="75" t="s">
        <v>60</v>
      </c>
      <c r="V30" s="145">
        <f>STDEV('2024 FY'!L4:L55)</f>
        <v>0.03896834767</v>
      </c>
      <c r="W30" s="75" t="s">
        <v>61</v>
      </c>
      <c r="X30" s="145">
        <f>T30-R30</f>
        <v>0.4066722323</v>
      </c>
      <c r="Y30" s="8"/>
      <c r="Z30" s="8"/>
      <c r="AA30" s="9"/>
      <c r="AB30" s="4"/>
      <c r="AC30" s="4"/>
      <c r="AD30" s="4"/>
      <c r="AE30" s="4"/>
      <c r="AF30" s="4"/>
      <c r="AG30" s="4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9"/>
      <c r="AB31" s="4"/>
      <c r="AC31" s="4"/>
      <c r="AD31" s="4"/>
      <c r="AE31" s="4"/>
      <c r="AF31" s="4"/>
      <c r="AG31" s="4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9"/>
      <c r="AB32" s="4"/>
      <c r="AC32" s="4"/>
      <c r="AD32" s="4"/>
      <c r="AE32" s="4"/>
      <c r="AF32" s="4"/>
      <c r="AG32" s="4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9"/>
      <c r="AB33" s="4"/>
      <c r="AC33" s="4"/>
      <c r="AD33" s="4"/>
      <c r="AE33" s="4"/>
      <c r="AF33" s="4"/>
      <c r="AG33" s="4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9"/>
      <c r="AB34" s="4"/>
      <c r="AC34" s="4"/>
      <c r="AD34" s="4"/>
      <c r="AE34" s="4"/>
      <c r="AF34" s="4"/>
      <c r="AG34" s="4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9"/>
      <c r="AB35" s="4"/>
      <c r="AC35" s="4"/>
      <c r="AD35" s="4"/>
      <c r="AE35" s="4"/>
      <c r="AF35" s="4"/>
      <c r="AG35" s="4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9"/>
      <c r="AB36" s="4"/>
      <c r="AC36" s="4"/>
      <c r="AD36" s="4"/>
      <c r="AE36" s="4"/>
      <c r="AF36" s="4"/>
      <c r="AG36" s="4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9"/>
      <c r="AB37" s="4"/>
      <c r="AC37" s="4"/>
      <c r="AD37" s="4"/>
      <c r="AE37" s="4"/>
      <c r="AF37" s="4"/>
      <c r="AG37" s="4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9"/>
      <c r="AB38" s="4"/>
      <c r="AC38" s="4"/>
      <c r="AD38" s="4"/>
      <c r="AE38" s="4"/>
      <c r="AF38" s="4"/>
      <c r="AG38" s="4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9"/>
      <c r="AB39" s="4"/>
      <c r="AC39" s="4"/>
      <c r="AD39" s="4"/>
      <c r="AE39" s="4"/>
      <c r="AF39" s="4"/>
      <c r="AG39" s="4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9"/>
      <c r="AB40" s="4"/>
      <c r="AC40" s="4"/>
      <c r="AD40" s="4"/>
      <c r="AE40" s="4"/>
      <c r="AF40" s="4"/>
      <c r="AG40" s="4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9"/>
      <c r="AB41" s="4"/>
      <c r="AC41" s="4"/>
      <c r="AD41" s="4"/>
      <c r="AE41" s="4"/>
      <c r="AF41" s="4"/>
      <c r="AG41" s="4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9"/>
      <c r="AB42" s="4"/>
      <c r="AC42" s="4"/>
      <c r="AD42" s="4"/>
      <c r="AE42" s="4"/>
      <c r="AF42" s="4"/>
      <c r="AG42" s="4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9"/>
      <c r="AB43" s="4"/>
      <c r="AC43" s="4"/>
      <c r="AD43" s="4"/>
      <c r="AE43" s="4"/>
      <c r="AF43" s="4"/>
      <c r="AG43" s="4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9"/>
      <c r="AB44" s="4"/>
      <c r="AC44" s="4"/>
      <c r="AD44" s="4"/>
      <c r="AE44" s="4"/>
      <c r="AF44" s="4"/>
      <c r="AG44" s="4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9"/>
      <c r="AB45" s="4"/>
      <c r="AC45" s="4"/>
      <c r="AD45" s="4"/>
      <c r="AE45" s="4"/>
      <c r="AF45" s="4"/>
      <c r="AG45" s="4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9"/>
      <c r="AB46" s="4"/>
      <c r="AC46" s="4"/>
      <c r="AD46" s="4"/>
      <c r="AE46" s="4"/>
      <c r="AF46" s="4"/>
      <c r="AG46" s="4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9"/>
      <c r="AB47" s="4"/>
      <c r="AC47" s="4"/>
      <c r="AD47" s="4"/>
      <c r="AE47" s="4"/>
      <c r="AF47" s="4"/>
      <c r="AG47" s="4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9"/>
      <c r="AB48" s="4"/>
      <c r="AC48" s="4"/>
      <c r="AD48" s="4"/>
      <c r="AE48" s="4"/>
      <c r="AF48" s="4"/>
      <c r="AG48" s="4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9"/>
      <c r="AB49" s="4"/>
      <c r="AC49" s="4"/>
      <c r="AD49" s="4"/>
      <c r="AE49" s="4"/>
      <c r="AF49" s="4"/>
      <c r="AG49" s="4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9"/>
      <c r="AB50" s="4"/>
      <c r="AC50" s="4"/>
      <c r="AD50" s="4"/>
      <c r="AE50" s="4"/>
      <c r="AF50" s="4"/>
      <c r="AG50" s="4"/>
    </row>
    <row r="51">
      <c r="A51" s="8"/>
      <c r="B51" s="44" t="s">
        <v>63</v>
      </c>
      <c r="C51" s="45"/>
      <c r="D51" s="45"/>
      <c r="E51" s="46"/>
      <c r="F51" s="8"/>
      <c r="G51" s="8"/>
      <c r="H51" s="8"/>
      <c r="I51" s="8"/>
      <c r="J51" s="8"/>
      <c r="K51" s="8"/>
      <c r="L51" s="8"/>
      <c r="M51" s="8"/>
      <c r="N51" s="8"/>
      <c r="O51" s="8"/>
      <c r="P51" s="79"/>
      <c r="Q51" s="8"/>
      <c r="R51" s="8"/>
      <c r="S51" s="8"/>
      <c r="T51" s="8"/>
      <c r="U51" s="8"/>
      <c r="V51" s="8"/>
      <c r="W51" s="8"/>
      <c r="X51" s="8"/>
      <c r="Y51" s="8"/>
      <c r="Z51" s="8"/>
      <c r="AA51" s="9"/>
      <c r="AB51" s="4"/>
      <c r="AC51" s="4"/>
      <c r="AD51" s="4"/>
      <c r="AE51" s="4"/>
      <c r="AF51" s="4"/>
      <c r="AG51" s="4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9"/>
      <c r="AB52" s="4"/>
      <c r="AC52" s="4"/>
      <c r="AD52" s="4"/>
      <c r="AE52" s="4"/>
      <c r="AF52" s="4"/>
      <c r="AG52" s="4"/>
    </row>
    <row r="53">
      <c r="A53" s="8"/>
      <c r="B53" s="66">
        <v>2023.0</v>
      </c>
      <c r="C53" s="8"/>
      <c r="D53" s="8"/>
      <c r="E53" s="75" t="s">
        <v>58</v>
      </c>
      <c r="F53" s="145">
        <f>MIN('2023'!N4:N55)</f>
        <v>-0.1518417343</v>
      </c>
      <c r="G53" s="75" t="s">
        <v>59</v>
      </c>
      <c r="H53" s="145">
        <f>MAX('2023'!N4:N55)</f>
        <v>0.1257089977</v>
      </c>
      <c r="I53" s="75" t="s">
        <v>60</v>
      </c>
      <c r="J53" s="145">
        <f>STDEV('2023'!N4:N55)</f>
        <v>0.04152825627</v>
      </c>
      <c r="K53" s="75" t="s">
        <v>61</v>
      </c>
      <c r="L53" s="145">
        <f>H53-F53</f>
        <v>0.277550732</v>
      </c>
      <c r="M53" s="8"/>
      <c r="N53" s="66">
        <v>2024.0</v>
      </c>
      <c r="O53" s="8"/>
      <c r="P53" s="8"/>
      <c r="Q53" s="75" t="s">
        <v>58</v>
      </c>
      <c r="R53" s="145">
        <f>MIN('2024 FY'!N4:N54)</f>
        <v>-0.1518417343</v>
      </c>
      <c r="S53" s="75" t="s">
        <v>59</v>
      </c>
      <c r="T53" s="145">
        <f>MAX('2024 FY'!N4:N54)</f>
        <v>0.1257089977</v>
      </c>
      <c r="U53" s="75" t="s">
        <v>60</v>
      </c>
      <c r="V53" s="145">
        <f>STDEV('2024 FY'!N4:N54)</f>
        <v>0.03917199946</v>
      </c>
      <c r="W53" s="75" t="s">
        <v>61</v>
      </c>
      <c r="X53" s="145">
        <f>T53-R53</f>
        <v>0.277550732</v>
      </c>
      <c r="Y53" s="8"/>
      <c r="Z53" s="8"/>
      <c r="AA53" s="9"/>
      <c r="AB53" s="4"/>
      <c r="AC53" s="4"/>
      <c r="AD53" s="4"/>
      <c r="AE53" s="4"/>
      <c r="AF53" s="4"/>
      <c r="AG53" s="4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9"/>
      <c r="AB54" s="4"/>
      <c r="AC54" s="4"/>
      <c r="AD54" s="4"/>
      <c r="AE54" s="4"/>
      <c r="AF54" s="4"/>
      <c r="AG54" s="4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9"/>
      <c r="AB55" s="4"/>
      <c r="AC55" s="4"/>
      <c r="AD55" s="4"/>
      <c r="AE55" s="4"/>
      <c r="AF55" s="4"/>
      <c r="AG55" s="4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9"/>
      <c r="AB56" s="4"/>
      <c r="AC56" s="4"/>
      <c r="AD56" s="4"/>
      <c r="AE56" s="4"/>
      <c r="AF56" s="4"/>
      <c r="AG56" s="4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9"/>
      <c r="AB57" s="4"/>
      <c r="AC57" s="4"/>
      <c r="AD57" s="4"/>
      <c r="AE57" s="4"/>
      <c r="AF57" s="4"/>
      <c r="AG57" s="4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9"/>
      <c r="AB58" s="4"/>
      <c r="AC58" s="4"/>
      <c r="AD58" s="4"/>
      <c r="AE58" s="4"/>
      <c r="AF58" s="4"/>
      <c r="AG58" s="4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9"/>
      <c r="AB59" s="4"/>
      <c r="AC59" s="4"/>
      <c r="AD59" s="4"/>
      <c r="AE59" s="4"/>
      <c r="AF59" s="4"/>
      <c r="AG59" s="4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9"/>
      <c r="AB60" s="4"/>
      <c r="AC60" s="4"/>
      <c r="AD60" s="4"/>
      <c r="AE60" s="4"/>
      <c r="AF60" s="4"/>
      <c r="AG60" s="4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9"/>
      <c r="AB61" s="4"/>
      <c r="AC61" s="4"/>
      <c r="AD61" s="4"/>
      <c r="AE61" s="4"/>
      <c r="AF61" s="4"/>
      <c r="AG61" s="4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9"/>
      <c r="AB62" s="4"/>
      <c r="AC62" s="4"/>
      <c r="AD62" s="4"/>
      <c r="AE62" s="4"/>
      <c r="AF62" s="4"/>
      <c r="AG62" s="4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9"/>
      <c r="AB63" s="4"/>
      <c r="AC63" s="4"/>
      <c r="AD63" s="4"/>
      <c r="AE63" s="4"/>
      <c r="AF63" s="4"/>
      <c r="AG63" s="4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9"/>
      <c r="AB64" s="4"/>
      <c r="AC64" s="4"/>
      <c r="AD64" s="4"/>
      <c r="AE64" s="4"/>
      <c r="AF64" s="4"/>
      <c r="AG64" s="4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9"/>
      <c r="AB65" s="4"/>
      <c r="AC65" s="4"/>
      <c r="AD65" s="4"/>
      <c r="AE65" s="4"/>
      <c r="AF65" s="4"/>
      <c r="AG65" s="4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9"/>
      <c r="AB66" s="4"/>
      <c r="AC66" s="4"/>
      <c r="AD66" s="4"/>
      <c r="AE66" s="4"/>
      <c r="AF66" s="4"/>
      <c r="AG66" s="4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9"/>
      <c r="AB67" s="4"/>
      <c r="AC67" s="4"/>
      <c r="AD67" s="4"/>
      <c r="AE67" s="4"/>
      <c r="AF67" s="4"/>
      <c r="AG67" s="4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9"/>
      <c r="AB68" s="4"/>
      <c r="AC68" s="4"/>
      <c r="AD68" s="4"/>
      <c r="AE68" s="4"/>
      <c r="AF68" s="4"/>
      <c r="AG68" s="4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9"/>
      <c r="AB69" s="4"/>
      <c r="AC69" s="4"/>
      <c r="AD69" s="4"/>
      <c r="AE69" s="4"/>
      <c r="AF69" s="4"/>
      <c r="AG69" s="4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9"/>
      <c r="AB70" s="4"/>
      <c r="AC70" s="4"/>
      <c r="AD70" s="4"/>
      <c r="AE70" s="4"/>
      <c r="AF70" s="4"/>
      <c r="AG70" s="4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9"/>
      <c r="AB71" s="4"/>
      <c r="AC71" s="4"/>
      <c r="AD71" s="4"/>
      <c r="AE71" s="4"/>
      <c r="AF71" s="4"/>
      <c r="AG71" s="4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9"/>
      <c r="AB72" s="4"/>
      <c r="AC72" s="4"/>
      <c r="AD72" s="4"/>
      <c r="AE72" s="4"/>
      <c r="AF72" s="4"/>
      <c r="AG72" s="4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9"/>
      <c r="AB73" s="4"/>
      <c r="AC73" s="4"/>
      <c r="AD73" s="4"/>
      <c r="AE73" s="4"/>
      <c r="AF73" s="4"/>
      <c r="AG73" s="4"/>
    </row>
    <row r="74">
      <c r="A74" s="8"/>
      <c r="B74" s="44" t="s">
        <v>64</v>
      </c>
      <c r="C74" s="45"/>
      <c r="D74" s="45"/>
      <c r="E74" s="46"/>
      <c r="F74" s="8"/>
      <c r="G74" s="8"/>
      <c r="H74" s="8"/>
      <c r="I74" s="8"/>
      <c r="J74" s="8"/>
      <c r="K74" s="8"/>
      <c r="L74" s="8"/>
      <c r="M74" s="8"/>
      <c r="N74" s="8"/>
      <c r="O74" s="8"/>
      <c r="P74" s="79"/>
      <c r="Q74" s="8"/>
      <c r="R74" s="8"/>
      <c r="S74" s="8"/>
      <c r="T74" s="8"/>
      <c r="U74" s="8"/>
      <c r="V74" s="8"/>
      <c r="W74" s="8"/>
      <c r="X74" s="8"/>
      <c r="Y74" s="8"/>
      <c r="Z74" s="8"/>
      <c r="AA74" s="9"/>
      <c r="AB74" s="4"/>
      <c r="AC74" s="4"/>
      <c r="AD74" s="4"/>
      <c r="AE74" s="4"/>
      <c r="AF74" s="4"/>
      <c r="AG74" s="4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9"/>
      <c r="AB75" s="4"/>
      <c r="AC75" s="4"/>
      <c r="AD75" s="4"/>
      <c r="AE75" s="4"/>
      <c r="AF75" s="4"/>
      <c r="AG75" s="4"/>
    </row>
    <row r="76">
      <c r="A76" s="8"/>
      <c r="B76" s="66">
        <v>2023.0</v>
      </c>
      <c r="C76" s="8"/>
      <c r="D76" s="8"/>
      <c r="E76" s="75" t="s">
        <v>58</v>
      </c>
      <c r="F76" s="145">
        <f>MIN('2023'!O4:O55)</f>
        <v>-0.1199155023</v>
      </c>
      <c r="G76" s="75" t="s">
        <v>59</v>
      </c>
      <c r="H76" s="145">
        <f>MAX('2023'!O4:O55)</f>
        <v>0.1649158346</v>
      </c>
      <c r="I76" s="75" t="s">
        <v>60</v>
      </c>
      <c r="J76" s="145">
        <f>STDEV('2023'!O4:O55)</f>
        <v>0.05025181072</v>
      </c>
      <c r="K76" s="75" t="s">
        <v>61</v>
      </c>
      <c r="L76" s="145">
        <f>H76-F76</f>
        <v>0.2848313368</v>
      </c>
      <c r="M76" s="8"/>
      <c r="N76" s="66">
        <v>2024.0</v>
      </c>
      <c r="O76" s="8"/>
      <c r="P76" s="8"/>
      <c r="Q76" s="75" t="s">
        <v>58</v>
      </c>
      <c r="R76" s="145">
        <f>MIN('2024 FY'!O4:O54)</f>
        <v>-0.1199155023</v>
      </c>
      <c r="S76" s="75" t="s">
        <v>59</v>
      </c>
      <c r="T76" s="145">
        <f>MAX('2024 FY'!O4:O54)</f>
        <v>0.1608918551</v>
      </c>
      <c r="U76" s="75" t="s">
        <v>60</v>
      </c>
      <c r="V76" s="145">
        <f>STDEV('2024 FY'!O4:O54)</f>
        <v>0.04600026813</v>
      </c>
      <c r="W76" s="75" t="s">
        <v>61</v>
      </c>
      <c r="X76" s="145">
        <f>T76-R76</f>
        <v>0.2808073573</v>
      </c>
      <c r="Y76" s="8"/>
      <c r="Z76" s="8"/>
      <c r="AA76" s="9"/>
      <c r="AB76" s="4"/>
      <c r="AC76" s="4"/>
      <c r="AD76" s="4"/>
      <c r="AE76" s="4"/>
      <c r="AF76" s="4"/>
      <c r="AG76" s="4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9"/>
      <c r="AB77" s="4"/>
      <c r="AC77" s="4"/>
      <c r="AD77" s="4"/>
      <c r="AE77" s="4"/>
      <c r="AF77" s="4"/>
      <c r="AG77" s="4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9"/>
      <c r="AB78" s="4"/>
      <c r="AC78" s="4"/>
      <c r="AD78" s="4"/>
      <c r="AE78" s="4"/>
      <c r="AF78" s="4"/>
      <c r="AG78" s="4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9"/>
      <c r="AB79" s="4"/>
      <c r="AC79" s="4"/>
      <c r="AD79" s="4"/>
      <c r="AE79" s="4"/>
      <c r="AF79" s="4"/>
      <c r="AG79" s="4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9"/>
      <c r="AB80" s="4"/>
      <c r="AC80" s="4"/>
      <c r="AD80" s="4"/>
      <c r="AE80" s="4"/>
      <c r="AF80" s="4"/>
      <c r="AG80" s="4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9"/>
      <c r="AB81" s="4"/>
      <c r="AC81" s="4"/>
      <c r="AD81" s="4"/>
      <c r="AE81" s="4"/>
      <c r="AF81" s="4"/>
      <c r="AG81" s="4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9"/>
      <c r="AB82" s="4"/>
      <c r="AC82" s="4"/>
      <c r="AD82" s="4"/>
      <c r="AE82" s="4"/>
      <c r="AF82" s="4"/>
      <c r="AG82" s="4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9"/>
      <c r="AB83" s="4"/>
      <c r="AC83" s="4"/>
      <c r="AD83" s="4"/>
      <c r="AE83" s="4"/>
      <c r="AF83" s="4"/>
      <c r="AG83" s="4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9"/>
      <c r="AB84" s="4"/>
      <c r="AC84" s="4"/>
      <c r="AD84" s="4"/>
      <c r="AE84" s="4"/>
      <c r="AF84" s="4"/>
      <c r="AG84" s="4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9"/>
      <c r="AB85" s="4"/>
      <c r="AC85" s="4"/>
      <c r="AD85" s="4"/>
      <c r="AE85" s="4"/>
      <c r="AF85" s="4"/>
      <c r="AG85" s="4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9"/>
      <c r="AB86" s="4"/>
      <c r="AC86" s="4"/>
      <c r="AD86" s="4"/>
      <c r="AE86" s="4"/>
      <c r="AF86" s="4"/>
      <c r="AG86" s="4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9"/>
      <c r="AB87" s="4"/>
      <c r="AC87" s="4"/>
      <c r="AD87" s="4"/>
      <c r="AE87" s="4"/>
      <c r="AF87" s="4"/>
      <c r="AG87" s="4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9"/>
      <c r="AB88" s="4"/>
      <c r="AC88" s="4"/>
      <c r="AD88" s="4"/>
      <c r="AE88" s="4"/>
      <c r="AF88" s="4"/>
      <c r="AG88" s="4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9"/>
      <c r="AB89" s="4"/>
      <c r="AC89" s="4"/>
      <c r="AD89" s="4"/>
      <c r="AE89" s="4"/>
      <c r="AF89" s="4"/>
      <c r="AG89" s="4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9"/>
      <c r="AB90" s="4"/>
      <c r="AC90" s="4"/>
      <c r="AD90" s="4"/>
      <c r="AE90" s="4"/>
      <c r="AF90" s="4"/>
      <c r="AG90" s="4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9"/>
      <c r="AB91" s="4"/>
      <c r="AC91" s="4"/>
      <c r="AD91" s="4"/>
      <c r="AE91" s="4"/>
      <c r="AF91" s="4"/>
      <c r="AG91" s="4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9"/>
      <c r="AB92" s="4"/>
      <c r="AC92" s="4"/>
      <c r="AD92" s="4"/>
      <c r="AE92" s="4"/>
      <c r="AF92" s="4"/>
      <c r="AG92" s="4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9"/>
      <c r="AB93" s="4"/>
      <c r="AC93" s="4"/>
      <c r="AD93" s="4"/>
      <c r="AE93" s="4"/>
      <c r="AF93" s="4"/>
      <c r="AG93" s="4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9"/>
      <c r="AB94" s="4"/>
      <c r="AC94" s="4"/>
      <c r="AD94" s="4"/>
      <c r="AE94" s="4"/>
      <c r="AF94" s="4"/>
      <c r="AG94" s="4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9"/>
      <c r="AB95" s="4"/>
      <c r="AC95" s="4"/>
      <c r="AD95" s="4"/>
      <c r="AE95" s="4"/>
      <c r="AF95" s="4"/>
      <c r="AG95" s="4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9"/>
      <c r="AB96" s="4"/>
      <c r="AC96" s="4"/>
      <c r="AD96" s="4"/>
      <c r="AE96" s="4"/>
      <c r="AF96" s="4"/>
      <c r="AG96" s="4"/>
    </row>
    <row r="97">
      <c r="A97" s="8"/>
      <c r="B97" s="44" t="s">
        <v>65</v>
      </c>
      <c r="C97" s="45"/>
      <c r="D97" s="45"/>
      <c r="E97" s="46"/>
      <c r="F97" s="8"/>
      <c r="G97" s="8"/>
      <c r="H97" s="8"/>
      <c r="I97" s="8"/>
      <c r="J97" s="8"/>
      <c r="K97" s="8"/>
      <c r="L97" s="8"/>
      <c r="M97" s="8"/>
      <c r="N97" s="8"/>
      <c r="O97" s="8"/>
      <c r="P97" s="79"/>
      <c r="Q97" s="8"/>
      <c r="R97" s="8"/>
      <c r="S97" s="8"/>
      <c r="T97" s="8"/>
      <c r="U97" s="8"/>
      <c r="V97" s="8"/>
      <c r="W97" s="8"/>
      <c r="X97" s="8"/>
      <c r="Y97" s="8"/>
      <c r="Z97" s="8"/>
      <c r="AA97" s="9"/>
      <c r="AB97" s="4"/>
      <c r="AC97" s="4"/>
      <c r="AD97" s="4"/>
      <c r="AE97" s="4"/>
      <c r="AF97" s="4"/>
      <c r="AG97" s="4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9"/>
      <c r="AB98" s="4"/>
      <c r="AC98" s="4"/>
      <c r="AD98" s="4"/>
      <c r="AE98" s="4"/>
      <c r="AF98" s="4"/>
      <c r="AG98" s="4"/>
    </row>
    <row r="99">
      <c r="A99" s="8"/>
      <c r="B99" s="66">
        <v>2023.0</v>
      </c>
      <c r="C99" s="8"/>
      <c r="D99" s="8"/>
      <c r="E99" s="75" t="s">
        <v>58</v>
      </c>
      <c r="F99" s="146">
        <f>MIN('2023'!P4:P55)</f>
        <v>-0.1281044368</v>
      </c>
      <c r="G99" s="75" t="s">
        <v>59</v>
      </c>
      <c r="H99" s="145">
        <f>MAX('2023'!P4:P55)</f>
        <v>0.1030109437</v>
      </c>
      <c r="I99" s="75" t="s">
        <v>60</v>
      </c>
      <c r="J99" s="145">
        <f>STDEV('2023'!P4:P55)</f>
        <v>0.04670234969</v>
      </c>
      <c r="K99" s="75" t="s">
        <v>61</v>
      </c>
      <c r="L99" s="145">
        <f>H99-F99</f>
        <v>0.2311153805</v>
      </c>
      <c r="M99" s="8"/>
      <c r="N99" s="66">
        <v>2024.0</v>
      </c>
      <c r="O99" s="8"/>
      <c r="P99" s="8"/>
      <c r="Q99" s="75" t="s">
        <v>58</v>
      </c>
      <c r="R99" s="145">
        <f>MIN('2024 FY'!P4:P54)</f>
        <v>-0.1281044368</v>
      </c>
      <c r="S99" s="75" t="s">
        <v>59</v>
      </c>
      <c r="T99" s="145">
        <f>MAX('2024 FY'!P4:P54)</f>
        <v>0.1030109437</v>
      </c>
      <c r="U99" s="75" t="s">
        <v>60</v>
      </c>
      <c r="V99" s="145">
        <f>STDEV('2024 FY'!P4:P54)</f>
        <v>0.04480271951</v>
      </c>
      <c r="W99" s="75" t="s">
        <v>61</v>
      </c>
      <c r="X99" s="145">
        <f>T99-R99</f>
        <v>0.2311153805</v>
      </c>
      <c r="Y99" s="8"/>
      <c r="Z99" s="8"/>
      <c r="AA99" s="9"/>
      <c r="AB99" s="4"/>
      <c r="AC99" s="4"/>
      <c r="AD99" s="4"/>
      <c r="AE99" s="4"/>
      <c r="AF99" s="4"/>
      <c r="AG99" s="4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9"/>
      <c r="AB100" s="4"/>
      <c r="AC100" s="4"/>
      <c r="AD100" s="4"/>
      <c r="AE100" s="4"/>
      <c r="AF100" s="4"/>
      <c r="AG100" s="4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9"/>
      <c r="AB101" s="4"/>
      <c r="AC101" s="4"/>
      <c r="AD101" s="4"/>
      <c r="AE101" s="4"/>
      <c r="AF101" s="4"/>
      <c r="AG101" s="4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9"/>
      <c r="AB102" s="4"/>
      <c r="AC102" s="4"/>
      <c r="AD102" s="4"/>
      <c r="AE102" s="4"/>
      <c r="AF102" s="4"/>
      <c r="AG102" s="4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9"/>
      <c r="AB103" s="4"/>
      <c r="AC103" s="4"/>
      <c r="AD103" s="4"/>
      <c r="AE103" s="4"/>
      <c r="AF103" s="4"/>
      <c r="AG103" s="4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9"/>
      <c r="AB104" s="4"/>
      <c r="AC104" s="4"/>
      <c r="AD104" s="4"/>
      <c r="AE104" s="4"/>
      <c r="AF104" s="4"/>
      <c r="AG104" s="4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9"/>
      <c r="AB105" s="4"/>
      <c r="AC105" s="4"/>
      <c r="AD105" s="4"/>
      <c r="AE105" s="4"/>
      <c r="AF105" s="4"/>
      <c r="AG105" s="4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9"/>
      <c r="AB106" s="4"/>
      <c r="AC106" s="4"/>
      <c r="AD106" s="4"/>
      <c r="AE106" s="4"/>
      <c r="AF106" s="4"/>
      <c r="AG106" s="4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9"/>
      <c r="AB107" s="4"/>
      <c r="AC107" s="4"/>
      <c r="AD107" s="4"/>
      <c r="AE107" s="4"/>
      <c r="AF107" s="4"/>
      <c r="AG107" s="4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9"/>
      <c r="AB108" s="4"/>
      <c r="AC108" s="4"/>
      <c r="AD108" s="4"/>
      <c r="AE108" s="4"/>
      <c r="AF108" s="4"/>
      <c r="AG108" s="4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9"/>
      <c r="AB109" s="4"/>
      <c r="AC109" s="4"/>
      <c r="AD109" s="4"/>
      <c r="AE109" s="4"/>
      <c r="AF109" s="4"/>
      <c r="AG109" s="4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/>
      <c r="AB110" s="4"/>
      <c r="AC110" s="4"/>
      <c r="AD110" s="4"/>
      <c r="AE110" s="4"/>
      <c r="AF110" s="4"/>
      <c r="AG110" s="4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9"/>
      <c r="AB111" s="4"/>
      <c r="AC111" s="4"/>
      <c r="AD111" s="4"/>
      <c r="AE111" s="4"/>
      <c r="AF111" s="4"/>
      <c r="AG111" s="4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9"/>
      <c r="AB112" s="4"/>
      <c r="AC112" s="4"/>
      <c r="AD112" s="4"/>
      <c r="AE112" s="4"/>
      <c r="AF112" s="4"/>
      <c r="AG112" s="4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9"/>
      <c r="AB113" s="4"/>
      <c r="AC113" s="4"/>
      <c r="AD113" s="4"/>
      <c r="AE113" s="4"/>
      <c r="AF113" s="4"/>
      <c r="AG113" s="4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9"/>
      <c r="AB114" s="4"/>
      <c r="AC114" s="4"/>
      <c r="AD114" s="4"/>
      <c r="AE114" s="4"/>
      <c r="AF114" s="4"/>
      <c r="AG114" s="4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9"/>
      <c r="AB115" s="4"/>
      <c r="AC115" s="4"/>
      <c r="AD115" s="4"/>
      <c r="AE115" s="4"/>
      <c r="AF115" s="4"/>
      <c r="AG115" s="4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9"/>
      <c r="AB116" s="4"/>
      <c r="AC116" s="4"/>
      <c r="AD116" s="4"/>
      <c r="AE116" s="4"/>
      <c r="AF116" s="4"/>
      <c r="AG116" s="4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9"/>
      <c r="AB117" s="4"/>
      <c r="AC117" s="4"/>
      <c r="AD117" s="4"/>
      <c r="AE117" s="4"/>
      <c r="AF117" s="4"/>
      <c r="AG117" s="4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9"/>
      <c r="AB118" s="4"/>
      <c r="AC118" s="4"/>
      <c r="AD118" s="4"/>
      <c r="AE118" s="4"/>
      <c r="AF118" s="4"/>
      <c r="AG118" s="4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9"/>
      <c r="AB119" s="4"/>
      <c r="AC119" s="4"/>
      <c r="AD119" s="4"/>
      <c r="AE119" s="4"/>
      <c r="AF119" s="4"/>
      <c r="AG119" s="4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9"/>
      <c r="AB120" s="4"/>
      <c r="AC120" s="4"/>
      <c r="AD120" s="4"/>
      <c r="AE120" s="4"/>
      <c r="AF120" s="4"/>
      <c r="AG120" s="4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9"/>
      <c r="AB121" s="4"/>
      <c r="AC121" s="4"/>
      <c r="AD121" s="4"/>
      <c r="AE121" s="4"/>
      <c r="AF121" s="4"/>
      <c r="AG121" s="4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9"/>
      <c r="AB122" s="4"/>
      <c r="AC122" s="4"/>
      <c r="AD122" s="4"/>
      <c r="AE122" s="4"/>
      <c r="AF122" s="4"/>
      <c r="AG122" s="4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9"/>
      <c r="AB123" s="4"/>
      <c r="AC123" s="4"/>
      <c r="AD123" s="4"/>
      <c r="AE123" s="4"/>
      <c r="AF123" s="4"/>
      <c r="AG123" s="4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9"/>
      <c r="AB124" s="4"/>
      <c r="AC124" s="4"/>
      <c r="AD124" s="4"/>
      <c r="AE124" s="4"/>
      <c r="AF124" s="4"/>
      <c r="AG124" s="4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9"/>
      <c r="AB125" s="4"/>
      <c r="AC125" s="4"/>
      <c r="AD125" s="4"/>
      <c r="AE125" s="4"/>
      <c r="AF125" s="4"/>
      <c r="AG125" s="4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9"/>
      <c r="AB126" s="4"/>
      <c r="AC126" s="4"/>
      <c r="AD126" s="4"/>
      <c r="AE126" s="4"/>
      <c r="AF126" s="4"/>
      <c r="AG126" s="4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9"/>
      <c r="AB127" s="4"/>
      <c r="AC127" s="4"/>
      <c r="AD127" s="4"/>
      <c r="AE127" s="4"/>
      <c r="AF127" s="4"/>
      <c r="AG127" s="4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9"/>
      <c r="AB128" s="4"/>
      <c r="AC128" s="4"/>
      <c r="AD128" s="4"/>
      <c r="AE128" s="4"/>
      <c r="AF128" s="4"/>
      <c r="AG128" s="4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9"/>
      <c r="AB129" s="4"/>
      <c r="AC129" s="4"/>
      <c r="AD129" s="4"/>
      <c r="AE129" s="4"/>
      <c r="AF129" s="4"/>
      <c r="AG129" s="4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9"/>
      <c r="AB130" s="4"/>
      <c r="AC130" s="4"/>
      <c r="AD130" s="4"/>
      <c r="AE130" s="4"/>
      <c r="AF130" s="4"/>
      <c r="AG130" s="4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9"/>
      <c r="AB131" s="4"/>
      <c r="AC131" s="4"/>
      <c r="AD131" s="4"/>
      <c r="AE131" s="4"/>
      <c r="AF131" s="4"/>
      <c r="AG131" s="4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9"/>
      <c r="AB132" s="4"/>
      <c r="AC132" s="4"/>
      <c r="AD132" s="4"/>
      <c r="AE132" s="4"/>
      <c r="AF132" s="4"/>
      <c r="AG132" s="4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9"/>
      <c r="AB133" s="4"/>
      <c r="AC133" s="4"/>
      <c r="AD133" s="4"/>
      <c r="AE133" s="4"/>
      <c r="AF133" s="4"/>
      <c r="AG133" s="4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9"/>
      <c r="AB134" s="4"/>
      <c r="AC134" s="4"/>
      <c r="AD134" s="4"/>
      <c r="AE134" s="4"/>
      <c r="AF134" s="4"/>
      <c r="AG134" s="4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9"/>
      <c r="AB135" s="4"/>
      <c r="AC135" s="4"/>
      <c r="AD135" s="4"/>
      <c r="AE135" s="4"/>
      <c r="AF135" s="4"/>
      <c r="AG135" s="4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9"/>
      <c r="AB136" s="4"/>
      <c r="AC136" s="4"/>
      <c r="AD136" s="4"/>
      <c r="AE136" s="4"/>
      <c r="AF136" s="4"/>
      <c r="AG136" s="4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9"/>
      <c r="AB137" s="4"/>
      <c r="AC137" s="4"/>
      <c r="AD137" s="4"/>
      <c r="AE137" s="4"/>
      <c r="AF137" s="4"/>
      <c r="AG137" s="4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9"/>
      <c r="AB138" s="4"/>
      <c r="AC138" s="4"/>
      <c r="AD138" s="4"/>
      <c r="AE138" s="4"/>
      <c r="AF138" s="4"/>
      <c r="AG138" s="4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9"/>
      <c r="AB139" s="4"/>
      <c r="AC139" s="4"/>
      <c r="AD139" s="4"/>
      <c r="AE139" s="4"/>
      <c r="AF139" s="4"/>
      <c r="AG139" s="4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9"/>
      <c r="AB140" s="4"/>
      <c r="AC140" s="4"/>
      <c r="AD140" s="4"/>
      <c r="AE140" s="4"/>
      <c r="AF140" s="4"/>
      <c r="AG140" s="4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9"/>
      <c r="AB141" s="4"/>
      <c r="AC141" s="4"/>
      <c r="AD141" s="4"/>
      <c r="AE141" s="4"/>
      <c r="AF141" s="4"/>
      <c r="AG141" s="4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9"/>
      <c r="AB142" s="4"/>
      <c r="AC142" s="4"/>
      <c r="AD142" s="4"/>
      <c r="AE142" s="4"/>
      <c r="AF142" s="4"/>
      <c r="AG142" s="4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9"/>
      <c r="AB143" s="4"/>
      <c r="AC143" s="4"/>
      <c r="AD143" s="4"/>
      <c r="AE143" s="4"/>
      <c r="AF143" s="4"/>
      <c r="AG143" s="4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9"/>
      <c r="AB144" s="4"/>
      <c r="AC144" s="4"/>
      <c r="AD144" s="4"/>
      <c r="AE144" s="4"/>
      <c r="AF144" s="4"/>
      <c r="AG144" s="4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9"/>
      <c r="AB145" s="4"/>
      <c r="AC145" s="4"/>
      <c r="AD145" s="4"/>
      <c r="AE145" s="4"/>
      <c r="AF145" s="4"/>
      <c r="AG145" s="4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9"/>
      <c r="AB146" s="4"/>
      <c r="AC146" s="4"/>
      <c r="AD146" s="4"/>
      <c r="AE146" s="4"/>
      <c r="AF146" s="4"/>
      <c r="AG146" s="4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9"/>
      <c r="AB147" s="4"/>
      <c r="AC147" s="4"/>
      <c r="AD147" s="4"/>
      <c r="AE147" s="4"/>
      <c r="AF147" s="4"/>
      <c r="AG147" s="4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9"/>
      <c r="AB148" s="4"/>
      <c r="AC148" s="4"/>
      <c r="AD148" s="4"/>
      <c r="AE148" s="4"/>
      <c r="AF148" s="4"/>
      <c r="AG148" s="4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9"/>
      <c r="AB149" s="4"/>
      <c r="AC149" s="4"/>
      <c r="AD149" s="4"/>
      <c r="AE149" s="4"/>
      <c r="AF149" s="4"/>
      <c r="AG149" s="4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9"/>
      <c r="AB150" s="4"/>
      <c r="AC150" s="4"/>
      <c r="AD150" s="4"/>
      <c r="AE150" s="4"/>
      <c r="AF150" s="4"/>
      <c r="AG150" s="4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9"/>
      <c r="AB151" s="4"/>
      <c r="AC151" s="4"/>
      <c r="AD151" s="4"/>
      <c r="AE151" s="4"/>
      <c r="AF151" s="4"/>
      <c r="AG151" s="4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9"/>
      <c r="AB152" s="4"/>
      <c r="AC152" s="4"/>
      <c r="AD152" s="4"/>
      <c r="AE152" s="4"/>
      <c r="AF152" s="4"/>
      <c r="AG152" s="4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9"/>
      <c r="AB153" s="4"/>
      <c r="AC153" s="4"/>
      <c r="AD153" s="4"/>
      <c r="AE153" s="4"/>
      <c r="AF153" s="4"/>
      <c r="AG153" s="4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9"/>
      <c r="AB154" s="4"/>
      <c r="AC154" s="4"/>
      <c r="AD154" s="4"/>
      <c r="AE154" s="4"/>
      <c r="AF154" s="4"/>
      <c r="AG154" s="4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9"/>
      <c r="AB155" s="4"/>
      <c r="AC155" s="4"/>
      <c r="AD155" s="4"/>
      <c r="AE155" s="4"/>
      <c r="AF155" s="4"/>
      <c r="AG155" s="4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9"/>
      <c r="AB156" s="4"/>
      <c r="AC156" s="4"/>
      <c r="AD156" s="4"/>
      <c r="AE156" s="4"/>
      <c r="AF156" s="4"/>
      <c r="AG156" s="4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9"/>
      <c r="AB157" s="4"/>
      <c r="AC157" s="4"/>
      <c r="AD157" s="4"/>
      <c r="AE157" s="4"/>
      <c r="AF157" s="4"/>
      <c r="AG157" s="4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9"/>
      <c r="AB158" s="4"/>
      <c r="AC158" s="4"/>
      <c r="AD158" s="4"/>
      <c r="AE158" s="4"/>
      <c r="AF158" s="4"/>
      <c r="AG158" s="4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9"/>
      <c r="AB159" s="4"/>
      <c r="AC159" s="4"/>
      <c r="AD159" s="4"/>
      <c r="AE159" s="4"/>
      <c r="AF159" s="4"/>
      <c r="AG159" s="4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9"/>
      <c r="AB160" s="4"/>
      <c r="AC160" s="4"/>
      <c r="AD160" s="4"/>
      <c r="AE160" s="4"/>
      <c r="AF160" s="4"/>
      <c r="AG160" s="4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9"/>
      <c r="AB161" s="4"/>
      <c r="AC161" s="4"/>
      <c r="AD161" s="4"/>
      <c r="AE161" s="4"/>
      <c r="AF161" s="4"/>
      <c r="AG161" s="4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9"/>
      <c r="AB162" s="4"/>
      <c r="AC162" s="4"/>
      <c r="AD162" s="4"/>
      <c r="AE162" s="4"/>
      <c r="AF162" s="4"/>
      <c r="AG162" s="4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9"/>
      <c r="AB163" s="4"/>
      <c r="AC163" s="4"/>
      <c r="AD163" s="4"/>
      <c r="AE163" s="4"/>
      <c r="AF163" s="4"/>
      <c r="AG163" s="4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9"/>
      <c r="AB164" s="4"/>
      <c r="AC164" s="4"/>
      <c r="AD164" s="4"/>
      <c r="AE164" s="4"/>
      <c r="AF164" s="4"/>
      <c r="AG164" s="4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9"/>
      <c r="AB165" s="4"/>
      <c r="AC165" s="4"/>
      <c r="AD165" s="4"/>
      <c r="AE165" s="4"/>
      <c r="AF165" s="4"/>
      <c r="AG165" s="4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9"/>
      <c r="AB166" s="4"/>
      <c r="AC166" s="4"/>
      <c r="AD166" s="4"/>
      <c r="AE166" s="4"/>
      <c r="AF166" s="4"/>
      <c r="AG166" s="4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9"/>
      <c r="AB167" s="4"/>
      <c r="AC167" s="4"/>
      <c r="AD167" s="4"/>
      <c r="AE167" s="4"/>
      <c r="AF167" s="4"/>
      <c r="AG167" s="4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9"/>
      <c r="AB168" s="4"/>
      <c r="AC168" s="4"/>
      <c r="AD168" s="4"/>
      <c r="AE168" s="4"/>
      <c r="AF168" s="4"/>
      <c r="AG168" s="4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9"/>
      <c r="AB169" s="4"/>
      <c r="AC169" s="4"/>
      <c r="AD169" s="4"/>
      <c r="AE169" s="4"/>
      <c r="AF169" s="4"/>
      <c r="AG169" s="4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9"/>
      <c r="AB170" s="4"/>
      <c r="AC170" s="4"/>
      <c r="AD170" s="4"/>
      <c r="AE170" s="4"/>
      <c r="AF170" s="4"/>
      <c r="AG170" s="4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9"/>
      <c r="AB171" s="4"/>
      <c r="AC171" s="4"/>
      <c r="AD171" s="4"/>
      <c r="AE171" s="4"/>
      <c r="AF171" s="4"/>
      <c r="AG171" s="4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9"/>
      <c r="AB172" s="4"/>
      <c r="AC172" s="4"/>
      <c r="AD172" s="4"/>
      <c r="AE172" s="4"/>
      <c r="AF172" s="4"/>
      <c r="AG172" s="4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9"/>
      <c r="AB173" s="4"/>
      <c r="AC173" s="4"/>
      <c r="AD173" s="4"/>
      <c r="AE173" s="4"/>
      <c r="AF173" s="4"/>
      <c r="AG173" s="4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9"/>
      <c r="AB174" s="4"/>
      <c r="AC174" s="4"/>
      <c r="AD174" s="4"/>
      <c r="AE174" s="4"/>
      <c r="AF174" s="4"/>
      <c r="AG174" s="4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9"/>
      <c r="AB175" s="4"/>
      <c r="AC175" s="4"/>
      <c r="AD175" s="4"/>
      <c r="AE175" s="4"/>
      <c r="AF175" s="4"/>
      <c r="AG175" s="4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9"/>
      <c r="AB176" s="4"/>
      <c r="AC176" s="4"/>
      <c r="AD176" s="4"/>
      <c r="AE176" s="4"/>
      <c r="AF176" s="4"/>
      <c r="AG176" s="4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9"/>
      <c r="AB177" s="4"/>
      <c r="AC177" s="4"/>
      <c r="AD177" s="4"/>
      <c r="AE177" s="4"/>
      <c r="AF177" s="4"/>
      <c r="AG177" s="4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  <c r="AB178" s="4"/>
      <c r="AC178" s="4"/>
      <c r="AD178" s="4"/>
      <c r="AE178" s="4"/>
      <c r="AF178" s="4"/>
      <c r="AG178" s="4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9"/>
      <c r="AB179" s="4"/>
      <c r="AC179" s="4"/>
      <c r="AD179" s="4"/>
      <c r="AE179" s="4"/>
      <c r="AF179" s="4"/>
      <c r="AG179" s="4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9"/>
      <c r="AB180" s="4"/>
      <c r="AC180" s="4"/>
      <c r="AD180" s="4"/>
      <c r="AE180" s="4"/>
      <c r="AF180" s="4"/>
      <c r="AG180" s="4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9"/>
      <c r="AB181" s="4"/>
      <c r="AC181" s="4"/>
      <c r="AD181" s="4"/>
      <c r="AE181" s="4"/>
      <c r="AF181" s="4"/>
      <c r="AG181" s="4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9"/>
      <c r="AB182" s="4"/>
      <c r="AC182" s="4"/>
      <c r="AD182" s="4"/>
      <c r="AE182" s="4"/>
      <c r="AF182" s="4"/>
      <c r="AG182" s="4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9"/>
      <c r="AB183" s="4"/>
      <c r="AC183" s="4"/>
      <c r="AD183" s="4"/>
      <c r="AE183" s="4"/>
      <c r="AF183" s="4"/>
      <c r="AG183" s="4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9"/>
      <c r="AB184" s="4"/>
      <c r="AC184" s="4"/>
      <c r="AD184" s="4"/>
      <c r="AE184" s="4"/>
      <c r="AF184" s="4"/>
      <c r="AG184" s="4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9"/>
      <c r="AB185" s="4"/>
      <c r="AC185" s="4"/>
      <c r="AD185" s="4"/>
      <c r="AE185" s="4"/>
      <c r="AF185" s="4"/>
      <c r="AG185" s="4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9"/>
      <c r="AB186" s="4"/>
      <c r="AC186" s="4"/>
      <c r="AD186" s="4"/>
      <c r="AE186" s="4"/>
      <c r="AF186" s="4"/>
      <c r="AG186" s="4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  <c r="AB187" s="4"/>
      <c r="AC187" s="4"/>
      <c r="AD187" s="4"/>
      <c r="AE187" s="4"/>
      <c r="AF187" s="4"/>
      <c r="AG187" s="4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9"/>
      <c r="AB188" s="4"/>
      <c r="AC188" s="4"/>
      <c r="AD188" s="4"/>
      <c r="AE188" s="4"/>
      <c r="AF188" s="4"/>
      <c r="AG188" s="4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9"/>
      <c r="AB189" s="4"/>
      <c r="AC189" s="4"/>
      <c r="AD189" s="4"/>
      <c r="AE189" s="4"/>
      <c r="AF189" s="4"/>
      <c r="AG189" s="4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9"/>
      <c r="AB190" s="4"/>
      <c r="AC190" s="4"/>
      <c r="AD190" s="4"/>
      <c r="AE190" s="4"/>
      <c r="AF190" s="4"/>
      <c r="AG190" s="4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9"/>
      <c r="AB191" s="4"/>
      <c r="AC191" s="4"/>
      <c r="AD191" s="4"/>
      <c r="AE191" s="4"/>
      <c r="AF191" s="4"/>
      <c r="AG191" s="4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9"/>
      <c r="AB192" s="4"/>
      <c r="AC192" s="4"/>
      <c r="AD192" s="4"/>
      <c r="AE192" s="4"/>
      <c r="AF192" s="4"/>
      <c r="AG192" s="4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9"/>
      <c r="AB193" s="4"/>
      <c r="AC193" s="4"/>
      <c r="AD193" s="4"/>
      <c r="AE193" s="4"/>
      <c r="AF193" s="4"/>
      <c r="AG193" s="4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9"/>
      <c r="AB194" s="4"/>
      <c r="AC194" s="4"/>
      <c r="AD194" s="4"/>
      <c r="AE194" s="4"/>
      <c r="AF194" s="4"/>
      <c r="AG194" s="4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9"/>
      <c r="AB195" s="4"/>
      <c r="AC195" s="4"/>
      <c r="AD195" s="4"/>
      <c r="AE195" s="4"/>
      <c r="AF195" s="4"/>
      <c r="AG195" s="4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9"/>
      <c r="AB196" s="4"/>
      <c r="AC196" s="4"/>
      <c r="AD196" s="4"/>
      <c r="AE196" s="4"/>
      <c r="AF196" s="4"/>
      <c r="AG196" s="4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9"/>
      <c r="AB197" s="4"/>
      <c r="AC197" s="4"/>
      <c r="AD197" s="4"/>
      <c r="AE197" s="4"/>
      <c r="AF197" s="4"/>
      <c r="AG197" s="4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9"/>
      <c r="AB198" s="4"/>
      <c r="AC198" s="4"/>
      <c r="AD198" s="4"/>
      <c r="AE198" s="4"/>
      <c r="AF198" s="4"/>
      <c r="AG198" s="4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9"/>
      <c r="AB199" s="4"/>
      <c r="AC199" s="4"/>
      <c r="AD199" s="4"/>
      <c r="AE199" s="4"/>
      <c r="AF199" s="4"/>
      <c r="AG199" s="4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9"/>
      <c r="AB200" s="4"/>
      <c r="AC200" s="4"/>
      <c r="AD200" s="4"/>
      <c r="AE200" s="4"/>
      <c r="AF200" s="4"/>
      <c r="AG200" s="4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9"/>
      <c r="AB201" s="4"/>
      <c r="AC201" s="4"/>
      <c r="AD201" s="4"/>
      <c r="AE201" s="4"/>
      <c r="AF201" s="4"/>
      <c r="AG201" s="4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9"/>
      <c r="AB202" s="4"/>
      <c r="AC202" s="4"/>
      <c r="AD202" s="4"/>
      <c r="AE202" s="4"/>
      <c r="AF202" s="4"/>
      <c r="AG202" s="4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9"/>
      <c r="AB203" s="4"/>
      <c r="AC203" s="4"/>
      <c r="AD203" s="4"/>
      <c r="AE203" s="4"/>
      <c r="AF203" s="4"/>
      <c r="AG203" s="4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9"/>
      <c r="AB204" s="4"/>
      <c r="AC204" s="4"/>
      <c r="AD204" s="4"/>
      <c r="AE204" s="4"/>
      <c r="AF204" s="4"/>
      <c r="AG204" s="4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9"/>
      <c r="AB205" s="4"/>
      <c r="AC205" s="4"/>
      <c r="AD205" s="4"/>
      <c r="AE205" s="4"/>
      <c r="AF205" s="4"/>
      <c r="AG205" s="4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9"/>
      <c r="AB206" s="4"/>
      <c r="AC206" s="4"/>
      <c r="AD206" s="4"/>
      <c r="AE206" s="4"/>
      <c r="AF206" s="4"/>
      <c r="AG206" s="4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9"/>
      <c r="AB207" s="4"/>
      <c r="AC207" s="4"/>
      <c r="AD207" s="4"/>
      <c r="AE207" s="4"/>
      <c r="AF207" s="4"/>
      <c r="AG207" s="4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9"/>
      <c r="AB208" s="4"/>
      <c r="AC208" s="4"/>
      <c r="AD208" s="4"/>
      <c r="AE208" s="4"/>
      <c r="AF208" s="4"/>
      <c r="AG208" s="4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9"/>
      <c r="AB209" s="4"/>
      <c r="AC209" s="4"/>
      <c r="AD209" s="4"/>
      <c r="AE209" s="4"/>
      <c r="AF209" s="4"/>
      <c r="AG209" s="4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9"/>
      <c r="AB210" s="4"/>
      <c r="AC210" s="4"/>
      <c r="AD210" s="4"/>
      <c r="AE210" s="4"/>
      <c r="AF210" s="4"/>
      <c r="AG210" s="4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9"/>
      <c r="AB211" s="4"/>
      <c r="AC211" s="4"/>
      <c r="AD211" s="4"/>
      <c r="AE211" s="4"/>
      <c r="AF211" s="4"/>
      <c r="AG211" s="4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9"/>
      <c r="AB212" s="4"/>
      <c r="AC212" s="4"/>
      <c r="AD212" s="4"/>
      <c r="AE212" s="4"/>
      <c r="AF212" s="4"/>
      <c r="AG212" s="4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9"/>
      <c r="AB213" s="4"/>
      <c r="AC213" s="4"/>
      <c r="AD213" s="4"/>
      <c r="AE213" s="4"/>
      <c r="AF213" s="4"/>
      <c r="AG213" s="4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9"/>
      <c r="AB214" s="4"/>
      <c r="AC214" s="4"/>
      <c r="AD214" s="4"/>
      <c r="AE214" s="4"/>
      <c r="AF214" s="4"/>
      <c r="AG214" s="4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9"/>
      <c r="AB215" s="4"/>
      <c r="AC215" s="4"/>
      <c r="AD215" s="4"/>
      <c r="AE215" s="4"/>
      <c r="AF215" s="4"/>
      <c r="AG215" s="4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9"/>
      <c r="AB216" s="4"/>
      <c r="AC216" s="4"/>
      <c r="AD216" s="4"/>
      <c r="AE216" s="4"/>
      <c r="AF216" s="4"/>
      <c r="AG216" s="4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9"/>
      <c r="AB217" s="4"/>
      <c r="AC217" s="4"/>
      <c r="AD217" s="4"/>
      <c r="AE217" s="4"/>
      <c r="AF217" s="4"/>
      <c r="AG217" s="4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9"/>
      <c r="AB218" s="4"/>
      <c r="AC218" s="4"/>
      <c r="AD218" s="4"/>
      <c r="AE218" s="4"/>
      <c r="AF218" s="4"/>
      <c r="AG218" s="4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9"/>
      <c r="AB219" s="4"/>
      <c r="AC219" s="4"/>
      <c r="AD219" s="4"/>
      <c r="AE219" s="4"/>
      <c r="AF219" s="4"/>
      <c r="AG219" s="4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9"/>
      <c r="AB220" s="4"/>
      <c r="AC220" s="4"/>
      <c r="AD220" s="4"/>
      <c r="AE220" s="4"/>
      <c r="AF220" s="4"/>
      <c r="AG220" s="4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9"/>
      <c r="AB221" s="4"/>
      <c r="AC221" s="4"/>
      <c r="AD221" s="4"/>
      <c r="AE221" s="4"/>
      <c r="AF221" s="4"/>
      <c r="AG221" s="4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9"/>
      <c r="AB222" s="4"/>
      <c r="AC222" s="4"/>
      <c r="AD222" s="4"/>
      <c r="AE222" s="4"/>
      <c r="AF222" s="4"/>
      <c r="AG222" s="4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9"/>
      <c r="AB223" s="4"/>
      <c r="AC223" s="4"/>
      <c r="AD223" s="4"/>
      <c r="AE223" s="4"/>
      <c r="AF223" s="4"/>
      <c r="AG223" s="4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9"/>
      <c r="AB224" s="4"/>
      <c r="AC224" s="4"/>
      <c r="AD224" s="4"/>
      <c r="AE224" s="4"/>
      <c r="AF224" s="4"/>
      <c r="AG224" s="4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9"/>
      <c r="AB225" s="4"/>
      <c r="AC225" s="4"/>
      <c r="AD225" s="4"/>
      <c r="AE225" s="4"/>
      <c r="AF225" s="4"/>
      <c r="AG225" s="4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9"/>
      <c r="AB226" s="4"/>
      <c r="AC226" s="4"/>
      <c r="AD226" s="4"/>
      <c r="AE226" s="4"/>
      <c r="AF226" s="4"/>
      <c r="AG226" s="4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9"/>
      <c r="AB227" s="4"/>
      <c r="AC227" s="4"/>
      <c r="AD227" s="4"/>
      <c r="AE227" s="4"/>
      <c r="AF227" s="4"/>
      <c r="AG227" s="4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9"/>
      <c r="AB228" s="4"/>
      <c r="AC228" s="4"/>
      <c r="AD228" s="4"/>
      <c r="AE228" s="4"/>
      <c r="AF228" s="4"/>
      <c r="AG228" s="4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9"/>
      <c r="AB229" s="4"/>
      <c r="AC229" s="4"/>
      <c r="AD229" s="4"/>
      <c r="AE229" s="4"/>
      <c r="AF229" s="4"/>
      <c r="AG229" s="4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9"/>
      <c r="AB230" s="4"/>
      <c r="AC230" s="4"/>
      <c r="AD230" s="4"/>
      <c r="AE230" s="4"/>
      <c r="AF230" s="4"/>
      <c r="AG230" s="4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9"/>
      <c r="AB231" s="4"/>
      <c r="AC231" s="4"/>
      <c r="AD231" s="4"/>
      <c r="AE231" s="4"/>
      <c r="AF231" s="4"/>
      <c r="AG231" s="4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9"/>
      <c r="AB232" s="4"/>
      <c r="AC232" s="4"/>
      <c r="AD232" s="4"/>
      <c r="AE232" s="4"/>
      <c r="AF232" s="4"/>
      <c r="AG232" s="4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9"/>
      <c r="AB233" s="4"/>
      <c r="AC233" s="4"/>
      <c r="AD233" s="4"/>
      <c r="AE233" s="4"/>
      <c r="AF233" s="4"/>
      <c r="AG233" s="4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9"/>
      <c r="AB234" s="4"/>
      <c r="AC234" s="4"/>
      <c r="AD234" s="4"/>
      <c r="AE234" s="4"/>
      <c r="AF234" s="4"/>
      <c r="AG234" s="4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9"/>
      <c r="AB235" s="4"/>
      <c r="AC235" s="4"/>
      <c r="AD235" s="4"/>
      <c r="AE235" s="4"/>
      <c r="AF235" s="4"/>
      <c r="AG235" s="4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9"/>
      <c r="AB236" s="4"/>
      <c r="AC236" s="4"/>
      <c r="AD236" s="4"/>
      <c r="AE236" s="4"/>
      <c r="AF236" s="4"/>
      <c r="AG236" s="4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9"/>
      <c r="AB237" s="4"/>
      <c r="AC237" s="4"/>
      <c r="AD237" s="4"/>
      <c r="AE237" s="4"/>
      <c r="AF237" s="4"/>
      <c r="AG237" s="4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9"/>
      <c r="AB238" s="4"/>
      <c r="AC238" s="4"/>
      <c r="AD238" s="4"/>
      <c r="AE238" s="4"/>
      <c r="AF238" s="4"/>
      <c r="AG238" s="4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9"/>
      <c r="AB239" s="4"/>
      <c r="AC239" s="4"/>
      <c r="AD239" s="4"/>
      <c r="AE239" s="4"/>
      <c r="AF239" s="4"/>
      <c r="AG239" s="4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9"/>
      <c r="AB240" s="4"/>
      <c r="AC240" s="4"/>
      <c r="AD240" s="4"/>
      <c r="AE240" s="4"/>
      <c r="AF240" s="4"/>
      <c r="AG240" s="4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9"/>
      <c r="AB241" s="4"/>
      <c r="AC241" s="4"/>
      <c r="AD241" s="4"/>
      <c r="AE241" s="4"/>
      <c r="AF241" s="4"/>
      <c r="AG241" s="4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9"/>
      <c r="AB242" s="4"/>
      <c r="AC242" s="4"/>
      <c r="AD242" s="4"/>
      <c r="AE242" s="4"/>
      <c r="AF242" s="4"/>
      <c r="AG242" s="4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9"/>
      <c r="AB243" s="4"/>
      <c r="AC243" s="4"/>
      <c r="AD243" s="4"/>
      <c r="AE243" s="4"/>
      <c r="AF243" s="4"/>
      <c r="AG243" s="4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9"/>
      <c r="AB244" s="4"/>
      <c r="AC244" s="4"/>
      <c r="AD244" s="4"/>
      <c r="AE244" s="4"/>
      <c r="AF244" s="4"/>
      <c r="AG244" s="4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9"/>
      <c r="AB245" s="4"/>
      <c r="AC245" s="4"/>
      <c r="AD245" s="4"/>
      <c r="AE245" s="4"/>
      <c r="AF245" s="4"/>
      <c r="AG245" s="4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9"/>
      <c r="AB246" s="4"/>
      <c r="AC246" s="4"/>
      <c r="AD246" s="4"/>
      <c r="AE246" s="4"/>
      <c r="AF246" s="4"/>
      <c r="AG246" s="4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9"/>
      <c r="AB247" s="4"/>
      <c r="AC247" s="4"/>
      <c r="AD247" s="4"/>
      <c r="AE247" s="4"/>
      <c r="AF247" s="4"/>
      <c r="AG247" s="4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9"/>
      <c r="AB248" s="4"/>
      <c r="AC248" s="4"/>
      <c r="AD248" s="4"/>
      <c r="AE248" s="4"/>
      <c r="AF248" s="4"/>
      <c r="AG248" s="4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9"/>
      <c r="AB249" s="4"/>
      <c r="AC249" s="4"/>
      <c r="AD249" s="4"/>
      <c r="AE249" s="4"/>
      <c r="AF249" s="4"/>
      <c r="AG249" s="4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9"/>
      <c r="AB250" s="4"/>
      <c r="AC250" s="4"/>
      <c r="AD250" s="4"/>
      <c r="AE250" s="4"/>
      <c r="AF250" s="4"/>
      <c r="AG250" s="4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9"/>
      <c r="AB251" s="4"/>
      <c r="AC251" s="4"/>
      <c r="AD251" s="4"/>
      <c r="AE251" s="4"/>
      <c r="AF251" s="4"/>
      <c r="AG251" s="4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9"/>
      <c r="AB252" s="4"/>
      <c r="AC252" s="4"/>
      <c r="AD252" s="4"/>
      <c r="AE252" s="4"/>
      <c r="AF252" s="4"/>
      <c r="AG252" s="4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9"/>
      <c r="AB253" s="4"/>
      <c r="AC253" s="4"/>
      <c r="AD253" s="4"/>
      <c r="AE253" s="4"/>
      <c r="AF253" s="4"/>
      <c r="AG253" s="4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9"/>
      <c r="AB254" s="4"/>
      <c r="AC254" s="4"/>
      <c r="AD254" s="4"/>
      <c r="AE254" s="4"/>
      <c r="AF254" s="4"/>
      <c r="AG254" s="4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9"/>
      <c r="AB255" s="4"/>
      <c r="AC255" s="4"/>
      <c r="AD255" s="4"/>
      <c r="AE255" s="4"/>
      <c r="AF255" s="4"/>
      <c r="AG255" s="4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9"/>
      <c r="AB256" s="4"/>
      <c r="AC256" s="4"/>
      <c r="AD256" s="4"/>
      <c r="AE256" s="4"/>
      <c r="AF256" s="4"/>
      <c r="AG256" s="4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9"/>
      <c r="AB257" s="4"/>
      <c r="AC257" s="4"/>
      <c r="AD257" s="4"/>
      <c r="AE257" s="4"/>
      <c r="AF257" s="4"/>
      <c r="AG257" s="4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9"/>
      <c r="AB258" s="4"/>
      <c r="AC258" s="4"/>
      <c r="AD258" s="4"/>
      <c r="AE258" s="4"/>
      <c r="AF258" s="4"/>
      <c r="AG258" s="4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9"/>
      <c r="AB259" s="4"/>
      <c r="AC259" s="4"/>
      <c r="AD259" s="4"/>
      <c r="AE259" s="4"/>
      <c r="AF259" s="4"/>
      <c r="AG259" s="4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9"/>
      <c r="AB260" s="4"/>
      <c r="AC260" s="4"/>
      <c r="AD260" s="4"/>
      <c r="AE260" s="4"/>
      <c r="AF260" s="4"/>
      <c r="AG260" s="4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9"/>
      <c r="AB261" s="4"/>
      <c r="AC261" s="4"/>
      <c r="AD261" s="4"/>
      <c r="AE261" s="4"/>
      <c r="AF261" s="4"/>
      <c r="AG261" s="4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9"/>
      <c r="AB262" s="4"/>
      <c r="AC262" s="4"/>
      <c r="AD262" s="4"/>
      <c r="AE262" s="4"/>
      <c r="AF262" s="4"/>
      <c r="AG262" s="4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9"/>
      <c r="AB263" s="4"/>
      <c r="AC263" s="4"/>
      <c r="AD263" s="4"/>
      <c r="AE263" s="4"/>
      <c r="AF263" s="4"/>
      <c r="AG263" s="4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9"/>
      <c r="AB264" s="4"/>
      <c r="AC264" s="4"/>
      <c r="AD264" s="4"/>
      <c r="AE264" s="4"/>
      <c r="AF264" s="4"/>
      <c r="AG264" s="4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9"/>
      <c r="AB265" s="4"/>
      <c r="AC265" s="4"/>
      <c r="AD265" s="4"/>
      <c r="AE265" s="4"/>
      <c r="AF265" s="4"/>
      <c r="AG265" s="4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9"/>
      <c r="AB266" s="4"/>
      <c r="AC266" s="4"/>
      <c r="AD266" s="4"/>
      <c r="AE266" s="4"/>
      <c r="AF266" s="4"/>
      <c r="AG266" s="4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9"/>
      <c r="AB267" s="4"/>
      <c r="AC267" s="4"/>
      <c r="AD267" s="4"/>
      <c r="AE267" s="4"/>
      <c r="AF267" s="4"/>
      <c r="AG267" s="4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9"/>
      <c r="AB268" s="4"/>
      <c r="AC268" s="4"/>
      <c r="AD268" s="4"/>
      <c r="AE268" s="4"/>
      <c r="AF268" s="4"/>
      <c r="AG268" s="4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9"/>
      <c r="AB269" s="4"/>
      <c r="AC269" s="4"/>
      <c r="AD269" s="4"/>
      <c r="AE269" s="4"/>
      <c r="AF269" s="4"/>
      <c r="AG269" s="4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9"/>
      <c r="AB270" s="4"/>
      <c r="AC270" s="4"/>
      <c r="AD270" s="4"/>
      <c r="AE270" s="4"/>
      <c r="AF270" s="4"/>
      <c r="AG270" s="4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9"/>
      <c r="AB271" s="4"/>
      <c r="AC271" s="4"/>
      <c r="AD271" s="4"/>
      <c r="AE271" s="4"/>
      <c r="AF271" s="4"/>
      <c r="AG271" s="4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9"/>
      <c r="AB272" s="4"/>
      <c r="AC272" s="4"/>
      <c r="AD272" s="4"/>
      <c r="AE272" s="4"/>
      <c r="AF272" s="4"/>
      <c r="AG272" s="4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9"/>
      <c r="AB273" s="4"/>
      <c r="AC273" s="4"/>
      <c r="AD273" s="4"/>
      <c r="AE273" s="4"/>
      <c r="AF273" s="4"/>
      <c r="AG273" s="4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9"/>
      <c r="AB274" s="4"/>
      <c r="AC274" s="4"/>
      <c r="AD274" s="4"/>
      <c r="AE274" s="4"/>
      <c r="AF274" s="4"/>
      <c r="AG274" s="4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9"/>
      <c r="AB275" s="4"/>
      <c r="AC275" s="4"/>
      <c r="AD275" s="4"/>
      <c r="AE275" s="4"/>
      <c r="AF275" s="4"/>
      <c r="AG275" s="4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9"/>
      <c r="AB276" s="4"/>
      <c r="AC276" s="4"/>
      <c r="AD276" s="4"/>
      <c r="AE276" s="4"/>
      <c r="AF276" s="4"/>
      <c r="AG276" s="4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9"/>
      <c r="AB277" s="4"/>
      <c r="AC277" s="4"/>
      <c r="AD277" s="4"/>
      <c r="AE277" s="4"/>
      <c r="AF277" s="4"/>
      <c r="AG277" s="4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9"/>
      <c r="AB278" s="4"/>
      <c r="AC278" s="4"/>
      <c r="AD278" s="4"/>
      <c r="AE278" s="4"/>
      <c r="AF278" s="4"/>
      <c r="AG278" s="4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9"/>
      <c r="AB279" s="4"/>
      <c r="AC279" s="4"/>
      <c r="AD279" s="4"/>
      <c r="AE279" s="4"/>
      <c r="AF279" s="4"/>
      <c r="AG279" s="4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9"/>
      <c r="AB280" s="4"/>
      <c r="AC280" s="4"/>
      <c r="AD280" s="4"/>
      <c r="AE280" s="4"/>
      <c r="AF280" s="4"/>
      <c r="AG280" s="4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9"/>
      <c r="AB281" s="4"/>
      <c r="AC281" s="4"/>
      <c r="AD281" s="4"/>
      <c r="AE281" s="4"/>
      <c r="AF281" s="4"/>
      <c r="AG281" s="4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9"/>
      <c r="AB282" s="4"/>
      <c r="AC282" s="4"/>
      <c r="AD282" s="4"/>
      <c r="AE282" s="4"/>
      <c r="AF282" s="4"/>
      <c r="AG282" s="4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9"/>
      <c r="AB283" s="4"/>
      <c r="AC283" s="4"/>
      <c r="AD283" s="4"/>
      <c r="AE283" s="4"/>
      <c r="AF283" s="4"/>
      <c r="AG283" s="4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9"/>
      <c r="AB284" s="4"/>
      <c r="AC284" s="4"/>
      <c r="AD284" s="4"/>
      <c r="AE284" s="4"/>
      <c r="AF284" s="4"/>
      <c r="AG284" s="4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9"/>
      <c r="AB285" s="4"/>
      <c r="AC285" s="4"/>
      <c r="AD285" s="4"/>
      <c r="AE285" s="4"/>
      <c r="AF285" s="4"/>
      <c r="AG285" s="4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9"/>
      <c r="AB286" s="4"/>
      <c r="AC286" s="4"/>
      <c r="AD286" s="4"/>
      <c r="AE286" s="4"/>
      <c r="AF286" s="4"/>
      <c r="AG286" s="4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9"/>
      <c r="AB287" s="4"/>
      <c r="AC287" s="4"/>
      <c r="AD287" s="4"/>
      <c r="AE287" s="4"/>
      <c r="AF287" s="4"/>
      <c r="AG287" s="4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9"/>
      <c r="AB288" s="4"/>
      <c r="AC288" s="4"/>
      <c r="AD288" s="4"/>
      <c r="AE288" s="4"/>
      <c r="AF288" s="4"/>
      <c r="AG288" s="4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9"/>
      <c r="AB289" s="4"/>
      <c r="AC289" s="4"/>
      <c r="AD289" s="4"/>
      <c r="AE289" s="4"/>
      <c r="AF289" s="4"/>
      <c r="AG289" s="4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9"/>
      <c r="AB290" s="4"/>
      <c r="AC290" s="4"/>
      <c r="AD290" s="4"/>
      <c r="AE290" s="4"/>
      <c r="AF290" s="4"/>
      <c r="AG290" s="4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9"/>
      <c r="AB291" s="4"/>
      <c r="AC291" s="4"/>
      <c r="AD291" s="4"/>
      <c r="AE291" s="4"/>
      <c r="AF291" s="4"/>
      <c r="AG291" s="4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9"/>
      <c r="AB292" s="4"/>
      <c r="AC292" s="4"/>
      <c r="AD292" s="4"/>
      <c r="AE292" s="4"/>
      <c r="AF292" s="4"/>
      <c r="AG292" s="4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9"/>
      <c r="AB293" s="4"/>
      <c r="AC293" s="4"/>
      <c r="AD293" s="4"/>
      <c r="AE293" s="4"/>
      <c r="AF293" s="4"/>
      <c r="AG293" s="4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9"/>
      <c r="AB294" s="4"/>
      <c r="AC294" s="4"/>
      <c r="AD294" s="4"/>
      <c r="AE294" s="4"/>
      <c r="AF294" s="4"/>
      <c r="AG294" s="4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9"/>
      <c r="AB295" s="4"/>
      <c r="AC295" s="4"/>
      <c r="AD295" s="4"/>
      <c r="AE295" s="4"/>
      <c r="AF295" s="4"/>
      <c r="AG295" s="4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9"/>
      <c r="AB296" s="4"/>
      <c r="AC296" s="4"/>
      <c r="AD296" s="4"/>
      <c r="AE296" s="4"/>
      <c r="AF296" s="4"/>
      <c r="AG296" s="4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9"/>
      <c r="AB297" s="4"/>
      <c r="AC297" s="4"/>
      <c r="AD297" s="4"/>
      <c r="AE297" s="4"/>
      <c r="AF297" s="4"/>
      <c r="AG297" s="4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9"/>
      <c r="AB298" s="4"/>
      <c r="AC298" s="4"/>
      <c r="AD298" s="4"/>
      <c r="AE298" s="4"/>
      <c r="AF298" s="4"/>
      <c r="AG298" s="4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9"/>
      <c r="AB299" s="4"/>
      <c r="AC299" s="4"/>
      <c r="AD299" s="4"/>
      <c r="AE299" s="4"/>
      <c r="AF299" s="4"/>
      <c r="AG299" s="4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9"/>
      <c r="AB300" s="4"/>
      <c r="AC300" s="4"/>
      <c r="AD300" s="4"/>
      <c r="AE300" s="4"/>
      <c r="AF300" s="4"/>
      <c r="AG300" s="4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9"/>
      <c r="AB301" s="4"/>
      <c r="AC301" s="4"/>
      <c r="AD301" s="4"/>
      <c r="AE301" s="4"/>
      <c r="AF301" s="4"/>
      <c r="AG301" s="4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9"/>
      <c r="AB302" s="4"/>
      <c r="AC302" s="4"/>
      <c r="AD302" s="4"/>
      <c r="AE302" s="4"/>
      <c r="AF302" s="4"/>
      <c r="AG302" s="4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9"/>
      <c r="AB303" s="4"/>
      <c r="AC303" s="4"/>
      <c r="AD303" s="4"/>
      <c r="AE303" s="4"/>
      <c r="AF303" s="4"/>
      <c r="AG303" s="4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9"/>
      <c r="AB304" s="4"/>
      <c r="AC304" s="4"/>
      <c r="AD304" s="4"/>
      <c r="AE304" s="4"/>
      <c r="AF304" s="4"/>
      <c r="AG304" s="4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9"/>
      <c r="AB305" s="4"/>
      <c r="AC305" s="4"/>
      <c r="AD305" s="4"/>
      <c r="AE305" s="4"/>
      <c r="AF305" s="4"/>
      <c r="AG305" s="4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9"/>
      <c r="AB306" s="4"/>
      <c r="AC306" s="4"/>
      <c r="AD306" s="4"/>
      <c r="AE306" s="4"/>
      <c r="AF306" s="4"/>
      <c r="AG306" s="4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9"/>
      <c r="AB307" s="4"/>
      <c r="AC307" s="4"/>
      <c r="AD307" s="4"/>
      <c r="AE307" s="4"/>
      <c r="AF307" s="4"/>
      <c r="AG307" s="4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9"/>
      <c r="AB308" s="4"/>
      <c r="AC308" s="4"/>
      <c r="AD308" s="4"/>
      <c r="AE308" s="4"/>
      <c r="AF308" s="4"/>
      <c r="AG308" s="4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9"/>
      <c r="AB309" s="4"/>
      <c r="AC309" s="4"/>
      <c r="AD309" s="4"/>
      <c r="AE309" s="4"/>
      <c r="AF309" s="4"/>
      <c r="AG309" s="4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9"/>
      <c r="AB310" s="4"/>
      <c r="AC310" s="4"/>
      <c r="AD310" s="4"/>
      <c r="AE310" s="4"/>
      <c r="AF310" s="4"/>
      <c r="AG310" s="4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9"/>
      <c r="AB311" s="4"/>
      <c r="AC311" s="4"/>
      <c r="AD311" s="4"/>
      <c r="AE311" s="4"/>
      <c r="AF311" s="4"/>
      <c r="AG311" s="4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9"/>
      <c r="AB312" s="4"/>
      <c r="AC312" s="4"/>
      <c r="AD312" s="4"/>
      <c r="AE312" s="4"/>
      <c r="AF312" s="4"/>
      <c r="AG312" s="4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9"/>
      <c r="AB313" s="4"/>
      <c r="AC313" s="4"/>
      <c r="AD313" s="4"/>
      <c r="AE313" s="4"/>
      <c r="AF313" s="4"/>
      <c r="AG313" s="4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9"/>
      <c r="AB314" s="4"/>
      <c r="AC314" s="4"/>
      <c r="AD314" s="4"/>
      <c r="AE314" s="4"/>
      <c r="AF314" s="4"/>
      <c r="AG314" s="4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9"/>
      <c r="AB315" s="4"/>
      <c r="AC315" s="4"/>
      <c r="AD315" s="4"/>
      <c r="AE315" s="4"/>
      <c r="AF315" s="4"/>
      <c r="AG315" s="4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9"/>
      <c r="AB316" s="4"/>
      <c r="AC316" s="4"/>
      <c r="AD316" s="4"/>
      <c r="AE316" s="4"/>
      <c r="AF316" s="4"/>
      <c r="AG316" s="4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9"/>
      <c r="AB317" s="4"/>
      <c r="AC317" s="4"/>
      <c r="AD317" s="4"/>
      <c r="AE317" s="4"/>
      <c r="AF317" s="4"/>
      <c r="AG317" s="4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9"/>
      <c r="AB318" s="4"/>
      <c r="AC318" s="4"/>
      <c r="AD318" s="4"/>
      <c r="AE318" s="4"/>
      <c r="AF318" s="4"/>
      <c r="AG318" s="4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9"/>
      <c r="AB319" s="4"/>
      <c r="AC319" s="4"/>
      <c r="AD319" s="4"/>
      <c r="AE319" s="4"/>
      <c r="AF319" s="4"/>
      <c r="AG319" s="4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9"/>
      <c r="AB320" s="4"/>
      <c r="AC320" s="4"/>
      <c r="AD320" s="4"/>
      <c r="AE320" s="4"/>
      <c r="AF320" s="4"/>
      <c r="AG320" s="4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9"/>
      <c r="AB321" s="4"/>
      <c r="AC321" s="4"/>
      <c r="AD321" s="4"/>
      <c r="AE321" s="4"/>
      <c r="AF321" s="4"/>
      <c r="AG321" s="4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9"/>
      <c r="AB322" s="4"/>
      <c r="AC322" s="4"/>
      <c r="AD322" s="4"/>
      <c r="AE322" s="4"/>
      <c r="AF322" s="4"/>
      <c r="AG322" s="4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9"/>
      <c r="AB323" s="4"/>
      <c r="AC323" s="4"/>
      <c r="AD323" s="4"/>
      <c r="AE323" s="4"/>
      <c r="AF323" s="4"/>
      <c r="AG323" s="4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9"/>
      <c r="AB324" s="4"/>
      <c r="AC324" s="4"/>
      <c r="AD324" s="4"/>
      <c r="AE324" s="4"/>
      <c r="AF324" s="4"/>
      <c r="AG324" s="4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9"/>
      <c r="AB325" s="4"/>
      <c r="AC325" s="4"/>
      <c r="AD325" s="4"/>
      <c r="AE325" s="4"/>
      <c r="AF325" s="4"/>
      <c r="AG325" s="4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9"/>
      <c r="AB326" s="4"/>
      <c r="AC326" s="4"/>
      <c r="AD326" s="4"/>
      <c r="AE326" s="4"/>
      <c r="AF326" s="4"/>
      <c r="AG326" s="4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9"/>
      <c r="AB327" s="4"/>
      <c r="AC327" s="4"/>
      <c r="AD327" s="4"/>
      <c r="AE327" s="4"/>
      <c r="AF327" s="4"/>
      <c r="AG327" s="4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9"/>
      <c r="AB328" s="4"/>
      <c r="AC328" s="4"/>
      <c r="AD328" s="4"/>
      <c r="AE328" s="4"/>
      <c r="AF328" s="4"/>
      <c r="AG328" s="4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9"/>
      <c r="AB329" s="4"/>
      <c r="AC329" s="4"/>
      <c r="AD329" s="4"/>
      <c r="AE329" s="4"/>
      <c r="AF329" s="4"/>
      <c r="AG329" s="4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9"/>
      <c r="AB330" s="4"/>
      <c r="AC330" s="4"/>
      <c r="AD330" s="4"/>
      <c r="AE330" s="4"/>
      <c r="AF330" s="4"/>
      <c r="AG330" s="4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9"/>
      <c r="AB331" s="4"/>
      <c r="AC331" s="4"/>
      <c r="AD331" s="4"/>
      <c r="AE331" s="4"/>
      <c r="AF331" s="4"/>
      <c r="AG331" s="4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9"/>
      <c r="AB332" s="4"/>
      <c r="AC332" s="4"/>
      <c r="AD332" s="4"/>
      <c r="AE332" s="4"/>
      <c r="AF332" s="4"/>
      <c r="AG332" s="4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9"/>
      <c r="AB333" s="4"/>
      <c r="AC333" s="4"/>
      <c r="AD333" s="4"/>
      <c r="AE333" s="4"/>
      <c r="AF333" s="4"/>
      <c r="AG333" s="4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9"/>
      <c r="AB334" s="4"/>
      <c r="AC334" s="4"/>
      <c r="AD334" s="4"/>
      <c r="AE334" s="4"/>
      <c r="AF334" s="4"/>
      <c r="AG334" s="4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9"/>
      <c r="AB335" s="4"/>
      <c r="AC335" s="4"/>
      <c r="AD335" s="4"/>
      <c r="AE335" s="4"/>
      <c r="AF335" s="4"/>
      <c r="AG335" s="4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9"/>
      <c r="AB336" s="4"/>
      <c r="AC336" s="4"/>
      <c r="AD336" s="4"/>
      <c r="AE336" s="4"/>
      <c r="AF336" s="4"/>
      <c r="AG336" s="4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9"/>
      <c r="AB337" s="4"/>
      <c r="AC337" s="4"/>
      <c r="AD337" s="4"/>
      <c r="AE337" s="4"/>
      <c r="AF337" s="4"/>
      <c r="AG337" s="4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9"/>
      <c r="AB338" s="4"/>
      <c r="AC338" s="4"/>
      <c r="AD338" s="4"/>
      <c r="AE338" s="4"/>
      <c r="AF338" s="4"/>
      <c r="AG338" s="4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9"/>
      <c r="AB339" s="4"/>
      <c r="AC339" s="4"/>
      <c r="AD339" s="4"/>
      <c r="AE339" s="4"/>
      <c r="AF339" s="4"/>
      <c r="AG339" s="4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9"/>
      <c r="AB340" s="4"/>
      <c r="AC340" s="4"/>
      <c r="AD340" s="4"/>
      <c r="AE340" s="4"/>
      <c r="AF340" s="4"/>
      <c r="AG340" s="4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9"/>
      <c r="AB341" s="4"/>
      <c r="AC341" s="4"/>
      <c r="AD341" s="4"/>
      <c r="AE341" s="4"/>
      <c r="AF341" s="4"/>
      <c r="AG341" s="4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9"/>
      <c r="AB342" s="4"/>
      <c r="AC342" s="4"/>
      <c r="AD342" s="4"/>
      <c r="AE342" s="4"/>
      <c r="AF342" s="4"/>
      <c r="AG342" s="4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9"/>
      <c r="AB343" s="4"/>
      <c r="AC343" s="4"/>
      <c r="AD343" s="4"/>
      <c r="AE343" s="4"/>
      <c r="AF343" s="4"/>
      <c r="AG343" s="4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9"/>
      <c r="AB344" s="4"/>
      <c r="AC344" s="4"/>
      <c r="AD344" s="4"/>
      <c r="AE344" s="4"/>
      <c r="AF344" s="4"/>
      <c r="AG344" s="4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9"/>
      <c r="AB345" s="4"/>
      <c r="AC345" s="4"/>
      <c r="AD345" s="4"/>
      <c r="AE345" s="4"/>
      <c r="AF345" s="4"/>
      <c r="AG345" s="4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9"/>
      <c r="AB346" s="4"/>
      <c r="AC346" s="4"/>
      <c r="AD346" s="4"/>
      <c r="AE346" s="4"/>
      <c r="AF346" s="4"/>
      <c r="AG346" s="4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9"/>
      <c r="AB347" s="4"/>
      <c r="AC347" s="4"/>
      <c r="AD347" s="4"/>
      <c r="AE347" s="4"/>
      <c r="AF347" s="4"/>
      <c r="AG347" s="4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9"/>
      <c r="AB348" s="4"/>
      <c r="AC348" s="4"/>
      <c r="AD348" s="4"/>
      <c r="AE348" s="4"/>
      <c r="AF348" s="4"/>
      <c r="AG348" s="4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9"/>
      <c r="AB349" s="4"/>
      <c r="AC349" s="4"/>
      <c r="AD349" s="4"/>
      <c r="AE349" s="4"/>
      <c r="AF349" s="4"/>
      <c r="AG349" s="4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9"/>
      <c r="AB350" s="4"/>
      <c r="AC350" s="4"/>
      <c r="AD350" s="4"/>
      <c r="AE350" s="4"/>
      <c r="AF350" s="4"/>
      <c r="AG350" s="4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9"/>
      <c r="AB351" s="4"/>
      <c r="AC351" s="4"/>
      <c r="AD351" s="4"/>
      <c r="AE351" s="4"/>
      <c r="AF351" s="4"/>
      <c r="AG351" s="4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9"/>
      <c r="AB352" s="4"/>
      <c r="AC352" s="4"/>
      <c r="AD352" s="4"/>
      <c r="AE352" s="4"/>
      <c r="AF352" s="4"/>
      <c r="AG352" s="4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9"/>
      <c r="AB353" s="4"/>
      <c r="AC353" s="4"/>
      <c r="AD353" s="4"/>
      <c r="AE353" s="4"/>
      <c r="AF353" s="4"/>
      <c r="AG353" s="4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9"/>
      <c r="AB354" s="4"/>
      <c r="AC354" s="4"/>
      <c r="AD354" s="4"/>
      <c r="AE354" s="4"/>
      <c r="AF354" s="4"/>
      <c r="AG354" s="4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9"/>
      <c r="AB355" s="4"/>
      <c r="AC355" s="4"/>
      <c r="AD355" s="4"/>
      <c r="AE355" s="4"/>
      <c r="AF355" s="4"/>
      <c r="AG355" s="4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9"/>
      <c r="AB356" s="4"/>
      <c r="AC356" s="4"/>
      <c r="AD356" s="4"/>
      <c r="AE356" s="4"/>
      <c r="AF356" s="4"/>
      <c r="AG356" s="4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9"/>
      <c r="AB357" s="4"/>
      <c r="AC357" s="4"/>
      <c r="AD357" s="4"/>
      <c r="AE357" s="4"/>
      <c r="AF357" s="4"/>
      <c r="AG357" s="4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9"/>
      <c r="AB358" s="4"/>
      <c r="AC358" s="4"/>
      <c r="AD358" s="4"/>
      <c r="AE358" s="4"/>
      <c r="AF358" s="4"/>
      <c r="AG358" s="4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9"/>
      <c r="AB359" s="4"/>
      <c r="AC359" s="4"/>
      <c r="AD359" s="4"/>
      <c r="AE359" s="4"/>
      <c r="AF359" s="4"/>
      <c r="AG359" s="4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9"/>
      <c r="AB360" s="4"/>
      <c r="AC360" s="4"/>
      <c r="AD360" s="4"/>
      <c r="AE360" s="4"/>
      <c r="AF360" s="4"/>
      <c r="AG360" s="4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9"/>
      <c r="AB361" s="4"/>
      <c r="AC361" s="4"/>
      <c r="AD361" s="4"/>
      <c r="AE361" s="4"/>
      <c r="AF361" s="4"/>
      <c r="AG361" s="4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9"/>
      <c r="AB362" s="4"/>
      <c r="AC362" s="4"/>
      <c r="AD362" s="4"/>
      <c r="AE362" s="4"/>
      <c r="AF362" s="4"/>
      <c r="AG362" s="4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9"/>
      <c r="AB363" s="4"/>
      <c r="AC363" s="4"/>
      <c r="AD363" s="4"/>
      <c r="AE363" s="4"/>
      <c r="AF363" s="4"/>
      <c r="AG363" s="4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9"/>
      <c r="AB364" s="4"/>
      <c r="AC364" s="4"/>
      <c r="AD364" s="4"/>
      <c r="AE364" s="4"/>
      <c r="AF364" s="4"/>
      <c r="AG364" s="4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9"/>
      <c r="AB365" s="4"/>
      <c r="AC365" s="4"/>
      <c r="AD365" s="4"/>
      <c r="AE365" s="4"/>
      <c r="AF365" s="4"/>
      <c r="AG365" s="4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9"/>
      <c r="AB366" s="4"/>
      <c r="AC366" s="4"/>
      <c r="AD366" s="4"/>
      <c r="AE366" s="4"/>
      <c r="AF366" s="4"/>
      <c r="AG366" s="4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9"/>
      <c r="AB367" s="4"/>
      <c r="AC367" s="4"/>
      <c r="AD367" s="4"/>
      <c r="AE367" s="4"/>
      <c r="AF367" s="4"/>
      <c r="AG367" s="4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9"/>
      <c r="AB368" s="4"/>
      <c r="AC368" s="4"/>
      <c r="AD368" s="4"/>
      <c r="AE368" s="4"/>
      <c r="AF368" s="4"/>
      <c r="AG368" s="4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9"/>
      <c r="AB369" s="4"/>
      <c r="AC369" s="4"/>
      <c r="AD369" s="4"/>
      <c r="AE369" s="4"/>
      <c r="AF369" s="4"/>
      <c r="AG369" s="4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9"/>
      <c r="AB370" s="4"/>
      <c r="AC370" s="4"/>
      <c r="AD370" s="4"/>
      <c r="AE370" s="4"/>
      <c r="AF370" s="4"/>
      <c r="AG370" s="4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9"/>
      <c r="AB371" s="4"/>
      <c r="AC371" s="4"/>
      <c r="AD371" s="4"/>
      <c r="AE371" s="4"/>
      <c r="AF371" s="4"/>
      <c r="AG371" s="4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9"/>
      <c r="AB372" s="4"/>
      <c r="AC372" s="4"/>
      <c r="AD372" s="4"/>
      <c r="AE372" s="4"/>
      <c r="AF372" s="4"/>
      <c r="AG372" s="4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9"/>
      <c r="AB373" s="4"/>
      <c r="AC373" s="4"/>
      <c r="AD373" s="4"/>
      <c r="AE373" s="4"/>
      <c r="AF373" s="4"/>
      <c r="AG373" s="4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9"/>
      <c r="AB374" s="4"/>
      <c r="AC374" s="4"/>
      <c r="AD374" s="4"/>
      <c r="AE374" s="4"/>
      <c r="AF374" s="4"/>
      <c r="AG374" s="4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9"/>
      <c r="AB375" s="4"/>
      <c r="AC375" s="4"/>
      <c r="AD375" s="4"/>
      <c r="AE375" s="4"/>
      <c r="AF375" s="4"/>
      <c r="AG375" s="4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9"/>
      <c r="AB376" s="4"/>
      <c r="AC376" s="4"/>
      <c r="AD376" s="4"/>
      <c r="AE376" s="4"/>
      <c r="AF376" s="4"/>
      <c r="AG376" s="4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9"/>
      <c r="AB377" s="4"/>
      <c r="AC377" s="4"/>
      <c r="AD377" s="4"/>
      <c r="AE377" s="4"/>
      <c r="AF377" s="4"/>
      <c r="AG377" s="4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9"/>
      <c r="AB378" s="4"/>
      <c r="AC378" s="4"/>
      <c r="AD378" s="4"/>
      <c r="AE378" s="4"/>
      <c r="AF378" s="4"/>
      <c r="AG378" s="4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9"/>
      <c r="AB379" s="4"/>
      <c r="AC379" s="4"/>
      <c r="AD379" s="4"/>
      <c r="AE379" s="4"/>
      <c r="AF379" s="4"/>
      <c r="AG379" s="4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9"/>
      <c r="AB380" s="4"/>
      <c r="AC380" s="4"/>
      <c r="AD380" s="4"/>
      <c r="AE380" s="4"/>
      <c r="AF380" s="4"/>
      <c r="AG380" s="4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9"/>
      <c r="AB381" s="4"/>
      <c r="AC381" s="4"/>
      <c r="AD381" s="4"/>
      <c r="AE381" s="4"/>
      <c r="AF381" s="4"/>
      <c r="AG381" s="4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9"/>
      <c r="AB382" s="4"/>
      <c r="AC382" s="4"/>
      <c r="AD382" s="4"/>
      <c r="AE382" s="4"/>
      <c r="AF382" s="4"/>
      <c r="AG382" s="4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9"/>
      <c r="AB383" s="4"/>
      <c r="AC383" s="4"/>
      <c r="AD383" s="4"/>
      <c r="AE383" s="4"/>
      <c r="AF383" s="4"/>
      <c r="AG383" s="4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9"/>
      <c r="AB384" s="4"/>
      <c r="AC384" s="4"/>
      <c r="AD384" s="4"/>
      <c r="AE384" s="4"/>
      <c r="AF384" s="4"/>
      <c r="AG384" s="4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9"/>
      <c r="AB385" s="4"/>
      <c r="AC385" s="4"/>
      <c r="AD385" s="4"/>
      <c r="AE385" s="4"/>
      <c r="AF385" s="4"/>
      <c r="AG385" s="4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9"/>
      <c r="AB386" s="4"/>
      <c r="AC386" s="4"/>
      <c r="AD386" s="4"/>
      <c r="AE386" s="4"/>
      <c r="AF386" s="4"/>
      <c r="AG386" s="4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9"/>
      <c r="AB387" s="4"/>
      <c r="AC387" s="4"/>
      <c r="AD387" s="4"/>
      <c r="AE387" s="4"/>
      <c r="AF387" s="4"/>
      <c r="AG387" s="4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9"/>
      <c r="AB388" s="4"/>
      <c r="AC388" s="4"/>
      <c r="AD388" s="4"/>
      <c r="AE388" s="4"/>
      <c r="AF388" s="4"/>
      <c r="AG388" s="4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9"/>
      <c r="AB389" s="4"/>
      <c r="AC389" s="4"/>
      <c r="AD389" s="4"/>
      <c r="AE389" s="4"/>
      <c r="AF389" s="4"/>
      <c r="AG389" s="4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9"/>
      <c r="AB390" s="4"/>
      <c r="AC390" s="4"/>
      <c r="AD390" s="4"/>
      <c r="AE390" s="4"/>
      <c r="AF390" s="4"/>
      <c r="AG390" s="4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9"/>
      <c r="AB391" s="4"/>
      <c r="AC391" s="4"/>
      <c r="AD391" s="4"/>
      <c r="AE391" s="4"/>
      <c r="AF391" s="4"/>
      <c r="AG391" s="4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9"/>
      <c r="AB392" s="4"/>
      <c r="AC392" s="4"/>
      <c r="AD392" s="4"/>
      <c r="AE392" s="4"/>
      <c r="AF392" s="4"/>
      <c r="AG392" s="4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9"/>
      <c r="AB393" s="4"/>
      <c r="AC393" s="4"/>
      <c r="AD393" s="4"/>
      <c r="AE393" s="4"/>
      <c r="AF393" s="4"/>
      <c r="AG393" s="4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9"/>
      <c r="AB394" s="4"/>
      <c r="AC394" s="4"/>
      <c r="AD394" s="4"/>
      <c r="AE394" s="4"/>
      <c r="AF394" s="4"/>
      <c r="AG394" s="4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9"/>
      <c r="AB395" s="4"/>
      <c r="AC395" s="4"/>
      <c r="AD395" s="4"/>
      <c r="AE395" s="4"/>
      <c r="AF395" s="4"/>
      <c r="AG395" s="4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9"/>
      <c r="AB396" s="4"/>
      <c r="AC396" s="4"/>
      <c r="AD396" s="4"/>
      <c r="AE396" s="4"/>
      <c r="AF396" s="4"/>
      <c r="AG396" s="4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9"/>
      <c r="AB397" s="4"/>
      <c r="AC397" s="4"/>
      <c r="AD397" s="4"/>
      <c r="AE397" s="4"/>
      <c r="AF397" s="4"/>
      <c r="AG397" s="4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9"/>
      <c r="AB398" s="4"/>
      <c r="AC398" s="4"/>
      <c r="AD398" s="4"/>
      <c r="AE398" s="4"/>
      <c r="AF398" s="4"/>
      <c r="AG398" s="4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9"/>
      <c r="AB399" s="4"/>
      <c r="AC399" s="4"/>
      <c r="AD399" s="4"/>
      <c r="AE399" s="4"/>
      <c r="AF399" s="4"/>
      <c r="AG399" s="4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9"/>
      <c r="AB400" s="4"/>
      <c r="AC400" s="4"/>
      <c r="AD400" s="4"/>
      <c r="AE400" s="4"/>
      <c r="AF400" s="4"/>
      <c r="AG400" s="4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9"/>
      <c r="AB401" s="4"/>
      <c r="AC401" s="4"/>
      <c r="AD401" s="4"/>
      <c r="AE401" s="4"/>
      <c r="AF401" s="4"/>
      <c r="AG401" s="4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9"/>
      <c r="AB402" s="4"/>
      <c r="AC402" s="4"/>
      <c r="AD402" s="4"/>
      <c r="AE402" s="4"/>
      <c r="AF402" s="4"/>
      <c r="AG402" s="4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9"/>
      <c r="AB403" s="4"/>
      <c r="AC403" s="4"/>
      <c r="AD403" s="4"/>
      <c r="AE403" s="4"/>
      <c r="AF403" s="4"/>
      <c r="AG403" s="4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9"/>
      <c r="AB404" s="4"/>
      <c r="AC404" s="4"/>
      <c r="AD404" s="4"/>
      <c r="AE404" s="4"/>
      <c r="AF404" s="4"/>
      <c r="AG404" s="4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9"/>
      <c r="AB405" s="4"/>
      <c r="AC405" s="4"/>
      <c r="AD405" s="4"/>
      <c r="AE405" s="4"/>
      <c r="AF405" s="4"/>
      <c r="AG405" s="4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9"/>
      <c r="AB406" s="4"/>
      <c r="AC406" s="4"/>
      <c r="AD406" s="4"/>
      <c r="AE406" s="4"/>
      <c r="AF406" s="4"/>
      <c r="AG406" s="4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9"/>
      <c r="AB407" s="4"/>
      <c r="AC407" s="4"/>
      <c r="AD407" s="4"/>
      <c r="AE407" s="4"/>
      <c r="AF407" s="4"/>
      <c r="AG407" s="4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9"/>
      <c r="AB408" s="4"/>
      <c r="AC408" s="4"/>
      <c r="AD408" s="4"/>
      <c r="AE408" s="4"/>
      <c r="AF408" s="4"/>
      <c r="AG408" s="4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9"/>
      <c r="AB409" s="4"/>
      <c r="AC409" s="4"/>
      <c r="AD409" s="4"/>
      <c r="AE409" s="4"/>
      <c r="AF409" s="4"/>
      <c r="AG409" s="4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9"/>
      <c r="AB410" s="4"/>
      <c r="AC410" s="4"/>
      <c r="AD410" s="4"/>
      <c r="AE410" s="4"/>
      <c r="AF410" s="4"/>
      <c r="AG410" s="4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9"/>
      <c r="AB411" s="4"/>
      <c r="AC411" s="4"/>
      <c r="AD411" s="4"/>
      <c r="AE411" s="4"/>
      <c r="AF411" s="4"/>
      <c r="AG411" s="4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9"/>
      <c r="AB412" s="4"/>
      <c r="AC412" s="4"/>
      <c r="AD412" s="4"/>
      <c r="AE412" s="4"/>
      <c r="AF412" s="4"/>
      <c r="AG412" s="4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9"/>
      <c r="AB413" s="4"/>
      <c r="AC413" s="4"/>
      <c r="AD413" s="4"/>
      <c r="AE413" s="4"/>
      <c r="AF413" s="4"/>
      <c r="AG413" s="4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9"/>
      <c r="AB414" s="4"/>
      <c r="AC414" s="4"/>
      <c r="AD414" s="4"/>
      <c r="AE414" s="4"/>
      <c r="AF414" s="4"/>
      <c r="AG414" s="4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9"/>
      <c r="AB415" s="4"/>
      <c r="AC415" s="4"/>
      <c r="AD415" s="4"/>
      <c r="AE415" s="4"/>
      <c r="AF415" s="4"/>
      <c r="AG415" s="4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9"/>
      <c r="AB416" s="4"/>
      <c r="AC416" s="4"/>
      <c r="AD416" s="4"/>
      <c r="AE416" s="4"/>
      <c r="AF416" s="4"/>
      <c r="AG416" s="4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9"/>
      <c r="AB417" s="4"/>
      <c r="AC417" s="4"/>
      <c r="AD417" s="4"/>
      <c r="AE417" s="4"/>
      <c r="AF417" s="4"/>
      <c r="AG417" s="4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9"/>
      <c r="AB418" s="4"/>
      <c r="AC418" s="4"/>
      <c r="AD418" s="4"/>
      <c r="AE418" s="4"/>
      <c r="AF418" s="4"/>
      <c r="AG418" s="4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9"/>
      <c r="AB419" s="4"/>
      <c r="AC419" s="4"/>
      <c r="AD419" s="4"/>
      <c r="AE419" s="4"/>
      <c r="AF419" s="4"/>
      <c r="AG419" s="4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9"/>
      <c r="AB420" s="4"/>
      <c r="AC420" s="4"/>
      <c r="AD420" s="4"/>
      <c r="AE420" s="4"/>
      <c r="AF420" s="4"/>
      <c r="AG420" s="4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9"/>
      <c r="AB421" s="4"/>
      <c r="AC421" s="4"/>
      <c r="AD421" s="4"/>
      <c r="AE421" s="4"/>
      <c r="AF421" s="4"/>
      <c r="AG421" s="4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9"/>
      <c r="AB422" s="4"/>
      <c r="AC422" s="4"/>
      <c r="AD422" s="4"/>
      <c r="AE422" s="4"/>
      <c r="AF422" s="4"/>
      <c r="AG422" s="4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9"/>
      <c r="AB423" s="4"/>
      <c r="AC423" s="4"/>
      <c r="AD423" s="4"/>
      <c r="AE423" s="4"/>
      <c r="AF423" s="4"/>
      <c r="AG423" s="4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9"/>
      <c r="AB424" s="4"/>
      <c r="AC424" s="4"/>
      <c r="AD424" s="4"/>
      <c r="AE424" s="4"/>
      <c r="AF424" s="4"/>
      <c r="AG424" s="4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9"/>
      <c r="AB425" s="4"/>
      <c r="AC425" s="4"/>
      <c r="AD425" s="4"/>
      <c r="AE425" s="4"/>
      <c r="AF425" s="4"/>
      <c r="AG425" s="4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9"/>
      <c r="AB426" s="4"/>
      <c r="AC426" s="4"/>
      <c r="AD426" s="4"/>
      <c r="AE426" s="4"/>
      <c r="AF426" s="4"/>
      <c r="AG426" s="4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9"/>
      <c r="AB427" s="4"/>
      <c r="AC427" s="4"/>
      <c r="AD427" s="4"/>
      <c r="AE427" s="4"/>
      <c r="AF427" s="4"/>
      <c r="AG427" s="4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9"/>
      <c r="AB428" s="4"/>
      <c r="AC428" s="4"/>
      <c r="AD428" s="4"/>
      <c r="AE428" s="4"/>
      <c r="AF428" s="4"/>
      <c r="AG428" s="4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9"/>
      <c r="AB429" s="4"/>
      <c r="AC429" s="4"/>
      <c r="AD429" s="4"/>
      <c r="AE429" s="4"/>
      <c r="AF429" s="4"/>
      <c r="AG429" s="4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9"/>
      <c r="AB430" s="4"/>
      <c r="AC430" s="4"/>
      <c r="AD430" s="4"/>
      <c r="AE430" s="4"/>
      <c r="AF430" s="4"/>
      <c r="AG430" s="4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9"/>
      <c r="AB431" s="4"/>
      <c r="AC431" s="4"/>
      <c r="AD431" s="4"/>
      <c r="AE431" s="4"/>
      <c r="AF431" s="4"/>
      <c r="AG431" s="4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9"/>
      <c r="AB432" s="4"/>
      <c r="AC432" s="4"/>
      <c r="AD432" s="4"/>
      <c r="AE432" s="4"/>
      <c r="AF432" s="4"/>
      <c r="AG432" s="4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9"/>
      <c r="AB433" s="4"/>
      <c r="AC433" s="4"/>
      <c r="AD433" s="4"/>
      <c r="AE433" s="4"/>
      <c r="AF433" s="4"/>
      <c r="AG433" s="4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9"/>
      <c r="AB434" s="4"/>
      <c r="AC434" s="4"/>
      <c r="AD434" s="4"/>
      <c r="AE434" s="4"/>
      <c r="AF434" s="4"/>
      <c r="AG434" s="4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9"/>
      <c r="AB435" s="4"/>
      <c r="AC435" s="4"/>
      <c r="AD435" s="4"/>
      <c r="AE435" s="4"/>
      <c r="AF435" s="4"/>
      <c r="AG435" s="4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9"/>
      <c r="AB436" s="4"/>
      <c r="AC436" s="4"/>
      <c r="AD436" s="4"/>
      <c r="AE436" s="4"/>
      <c r="AF436" s="4"/>
      <c r="AG436" s="4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9"/>
      <c r="AB437" s="4"/>
      <c r="AC437" s="4"/>
      <c r="AD437" s="4"/>
      <c r="AE437" s="4"/>
      <c r="AF437" s="4"/>
      <c r="AG437" s="4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9"/>
      <c r="AB438" s="4"/>
      <c r="AC438" s="4"/>
      <c r="AD438" s="4"/>
      <c r="AE438" s="4"/>
      <c r="AF438" s="4"/>
      <c r="AG438" s="4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9"/>
      <c r="AB439" s="4"/>
      <c r="AC439" s="4"/>
      <c r="AD439" s="4"/>
      <c r="AE439" s="4"/>
      <c r="AF439" s="4"/>
      <c r="AG439" s="4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9"/>
      <c r="AB440" s="4"/>
      <c r="AC440" s="4"/>
      <c r="AD440" s="4"/>
      <c r="AE440" s="4"/>
      <c r="AF440" s="4"/>
      <c r="AG440" s="4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9"/>
      <c r="AB441" s="4"/>
      <c r="AC441" s="4"/>
      <c r="AD441" s="4"/>
      <c r="AE441" s="4"/>
      <c r="AF441" s="4"/>
      <c r="AG441" s="4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9"/>
      <c r="AB442" s="4"/>
      <c r="AC442" s="4"/>
      <c r="AD442" s="4"/>
      <c r="AE442" s="4"/>
      <c r="AF442" s="4"/>
      <c r="AG442" s="4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9"/>
      <c r="AB443" s="4"/>
      <c r="AC443" s="4"/>
      <c r="AD443" s="4"/>
      <c r="AE443" s="4"/>
      <c r="AF443" s="4"/>
      <c r="AG443" s="4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9"/>
      <c r="AB444" s="4"/>
      <c r="AC444" s="4"/>
      <c r="AD444" s="4"/>
      <c r="AE444" s="4"/>
      <c r="AF444" s="4"/>
      <c r="AG444" s="4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9"/>
      <c r="AB445" s="4"/>
      <c r="AC445" s="4"/>
      <c r="AD445" s="4"/>
      <c r="AE445" s="4"/>
      <c r="AF445" s="4"/>
      <c r="AG445" s="4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9"/>
      <c r="AB446" s="4"/>
      <c r="AC446" s="4"/>
      <c r="AD446" s="4"/>
      <c r="AE446" s="4"/>
      <c r="AF446" s="4"/>
      <c r="AG446" s="4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9"/>
      <c r="AB447" s="4"/>
      <c r="AC447" s="4"/>
      <c r="AD447" s="4"/>
      <c r="AE447" s="4"/>
      <c r="AF447" s="4"/>
      <c r="AG447" s="4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9"/>
      <c r="AB448" s="4"/>
      <c r="AC448" s="4"/>
      <c r="AD448" s="4"/>
      <c r="AE448" s="4"/>
      <c r="AF448" s="4"/>
      <c r="AG448" s="4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9"/>
      <c r="AB449" s="4"/>
      <c r="AC449" s="4"/>
      <c r="AD449" s="4"/>
      <c r="AE449" s="4"/>
      <c r="AF449" s="4"/>
      <c r="AG449" s="4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9"/>
      <c r="AB450" s="4"/>
      <c r="AC450" s="4"/>
      <c r="AD450" s="4"/>
      <c r="AE450" s="4"/>
      <c r="AF450" s="4"/>
      <c r="AG450" s="4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9"/>
      <c r="AB451" s="4"/>
      <c r="AC451" s="4"/>
      <c r="AD451" s="4"/>
      <c r="AE451" s="4"/>
      <c r="AF451" s="4"/>
      <c r="AG451" s="4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9"/>
      <c r="AB452" s="4"/>
      <c r="AC452" s="4"/>
      <c r="AD452" s="4"/>
      <c r="AE452" s="4"/>
      <c r="AF452" s="4"/>
      <c r="AG452" s="4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9"/>
      <c r="AB453" s="4"/>
      <c r="AC453" s="4"/>
      <c r="AD453" s="4"/>
      <c r="AE453" s="4"/>
      <c r="AF453" s="4"/>
      <c r="AG453" s="4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9"/>
      <c r="AB454" s="4"/>
      <c r="AC454" s="4"/>
      <c r="AD454" s="4"/>
      <c r="AE454" s="4"/>
      <c r="AF454" s="4"/>
      <c r="AG454" s="4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9"/>
      <c r="AB455" s="4"/>
      <c r="AC455" s="4"/>
      <c r="AD455" s="4"/>
      <c r="AE455" s="4"/>
      <c r="AF455" s="4"/>
      <c r="AG455" s="4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9"/>
      <c r="AB456" s="4"/>
      <c r="AC456" s="4"/>
      <c r="AD456" s="4"/>
      <c r="AE456" s="4"/>
      <c r="AF456" s="4"/>
      <c r="AG456" s="4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9"/>
      <c r="AB457" s="4"/>
      <c r="AC457" s="4"/>
      <c r="AD457" s="4"/>
      <c r="AE457" s="4"/>
      <c r="AF457" s="4"/>
      <c r="AG457" s="4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9"/>
      <c r="AB458" s="4"/>
      <c r="AC458" s="4"/>
      <c r="AD458" s="4"/>
      <c r="AE458" s="4"/>
      <c r="AF458" s="4"/>
      <c r="AG458" s="4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9"/>
      <c r="AB459" s="4"/>
      <c r="AC459" s="4"/>
      <c r="AD459" s="4"/>
      <c r="AE459" s="4"/>
      <c r="AF459" s="4"/>
      <c r="AG459" s="4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9"/>
      <c r="AB460" s="4"/>
      <c r="AC460" s="4"/>
      <c r="AD460" s="4"/>
      <c r="AE460" s="4"/>
      <c r="AF460" s="4"/>
      <c r="AG460" s="4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9"/>
      <c r="AB461" s="4"/>
      <c r="AC461" s="4"/>
      <c r="AD461" s="4"/>
      <c r="AE461" s="4"/>
      <c r="AF461" s="4"/>
      <c r="AG461" s="4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9"/>
      <c r="AB462" s="4"/>
      <c r="AC462" s="4"/>
      <c r="AD462" s="4"/>
      <c r="AE462" s="4"/>
      <c r="AF462" s="4"/>
      <c r="AG462" s="4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9"/>
      <c r="AB463" s="4"/>
      <c r="AC463" s="4"/>
      <c r="AD463" s="4"/>
      <c r="AE463" s="4"/>
      <c r="AF463" s="4"/>
      <c r="AG463" s="4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9"/>
      <c r="AB464" s="4"/>
      <c r="AC464" s="4"/>
      <c r="AD464" s="4"/>
      <c r="AE464" s="4"/>
      <c r="AF464" s="4"/>
      <c r="AG464" s="4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9"/>
      <c r="AB465" s="4"/>
      <c r="AC465" s="4"/>
      <c r="AD465" s="4"/>
      <c r="AE465" s="4"/>
      <c r="AF465" s="4"/>
      <c r="AG465" s="4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9"/>
      <c r="AB466" s="4"/>
      <c r="AC466" s="4"/>
      <c r="AD466" s="4"/>
      <c r="AE466" s="4"/>
      <c r="AF466" s="4"/>
      <c r="AG466" s="4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9"/>
      <c r="AB467" s="4"/>
      <c r="AC467" s="4"/>
      <c r="AD467" s="4"/>
      <c r="AE467" s="4"/>
      <c r="AF467" s="4"/>
      <c r="AG467" s="4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9"/>
      <c r="AB468" s="4"/>
      <c r="AC468" s="4"/>
      <c r="AD468" s="4"/>
      <c r="AE468" s="4"/>
      <c r="AF468" s="4"/>
      <c r="AG468" s="4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9"/>
      <c r="AB469" s="4"/>
      <c r="AC469" s="4"/>
      <c r="AD469" s="4"/>
      <c r="AE469" s="4"/>
      <c r="AF469" s="4"/>
      <c r="AG469" s="4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9"/>
      <c r="AB470" s="4"/>
      <c r="AC470" s="4"/>
      <c r="AD470" s="4"/>
      <c r="AE470" s="4"/>
      <c r="AF470" s="4"/>
      <c r="AG470" s="4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9"/>
      <c r="AB471" s="4"/>
      <c r="AC471" s="4"/>
      <c r="AD471" s="4"/>
      <c r="AE471" s="4"/>
      <c r="AF471" s="4"/>
      <c r="AG471" s="4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9"/>
      <c r="AB472" s="4"/>
      <c r="AC472" s="4"/>
      <c r="AD472" s="4"/>
      <c r="AE472" s="4"/>
      <c r="AF472" s="4"/>
      <c r="AG472" s="4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9"/>
      <c r="AB473" s="4"/>
      <c r="AC473" s="4"/>
      <c r="AD473" s="4"/>
      <c r="AE473" s="4"/>
      <c r="AF473" s="4"/>
      <c r="AG473" s="4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/>
      <c r="AB474" s="4"/>
      <c r="AC474" s="4"/>
      <c r="AD474" s="4"/>
      <c r="AE474" s="4"/>
      <c r="AF474" s="4"/>
      <c r="AG474" s="4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9"/>
      <c r="AB475" s="4"/>
      <c r="AC475" s="4"/>
      <c r="AD475" s="4"/>
      <c r="AE475" s="4"/>
      <c r="AF475" s="4"/>
      <c r="AG475" s="4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9"/>
      <c r="AB476" s="4"/>
      <c r="AC476" s="4"/>
      <c r="AD476" s="4"/>
      <c r="AE476" s="4"/>
      <c r="AF476" s="4"/>
      <c r="AG476" s="4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9"/>
      <c r="AB477" s="4"/>
      <c r="AC477" s="4"/>
      <c r="AD477" s="4"/>
      <c r="AE477" s="4"/>
      <c r="AF477" s="4"/>
      <c r="AG477" s="4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9"/>
      <c r="AB478" s="4"/>
      <c r="AC478" s="4"/>
      <c r="AD478" s="4"/>
      <c r="AE478" s="4"/>
      <c r="AF478" s="4"/>
      <c r="AG478" s="4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9"/>
      <c r="AB479" s="4"/>
      <c r="AC479" s="4"/>
      <c r="AD479" s="4"/>
      <c r="AE479" s="4"/>
      <c r="AF479" s="4"/>
      <c r="AG479" s="4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9"/>
      <c r="AB480" s="4"/>
      <c r="AC480" s="4"/>
      <c r="AD480" s="4"/>
      <c r="AE480" s="4"/>
      <c r="AF480" s="4"/>
      <c r="AG480" s="4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9"/>
      <c r="AB481" s="4"/>
      <c r="AC481" s="4"/>
      <c r="AD481" s="4"/>
      <c r="AE481" s="4"/>
      <c r="AF481" s="4"/>
      <c r="AG481" s="4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9"/>
      <c r="AB482" s="4"/>
      <c r="AC482" s="4"/>
      <c r="AD482" s="4"/>
      <c r="AE482" s="4"/>
      <c r="AF482" s="4"/>
      <c r="AG482" s="4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9"/>
      <c r="AB483" s="4"/>
      <c r="AC483" s="4"/>
      <c r="AD483" s="4"/>
      <c r="AE483" s="4"/>
      <c r="AF483" s="4"/>
      <c r="AG483" s="4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9"/>
      <c r="AB484" s="4"/>
      <c r="AC484" s="4"/>
      <c r="AD484" s="4"/>
      <c r="AE484" s="4"/>
      <c r="AF484" s="4"/>
      <c r="AG484" s="4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9"/>
      <c r="AB485" s="4"/>
      <c r="AC485" s="4"/>
      <c r="AD485" s="4"/>
      <c r="AE485" s="4"/>
      <c r="AF485" s="4"/>
      <c r="AG485" s="4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9"/>
      <c r="AB486" s="4"/>
      <c r="AC486" s="4"/>
      <c r="AD486" s="4"/>
      <c r="AE486" s="4"/>
      <c r="AF486" s="4"/>
      <c r="AG486" s="4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9"/>
      <c r="AB487" s="4"/>
      <c r="AC487" s="4"/>
      <c r="AD487" s="4"/>
      <c r="AE487" s="4"/>
      <c r="AF487" s="4"/>
      <c r="AG487" s="4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9"/>
      <c r="AB488" s="4"/>
      <c r="AC488" s="4"/>
      <c r="AD488" s="4"/>
      <c r="AE488" s="4"/>
      <c r="AF488" s="4"/>
      <c r="AG488" s="4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9"/>
      <c r="AB489" s="4"/>
      <c r="AC489" s="4"/>
      <c r="AD489" s="4"/>
      <c r="AE489" s="4"/>
      <c r="AF489" s="4"/>
      <c r="AG489" s="4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9"/>
      <c r="AB490" s="4"/>
      <c r="AC490" s="4"/>
      <c r="AD490" s="4"/>
      <c r="AE490" s="4"/>
      <c r="AF490" s="4"/>
      <c r="AG490" s="4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9"/>
      <c r="AB491" s="4"/>
      <c r="AC491" s="4"/>
      <c r="AD491" s="4"/>
      <c r="AE491" s="4"/>
      <c r="AF491" s="4"/>
      <c r="AG491" s="4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9"/>
      <c r="AB492" s="4"/>
      <c r="AC492" s="4"/>
      <c r="AD492" s="4"/>
      <c r="AE492" s="4"/>
      <c r="AF492" s="4"/>
      <c r="AG492" s="4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9"/>
      <c r="AB493" s="4"/>
      <c r="AC493" s="4"/>
      <c r="AD493" s="4"/>
      <c r="AE493" s="4"/>
      <c r="AF493" s="4"/>
      <c r="AG493" s="4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9"/>
      <c r="AB494" s="4"/>
      <c r="AC494" s="4"/>
      <c r="AD494" s="4"/>
      <c r="AE494" s="4"/>
      <c r="AF494" s="4"/>
      <c r="AG494" s="4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9"/>
      <c r="AB495" s="4"/>
      <c r="AC495" s="4"/>
      <c r="AD495" s="4"/>
      <c r="AE495" s="4"/>
      <c r="AF495" s="4"/>
      <c r="AG495" s="4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9"/>
      <c r="AB496" s="4"/>
      <c r="AC496" s="4"/>
      <c r="AD496" s="4"/>
      <c r="AE496" s="4"/>
      <c r="AF496" s="4"/>
      <c r="AG496" s="4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9"/>
      <c r="AB497" s="4"/>
      <c r="AC497" s="4"/>
      <c r="AD497" s="4"/>
      <c r="AE497" s="4"/>
      <c r="AF497" s="4"/>
      <c r="AG497" s="4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9"/>
      <c r="AB498" s="4"/>
      <c r="AC498" s="4"/>
      <c r="AD498" s="4"/>
      <c r="AE498" s="4"/>
      <c r="AF498" s="4"/>
      <c r="AG498" s="4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9"/>
      <c r="AB499" s="4"/>
      <c r="AC499" s="4"/>
      <c r="AD499" s="4"/>
      <c r="AE499" s="4"/>
      <c r="AF499" s="4"/>
      <c r="AG499" s="4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9"/>
      <c r="AB500" s="4"/>
      <c r="AC500" s="4"/>
      <c r="AD500" s="4"/>
      <c r="AE500" s="4"/>
      <c r="AF500" s="4"/>
      <c r="AG500" s="4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9"/>
      <c r="AB501" s="4"/>
      <c r="AC501" s="4"/>
      <c r="AD501" s="4"/>
      <c r="AE501" s="4"/>
      <c r="AF501" s="4"/>
      <c r="AG501" s="4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9"/>
      <c r="AB502" s="4"/>
      <c r="AC502" s="4"/>
      <c r="AD502" s="4"/>
      <c r="AE502" s="4"/>
      <c r="AF502" s="4"/>
      <c r="AG502" s="4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9"/>
      <c r="AB503" s="4"/>
      <c r="AC503" s="4"/>
      <c r="AD503" s="4"/>
      <c r="AE503" s="4"/>
      <c r="AF503" s="4"/>
      <c r="AG503" s="4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9"/>
      <c r="AB504" s="4"/>
      <c r="AC504" s="4"/>
      <c r="AD504" s="4"/>
      <c r="AE504" s="4"/>
      <c r="AF504" s="4"/>
      <c r="AG504" s="4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9"/>
      <c r="AB505" s="4"/>
      <c r="AC505" s="4"/>
      <c r="AD505" s="4"/>
      <c r="AE505" s="4"/>
      <c r="AF505" s="4"/>
      <c r="AG505" s="4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9"/>
      <c r="AB506" s="4"/>
      <c r="AC506" s="4"/>
      <c r="AD506" s="4"/>
      <c r="AE506" s="4"/>
      <c r="AF506" s="4"/>
      <c r="AG506" s="4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9"/>
      <c r="AB507" s="4"/>
      <c r="AC507" s="4"/>
      <c r="AD507" s="4"/>
      <c r="AE507" s="4"/>
      <c r="AF507" s="4"/>
      <c r="AG507" s="4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9"/>
      <c r="AB508" s="4"/>
      <c r="AC508" s="4"/>
      <c r="AD508" s="4"/>
      <c r="AE508" s="4"/>
      <c r="AF508" s="4"/>
      <c r="AG508" s="4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9"/>
      <c r="AB509" s="4"/>
      <c r="AC509" s="4"/>
      <c r="AD509" s="4"/>
      <c r="AE509" s="4"/>
      <c r="AF509" s="4"/>
      <c r="AG509" s="4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/>
      <c r="AB510" s="4"/>
      <c r="AC510" s="4"/>
      <c r="AD510" s="4"/>
      <c r="AE510" s="4"/>
      <c r="AF510" s="4"/>
      <c r="AG510" s="4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9"/>
      <c r="AB511" s="4"/>
      <c r="AC511" s="4"/>
      <c r="AD511" s="4"/>
      <c r="AE511" s="4"/>
      <c r="AF511" s="4"/>
      <c r="AG511" s="4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9"/>
      <c r="AB512" s="4"/>
      <c r="AC512" s="4"/>
      <c r="AD512" s="4"/>
      <c r="AE512" s="4"/>
      <c r="AF512" s="4"/>
      <c r="AG512" s="4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9"/>
      <c r="AB513" s="4"/>
      <c r="AC513" s="4"/>
      <c r="AD513" s="4"/>
      <c r="AE513" s="4"/>
      <c r="AF513" s="4"/>
      <c r="AG513" s="4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9"/>
      <c r="AB514" s="4"/>
      <c r="AC514" s="4"/>
      <c r="AD514" s="4"/>
      <c r="AE514" s="4"/>
      <c r="AF514" s="4"/>
      <c r="AG514" s="4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9"/>
      <c r="AB515" s="4"/>
      <c r="AC515" s="4"/>
      <c r="AD515" s="4"/>
      <c r="AE515" s="4"/>
      <c r="AF515" s="4"/>
      <c r="AG515" s="4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9"/>
      <c r="AB516" s="4"/>
      <c r="AC516" s="4"/>
      <c r="AD516" s="4"/>
      <c r="AE516" s="4"/>
      <c r="AF516" s="4"/>
      <c r="AG516" s="4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9"/>
      <c r="AB517" s="4"/>
      <c r="AC517" s="4"/>
      <c r="AD517" s="4"/>
      <c r="AE517" s="4"/>
      <c r="AF517" s="4"/>
      <c r="AG517" s="4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9"/>
      <c r="AB518" s="4"/>
      <c r="AC518" s="4"/>
      <c r="AD518" s="4"/>
      <c r="AE518" s="4"/>
      <c r="AF518" s="4"/>
      <c r="AG518" s="4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9"/>
      <c r="AB519" s="4"/>
      <c r="AC519" s="4"/>
      <c r="AD519" s="4"/>
      <c r="AE519" s="4"/>
      <c r="AF519" s="4"/>
      <c r="AG519" s="4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9"/>
      <c r="AB520" s="4"/>
      <c r="AC520" s="4"/>
      <c r="AD520" s="4"/>
      <c r="AE520" s="4"/>
      <c r="AF520" s="4"/>
      <c r="AG520" s="4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9"/>
      <c r="AB521" s="4"/>
      <c r="AC521" s="4"/>
      <c r="AD521" s="4"/>
      <c r="AE521" s="4"/>
      <c r="AF521" s="4"/>
      <c r="AG521" s="4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9"/>
      <c r="AB522" s="4"/>
      <c r="AC522" s="4"/>
      <c r="AD522" s="4"/>
      <c r="AE522" s="4"/>
      <c r="AF522" s="4"/>
      <c r="AG522" s="4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9"/>
      <c r="AB523" s="4"/>
      <c r="AC523" s="4"/>
      <c r="AD523" s="4"/>
      <c r="AE523" s="4"/>
      <c r="AF523" s="4"/>
      <c r="AG523" s="4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9"/>
      <c r="AB524" s="4"/>
      <c r="AC524" s="4"/>
      <c r="AD524" s="4"/>
      <c r="AE524" s="4"/>
      <c r="AF524" s="4"/>
      <c r="AG524" s="4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9"/>
      <c r="AB525" s="4"/>
      <c r="AC525" s="4"/>
      <c r="AD525" s="4"/>
      <c r="AE525" s="4"/>
      <c r="AF525" s="4"/>
      <c r="AG525" s="4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9"/>
      <c r="AB526" s="4"/>
      <c r="AC526" s="4"/>
      <c r="AD526" s="4"/>
      <c r="AE526" s="4"/>
      <c r="AF526" s="4"/>
      <c r="AG526" s="4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9"/>
      <c r="AB527" s="4"/>
      <c r="AC527" s="4"/>
      <c r="AD527" s="4"/>
      <c r="AE527" s="4"/>
      <c r="AF527" s="4"/>
      <c r="AG527" s="4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9"/>
      <c r="AB528" s="4"/>
      <c r="AC528" s="4"/>
      <c r="AD528" s="4"/>
      <c r="AE528" s="4"/>
      <c r="AF528" s="4"/>
      <c r="AG528" s="4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9"/>
      <c r="AB529" s="4"/>
      <c r="AC529" s="4"/>
      <c r="AD529" s="4"/>
      <c r="AE529" s="4"/>
      <c r="AF529" s="4"/>
      <c r="AG529" s="4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9"/>
      <c r="AB530" s="4"/>
      <c r="AC530" s="4"/>
      <c r="AD530" s="4"/>
      <c r="AE530" s="4"/>
      <c r="AF530" s="4"/>
      <c r="AG530" s="4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/>
      <c r="AB531" s="4"/>
      <c r="AC531" s="4"/>
      <c r="AD531" s="4"/>
      <c r="AE531" s="4"/>
      <c r="AF531" s="4"/>
      <c r="AG531" s="4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9"/>
      <c r="AB532" s="4"/>
      <c r="AC532" s="4"/>
      <c r="AD532" s="4"/>
      <c r="AE532" s="4"/>
      <c r="AF532" s="4"/>
      <c r="AG532" s="4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9"/>
      <c r="AB533" s="4"/>
      <c r="AC533" s="4"/>
      <c r="AD533" s="4"/>
      <c r="AE533" s="4"/>
      <c r="AF533" s="4"/>
      <c r="AG533" s="4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9"/>
      <c r="AB534" s="4"/>
      <c r="AC534" s="4"/>
      <c r="AD534" s="4"/>
      <c r="AE534" s="4"/>
      <c r="AF534" s="4"/>
      <c r="AG534" s="4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9"/>
      <c r="AB535" s="4"/>
      <c r="AC535" s="4"/>
      <c r="AD535" s="4"/>
      <c r="AE535" s="4"/>
      <c r="AF535" s="4"/>
      <c r="AG535" s="4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9"/>
      <c r="AB536" s="4"/>
      <c r="AC536" s="4"/>
      <c r="AD536" s="4"/>
      <c r="AE536" s="4"/>
      <c r="AF536" s="4"/>
      <c r="AG536" s="4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9"/>
      <c r="AB537" s="4"/>
      <c r="AC537" s="4"/>
      <c r="AD537" s="4"/>
      <c r="AE537" s="4"/>
      <c r="AF537" s="4"/>
      <c r="AG537" s="4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9"/>
      <c r="AB538" s="4"/>
      <c r="AC538" s="4"/>
      <c r="AD538" s="4"/>
      <c r="AE538" s="4"/>
      <c r="AF538" s="4"/>
      <c r="AG538" s="4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9"/>
      <c r="AB539" s="4"/>
      <c r="AC539" s="4"/>
      <c r="AD539" s="4"/>
      <c r="AE539" s="4"/>
      <c r="AF539" s="4"/>
      <c r="AG539" s="4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9"/>
      <c r="AB540" s="4"/>
      <c r="AC540" s="4"/>
      <c r="AD540" s="4"/>
      <c r="AE540" s="4"/>
      <c r="AF540" s="4"/>
      <c r="AG540" s="4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9"/>
      <c r="AB541" s="4"/>
      <c r="AC541" s="4"/>
      <c r="AD541" s="4"/>
      <c r="AE541" s="4"/>
      <c r="AF541" s="4"/>
      <c r="AG541" s="4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9"/>
      <c r="AB542" s="4"/>
      <c r="AC542" s="4"/>
      <c r="AD542" s="4"/>
      <c r="AE542" s="4"/>
      <c r="AF542" s="4"/>
      <c r="AG542" s="4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9"/>
      <c r="AB543" s="4"/>
      <c r="AC543" s="4"/>
      <c r="AD543" s="4"/>
      <c r="AE543" s="4"/>
      <c r="AF543" s="4"/>
      <c r="AG543" s="4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9"/>
      <c r="AB544" s="4"/>
      <c r="AC544" s="4"/>
      <c r="AD544" s="4"/>
      <c r="AE544" s="4"/>
      <c r="AF544" s="4"/>
      <c r="AG544" s="4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9"/>
      <c r="AB545" s="4"/>
      <c r="AC545" s="4"/>
      <c r="AD545" s="4"/>
      <c r="AE545" s="4"/>
      <c r="AF545" s="4"/>
      <c r="AG545" s="4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9"/>
      <c r="AB546" s="4"/>
      <c r="AC546" s="4"/>
      <c r="AD546" s="4"/>
      <c r="AE546" s="4"/>
      <c r="AF546" s="4"/>
      <c r="AG546" s="4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9"/>
      <c r="AB547" s="4"/>
      <c r="AC547" s="4"/>
      <c r="AD547" s="4"/>
      <c r="AE547" s="4"/>
      <c r="AF547" s="4"/>
      <c r="AG547" s="4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9"/>
      <c r="AB548" s="4"/>
      <c r="AC548" s="4"/>
      <c r="AD548" s="4"/>
      <c r="AE548" s="4"/>
      <c r="AF548" s="4"/>
      <c r="AG548" s="4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9"/>
      <c r="AB549" s="4"/>
      <c r="AC549" s="4"/>
      <c r="AD549" s="4"/>
      <c r="AE549" s="4"/>
      <c r="AF549" s="4"/>
      <c r="AG549" s="4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9"/>
      <c r="AB550" s="4"/>
      <c r="AC550" s="4"/>
      <c r="AD550" s="4"/>
      <c r="AE550" s="4"/>
      <c r="AF550" s="4"/>
      <c r="AG550" s="4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9"/>
      <c r="AB551" s="4"/>
      <c r="AC551" s="4"/>
      <c r="AD551" s="4"/>
      <c r="AE551" s="4"/>
      <c r="AF551" s="4"/>
      <c r="AG551" s="4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9"/>
      <c r="AB552" s="4"/>
      <c r="AC552" s="4"/>
      <c r="AD552" s="4"/>
      <c r="AE552" s="4"/>
      <c r="AF552" s="4"/>
      <c r="AG552" s="4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/>
      <c r="AB553" s="4"/>
      <c r="AC553" s="4"/>
      <c r="AD553" s="4"/>
      <c r="AE553" s="4"/>
      <c r="AF553" s="4"/>
      <c r="AG553" s="4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9"/>
      <c r="AB554" s="4"/>
      <c r="AC554" s="4"/>
      <c r="AD554" s="4"/>
      <c r="AE554" s="4"/>
      <c r="AF554" s="4"/>
      <c r="AG554" s="4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9"/>
      <c r="AB555" s="4"/>
      <c r="AC555" s="4"/>
      <c r="AD555" s="4"/>
      <c r="AE555" s="4"/>
      <c r="AF555" s="4"/>
      <c r="AG555" s="4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9"/>
      <c r="AB556" s="4"/>
      <c r="AC556" s="4"/>
      <c r="AD556" s="4"/>
      <c r="AE556" s="4"/>
      <c r="AF556" s="4"/>
      <c r="AG556" s="4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9"/>
      <c r="AB557" s="4"/>
      <c r="AC557" s="4"/>
      <c r="AD557" s="4"/>
      <c r="AE557" s="4"/>
      <c r="AF557" s="4"/>
      <c r="AG557" s="4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9"/>
      <c r="AB558" s="4"/>
      <c r="AC558" s="4"/>
      <c r="AD558" s="4"/>
      <c r="AE558" s="4"/>
      <c r="AF558" s="4"/>
      <c r="AG558" s="4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9"/>
      <c r="AB559" s="4"/>
      <c r="AC559" s="4"/>
      <c r="AD559" s="4"/>
      <c r="AE559" s="4"/>
      <c r="AF559" s="4"/>
      <c r="AG559" s="4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9"/>
      <c r="AB560" s="4"/>
      <c r="AC560" s="4"/>
      <c r="AD560" s="4"/>
      <c r="AE560" s="4"/>
      <c r="AF560" s="4"/>
      <c r="AG560" s="4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/>
      <c r="AB561" s="4"/>
      <c r="AC561" s="4"/>
      <c r="AD561" s="4"/>
      <c r="AE561" s="4"/>
      <c r="AF561" s="4"/>
      <c r="AG561" s="4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9"/>
      <c r="AB562" s="4"/>
      <c r="AC562" s="4"/>
      <c r="AD562" s="4"/>
      <c r="AE562" s="4"/>
      <c r="AF562" s="4"/>
      <c r="AG562" s="4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/>
      <c r="AB563" s="4"/>
      <c r="AC563" s="4"/>
      <c r="AD563" s="4"/>
      <c r="AE563" s="4"/>
      <c r="AF563" s="4"/>
      <c r="AG563" s="4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9"/>
      <c r="AB564" s="4"/>
      <c r="AC564" s="4"/>
      <c r="AD564" s="4"/>
      <c r="AE564" s="4"/>
      <c r="AF564" s="4"/>
      <c r="AG564" s="4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9"/>
      <c r="AB565" s="4"/>
      <c r="AC565" s="4"/>
      <c r="AD565" s="4"/>
      <c r="AE565" s="4"/>
      <c r="AF565" s="4"/>
      <c r="AG565" s="4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9"/>
      <c r="AB566" s="4"/>
      <c r="AC566" s="4"/>
      <c r="AD566" s="4"/>
      <c r="AE566" s="4"/>
      <c r="AF566" s="4"/>
      <c r="AG566" s="4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9"/>
      <c r="AB567" s="4"/>
      <c r="AC567" s="4"/>
      <c r="AD567" s="4"/>
      <c r="AE567" s="4"/>
      <c r="AF567" s="4"/>
      <c r="AG567" s="4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9"/>
      <c r="AB568" s="4"/>
      <c r="AC568" s="4"/>
      <c r="AD568" s="4"/>
      <c r="AE568" s="4"/>
      <c r="AF568" s="4"/>
      <c r="AG568" s="4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9"/>
      <c r="AB569" s="4"/>
      <c r="AC569" s="4"/>
      <c r="AD569" s="4"/>
      <c r="AE569" s="4"/>
      <c r="AF569" s="4"/>
      <c r="AG569" s="4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9"/>
      <c r="AB570" s="4"/>
      <c r="AC570" s="4"/>
      <c r="AD570" s="4"/>
      <c r="AE570" s="4"/>
      <c r="AF570" s="4"/>
      <c r="AG570" s="4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9"/>
      <c r="AB571" s="4"/>
      <c r="AC571" s="4"/>
      <c r="AD571" s="4"/>
      <c r="AE571" s="4"/>
      <c r="AF571" s="4"/>
      <c r="AG571" s="4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9"/>
      <c r="AB572" s="4"/>
      <c r="AC572" s="4"/>
      <c r="AD572" s="4"/>
      <c r="AE572" s="4"/>
      <c r="AF572" s="4"/>
      <c r="AG572" s="4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9"/>
      <c r="AB573" s="4"/>
      <c r="AC573" s="4"/>
      <c r="AD573" s="4"/>
      <c r="AE573" s="4"/>
      <c r="AF573" s="4"/>
      <c r="AG573" s="4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9"/>
      <c r="AB574" s="4"/>
      <c r="AC574" s="4"/>
      <c r="AD574" s="4"/>
      <c r="AE574" s="4"/>
      <c r="AF574" s="4"/>
      <c r="AG574" s="4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9"/>
      <c r="AB575" s="4"/>
      <c r="AC575" s="4"/>
      <c r="AD575" s="4"/>
      <c r="AE575" s="4"/>
      <c r="AF575" s="4"/>
      <c r="AG575" s="4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9"/>
      <c r="AB576" s="4"/>
      <c r="AC576" s="4"/>
      <c r="AD576" s="4"/>
      <c r="AE576" s="4"/>
      <c r="AF576" s="4"/>
      <c r="AG576" s="4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9"/>
      <c r="AB577" s="4"/>
      <c r="AC577" s="4"/>
      <c r="AD577" s="4"/>
      <c r="AE577" s="4"/>
      <c r="AF577" s="4"/>
      <c r="AG577" s="4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9"/>
      <c r="AB578" s="4"/>
      <c r="AC578" s="4"/>
      <c r="AD578" s="4"/>
      <c r="AE578" s="4"/>
      <c r="AF578" s="4"/>
      <c r="AG578" s="4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9"/>
      <c r="AB579" s="4"/>
      <c r="AC579" s="4"/>
      <c r="AD579" s="4"/>
      <c r="AE579" s="4"/>
      <c r="AF579" s="4"/>
      <c r="AG579" s="4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9"/>
      <c r="AB580" s="4"/>
      <c r="AC580" s="4"/>
      <c r="AD580" s="4"/>
      <c r="AE580" s="4"/>
      <c r="AF580" s="4"/>
      <c r="AG580" s="4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9"/>
      <c r="AB581" s="4"/>
      <c r="AC581" s="4"/>
      <c r="AD581" s="4"/>
      <c r="AE581" s="4"/>
      <c r="AF581" s="4"/>
      <c r="AG581" s="4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9"/>
      <c r="AB582" s="4"/>
      <c r="AC582" s="4"/>
      <c r="AD582" s="4"/>
      <c r="AE582" s="4"/>
      <c r="AF582" s="4"/>
      <c r="AG582" s="4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9"/>
      <c r="AB583" s="4"/>
      <c r="AC583" s="4"/>
      <c r="AD583" s="4"/>
      <c r="AE583" s="4"/>
      <c r="AF583" s="4"/>
      <c r="AG583" s="4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9"/>
      <c r="AB584" s="4"/>
      <c r="AC584" s="4"/>
      <c r="AD584" s="4"/>
      <c r="AE584" s="4"/>
      <c r="AF584" s="4"/>
      <c r="AG584" s="4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9"/>
      <c r="AB585" s="4"/>
      <c r="AC585" s="4"/>
      <c r="AD585" s="4"/>
      <c r="AE585" s="4"/>
      <c r="AF585" s="4"/>
      <c r="AG585" s="4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9"/>
      <c r="AB586" s="4"/>
      <c r="AC586" s="4"/>
      <c r="AD586" s="4"/>
      <c r="AE586" s="4"/>
      <c r="AF586" s="4"/>
      <c r="AG586" s="4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9"/>
      <c r="AB587" s="4"/>
      <c r="AC587" s="4"/>
      <c r="AD587" s="4"/>
      <c r="AE587" s="4"/>
      <c r="AF587" s="4"/>
      <c r="AG587" s="4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9"/>
      <c r="AB588" s="4"/>
      <c r="AC588" s="4"/>
      <c r="AD588" s="4"/>
      <c r="AE588" s="4"/>
      <c r="AF588" s="4"/>
      <c r="AG588" s="4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9"/>
      <c r="AB589" s="4"/>
      <c r="AC589" s="4"/>
      <c r="AD589" s="4"/>
      <c r="AE589" s="4"/>
      <c r="AF589" s="4"/>
      <c r="AG589" s="4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9"/>
      <c r="AB590" s="4"/>
      <c r="AC590" s="4"/>
      <c r="AD590" s="4"/>
      <c r="AE590" s="4"/>
      <c r="AF590" s="4"/>
      <c r="AG590" s="4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/>
      <c r="AB591" s="4"/>
      <c r="AC591" s="4"/>
      <c r="AD591" s="4"/>
      <c r="AE591" s="4"/>
      <c r="AF591" s="4"/>
      <c r="AG591" s="4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9"/>
      <c r="AB592" s="4"/>
      <c r="AC592" s="4"/>
      <c r="AD592" s="4"/>
      <c r="AE592" s="4"/>
      <c r="AF592" s="4"/>
      <c r="AG592" s="4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9"/>
      <c r="AB593" s="4"/>
      <c r="AC593" s="4"/>
      <c r="AD593" s="4"/>
      <c r="AE593" s="4"/>
      <c r="AF593" s="4"/>
      <c r="AG593" s="4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9"/>
      <c r="AB594" s="4"/>
      <c r="AC594" s="4"/>
      <c r="AD594" s="4"/>
      <c r="AE594" s="4"/>
      <c r="AF594" s="4"/>
      <c r="AG594" s="4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/>
      <c r="AB595" s="4"/>
      <c r="AC595" s="4"/>
      <c r="AD595" s="4"/>
      <c r="AE595" s="4"/>
      <c r="AF595" s="4"/>
      <c r="AG595" s="4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/>
      <c r="AB596" s="4"/>
      <c r="AC596" s="4"/>
      <c r="AD596" s="4"/>
      <c r="AE596" s="4"/>
      <c r="AF596" s="4"/>
      <c r="AG596" s="4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9"/>
      <c r="AB597" s="4"/>
      <c r="AC597" s="4"/>
      <c r="AD597" s="4"/>
      <c r="AE597" s="4"/>
      <c r="AF597" s="4"/>
      <c r="AG597" s="4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/>
      <c r="AB598" s="4"/>
      <c r="AC598" s="4"/>
      <c r="AD598" s="4"/>
      <c r="AE598" s="4"/>
      <c r="AF598" s="4"/>
      <c r="AG598" s="4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/>
      <c r="AB599" s="4"/>
      <c r="AC599" s="4"/>
      <c r="AD599" s="4"/>
      <c r="AE599" s="4"/>
      <c r="AF599" s="4"/>
      <c r="AG599" s="4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9"/>
      <c r="AB600" s="4"/>
      <c r="AC600" s="4"/>
      <c r="AD600" s="4"/>
      <c r="AE600" s="4"/>
      <c r="AF600" s="4"/>
      <c r="AG600" s="4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9"/>
      <c r="AB601" s="4"/>
      <c r="AC601" s="4"/>
      <c r="AD601" s="4"/>
      <c r="AE601" s="4"/>
      <c r="AF601" s="4"/>
      <c r="AG601" s="4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9"/>
      <c r="AB602" s="4"/>
      <c r="AC602" s="4"/>
      <c r="AD602" s="4"/>
      <c r="AE602" s="4"/>
      <c r="AF602" s="4"/>
      <c r="AG602" s="4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/>
      <c r="AB603" s="4"/>
      <c r="AC603" s="4"/>
      <c r="AD603" s="4"/>
      <c r="AE603" s="4"/>
      <c r="AF603" s="4"/>
      <c r="AG603" s="4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9"/>
      <c r="AB604" s="4"/>
      <c r="AC604" s="4"/>
      <c r="AD604" s="4"/>
      <c r="AE604" s="4"/>
      <c r="AF604" s="4"/>
      <c r="AG604" s="4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9"/>
      <c r="AB605" s="4"/>
      <c r="AC605" s="4"/>
      <c r="AD605" s="4"/>
      <c r="AE605" s="4"/>
      <c r="AF605" s="4"/>
      <c r="AG605" s="4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9"/>
      <c r="AB606" s="4"/>
      <c r="AC606" s="4"/>
      <c r="AD606" s="4"/>
      <c r="AE606" s="4"/>
      <c r="AF606" s="4"/>
      <c r="AG606" s="4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9"/>
      <c r="AB607" s="4"/>
      <c r="AC607" s="4"/>
      <c r="AD607" s="4"/>
      <c r="AE607" s="4"/>
      <c r="AF607" s="4"/>
      <c r="AG607" s="4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9"/>
      <c r="AB608" s="4"/>
      <c r="AC608" s="4"/>
      <c r="AD608" s="4"/>
      <c r="AE608" s="4"/>
      <c r="AF608" s="4"/>
      <c r="AG608" s="4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/>
      <c r="AB609" s="4"/>
      <c r="AC609" s="4"/>
      <c r="AD609" s="4"/>
      <c r="AE609" s="4"/>
      <c r="AF609" s="4"/>
      <c r="AG609" s="4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/>
      <c r="AB610" s="4"/>
      <c r="AC610" s="4"/>
      <c r="AD610" s="4"/>
      <c r="AE610" s="4"/>
      <c r="AF610" s="4"/>
      <c r="AG610" s="4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9"/>
      <c r="AB611" s="4"/>
      <c r="AC611" s="4"/>
      <c r="AD611" s="4"/>
      <c r="AE611" s="4"/>
      <c r="AF611" s="4"/>
      <c r="AG611" s="4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/>
      <c r="AB612" s="4"/>
      <c r="AC612" s="4"/>
      <c r="AD612" s="4"/>
      <c r="AE612" s="4"/>
      <c r="AF612" s="4"/>
      <c r="AG612" s="4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9"/>
      <c r="AB613" s="4"/>
      <c r="AC613" s="4"/>
      <c r="AD613" s="4"/>
      <c r="AE613" s="4"/>
      <c r="AF613" s="4"/>
      <c r="AG613" s="4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/>
      <c r="AB614" s="4"/>
      <c r="AC614" s="4"/>
      <c r="AD614" s="4"/>
      <c r="AE614" s="4"/>
      <c r="AF614" s="4"/>
      <c r="AG614" s="4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9"/>
      <c r="AB615" s="4"/>
      <c r="AC615" s="4"/>
      <c r="AD615" s="4"/>
      <c r="AE615" s="4"/>
      <c r="AF615" s="4"/>
      <c r="AG615" s="4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9"/>
      <c r="AB616" s="4"/>
      <c r="AC616" s="4"/>
      <c r="AD616" s="4"/>
      <c r="AE616" s="4"/>
      <c r="AF616" s="4"/>
      <c r="AG616" s="4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9"/>
      <c r="AB617" s="4"/>
      <c r="AC617" s="4"/>
      <c r="AD617" s="4"/>
      <c r="AE617" s="4"/>
      <c r="AF617" s="4"/>
      <c r="AG617" s="4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9"/>
      <c r="AB618" s="4"/>
      <c r="AC618" s="4"/>
      <c r="AD618" s="4"/>
      <c r="AE618" s="4"/>
      <c r="AF618" s="4"/>
      <c r="AG618" s="4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9"/>
      <c r="AB619" s="4"/>
      <c r="AC619" s="4"/>
      <c r="AD619" s="4"/>
      <c r="AE619" s="4"/>
      <c r="AF619" s="4"/>
      <c r="AG619" s="4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9"/>
      <c r="AB620" s="4"/>
      <c r="AC620" s="4"/>
      <c r="AD620" s="4"/>
      <c r="AE620" s="4"/>
      <c r="AF620" s="4"/>
      <c r="AG620" s="4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9"/>
      <c r="AB621" s="4"/>
      <c r="AC621" s="4"/>
      <c r="AD621" s="4"/>
      <c r="AE621" s="4"/>
      <c r="AF621" s="4"/>
      <c r="AG621" s="4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9"/>
      <c r="AB622" s="4"/>
      <c r="AC622" s="4"/>
      <c r="AD622" s="4"/>
      <c r="AE622" s="4"/>
      <c r="AF622" s="4"/>
      <c r="AG622" s="4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9"/>
      <c r="AB623" s="4"/>
      <c r="AC623" s="4"/>
      <c r="AD623" s="4"/>
      <c r="AE623" s="4"/>
      <c r="AF623" s="4"/>
      <c r="AG623" s="4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9"/>
      <c r="AB624" s="4"/>
      <c r="AC624" s="4"/>
      <c r="AD624" s="4"/>
      <c r="AE624" s="4"/>
      <c r="AF624" s="4"/>
      <c r="AG624" s="4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9"/>
      <c r="AB625" s="4"/>
      <c r="AC625" s="4"/>
      <c r="AD625" s="4"/>
      <c r="AE625" s="4"/>
      <c r="AF625" s="4"/>
      <c r="AG625" s="4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9"/>
      <c r="AB626" s="4"/>
      <c r="AC626" s="4"/>
      <c r="AD626" s="4"/>
      <c r="AE626" s="4"/>
      <c r="AF626" s="4"/>
      <c r="AG626" s="4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9"/>
      <c r="AB627" s="4"/>
      <c r="AC627" s="4"/>
      <c r="AD627" s="4"/>
      <c r="AE627" s="4"/>
      <c r="AF627" s="4"/>
      <c r="AG627" s="4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9"/>
      <c r="AB628" s="4"/>
      <c r="AC628" s="4"/>
      <c r="AD628" s="4"/>
      <c r="AE628" s="4"/>
      <c r="AF628" s="4"/>
      <c r="AG628" s="4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/>
      <c r="AB629" s="4"/>
      <c r="AC629" s="4"/>
      <c r="AD629" s="4"/>
      <c r="AE629" s="4"/>
      <c r="AF629" s="4"/>
      <c r="AG629" s="4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9"/>
      <c r="AB630" s="4"/>
      <c r="AC630" s="4"/>
      <c r="AD630" s="4"/>
      <c r="AE630" s="4"/>
      <c r="AF630" s="4"/>
      <c r="AG630" s="4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/>
      <c r="AB631" s="4"/>
      <c r="AC631" s="4"/>
      <c r="AD631" s="4"/>
      <c r="AE631" s="4"/>
      <c r="AF631" s="4"/>
      <c r="AG631" s="4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9"/>
      <c r="AB632" s="4"/>
      <c r="AC632" s="4"/>
      <c r="AD632" s="4"/>
      <c r="AE632" s="4"/>
      <c r="AF632" s="4"/>
      <c r="AG632" s="4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9"/>
      <c r="AB633" s="4"/>
      <c r="AC633" s="4"/>
      <c r="AD633" s="4"/>
      <c r="AE633" s="4"/>
      <c r="AF633" s="4"/>
      <c r="AG633" s="4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9"/>
      <c r="AB634" s="4"/>
      <c r="AC634" s="4"/>
      <c r="AD634" s="4"/>
      <c r="AE634" s="4"/>
      <c r="AF634" s="4"/>
      <c r="AG634" s="4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/>
      <c r="AB635" s="4"/>
      <c r="AC635" s="4"/>
      <c r="AD635" s="4"/>
      <c r="AE635" s="4"/>
      <c r="AF635" s="4"/>
      <c r="AG635" s="4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/>
      <c r="AB636" s="4"/>
      <c r="AC636" s="4"/>
      <c r="AD636" s="4"/>
      <c r="AE636" s="4"/>
      <c r="AF636" s="4"/>
      <c r="AG636" s="4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/>
      <c r="AB637" s="4"/>
      <c r="AC637" s="4"/>
      <c r="AD637" s="4"/>
      <c r="AE637" s="4"/>
      <c r="AF637" s="4"/>
      <c r="AG637" s="4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/>
      <c r="AB638" s="4"/>
      <c r="AC638" s="4"/>
      <c r="AD638" s="4"/>
      <c r="AE638" s="4"/>
      <c r="AF638" s="4"/>
      <c r="AG638" s="4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9"/>
      <c r="AB639" s="4"/>
      <c r="AC639" s="4"/>
      <c r="AD639" s="4"/>
      <c r="AE639" s="4"/>
      <c r="AF639" s="4"/>
      <c r="AG639" s="4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9"/>
      <c r="AB640" s="4"/>
      <c r="AC640" s="4"/>
      <c r="AD640" s="4"/>
      <c r="AE640" s="4"/>
      <c r="AF640" s="4"/>
      <c r="AG640" s="4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9"/>
      <c r="AB641" s="4"/>
      <c r="AC641" s="4"/>
      <c r="AD641" s="4"/>
      <c r="AE641" s="4"/>
      <c r="AF641" s="4"/>
      <c r="AG641" s="4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9"/>
      <c r="AB642" s="4"/>
      <c r="AC642" s="4"/>
      <c r="AD642" s="4"/>
      <c r="AE642" s="4"/>
      <c r="AF642" s="4"/>
      <c r="AG642" s="4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9"/>
      <c r="AB643" s="4"/>
      <c r="AC643" s="4"/>
      <c r="AD643" s="4"/>
      <c r="AE643" s="4"/>
      <c r="AF643" s="4"/>
      <c r="AG643" s="4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9"/>
      <c r="AB644" s="4"/>
      <c r="AC644" s="4"/>
      <c r="AD644" s="4"/>
      <c r="AE644" s="4"/>
      <c r="AF644" s="4"/>
      <c r="AG644" s="4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9"/>
      <c r="AB645" s="4"/>
      <c r="AC645" s="4"/>
      <c r="AD645" s="4"/>
      <c r="AE645" s="4"/>
      <c r="AF645" s="4"/>
      <c r="AG645" s="4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9"/>
      <c r="AB646" s="4"/>
      <c r="AC646" s="4"/>
      <c r="AD646" s="4"/>
      <c r="AE646" s="4"/>
      <c r="AF646" s="4"/>
      <c r="AG646" s="4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9"/>
      <c r="AB647" s="4"/>
      <c r="AC647" s="4"/>
      <c r="AD647" s="4"/>
      <c r="AE647" s="4"/>
      <c r="AF647" s="4"/>
      <c r="AG647" s="4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9"/>
      <c r="AB648" s="4"/>
      <c r="AC648" s="4"/>
      <c r="AD648" s="4"/>
      <c r="AE648" s="4"/>
      <c r="AF648" s="4"/>
      <c r="AG648" s="4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9"/>
      <c r="AB649" s="4"/>
      <c r="AC649" s="4"/>
      <c r="AD649" s="4"/>
      <c r="AE649" s="4"/>
      <c r="AF649" s="4"/>
      <c r="AG649" s="4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9"/>
      <c r="AB650" s="4"/>
      <c r="AC650" s="4"/>
      <c r="AD650" s="4"/>
      <c r="AE650" s="4"/>
      <c r="AF650" s="4"/>
      <c r="AG650" s="4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9"/>
      <c r="AB651" s="4"/>
      <c r="AC651" s="4"/>
      <c r="AD651" s="4"/>
      <c r="AE651" s="4"/>
      <c r="AF651" s="4"/>
      <c r="AG651" s="4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9"/>
      <c r="AB652" s="4"/>
      <c r="AC652" s="4"/>
      <c r="AD652" s="4"/>
      <c r="AE652" s="4"/>
      <c r="AF652" s="4"/>
      <c r="AG652" s="4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9"/>
      <c r="AB653" s="4"/>
      <c r="AC653" s="4"/>
      <c r="AD653" s="4"/>
      <c r="AE653" s="4"/>
      <c r="AF653" s="4"/>
      <c r="AG653" s="4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9"/>
      <c r="AB654" s="4"/>
      <c r="AC654" s="4"/>
      <c r="AD654" s="4"/>
      <c r="AE654" s="4"/>
      <c r="AF654" s="4"/>
      <c r="AG654" s="4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9"/>
      <c r="AB655" s="4"/>
      <c r="AC655" s="4"/>
      <c r="AD655" s="4"/>
      <c r="AE655" s="4"/>
      <c r="AF655" s="4"/>
      <c r="AG655" s="4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9"/>
      <c r="AB656" s="4"/>
      <c r="AC656" s="4"/>
      <c r="AD656" s="4"/>
      <c r="AE656" s="4"/>
      <c r="AF656" s="4"/>
      <c r="AG656" s="4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9"/>
      <c r="AB657" s="4"/>
      <c r="AC657" s="4"/>
      <c r="AD657" s="4"/>
      <c r="AE657" s="4"/>
      <c r="AF657" s="4"/>
      <c r="AG657" s="4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9"/>
      <c r="AB658" s="4"/>
      <c r="AC658" s="4"/>
      <c r="AD658" s="4"/>
      <c r="AE658" s="4"/>
      <c r="AF658" s="4"/>
      <c r="AG658" s="4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9"/>
      <c r="AB659" s="4"/>
      <c r="AC659" s="4"/>
      <c r="AD659" s="4"/>
      <c r="AE659" s="4"/>
      <c r="AF659" s="4"/>
      <c r="AG659" s="4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9"/>
      <c r="AB660" s="4"/>
      <c r="AC660" s="4"/>
      <c r="AD660" s="4"/>
      <c r="AE660" s="4"/>
      <c r="AF660" s="4"/>
      <c r="AG660" s="4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9"/>
      <c r="AB661" s="4"/>
      <c r="AC661" s="4"/>
      <c r="AD661" s="4"/>
      <c r="AE661" s="4"/>
      <c r="AF661" s="4"/>
      <c r="AG661" s="4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9"/>
      <c r="AB662" s="4"/>
      <c r="AC662" s="4"/>
      <c r="AD662" s="4"/>
      <c r="AE662" s="4"/>
      <c r="AF662" s="4"/>
      <c r="AG662" s="4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9"/>
      <c r="AB663" s="4"/>
      <c r="AC663" s="4"/>
      <c r="AD663" s="4"/>
      <c r="AE663" s="4"/>
      <c r="AF663" s="4"/>
      <c r="AG663" s="4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9"/>
      <c r="AB664" s="4"/>
      <c r="AC664" s="4"/>
      <c r="AD664" s="4"/>
      <c r="AE664" s="4"/>
      <c r="AF664" s="4"/>
      <c r="AG664" s="4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9"/>
      <c r="AB665" s="4"/>
      <c r="AC665" s="4"/>
      <c r="AD665" s="4"/>
      <c r="AE665" s="4"/>
      <c r="AF665" s="4"/>
      <c r="AG665" s="4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9"/>
      <c r="AB666" s="4"/>
      <c r="AC666" s="4"/>
      <c r="AD666" s="4"/>
      <c r="AE666" s="4"/>
      <c r="AF666" s="4"/>
      <c r="AG666" s="4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9"/>
      <c r="AB667" s="4"/>
      <c r="AC667" s="4"/>
      <c r="AD667" s="4"/>
      <c r="AE667" s="4"/>
      <c r="AF667" s="4"/>
      <c r="AG667" s="4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9"/>
      <c r="AB668" s="4"/>
      <c r="AC668" s="4"/>
      <c r="AD668" s="4"/>
      <c r="AE668" s="4"/>
      <c r="AF668" s="4"/>
      <c r="AG668" s="4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9"/>
      <c r="AB669" s="4"/>
      <c r="AC669" s="4"/>
      <c r="AD669" s="4"/>
      <c r="AE669" s="4"/>
      <c r="AF669" s="4"/>
      <c r="AG669" s="4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9"/>
      <c r="AB670" s="4"/>
      <c r="AC670" s="4"/>
      <c r="AD670" s="4"/>
      <c r="AE670" s="4"/>
      <c r="AF670" s="4"/>
      <c r="AG670" s="4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9"/>
      <c r="AB671" s="4"/>
      <c r="AC671" s="4"/>
      <c r="AD671" s="4"/>
      <c r="AE671" s="4"/>
      <c r="AF671" s="4"/>
      <c r="AG671" s="4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9"/>
      <c r="AB672" s="4"/>
      <c r="AC672" s="4"/>
      <c r="AD672" s="4"/>
      <c r="AE672" s="4"/>
      <c r="AF672" s="4"/>
      <c r="AG672" s="4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9"/>
      <c r="AB673" s="4"/>
      <c r="AC673" s="4"/>
      <c r="AD673" s="4"/>
      <c r="AE673" s="4"/>
      <c r="AF673" s="4"/>
      <c r="AG673" s="4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9"/>
      <c r="AB674" s="4"/>
      <c r="AC674" s="4"/>
      <c r="AD674" s="4"/>
      <c r="AE674" s="4"/>
      <c r="AF674" s="4"/>
      <c r="AG674" s="4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9"/>
      <c r="AB675" s="4"/>
      <c r="AC675" s="4"/>
      <c r="AD675" s="4"/>
      <c r="AE675" s="4"/>
      <c r="AF675" s="4"/>
      <c r="AG675" s="4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9"/>
      <c r="AB676" s="4"/>
      <c r="AC676" s="4"/>
      <c r="AD676" s="4"/>
      <c r="AE676" s="4"/>
      <c r="AF676" s="4"/>
      <c r="AG676" s="4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9"/>
      <c r="AB677" s="4"/>
      <c r="AC677" s="4"/>
      <c r="AD677" s="4"/>
      <c r="AE677" s="4"/>
      <c r="AF677" s="4"/>
      <c r="AG677" s="4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9"/>
      <c r="AB678" s="4"/>
      <c r="AC678" s="4"/>
      <c r="AD678" s="4"/>
      <c r="AE678" s="4"/>
      <c r="AF678" s="4"/>
      <c r="AG678" s="4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9"/>
      <c r="AB679" s="4"/>
      <c r="AC679" s="4"/>
      <c r="AD679" s="4"/>
      <c r="AE679" s="4"/>
      <c r="AF679" s="4"/>
      <c r="AG679" s="4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9"/>
      <c r="AB680" s="4"/>
      <c r="AC680" s="4"/>
      <c r="AD680" s="4"/>
      <c r="AE680" s="4"/>
      <c r="AF680" s="4"/>
      <c r="AG680" s="4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9"/>
      <c r="AB681" s="4"/>
      <c r="AC681" s="4"/>
      <c r="AD681" s="4"/>
      <c r="AE681" s="4"/>
      <c r="AF681" s="4"/>
      <c r="AG681" s="4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9"/>
      <c r="AB682" s="4"/>
      <c r="AC682" s="4"/>
      <c r="AD682" s="4"/>
      <c r="AE682" s="4"/>
      <c r="AF682" s="4"/>
      <c r="AG682" s="4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9"/>
      <c r="AB683" s="4"/>
      <c r="AC683" s="4"/>
      <c r="AD683" s="4"/>
      <c r="AE683" s="4"/>
      <c r="AF683" s="4"/>
      <c r="AG683" s="4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9"/>
      <c r="AB684" s="4"/>
      <c r="AC684" s="4"/>
      <c r="AD684" s="4"/>
      <c r="AE684" s="4"/>
      <c r="AF684" s="4"/>
      <c r="AG684" s="4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9"/>
      <c r="AB685" s="4"/>
      <c r="AC685" s="4"/>
      <c r="AD685" s="4"/>
      <c r="AE685" s="4"/>
      <c r="AF685" s="4"/>
      <c r="AG685" s="4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/>
      <c r="AB686" s="4"/>
      <c r="AC686" s="4"/>
      <c r="AD686" s="4"/>
      <c r="AE686" s="4"/>
      <c r="AF686" s="4"/>
      <c r="AG686" s="4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/>
      <c r="AB687" s="4"/>
      <c r="AC687" s="4"/>
      <c r="AD687" s="4"/>
      <c r="AE687" s="4"/>
      <c r="AF687" s="4"/>
      <c r="AG687" s="4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/>
      <c r="AB688" s="4"/>
      <c r="AC688" s="4"/>
      <c r="AD688" s="4"/>
      <c r="AE688" s="4"/>
      <c r="AF688" s="4"/>
      <c r="AG688" s="4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9"/>
      <c r="AB689" s="4"/>
      <c r="AC689" s="4"/>
      <c r="AD689" s="4"/>
      <c r="AE689" s="4"/>
      <c r="AF689" s="4"/>
      <c r="AG689" s="4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/>
      <c r="AB690" s="4"/>
      <c r="AC690" s="4"/>
      <c r="AD690" s="4"/>
      <c r="AE690" s="4"/>
      <c r="AF690" s="4"/>
      <c r="AG690" s="4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/>
      <c r="AB691" s="4"/>
      <c r="AC691" s="4"/>
      <c r="AD691" s="4"/>
      <c r="AE691" s="4"/>
      <c r="AF691" s="4"/>
      <c r="AG691" s="4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/>
      <c r="AB692" s="4"/>
      <c r="AC692" s="4"/>
      <c r="AD692" s="4"/>
      <c r="AE692" s="4"/>
      <c r="AF692" s="4"/>
      <c r="AG692" s="4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9"/>
      <c r="AB693" s="4"/>
      <c r="AC693" s="4"/>
      <c r="AD693" s="4"/>
      <c r="AE693" s="4"/>
      <c r="AF693" s="4"/>
      <c r="AG693" s="4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9"/>
      <c r="AB694" s="4"/>
      <c r="AC694" s="4"/>
      <c r="AD694" s="4"/>
      <c r="AE694" s="4"/>
      <c r="AF694" s="4"/>
      <c r="AG694" s="4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9"/>
      <c r="AB695" s="4"/>
      <c r="AC695" s="4"/>
      <c r="AD695" s="4"/>
      <c r="AE695" s="4"/>
      <c r="AF695" s="4"/>
      <c r="AG695" s="4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9"/>
      <c r="AB696" s="4"/>
      <c r="AC696" s="4"/>
      <c r="AD696" s="4"/>
      <c r="AE696" s="4"/>
      <c r="AF696" s="4"/>
      <c r="AG696" s="4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9"/>
      <c r="AB697" s="4"/>
      <c r="AC697" s="4"/>
      <c r="AD697" s="4"/>
      <c r="AE697" s="4"/>
      <c r="AF697" s="4"/>
      <c r="AG697" s="4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9"/>
      <c r="AB698" s="4"/>
      <c r="AC698" s="4"/>
      <c r="AD698" s="4"/>
      <c r="AE698" s="4"/>
      <c r="AF698" s="4"/>
      <c r="AG698" s="4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9"/>
      <c r="AB699" s="4"/>
      <c r="AC699" s="4"/>
      <c r="AD699" s="4"/>
      <c r="AE699" s="4"/>
      <c r="AF699" s="4"/>
      <c r="AG699" s="4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9"/>
      <c r="AB700" s="4"/>
      <c r="AC700" s="4"/>
      <c r="AD700" s="4"/>
      <c r="AE700" s="4"/>
      <c r="AF700" s="4"/>
      <c r="AG700" s="4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9"/>
      <c r="AB701" s="4"/>
      <c r="AC701" s="4"/>
      <c r="AD701" s="4"/>
      <c r="AE701" s="4"/>
      <c r="AF701" s="4"/>
      <c r="AG701" s="4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9"/>
      <c r="AB702" s="4"/>
      <c r="AC702" s="4"/>
      <c r="AD702" s="4"/>
      <c r="AE702" s="4"/>
      <c r="AF702" s="4"/>
      <c r="AG702" s="4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9"/>
      <c r="AB703" s="4"/>
      <c r="AC703" s="4"/>
      <c r="AD703" s="4"/>
      <c r="AE703" s="4"/>
      <c r="AF703" s="4"/>
      <c r="AG703" s="4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9"/>
      <c r="AB704" s="4"/>
      <c r="AC704" s="4"/>
      <c r="AD704" s="4"/>
      <c r="AE704" s="4"/>
      <c r="AF704" s="4"/>
      <c r="AG704" s="4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9"/>
      <c r="AB705" s="4"/>
      <c r="AC705" s="4"/>
      <c r="AD705" s="4"/>
      <c r="AE705" s="4"/>
      <c r="AF705" s="4"/>
      <c r="AG705" s="4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/>
      <c r="AB706" s="4"/>
      <c r="AC706" s="4"/>
      <c r="AD706" s="4"/>
      <c r="AE706" s="4"/>
      <c r="AF706" s="4"/>
      <c r="AG706" s="4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9"/>
      <c r="AB707" s="4"/>
      <c r="AC707" s="4"/>
      <c r="AD707" s="4"/>
      <c r="AE707" s="4"/>
      <c r="AF707" s="4"/>
      <c r="AG707" s="4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9"/>
      <c r="AB708" s="4"/>
      <c r="AC708" s="4"/>
      <c r="AD708" s="4"/>
      <c r="AE708" s="4"/>
      <c r="AF708" s="4"/>
      <c r="AG708" s="4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9"/>
      <c r="AB709" s="4"/>
      <c r="AC709" s="4"/>
      <c r="AD709" s="4"/>
      <c r="AE709" s="4"/>
      <c r="AF709" s="4"/>
      <c r="AG709" s="4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9"/>
      <c r="AB710" s="4"/>
      <c r="AC710" s="4"/>
      <c r="AD710" s="4"/>
      <c r="AE710" s="4"/>
      <c r="AF710" s="4"/>
      <c r="AG710" s="4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9"/>
      <c r="AB711" s="4"/>
      <c r="AC711" s="4"/>
      <c r="AD711" s="4"/>
      <c r="AE711" s="4"/>
      <c r="AF711" s="4"/>
      <c r="AG711" s="4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9"/>
      <c r="AB712" s="4"/>
      <c r="AC712" s="4"/>
      <c r="AD712" s="4"/>
      <c r="AE712" s="4"/>
      <c r="AF712" s="4"/>
      <c r="AG712" s="4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9"/>
      <c r="AB713" s="4"/>
      <c r="AC713" s="4"/>
      <c r="AD713" s="4"/>
      <c r="AE713" s="4"/>
      <c r="AF713" s="4"/>
      <c r="AG713" s="4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9"/>
      <c r="AB714" s="4"/>
      <c r="AC714" s="4"/>
      <c r="AD714" s="4"/>
      <c r="AE714" s="4"/>
      <c r="AF714" s="4"/>
      <c r="AG714" s="4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9"/>
      <c r="AB715" s="4"/>
      <c r="AC715" s="4"/>
      <c r="AD715" s="4"/>
      <c r="AE715" s="4"/>
      <c r="AF715" s="4"/>
      <c r="AG715" s="4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9"/>
      <c r="AB716" s="4"/>
      <c r="AC716" s="4"/>
      <c r="AD716" s="4"/>
      <c r="AE716" s="4"/>
      <c r="AF716" s="4"/>
      <c r="AG716" s="4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9"/>
      <c r="AB717" s="4"/>
      <c r="AC717" s="4"/>
      <c r="AD717" s="4"/>
      <c r="AE717" s="4"/>
      <c r="AF717" s="4"/>
      <c r="AG717" s="4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9"/>
      <c r="AB718" s="4"/>
      <c r="AC718" s="4"/>
      <c r="AD718" s="4"/>
      <c r="AE718" s="4"/>
      <c r="AF718" s="4"/>
      <c r="AG718" s="4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9"/>
      <c r="AB719" s="4"/>
      <c r="AC719" s="4"/>
      <c r="AD719" s="4"/>
      <c r="AE719" s="4"/>
      <c r="AF719" s="4"/>
      <c r="AG719" s="4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9"/>
      <c r="AB720" s="4"/>
      <c r="AC720" s="4"/>
      <c r="AD720" s="4"/>
      <c r="AE720" s="4"/>
      <c r="AF720" s="4"/>
      <c r="AG720" s="4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9"/>
      <c r="AB721" s="4"/>
      <c r="AC721" s="4"/>
      <c r="AD721" s="4"/>
      <c r="AE721" s="4"/>
      <c r="AF721" s="4"/>
      <c r="AG721" s="4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9"/>
      <c r="AB722" s="4"/>
      <c r="AC722" s="4"/>
      <c r="AD722" s="4"/>
      <c r="AE722" s="4"/>
      <c r="AF722" s="4"/>
      <c r="AG722" s="4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9"/>
      <c r="AB723" s="4"/>
      <c r="AC723" s="4"/>
      <c r="AD723" s="4"/>
      <c r="AE723" s="4"/>
      <c r="AF723" s="4"/>
      <c r="AG723" s="4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9"/>
      <c r="AB724" s="4"/>
      <c r="AC724" s="4"/>
      <c r="AD724" s="4"/>
      <c r="AE724" s="4"/>
      <c r="AF724" s="4"/>
      <c r="AG724" s="4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9"/>
      <c r="AB725" s="4"/>
      <c r="AC725" s="4"/>
      <c r="AD725" s="4"/>
      <c r="AE725" s="4"/>
      <c r="AF725" s="4"/>
      <c r="AG725" s="4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9"/>
      <c r="AB726" s="4"/>
      <c r="AC726" s="4"/>
      <c r="AD726" s="4"/>
      <c r="AE726" s="4"/>
      <c r="AF726" s="4"/>
      <c r="AG726" s="4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9"/>
      <c r="AB727" s="4"/>
      <c r="AC727" s="4"/>
      <c r="AD727" s="4"/>
      <c r="AE727" s="4"/>
      <c r="AF727" s="4"/>
      <c r="AG727" s="4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9"/>
      <c r="AB728" s="4"/>
      <c r="AC728" s="4"/>
      <c r="AD728" s="4"/>
      <c r="AE728" s="4"/>
      <c r="AF728" s="4"/>
      <c r="AG728" s="4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9"/>
      <c r="AB729" s="4"/>
      <c r="AC729" s="4"/>
      <c r="AD729" s="4"/>
      <c r="AE729" s="4"/>
      <c r="AF729" s="4"/>
      <c r="AG729" s="4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9"/>
      <c r="AB730" s="4"/>
      <c r="AC730" s="4"/>
      <c r="AD730" s="4"/>
      <c r="AE730" s="4"/>
      <c r="AF730" s="4"/>
      <c r="AG730" s="4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9"/>
      <c r="AB731" s="4"/>
      <c r="AC731" s="4"/>
      <c r="AD731" s="4"/>
      <c r="AE731" s="4"/>
      <c r="AF731" s="4"/>
      <c r="AG731" s="4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9"/>
      <c r="AB732" s="4"/>
      <c r="AC732" s="4"/>
      <c r="AD732" s="4"/>
      <c r="AE732" s="4"/>
      <c r="AF732" s="4"/>
      <c r="AG732" s="4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9"/>
      <c r="AB733" s="4"/>
      <c r="AC733" s="4"/>
      <c r="AD733" s="4"/>
      <c r="AE733" s="4"/>
      <c r="AF733" s="4"/>
      <c r="AG733" s="4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9"/>
      <c r="AB734" s="4"/>
      <c r="AC734" s="4"/>
      <c r="AD734" s="4"/>
      <c r="AE734" s="4"/>
      <c r="AF734" s="4"/>
      <c r="AG734" s="4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9"/>
      <c r="AB735" s="4"/>
      <c r="AC735" s="4"/>
      <c r="AD735" s="4"/>
      <c r="AE735" s="4"/>
      <c r="AF735" s="4"/>
      <c r="AG735" s="4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9"/>
      <c r="AB736" s="4"/>
      <c r="AC736" s="4"/>
      <c r="AD736" s="4"/>
      <c r="AE736" s="4"/>
      <c r="AF736" s="4"/>
      <c r="AG736" s="4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9"/>
      <c r="AB737" s="4"/>
      <c r="AC737" s="4"/>
      <c r="AD737" s="4"/>
      <c r="AE737" s="4"/>
      <c r="AF737" s="4"/>
      <c r="AG737" s="4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9"/>
      <c r="AB738" s="4"/>
      <c r="AC738" s="4"/>
      <c r="AD738" s="4"/>
      <c r="AE738" s="4"/>
      <c r="AF738" s="4"/>
      <c r="AG738" s="4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9"/>
      <c r="AB739" s="4"/>
      <c r="AC739" s="4"/>
      <c r="AD739" s="4"/>
      <c r="AE739" s="4"/>
      <c r="AF739" s="4"/>
      <c r="AG739" s="4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9"/>
      <c r="AB740" s="4"/>
      <c r="AC740" s="4"/>
      <c r="AD740" s="4"/>
      <c r="AE740" s="4"/>
      <c r="AF740" s="4"/>
      <c r="AG740" s="4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9"/>
      <c r="AB741" s="4"/>
      <c r="AC741" s="4"/>
      <c r="AD741" s="4"/>
      <c r="AE741" s="4"/>
      <c r="AF741" s="4"/>
      <c r="AG741" s="4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9"/>
      <c r="AB742" s="4"/>
      <c r="AC742" s="4"/>
      <c r="AD742" s="4"/>
      <c r="AE742" s="4"/>
      <c r="AF742" s="4"/>
      <c r="AG742" s="4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9"/>
      <c r="AB743" s="4"/>
      <c r="AC743" s="4"/>
      <c r="AD743" s="4"/>
      <c r="AE743" s="4"/>
      <c r="AF743" s="4"/>
      <c r="AG743" s="4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9"/>
      <c r="AB744" s="4"/>
      <c r="AC744" s="4"/>
      <c r="AD744" s="4"/>
      <c r="AE744" s="4"/>
      <c r="AF744" s="4"/>
      <c r="AG744" s="4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9"/>
      <c r="AB745" s="4"/>
      <c r="AC745" s="4"/>
      <c r="AD745" s="4"/>
      <c r="AE745" s="4"/>
      <c r="AF745" s="4"/>
      <c r="AG745" s="4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9"/>
      <c r="AB746" s="4"/>
      <c r="AC746" s="4"/>
      <c r="AD746" s="4"/>
      <c r="AE746" s="4"/>
      <c r="AF746" s="4"/>
      <c r="AG746" s="4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9"/>
      <c r="AB747" s="4"/>
      <c r="AC747" s="4"/>
      <c r="AD747" s="4"/>
      <c r="AE747" s="4"/>
      <c r="AF747" s="4"/>
      <c r="AG747" s="4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9"/>
      <c r="AB748" s="4"/>
      <c r="AC748" s="4"/>
      <c r="AD748" s="4"/>
      <c r="AE748" s="4"/>
      <c r="AF748" s="4"/>
      <c r="AG748" s="4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9"/>
      <c r="AB749" s="4"/>
      <c r="AC749" s="4"/>
      <c r="AD749" s="4"/>
      <c r="AE749" s="4"/>
      <c r="AF749" s="4"/>
      <c r="AG749" s="4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9"/>
      <c r="AB750" s="4"/>
      <c r="AC750" s="4"/>
      <c r="AD750" s="4"/>
      <c r="AE750" s="4"/>
      <c r="AF750" s="4"/>
      <c r="AG750" s="4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9"/>
      <c r="AB751" s="4"/>
      <c r="AC751" s="4"/>
      <c r="AD751" s="4"/>
      <c r="AE751" s="4"/>
      <c r="AF751" s="4"/>
      <c r="AG751" s="4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9"/>
      <c r="AB752" s="4"/>
      <c r="AC752" s="4"/>
      <c r="AD752" s="4"/>
      <c r="AE752" s="4"/>
      <c r="AF752" s="4"/>
      <c r="AG752" s="4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9"/>
      <c r="AB753" s="4"/>
      <c r="AC753" s="4"/>
      <c r="AD753" s="4"/>
      <c r="AE753" s="4"/>
      <c r="AF753" s="4"/>
      <c r="AG753" s="4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9"/>
      <c r="AB754" s="4"/>
      <c r="AC754" s="4"/>
      <c r="AD754" s="4"/>
      <c r="AE754" s="4"/>
      <c r="AF754" s="4"/>
      <c r="AG754" s="4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9"/>
      <c r="AB755" s="4"/>
      <c r="AC755" s="4"/>
      <c r="AD755" s="4"/>
      <c r="AE755" s="4"/>
      <c r="AF755" s="4"/>
      <c r="AG755" s="4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9"/>
      <c r="AB756" s="4"/>
      <c r="AC756" s="4"/>
      <c r="AD756" s="4"/>
      <c r="AE756" s="4"/>
      <c r="AF756" s="4"/>
      <c r="AG756" s="4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9"/>
      <c r="AB757" s="4"/>
      <c r="AC757" s="4"/>
      <c r="AD757" s="4"/>
      <c r="AE757" s="4"/>
      <c r="AF757" s="4"/>
      <c r="AG757" s="4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9"/>
      <c r="AB758" s="4"/>
      <c r="AC758" s="4"/>
      <c r="AD758" s="4"/>
      <c r="AE758" s="4"/>
      <c r="AF758" s="4"/>
      <c r="AG758" s="4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9"/>
      <c r="AB759" s="4"/>
      <c r="AC759" s="4"/>
      <c r="AD759" s="4"/>
      <c r="AE759" s="4"/>
      <c r="AF759" s="4"/>
      <c r="AG759" s="4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9"/>
      <c r="AB760" s="4"/>
      <c r="AC760" s="4"/>
      <c r="AD760" s="4"/>
      <c r="AE760" s="4"/>
      <c r="AF760" s="4"/>
      <c r="AG760" s="4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9"/>
      <c r="AB761" s="4"/>
      <c r="AC761" s="4"/>
      <c r="AD761" s="4"/>
      <c r="AE761" s="4"/>
      <c r="AF761" s="4"/>
      <c r="AG761" s="4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9"/>
      <c r="AB762" s="4"/>
      <c r="AC762" s="4"/>
      <c r="AD762" s="4"/>
      <c r="AE762" s="4"/>
      <c r="AF762" s="4"/>
      <c r="AG762" s="4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9"/>
      <c r="AB763" s="4"/>
      <c r="AC763" s="4"/>
      <c r="AD763" s="4"/>
      <c r="AE763" s="4"/>
      <c r="AF763" s="4"/>
      <c r="AG763" s="4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9"/>
      <c r="AB764" s="4"/>
      <c r="AC764" s="4"/>
      <c r="AD764" s="4"/>
      <c r="AE764" s="4"/>
      <c r="AF764" s="4"/>
      <c r="AG764" s="4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9"/>
      <c r="AB765" s="4"/>
      <c r="AC765" s="4"/>
      <c r="AD765" s="4"/>
      <c r="AE765" s="4"/>
      <c r="AF765" s="4"/>
      <c r="AG765" s="4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9"/>
      <c r="AB766" s="4"/>
      <c r="AC766" s="4"/>
      <c r="AD766" s="4"/>
      <c r="AE766" s="4"/>
      <c r="AF766" s="4"/>
      <c r="AG766" s="4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9"/>
      <c r="AB767" s="4"/>
      <c r="AC767" s="4"/>
      <c r="AD767" s="4"/>
      <c r="AE767" s="4"/>
      <c r="AF767" s="4"/>
      <c r="AG767" s="4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9"/>
      <c r="AB768" s="4"/>
      <c r="AC768" s="4"/>
      <c r="AD768" s="4"/>
      <c r="AE768" s="4"/>
      <c r="AF768" s="4"/>
      <c r="AG768" s="4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9"/>
      <c r="AB769" s="4"/>
      <c r="AC769" s="4"/>
      <c r="AD769" s="4"/>
      <c r="AE769" s="4"/>
      <c r="AF769" s="4"/>
      <c r="AG769" s="4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9"/>
      <c r="AB770" s="4"/>
      <c r="AC770" s="4"/>
      <c r="AD770" s="4"/>
      <c r="AE770" s="4"/>
      <c r="AF770" s="4"/>
      <c r="AG770" s="4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9"/>
      <c r="AB771" s="4"/>
      <c r="AC771" s="4"/>
      <c r="AD771" s="4"/>
      <c r="AE771" s="4"/>
      <c r="AF771" s="4"/>
      <c r="AG771" s="4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9"/>
      <c r="AB772" s="4"/>
      <c r="AC772" s="4"/>
      <c r="AD772" s="4"/>
      <c r="AE772" s="4"/>
      <c r="AF772" s="4"/>
      <c r="AG772" s="4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9"/>
      <c r="AB773" s="4"/>
      <c r="AC773" s="4"/>
      <c r="AD773" s="4"/>
      <c r="AE773" s="4"/>
      <c r="AF773" s="4"/>
      <c r="AG773" s="4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9"/>
      <c r="AB774" s="4"/>
      <c r="AC774" s="4"/>
      <c r="AD774" s="4"/>
      <c r="AE774" s="4"/>
      <c r="AF774" s="4"/>
      <c r="AG774" s="4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9"/>
      <c r="AB775" s="4"/>
      <c r="AC775" s="4"/>
      <c r="AD775" s="4"/>
      <c r="AE775" s="4"/>
      <c r="AF775" s="4"/>
      <c r="AG775" s="4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9"/>
      <c r="AB776" s="4"/>
      <c r="AC776" s="4"/>
      <c r="AD776" s="4"/>
      <c r="AE776" s="4"/>
      <c r="AF776" s="4"/>
      <c r="AG776" s="4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9"/>
      <c r="AB777" s="4"/>
      <c r="AC777" s="4"/>
      <c r="AD777" s="4"/>
      <c r="AE777" s="4"/>
      <c r="AF777" s="4"/>
      <c r="AG777" s="4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9"/>
      <c r="AB778" s="4"/>
      <c r="AC778" s="4"/>
      <c r="AD778" s="4"/>
      <c r="AE778" s="4"/>
      <c r="AF778" s="4"/>
      <c r="AG778" s="4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9"/>
      <c r="AB779" s="4"/>
      <c r="AC779" s="4"/>
      <c r="AD779" s="4"/>
      <c r="AE779" s="4"/>
      <c r="AF779" s="4"/>
      <c r="AG779" s="4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9"/>
      <c r="AB780" s="4"/>
      <c r="AC780" s="4"/>
      <c r="AD780" s="4"/>
      <c r="AE780" s="4"/>
      <c r="AF780" s="4"/>
      <c r="AG780" s="4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9"/>
      <c r="AB781" s="4"/>
      <c r="AC781" s="4"/>
      <c r="AD781" s="4"/>
      <c r="AE781" s="4"/>
      <c r="AF781" s="4"/>
      <c r="AG781" s="4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9"/>
      <c r="AB782" s="4"/>
      <c r="AC782" s="4"/>
      <c r="AD782" s="4"/>
      <c r="AE782" s="4"/>
      <c r="AF782" s="4"/>
      <c r="AG782" s="4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9"/>
      <c r="AB783" s="4"/>
      <c r="AC783" s="4"/>
      <c r="AD783" s="4"/>
      <c r="AE783" s="4"/>
      <c r="AF783" s="4"/>
      <c r="AG783" s="4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9"/>
      <c r="AB784" s="4"/>
      <c r="AC784" s="4"/>
      <c r="AD784" s="4"/>
      <c r="AE784" s="4"/>
      <c r="AF784" s="4"/>
      <c r="AG784" s="4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9"/>
      <c r="AB785" s="4"/>
      <c r="AC785" s="4"/>
      <c r="AD785" s="4"/>
      <c r="AE785" s="4"/>
      <c r="AF785" s="4"/>
      <c r="AG785" s="4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9"/>
      <c r="AB786" s="4"/>
      <c r="AC786" s="4"/>
      <c r="AD786" s="4"/>
      <c r="AE786" s="4"/>
      <c r="AF786" s="4"/>
      <c r="AG786" s="4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9"/>
      <c r="AB787" s="4"/>
      <c r="AC787" s="4"/>
      <c r="AD787" s="4"/>
      <c r="AE787" s="4"/>
      <c r="AF787" s="4"/>
      <c r="AG787" s="4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9"/>
      <c r="AB788" s="4"/>
      <c r="AC788" s="4"/>
      <c r="AD788" s="4"/>
      <c r="AE788" s="4"/>
      <c r="AF788" s="4"/>
      <c r="AG788" s="4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9"/>
      <c r="AB789" s="4"/>
      <c r="AC789" s="4"/>
      <c r="AD789" s="4"/>
      <c r="AE789" s="4"/>
      <c r="AF789" s="4"/>
      <c r="AG789" s="4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9"/>
      <c r="AB790" s="4"/>
      <c r="AC790" s="4"/>
      <c r="AD790" s="4"/>
      <c r="AE790" s="4"/>
      <c r="AF790" s="4"/>
      <c r="AG790" s="4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/>
      <c r="AB791" s="4"/>
      <c r="AC791" s="4"/>
      <c r="AD791" s="4"/>
      <c r="AE791" s="4"/>
      <c r="AF791" s="4"/>
      <c r="AG791" s="4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9"/>
      <c r="AB792" s="4"/>
      <c r="AC792" s="4"/>
      <c r="AD792" s="4"/>
      <c r="AE792" s="4"/>
      <c r="AF792" s="4"/>
      <c r="AG792" s="4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9"/>
      <c r="AB793" s="4"/>
      <c r="AC793" s="4"/>
      <c r="AD793" s="4"/>
      <c r="AE793" s="4"/>
      <c r="AF793" s="4"/>
      <c r="AG793" s="4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/>
      <c r="AB794" s="4"/>
      <c r="AC794" s="4"/>
      <c r="AD794" s="4"/>
      <c r="AE794" s="4"/>
      <c r="AF794" s="4"/>
      <c r="AG794" s="4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9"/>
      <c r="AB795" s="4"/>
      <c r="AC795" s="4"/>
      <c r="AD795" s="4"/>
      <c r="AE795" s="4"/>
      <c r="AF795" s="4"/>
      <c r="AG795" s="4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9"/>
      <c r="AB796" s="4"/>
      <c r="AC796" s="4"/>
      <c r="AD796" s="4"/>
      <c r="AE796" s="4"/>
      <c r="AF796" s="4"/>
      <c r="AG796" s="4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9"/>
      <c r="AB797" s="4"/>
      <c r="AC797" s="4"/>
      <c r="AD797" s="4"/>
      <c r="AE797" s="4"/>
      <c r="AF797" s="4"/>
      <c r="AG797" s="4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9"/>
      <c r="AB798" s="4"/>
      <c r="AC798" s="4"/>
      <c r="AD798" s="4"/>
      <c r="AE798" s="4"/>
      <c r="AF798" s="4"/>
      <c r="AG798" s="4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9"/>
      <c r="AB799" s="4"/>
      <c r="AC799" s="4"/>
      <c r="AD799" s="4"/>
      <c r="AE799" s="4"/>
      <c r="AF799" s="4"/>
      <c r="AG799" s="4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9"/>
      <c r="AB800" s="4"/>
      <c r="AC800" s="4"/>
      <c r="AD800" s="4"/>
      <c r="AE800" s="4"/>
      <c r="AF800" s="4"/>
      <c r="AG800" s="4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9"/>
      <c r="AB801" s="4"/>
      <c r="AC801" s="4"/>
      <c r="AD801" s="4"/>
      <c r="AE801" s="4"/>
      <c r="AF801" s="4"/>
      <c r="AG801" s="4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9"/>
      <c r="AB802" s="4"/>
      <c r="AC802" s="4"/>
      <c r="AD802" s="4"/>
      <c r="AE802" s="4"/>
      <c r="AF802" s="4"/>
      <c r="AG802" s="4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9"/>
      <c r="AB803" s="4"/>
      <c r="AC803" s="4"/>
      <c r="AD803" s="4"/>
      <c r="AE803" s="4"/>
      <c r="AF803" s="4"/>
      <c r="AG803" s="4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9"/>
      <c r="AB804" s="4"/>
      <c r="AC804" s="4"/>
      <c r="AD804" s="4"/>
      <c r="AE804" s="4"/>
      <c r="AF804" s="4"/>
      <c r="AG804" s="4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9"/>
      <c r="AB805" s="4"/>
      <c r="AC805" s="4"/>
      <c r="AD805" s="4"/>
      <c r="AE805" s="4"/>
      <c r="AF805" s="4"/>
      <c r="AG805" s="4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9"/>
      <c r="AB806" s="4"/>
      <c r="AC806" s="4"/>
      <c r="AD806" s="4"/>
      <c r="AE806" s="4"/>
      <c r="AF806" s="4"/>
      <c r="AG806" s="4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9"/>
      <c r="AB807" s="4"/>
      <c r="AC807" s="4"/>
      <c r="AD807" s="4"/>
      <c r="AE807" s="4"/>
      <c r="AF807" s="4"/>
      <c r="AG807" s="4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9"/>
      <c r="AB808" s="4"/>
      <c r="AC808" s="4"/>
      <c r="AD808" s="4"/>
      <c r="AE808" s="4"/>
      <c r="AF808" s="4"/>
      <c r="AG808" s="4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9"/>
      <c r="AB809" s="4"/>
      <c r="AC809" s="4"/>
      <c r="AD809" s="4"/>
      <c r="AE809" s="4"/>
      <c r="AF809" s="4"/>
      <c r="AG809" s="4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9"/>
      <c r="AB810" s="4"/>
      <c r="AC810" s="4"/>
      <c r="AD810" s="4"/>
      <c r="AE810" s="4"/>
      <c r="AF810" s="4"/>
      <c r="AG810" s="4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9"/>
      <c r="AB811" s="4"/>
      <c r="AC811" s="4"/>
      <c r="AD811" s="4"/>
      <c r="AE811" s="4"/>
      <c r="AF811" s="4"/>
      <c r="AG811" s="4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9"/>
      <c r="AB812" s="4"/>
      <c r="AC812" s="4"/>
      <c r="AD812" s="4"/>
      <c r="AE812" s="4"/>
      <c r="AF812" s="4"/>
      <c r="AG812" s="4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9"/>
      <c r="AB813" s="4"/>
      <c r="AC813" s="4"/>
      <c r="AD813" s="4"/>
      <c r="AE813" s="4"/>
      <c r="AF813" s="4"/>
      <c r="AG813" s="4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9"/>
      <c r="AB814" s="4"/>
      <c r="AC814" s="4"/>
      <c r="AD814" s="4"/>
      <c r="AE814" s="4"/>
      <c r="AF814" s="4"/>
      <c r="AG814" s="4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/>
      <c r="AB815" s="4"/>
      <c r="AC815" s="4"/>
      <c r="AD815" s="4"/>
      <c r="AE815" s="4"/>
      <c r="AF815" s="4"/>
      <c r="AG815" s="4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9"/>
      <c r="AB816" s="4"/>
      <c r="AC816" s="4"/>
      <c r="AD816" s="4"/>
      <c r="AE816" s="4"/>
      <c r="AF816" s="4"/>
      <c r="AG816" s="4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/>
      <c r="AB817" s="4"/>
      <c r="AC817" s="4"/>
      <c r="AD817" s="4"/>
      <c r="AE817" s="4"/>
      <c r="AF817" s="4"/>
      <c r="AG817" s="4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9"/>
      <c r="AB818" s="4"/>
      <c r="AC818" s="4"/>
      <c r="AD818" s="4"/>
      <c r="AE818" s="4"/>
      <c r="AF818" s="4"/>
      <c r="AG818" s="4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9"/>
      <c r="AB819" s="4"/>
      <c r="AC819" s="4"/>
      <c r="AD819" s="4"/>
      <c r="AE819" s="4"/>
      <c r="AF819" s="4"/>
      <c r="AG819" s="4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9"/>
      <c r="AB820" s="4"/>
      <c r="AC820" s="4"/>
      <c r="AD820" s="4"/>
      <c r="AE820" s="4"/>
      <c r="AF820" s="4"/>
      <c r="AG820" s="4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9"/>
      <c r="AB821" s="4"/>
      <c r="AC821" s="4"/>
      <c r="AD821" s="4"/>
      <c r="AE821" s="4"/>
      <c r="AF821" s="4"/>
      <c r="AG821" s="4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9"/>
      <c r="AB822" s="4"/>
      <c r="AC822" s="4"/>
      <c r="AD822" s="4"/>
      <c r="AE822" s="4"/>
      <c r="AF822" s="4"/>
      <c r="AG822" s="4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9"/>
      <c r="AB823" s="4"/>
      <c r="AC823" s="4"/>
      <c r="AD823" s="4"/>
      <c r="AE823" s="4"/>
      <c r="AF823" s="4"/>
      <c r="AG823" s="4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9"/>
      <c r="AB824" s="4"/>
      <c r="AC824" s="4"/>
      <c r="AD824" s="4"/>
      <c r="AE824" s="4"/>
      <c r="AF824" s="4"/>
      <c r="AG824" s="4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9"/>
      <c r="AB825" s="4"/>
      <c r="AC825" s="4"/>
      <c r="AD825" s="4"/>
      <c r="AE825" s="4"/>
      <c r="AF825" s="4"/>
      <c r="AG825" s="4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9"/>
      <c r="AB826" s="4"/>
      <c r="AC826" s="4"/>
      <c r="AD826" s="4"/>
      <c r="AE826" s="4"/>
      <c r="AF826" s="4"/>
      <c r="AG826" s="4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9"/>
      <c r="AB827" s="4"/>
      <c r="AC827" s="4"/>
      <c r="AD827" s="4"/>
      <c r="AE827" s="4"/>
      <c r="AF827" s="4"/>
      <c r="AG827" s="4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9"/>
      <c r="AB828" s="4"/>
      <c r="AC828" s="4"/>
      <c r="AD828" s="4"/>
      <c r="AE828" s="4"/>
      <c r="AF828" s="4"/>
      <c r="AG828" s="4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9"/>
      <c r="AB829" s="4"/>
      <c r="AC829" s="4"/>
      <c r="AD829" s="4"/>
      <c r="AE829" s="4"/>
      <c r="AF829" s="4"/>
      <c r="AG829" s="4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9"/>
      <c r="AB830" s="4"/>
      <c r="AC830" s="4"/>
      <c r="AD830" s="4"/>
      <c r="AE830" s="4"/>
      <c r="AF830" s="4"/>
      <c r="AG830" s="4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9"/>
      <c r="AB831" s="4"/>
      <c r="AC831" s="4"/>
      <c r="AD831" s="4"/>
      <c r="AE831" s="4"/>
      <c r="AF831" s="4"/>
      <c r="AG831" s="4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9"/>
      <c r="AB832" s="4"/>
      <c r="AC832" s="4"/>
      <c r="AD832" s="4"/>
      <c r="AE832" s="4"/>
      <c r="AF832" s="4"/>
      <c r="AG832" s="4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9"/>
      <c r="AB833" s="4"/>
      <c r="AC833" s="4"/>
      <c r="AD833" s="4"/>
      <c r="AE833" s="4"/>
      <c r="AF833" s="4"/>
      <c r="AG833" s="4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9"/>
      <c r="AB834" s="4"/>
      <c r="AC834" s="4"/>
      <c r="AD834" s="4"/>
      <c r="AE834" s="4"/>
      <c r="AF834" s="4"/>
      <c r="AG834" s="4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9"/>
      <c r="AB835" s="4"/>
      <c r="AC835" s="4"/>
      <c r="AD835" s="4"/>
      <c r="AE835" s="4"/>
      <c r="AF835" s="4"/>
      <c r="AG835" s="4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9"/>
      <c r="AB836" s="4"/>
      <c r="AC836" s="4"/>
      <c r="AD836" s="4"/>
      <c r="AE836" s="4"/>
      <c r="AF836" s="4"/>
      <c r="AG836" s="4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9"/>
      <c r="AB837" s="4"/>
      <c r="AC837" s="4"/>
      <c r="AD837" s="4"/>
      <c r="AE837" s="4"/>
      <c r="AF837" s="4"/>
      <c r="AG837" s="4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9"/>
      <c r="AB838" s="4"/>
      <c r="AC838" s="4"/>
      <c r="AD838" s="4"/>
      <c r="AE838" s="4"/>
      <c r="AF838" s="4"/>
      <c r="AG838" s="4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9"/>
      <c r="AB839" s="4"/>
      <c r="AC839" s="4"/>
      <c r="AD839" s="4"/>
      <c r="AE839" s="4"/>
      <c r="AF839" s="4"/>
      <c r="AG839" s="4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9"/>
      <c r="AB840" s="4"/>
      <c r="AC840" s="4"/>
      <c r="AD840" s="4"/>
      <c r="AE840" s="4"/>
      <c r="AF840" s="4"/>
      <c r="AG840" s="4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9"/>
      <c r="AB841" s="4"/>
      <c r="AC841" s="4"/>
      <c r="AD841" s="4"/>
      <c r="AE841" s="4"/>
      <c r="AF841" s="4"/>
      <c r="AG841" s="4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9"/>
      <c r="AB842" s="4"/>
      <c r="AC842" s="4"/>
      <c r="AD842" s="4"/>
      <c r="AE842" s="4"/>
      <c r="AF842" s="4"/>
      <c r="AG842" s="4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9"/>
      <c r="AB843" s="4"/>
      <c r="AC843" s="4"/>
      <c r="AD843" s="4"/>
      <c r="AE843" s="4"/>
      <c r="AF843" s="4"/>
      <c r="AG843" s="4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9"/>
      <c r="AB844" s="4"/>
      <c r="AC844" s="4"/>
      <c r="AD844" s="4"/>
      <c r="AE844" s="4"/>
      <c r="AF844" s="4"/>
      <c r="AG844" s="4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9"/>
      <c r="AB845" s="4"/>
      <c r="AC845" s="4"/>
      <c r="AD845" s="4"/>
      <c r="AE845" s="4"/>
      <c r="AF845" s="4"/>
      <c r="AG845" s="4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9"/>
      <c r="AB846" s="4"/>
      <c r="AC846" s="4"/>
      <c r="AD846" s="4"/>
      <c r="AE846" s="4"/>
      <c r="AF846" s="4"/>
      <c r="AG846" s="4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9"/>
      <c r="AB847" s="4"/>
      <c r="AC847" s="4"/>
      <c r="AD847" s="4"/>
      <c r="AE847" s="4"/>
      <c r="AF847" s="4"/>
      <c r="AG847" s="4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9"/>
      <c r="AB848" s="4"/>
      <c r="AC848" s="4"/>
      <c r="AD848" s="4"/>
      <c r="AE848" s="4"/>
      <c r="AF848" s="4"/>
      <c r="AG848" s="4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9"/>
      <c r="AB849" s="4"/>
      <c r="AC849" s="4"/>
      <c r="AD849" s="4"/>
      <c r="AE849" s="4"/>
      <c r="AF849" s="4"/>
      <c r="AG849" s="4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9"/>
      <c r="AB850" s="4"/>
      <c r="AC850" s="4"/>
      <c r="AD850" s="4"/>
      <c r="AE850" s="4"/>
      <c r="AF850" s="4"/>
      <c r="AG850" s="4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9"/>
      <c r="AB851" s="4"/>
      <c r="AC851" s="4"/>
      <c r="AD851" s="4"/>
      <c r="AE851" s="4"/>
      <c r="AF851" s="4"/>
      <c r="AG851" s="4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9"/>
      <c r="AB852" s="4"/>
      <c r="AC852" s="4"/>
      <c r="AD852" s="4"/>
      <c r="AE852" s="4"/>
      <c r="AF852" s="4"/>
      <c r="AG852" s="4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9"/>
      <c r="AB853" s="4"/>
      <c r="AC853" s="4"/>
      <c r="AD853" s="4"/>
      <c r="AE853" s="4"/>
      <c r="AF853" s="4"/>
      <c r="AG853" s="4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9"/>
      <c r="AB854" s="4"/>
      <c r="AC854" s="4"/>
      <c r="AD854" s="4"/>
      <c r="AE854" s="4"/>
      <c r="AF854" s="4"/>
      <c r="AG854" s="4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9"/>
      <c r="AB855" s="4"/>
      <c r="AC855" s="4"/>
      <c r="AD855" s="4"/>
      <c r="AE855" s="4"/>
      <c r="AF855" s="4"/>
      <c r="AG855" s="4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9"/>
      <c r="AB856" s="4"/>
      <c r="AC856" s="4"/>
      <c r="AD856" s="4"/>
      <c r="AE856" s="4"/>
      <c r="AF856" s="4"/>
      <c r="AG856" s="4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9"/>
      <c r="AB857" s="4"/>
      <c r="AC857" s="4"/>
      <c r="AD857" s="4"/>
      <c r="AE857" s="4"/>
      <c r="AF857" s="4"/>
      <c r="AG857" s="4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9"/>
      <c r="AB858" s="4"/>
      <c r="AC858" s="4"/>
      <c r="AD858" s="4"/>
      <c r="AE858" s="4"/>
      <c r="AF858" s="4"/>
      <c r="AG858" s="4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9"/>
      <c r="AB859" s="4"/>
      <c r="AC859" s="4"/>
      <c r="AD859" s="4"/>
      <c r="AE859" s="4"/>
      <c r="AF859" s="4"/>
      <c r="AG859" s="4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9"/>
      <c r="AB860" s="4"/>
      <c r="AC860" s="4"/>
      <c r="AD860" s="4"/>
      <c r="AE860" s="4"/>
      <c r="AF860" s="4"/>
      <c r="AG860" s="4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9"/>
      <c r="AB861" s="4"/>
      <c r="AC861" s="4"/>
      <c r="AD861" s="4"/>
      <c r="AE861" s="4"/>
      <c r="AF861" s="4"/>
      <c r="AG861" s="4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9"/>
      <c r="AB862" s="4"/>
      <c r="AC862" s="4"/>
      <c r="AD862" s="4"/>
      <c r="AE862" s="4"/>
      <c r="AF862" s="4"/>
      <c r="AG862" s="4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9"/>
      <c r="AB863" s="4"/>
      <c r="AC863" s="4"/>
      <c r="AD863" s="4"/>
      <c r="AE863" s="4"/>
      <c r="AF863" s="4"/>
      <c r="AG863" s="4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9"/>
      <c r="AB864" s="4"/>
      <c r="AC864" s="4"/>
      <c r="AD864" s="4"/>
      <c r="AE864" s="4"/>
      <c r="AF864" s="4"/>
      <c r="AG864" s="4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9"/>
      <c r="AB865" s="4"/>
      <c r="AC865" s="4"/>
      <c r="AD865" s="4"/>
      <c r="AE865" s="4"/>
      <c r="AF865" s="4"/>
      <c r="AG865" s="4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9"/>
      <c r="AB866" s="4"/>
      <c r="AC866" s="4"/>
      <c r="AD866" s="4"/>
      <c r="AE866" s="4"/>
      <c r="AF866" s="4"/>
      <c r="AG866" s="4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9"/>
      <c r="AB867" s="4"/>
      <c r="AC867" s="4"/>
      <c r="AD867" s="4"/>
      <c r="AE867" s="4"/>
      <c r="AF867" s="4"/>
      <c r="AG867" s="4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9"/>
      <c r="AB868" s="4"/>
      <c r="AC868" s="4"/>
      <c r="AD868" s="4"/>
      <c r="AE868" s="4"/>
      <c r="AF868" s="4"/>
      <c r="AG868" s="4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9"/>
      <c r="AB869" s="4"/>
      <c r="AC869" s="4"/>
      <c r="AD869" s="4"/>
      <c r="AE869" s="4"/>
      <c r="AF869" s="4"/>
      <c r="AG869" s="4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9"/>
      <c r="AB870" s="4"/>
      <c r="AC870" s="4"/>
      <c r="AD870" s="4"/>
      <c r="AE870" s="4"/>
      <c r="AF870" s="4"/>
      <c r="AG870" s="4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9"/>
      <c r="AB871" s="4"/>
      <c r="AC871" s="4"/>
      <c r="AD871" s="4"/>
      <c r="AE871" s="4"/>
      <c r="AF871" s="4"/>
      <c r="AG871" s="4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9"/>
      <c r="AB872" s="4"/>
      <c r="AC872" s="4"/>
      <c r="AD872" s="4"/>
      <c r="AE872" s="4"/>
      <c r="AF872" s="4"/>
      <c r="AG872" s="4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9"/>
      <c r="AB873" s="4"/>
      <c r="AC873" s="4"/>
      <c r="AD873" s="4"/>
      <c r="AE873" s="4"/>
      <c r="AF873" s="4"/>
      <c r="AG873" s="4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9"/>
      <c r="AB874" s="4"/>
      <c r="AC874" s="4"/>
      <c r="AD874" s="4"/>
      <c r="AE874" s="4"/>
      <c r="AF874" s="4"/>
      <c r="AG874" s="4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9"/>
      <c r="AB875" s="4"/>
      <c r="AC875" s="4"/>
      <c r="AD875" s="4"/>
      <c r="AE875" s="4"/>
      <c r="AF875" s="4"/>
      <c r="AG875" s="4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9"/>
      <c r="AB876" s="4"/>
      <c r="AC876" s="4"/>
      <c r="AD876" s="4"/>
      <c r="AE876" s="4"/>
      <c r="AF876" s="4"/>
      <c r="AG876" s="4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9"/>
      <c r="AB877" s="4"/>
      <c r="AC877" s="4"/>
      <c r="AD877" s="4"/>
      <c r="AE877" s="4"/>
      <c r="AF877" s="4"/>
      <c r="AG877" s="4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9"/>
      <c r="AB878" s="4"/>
      <c r="AC878" s="4"/>
      <c r="AD878" s="4"/>
      <c r="AE878" s="4"/>
      <c r="AF878" s="4"/>
      <c r="AG878" s="4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9"/>
      <c r="AB879" s="4"/>
      <c r="AC879" s="4"/>
      <c r="AD879" s="4"/>
      <c r="AE879" s="4"/>
      <c r="AF879" s="4"/>
      <c r="AG879" s="4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9"/>
      <c r="AB880" s="4"/>
      <c r="AC880" s="4"/>
      <c r="AD880" s="4"/>
      <c r="AE880" s="4"/>
      <c r="AF880" s="4"/>
      <c r="AG880" s="4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9"/>
      <c r="AB881" s="4"/>
      <c r="AC881" s="4"/>
      <c r="AD881" s="4"/>
      <c r="AE881" s="4"/>
      <c r="AF881" s="4"/>
      <c r="AG881" s="4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9"/>
      <c r="AB882" s="4"/>
      <c r="AC882" s="4"/>
      <c r="AD882" s="4"/>
      <c r="AE882" s="4"/>
      <c r="AF882" s="4"/>
      <c r="AG882" s="4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9"/>
      <c r="AB883" s="4"/>
      <c r="AC883" s="4"/>
      <c r="AD883" s="4"/>
      <c r="AE883" s="4"/>
      <c r="AF883" s="4"/>
      <c r="AG883" s="4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9"/>
      <c r="AB884" s="4"/>
      <c r="AC884" s="4"/>
      <c r="AD884" s="4"/>
      <c r="AE884" s="4"/>
      <c r="AF884" s="4"/>
      <c r="AG884" s="4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9"/>
      <c r="AB885" s="4"/>
      <c r="AC885" s="4"/>
      <c r="AD885" s="4"/>
      <c r="AE885" s="4"/>
      <c r="AF885" s="4"/>
      <c r="AG885" s="4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9"/>
      <c r="AB886" s="4"/>
      <c r="AC886" s="4"/>
      <c r="AD886" s="4"/>
      <c r="AE886" s="4"/>
      <c r="AF886" s="4"/>
      <c r="AG886" s="4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9"/>
      <c r="AB887" s="4"/>
      <c r="AC887" s="4"/>
      <c r="AD887" s="4"/>
      <c r="AE887" s="4"/>
      <c r="AF887" s="4"/>
      <c r="AG887" s="4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9"/>
      <c r="AB888" s="4"/>
      <c r="AC888" s="4"/>
      <c r="AD888" s="4"/>
      <c r="AE888" s="4"/>
      <c r="AF888" s="4"/>
      <c r="AG888" s="4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9"/>
      <c r="AB889" s="4"/>
      <c r="AC889" s="4"/>
      <c r="AD889" s="4"/>
      <c r="AE889" s="4"/>
      <c r="AF889" s="4"/>
      <c r="AG889" s="4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9"/>
      <c r="AB890" s="4"/>
      <c r="AC890" s="4"/>
      <c r="AD890" s="4"/>
      <c r="AE890" s="4"/>
      <c r="AF890" s="4"/>
      <c r="AG890" s="4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9"/>
      <c r="AB891" s="4"/>
      <c r="AC891" s="4"/>
      <c r="AD891" s="4"/>
      <c r="AE891" s="4"/>
      <c r="AF891" s="4"/>
      <c r="AG891" s="4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9"/>
      <c r="AB892" s="4"/>
      <c r="AC892" s="4"/>
      <c r="AD892" s="4"/>
      <c r="AE892" s="4"/>
      <c r="AF892" s="4"/>
      <c r="AG892" s="4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9"/>
      <c r="AB893" s="4"/>
      <c r="AC893" s="4"/>
      <c r="AD893" s="4"/>
      <c r="AE893" s="4"/>
      <c r="AF893" s="4"/>
      <c r="AG893" s="4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9"/>
      <c r="AB894" s="4"/>
      <c r="AC894" s="4"/>
      <c r="AD894" s="4"/>
      <c r="AE894" s="4"/>
      <c r="AF894" s="4"/>
      <c r="AG894" s="4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9"/>
      <c r="AB895" s="4"/>
      <c r="AC895" s="4"/>
      <c r="AD895" s="4"/>
      <c r="AE895" s="4"/>
      <c r="AF895" s="4"/>
      <c r="AG895" s="4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9"/>
      <c r="AB896" s="4"/>
      <c r="AC896" s="4"/>
      <c r="AD896" s="4"/>
      <c r="AE896" s="4"/>
      <c r="AF896" s="4"/>
      <c r="AG896" s="4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9"/>
      <c r="AB897" s="4"/>
      <c r="AC897" s="4"/>
      <c r="AD897" s="4"/>
      <c r="AE897" s="4"/>
      <c r="AF897" s="4"/>
      <c r="AG897" s="4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9"/>
      <c r="AB898" s="4"/>
      <c r="AC898" s="4"/>
      <c r="AD898" s="4"/>
      <c r="AE898" s="4"/>
      <c r="AF898" s="4"/>
      <c r="AG898" s="4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9"/>
      <c r="AB899" s="4"/>
      <c r="AC899" s="4"/>
      <c r="AD899" s="4"/>
      <c r="AE899" s="4"/>
      <c r="AF899" s="4"/>
      <c r="AG899" s="4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9"/>
      <c r="AB900" s="4"/>
      <c r="AC900" s="4"/>
      <c r="AD900" s="4"/>
      <c r="AE900" s="4"/>
      <c r="AF900" s="4"/>
      <c r="AG900" s="4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9"/>
      <c r="AB901" s="4"/>
      <c r="AC901" s="4"/>
      <c r="AD901" s="4"/>
      <c r="AE901" s="4"/>
      <c r="AF901" s="4"/>
      <c r="AG901" s="4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9"/>
      <c r="AB902" s="4"/>
      <c r="AC902" s="4"/>
      <c r="AD902" s="4"/>
      <c r="AE902" s="4"/>
      <c r="AF902" s="4"/>
      <c r="AG902" s="4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9"/>
      <c r="AB903" s="4"/>
      <c r="AC903" s="4"/>
      <c r="AD903" s="4"/>
      <c r="AE903" s="4"/>
      <c r="AF903" s="4"/>
      <c r="AG903" s="4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9"/>
      <c r="AB904" s="4"/>
      <c r="AC904" s="4"/>
      <c r="AD904" s="4"/>
      <c r="AE904" s="4"/>
      <c r="AF904" s="4"/>
      <c r="AG904" s="4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9"/>
      <c r="AB905" s="4"/>
      <c r="AC905" s="4"/>
      <c r="AD905" s="4"/>
      <c r="AE905" s="4"/>
      <c r="AF905" s="4"/>
      <c r="AG905" s="4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9"/>
      <c r="AB906" s="4"/>
      <c r="AC906" s="4"/>
      <c r="AD906" s="4"/>
      <c r="AE906" s="4"/>
      <c r="AF906" s="4"/>
      <c r="AG906" s="4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9"/>
      <c r="AB907" s="4"/>
      <c r="AC907" s="4"/>
      <c r="AD907" s="4"/>
      <c r="AE907" s="4"/>
      <c r="AF907" s="4"/>
      <c r="AG907" s="4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9"/>
      <c r="AB908" s="4"/>
      <c r="AC908" s="4"/>
      <c r="AD908" s="4"/>
      <c r="AE908" s="4"/>
      <c r="AF908" s="4"/>
      <c r="AG908" s="4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9"/>
      <c r="AB909" s="4"/>
      <c r="AC909" s="4"/>
      <c r="AD909" s="4"/>
      <c r="AE909" s="4"/>
      <c r="AF909" s="4"/>
      <c r="AG909" s="4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9"/>
      <c r="AB910" s="4"/>
      <c r="AC910" s="4"/>
      <c r="AD910" s="4"/>
      <c r="AE910" s="4"/>
      <c r="AF910" s="4"/>
      <c r="AG910" s="4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9"/>
      <c r="AB911" s="4"/>
      <c r="AC911" s="4"/>
      <c r="AD911" s="4"/>
      <c r="AE911" s="4"/>
      <c r="AF911" s="4"/>
      <c r="AG911" s="4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9"/>
      <c r="AB912" s="4"/>
      <c r="AC912" s="4"/>
      <c r="AD912" s="4"/>
      <c r="AE912" s="4"/>
      <c r="AF912" s="4"/>
      <c r="AG912" s="4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9"/>
      <c r="AB913" s="4"/>
      <c r="AC913" s="4"/>
      <c r="AD913" s="4"/>
      <c r="AE913" s="4"/>
      <c r="AF913" s="4"/>
      <c r="AG913" s="4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9"/>
      <c r="AB914" s="4"/>
      <c r="AC914" s="4"/>
      <c r="AD914" s="4"/>
      <c r="AE914" s="4"/>
      <c r="AF914" s="4"/>
      <c r="AG914" s="4"/>
    </row>
  </sheetData>
  <mergeCells count="6">
    <mergeCell ref="A1:Z2"/>
    <mergeCell ref="B5:E5"/>
    <mergeCell ref="B28:E28"/>
    <mergeCell ref="B51:E51"/>
    <mergeCell ref="B74:E74"/>
    <mergeCell ref="B97:E97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38"/>
    <col customWidth="1" min="2" max="2" width="17.88"/>
    <col customWidth="1" min="4" max="4" width="18.13"/>
  </cols>
  <sheetData>
    <row r="1">
      <c r="A1" s="104" t="s">
        <v>246</v>
      </c>
      <c r="B1" s="104" t="s">
        <v>236</v>
      </c>
      <c r="C1" s="104" t="s">
        <v>24</v>
      </c>
      <c r="D1" s="104" t="s">
        <v>237</v>
      </c>
    </row>
    <row r="2">
      <c r="A2" s="53" t="s">
        <v>78</v>
      </c>
      <c r="B2" s="53">
        <v>1.0</v>
      </c>
      <c r="C2" s="53" t="s">
        <v>24</v>
      </c>
      <c r="D2" s="53">
        <v>-70128.46160786951</v>
      </c>
      <c r="E2" s="53"/>
    </row>
    <row r="3">
      <c r="A3" s="53" t="s">
        <v>78</v>
      </c>
      <c r="B3" s="53">
        <v>1.0</v>
      </c>
      <c r="C3" s="53" t="s">
        <v>247</v>
      </c>
      <c r="D3" s="53">
        <v>-65623.15098813981</v>
      </c>
      <c r="E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</row>
    <row r="4" hidden="1">
      <c r="A4" s="104" t="s">
        <v>78</v>
      </c>
      <c r="B4" s="108">
        <v>2.0</v>
      </c>
      <c r="C4" s="104" t="s">
        <v>24</v>
      </c>
      <c r="D4" s="53">
        <v>-50636.100378169875</v>
      </c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</row>
    <row r="5">
      <c r="A5" s="53" t="s">
        <v>78</v>
      </c>
      <c r="B5" s="53">
        <v>2.0</v>
      </c>
      <c r="C5" s="53" t="s">
        <v>247</v>
      </c>
      <c r="D5" s="53">
        <v>25288.522643815315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</row>
    <row r="6" hidden="1">
      <c r="A6" s="104" t="s">
        <v>78</v>
      </c>
      <c r="B6" s="108">
        <v>3.0</v>
      </c>
      <c r="C6" s="104" t="s">
        <v>24</v>
      </c>
      <c r="D6" s="53">
        <v>697.2041242661398</v>
      </c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</row>
    <row r="7" hidden="1">
      <c r="A7" s="104" t="s">
        <v>78</v>
      </c>
      <c r="B7" s="108">
        <v>3.0</v>
      </c>
      <c r="C7" s="104" t="s">
        <v>247</v>
      </c>
      <c r="D7" s="53">
        <v>16360.041572384436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</row>
    <row r="8">
      <c r="A8" s="53" t="s">
        <v>78</v>
      </c>
      <c r="B8" s="53">
        <v>4.0</v>
      </c>
      <c r="C8" s="53" t="s">
        <v>24</v>
      </c>
      <c r="D8" s="53">
        <v>5137.254894812057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</row>
    <row r="9">
      <c r="A9" s="53" t="s">
        <v>78</v>
      </c>
      <c r="B9" s="53">
        <v>4.0</v>
      </c>
      <c r="C9" s="53" t="s">
        <v>247</v>
      </c>
      <c r="D9" s="53">
        <v>25593.372964463295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</row>
    <row r="10" hidden="1">
      <c r="A10" s="104" t="s">
        <v>78</v>
      </c>
      <c r="B10" s="108">
        <v>5.0</v>
      </c>
      <c r="C10" s="104" t="s">
        <v>24</v>
      </c>
      <c r="D10" s="53">
        <v>-18810.923626748645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</row>
    <row r="11">
      <c r="A11" s="53" t="s">
        <v>78</v>
      </c>
      <c r="B11" s="53">
        <v>5.0</v>
      </c>
      <c r="C11" s="53" t="s">
        <v>247</v>
      </c>
      <c r="D11" s="53">
        <v>-6005.018014084195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</row>
    <row r="12" hidden="1">
      <c r="A12" s="104" t="s">
        <v>78</v>
      </c>
      <c r="B12" s="108">
        <v>6.0</v>
      </c>
      <c r="C12" s="104" t="s">
        <v>24</v>
      </c>
      <c r="D12" s="53">
        <v>-45551.55999421422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</row>
    <row r="13">
      <c r="A13" s="53" t="s">
        <v>78</v>
      </c>
      <c r="B13" s="53">
        <v>6.0</v>
      </c>
      <c r="C13" s="53" t="s">
        <v>247</v>
      </c>
      <c r="D13" s="53">
        <v>-20060.158429519157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</row>
    <row r="14" hidden="1">
      <c r="A14" s="104" t="s">
        <v>78</v>
      </c>
      <c r="B14" s="108">
        <v>7.0</v>
      </c>
      <c r="C14" s="104" t="s">
        <v>24</v>
      </c>
      <c r="D14" s="53">
        <v>-114089.92882207628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</row>
    <row r="15" hidden="1">
      <c r="A15" s="104" t="s">
        <v>78</v>
      </c>
      <c r="B15" s="108">
        <v>7.0</v>
      </c>
      <c r="C15" s="104" t="s">
        <v>247</v>
      </c>
      <c r="D15" s="53">
        <v>-104815.65896290532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</row>
    <row r="16">
      <c r="A16" s="53" t="s">
        <v>78</v>
      </c>
      <c r="B16" s="53">
        <v>8.0</v>
      </c>
      <c r="C16" s="53" t="s">
        <v>24</v>
      </c>
      <c r="D16" s="53">
        <v>-3233.0722746213323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</row>
    <row r="17" hidden="1">
      <c r="A17" s="104" t="s">
        <v>78</v>
      </c>
      <c r="B17" s="108">
        <v>8.0</v>
      </c>
      <c r="C17" s="104" t="s">
        <v>247</v>
      </c>
      <c r="D17" s="53">
        <v>-474.10977404684354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</row>
    <row r="18">
      <c r="A18" s="53" t="s">
        <v>78</v>
      </c>
      <c r="B18" s="53">
        <v>9.0</v>
      </c>
      <c r="C18" s="53" t="s">
        <v>24</v>
      </c>
      <c r="D18" s="53">
        <v>29657.33732163908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</row>
    <row r="19" hidden="1">
      <c r="A19" s="104" t="s">
        <v>78</v>
      </c>
      <c r="B19" s="108">
        <v>9.0</v>
      </c>
      <c r="C19" s="104" t="s">
        <v>247</v>
      </c>
      <c r="D19" s="53">
        <v>14947.446858309477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</row>
    <row r="20">
      <c r="A20" s="53" t="s">
        <v>78</v>
      </c>
      <c r="B20" s="53">
        <v>10.0</v>
      </c>
      <c r="C20" s="53" t="s">
        <v>24</v>
      </c>
      <c r="D20" s="53">
        <v>110348.02563562115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</row>
    <row r="21">
      <c r="A21" s="53" t="s">
        <v>78</v>
      </c>
      <c r="B21" s="53">
        <v>10.0</v>
      </c>
      <c r="C21" s="53" t="s">
        <v>247</v>
      </c>
      <c r="D21" s="53">
        <v>110273.56472261748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</row>
    <row r="22" hidden="1">
      <c r="A22" s="104" t="s">
        <v>78</v>
      </c>
      <c r="B22" s="108">
        <v>11.0</v>
      </c>
      <c r="C22" s="104" t="s">
        <v>24</v>
      </c>
      <c r="D22" s="53">
        <v>-20435.437173228085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</row>
    <row r="23">
      <c r="A23" s="53" t="s">
        <v>78</v>
      </c>
      <c r="B23" s="53">
        <v>11.0</v>
      </c>
      <c r="C23" s="53" t="s">
        <v>247</v>
      </c>
      <c r="D23" s="53">
        <v>-6444.7462605545425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</row>
    <row r="24" hidden="1">
      <c r="A24" s="104" t="s">
        <v>78</v>
      </c>
      <c r="B24" s="108">
        <v>12.0</v>
      </c>
      <c r="C24" s="104" t="s">
        <v>24</v>
      </c>
      <c r="D24" s="53">
        <v>-55427.6714577314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</row>
    <row r="25">
      <c r="A25" s="53" t="s">
        <v>78</v>
      </c>
      <c r="B25" s="53">
        <v>12.0</v>
      </c>
      <c r="C25" s="53" t="s">
        <v>247</v>
      </c>
      <c r="D25" s="53">
        <v>25747.21817587439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</row>
    <row r="26" hidden="1">
      <c r="A26" s="104" t="s">
        <v>78</v>
      </c>
      <c r="B26" s="108">
        <v>13.0</v>
      </c>
      <c r="C26" s="104" t="s">
        <v>24</v>
      </c>
      <c r="D26" s="53">
        <v>-94579.51191436782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</row>
    <row r="27">
      <c r="A27" s="53" t="s">
        <v>78</v>
      </c>
      <c r="B27" s="53">
        <v>13.0</v>
      </c>
      <c r="C27" s="53" t="s">
        <v>247</v>
      </c>
      <c r="D27" s="53">
        <v>-34221.97831076814</v>
      </c>
      <c r="E27" s="53"/>
      <c r="F27" s="53"/>
      <c r="G27" s="53"/>
      <c r="H27" s="53"/>
      <c r="I27" s="53"/>
    </row>
    <row r="28">
      <c r="A28" s="53" t="s">
        <v>78</v>
      </c>
      <c r="B28" s="53">
        <v>14.0</v>
      </c>
      <c r="C28" s="53" t="s">
        <v>24</v>
      </c>
      <c r="D28" s="53">
        <v>12927.737123936247</v>
      </c>
      <c r="E28" s="53"/>
      <c r="F28" s="53"/>
      <c r="G28" s="53"/>
      <c r="H28" s="53"/>
      <c r="I28" s="53"/>
    </row>
    <row r="29" hidden="1">
      <c r="A29" s="104" t="s">
        <v>78</v>
      </c>
      <c r="B29" s="108">
        <v>14.0</v>
      </c>
      <c r="C29" s="104" t="s">
        <v>247</v>
      </c>
      <c r="D29" s="53">
        <v>5708.648066291114</v>
      </c>
      <c r="E29" s="53"/>
      <c r="F29" s="53"/>
      <c r="G29" s="53"/>
    </row>
    <row r="30">
      <c r="A30" s="53" t="s">
        <v>78</v>
      </c>
      <c r="B30" s="53">
        <v>15.0</v>
      </c>
      <c r="C30" s="53" t="s">
        <v>24</v>
      </c>
      <c r="D30" s="53">
        <v>-18542.34526042997</v>
      </c>
      <c r="E30" s="53"/>
      <c r="F30" s="53"/>
      <c r="G30" s="53"/>
      <c r="H30" s="53"/>
      <c r="I30" s="53"/>
    </row>
    <row r="31" hidden="1">
      <c r="A31" s="104" t="s">
        <v>78</v>
      </c>
      <c r="B31" s="108">
        <v>15.0</v>
      </c>
      <c r="C31" s="104" t="s">
        <v>247</v>
      </c>
      <c r="D31" s="53">
        <v>-3532.574554398874</v>
      </c>
      <c r="E31" s="53"/>
      <c r="F31" s="53"/>
      <c r="G31" s="53"/>
    </row>
    <row r="32">
      <c r="A32" s="53" t="s">
        <v>78</v>
      </c>
      <c r="B32" s="53">
        <v>16.0</v>
      </c>
      <c r="C32" s="53" t="s">
        <v>24</v>
      </c>
      <c r="D32" s="53">
        <v>27064.577941423628</v>
      </c>
      <c r="E32" s="53"/>
      <c r="F32" s="53"/>
      <c r="G32" s="53"/>
      <c r="H32" s="53"/>
      <c r="I32" s="53"/>
    </row>
    <row r="33" hidden="1">
      <c r="A33" s="104" t="s">
        <v>78</v>
      </c>
      <c r="B33" s="108">
        <v>16.0</v>
      </c>
      <c r="C33" s="104" t="s">
        <v>247</v>
      </c>
      <c r="D33" s="53">
        <v>-3920.7903275682856</v>
      </c>
      <c r="E33" s="53"/>
      <c r="F33" s="53"/>
      <c r="G33" s="53"/>
    </row>
    <row r="34" hidden="1">
      <c r="A34" s="104" t="s">
        <v>78</v>
      </c>
      <c r="B34" s="108">
        <v>17.0</v>
      </c>
      <c r="C34" s="104" t="s">
        <v>24</v>
      </c>
      <c r="D34" s="53">
        <v>15799.947673047383</v>
      </c>
      <c r="E34" s="53"/>
      <c r="F34" s="53"/>
      <c r="G34" s="53"/>
    </row>
    <row r="35">
      <c r="A35" s="53" t="s">
        <v>78</v>
      </c>
      <c r="B35" s="53">
        <v>17.0</v>
      </c>
      <c r="C35" s="53" t="s">
        <v>247</v>
      </c>
      <c r="D35" s="53">
        <v>5760.605733592918</v>
      </c>
      <c r="E35" s="53"/>
      <c r="F35" s="53"/>
      <c r="G35" s="53"/>
      <c r="H35" s="53"/>
      <c r="I35" s="53"/>
    </row>
    <row r="36">
      <c r="A36" s="53" t="s">
        <v>78</v>
      </c>
      <c r="B36" s="53">
        <v>18.0</v>
      </c>
      <c r="C36" s="53" t="s">
        <v>24</v>
      </c>
      <c r="D36" s="53">
        <v>-15409.69196304724</v>
      </c>
      <c r="E36" s="53"/>
      <c r="F36" s="53"/>
      <c r="G36" s="53"/>
      <c r="H36" s="53"/>
      <c r="I36" s="53"/>
    </row>
    <row r="37" hidden="1">
      <c r="A37" s="104" t="s">
        <v>78</v>
      </c>
      <c r="B37" s="108">
        <v>18.0</v>
      </c>
      <c r="C37" s="104" t="s">
        <v>247</v>
      </c>
      <c r="D37" s="53">
        <v>6071.819184096321</v>
      </c>
      <c r="E37" s="53"/>
      <c r="F37" s="53"/>
      <c r="G37" s="53"/>
    </row>
    <row r="38">
      <c r="A38" s="53" t="s">
        <v>78</v>
      </c>
      <c r="B38" s="53">
        <v>19.0</v>
      </c>
      <c r="C38" s="53" t="s">
        <v>24</v>
      </c>
      <c r="D38" s="53">
        <v>-79035.91995065825</v>
      </c>
      <c r="E38" s="53"/>
      <c r="F38" s="53"/>
      <c r="G38" s="53"/>
      <c r="H38" s="53"/>
      <c r="I38" s="53"/>
    </row>
    <row r="39">
      <c r="A39" s="53" t="s">
        <v>78</v>
      </c>
      <c r="B39" s="53">
        <v>19.0</v>
      </c>
      <c r="C39" s="53" t="s">
        <v>247</v>
      </c>
      <c r="D39" s="53">
        <v>41582.33067232082</v>
      </c>
      <c r="E39" s="53"/>
      <c r="F39" s="53"/>
      <c r="G39" s="53"/>
      <c r="H39" s="53"/>
      <c r="I39" s="53"/>
    </row>
    <row r="40">
      <c r="A40" s="53" t="s">
        <v>78</v>
      </c>
      <c r="B40" s="53">
        <v>20.0</v>
      </c>
      <c r="C40" s="53" t="s">
        <v>24</v>
      </c>
      <c r="D40" s="53">
        <v>-46091.59326817149</v>
      </c>
      <c r="E40" s="53"/>
      <c r="F40" s="53"/>
      <c r="G40" s="53"/>
    </row>
    <row r="41">
      <c r="A41" s="53" t="s">
        <v>78</v>
      </c>
      <c r="B41" s="53">
        <v>20.0</v>
      </c>
      <c r="C41" s="53" t="s">
        <v>247</v>
      </c>
      <c r="D41" s="53">
        <v>11527.321113436745</v>
      </c>
      <c r="E41" s="53"/>
      <c r="F41" s="53"/>
      <c r="G41" s="53"/>
    </row>
    <row r="42">
      <c r="A42" s="53" t="s">
        <v>78</v>
      </c>
      <c r="B42" s="53">
        <v>21.0</v>
      </c>
      <c r="C42" s="53" t="s">
        <v>24</v>
      </c>
      <c r="D42" s="53">
        <v>-211.89577332962745</v>
      </c>
      <c r="E42" s="53"/>
      <c r="F42" s="53"/>
      <c r="G42" s="53"/>
    </row>
    <row r="43">
      <c r="A43" s="53" t="s">
        <v>78</v>
      </c>
      <c r="B43" s="53">
        <v>21.0</v>
      </c>
      <c r="C43" s="53" t="s">
        <v>247</v>
      </c>
      <c r="D43" s="53">
        <v>31983.747776788234</v>
      </c>
      <c r="E43" s="53"/>
      <c r="F43" s="53"/>
      <c r="G43" s="53"/>
    </row>
    <row r="44">
      <c r="A44" s="53" t="s">
        <v>78</v>
      </c>
      <c r="B44" s="53">
        <v>22.0</v>
      </c>
      <c r="C44" s="53" t="s">
        <v>24</v>
      </c>
      <c r="D44" s="53">
        <v>-15603.539771546726</v>
      </c>
      <c r="E44" s="53"/>
      <c r="F44" s="53"/>
      <c r="G44" s="53"/>
    </row>
    <row r="45">
      <c r="A45" s="53" t="s">
        <v>78</v>
      </c>
      <c r="B45" s="53">
        <v>22.0</v>
      </c>
      <c r="C45" s="53" t="s">
        <v>247</v>
      </c>
      <c r="D45" s="53">
        <v>-17733.29202726573</v>
      </c>
      <c r="E45" s="53"/>
      <c r="F45" s="53"/>
      <c r="G45" s="53"/>
    </row>
    <row r="46">
      <c r="A46" s="53" t="s">
        <v>78</v>
      </c>
      <c r="B46" s="53">
        <v>23.0</v>
      </c>
      <c r="C46" s="53" t="s">
        <v>24</v>
      </c>
      <c r="D46" s="53">
        <v>-2163.190661610366</v>
      </c>
      <c r="E46" s="53"/>
      <c r="F46" s="53"/>
      <c r="G46" s="53"/>
    </row>
    <row r="47">
      <c r="A47" s="53" t="s">
        <v>78</v>
      </c>
      <c r="B47" s="53">
        <v>23.0</v>
      </c>
      <c r="C47" s="53" t="s">
        <v>247</v>
      </c>
      <c r="D47" s="53">
        <v>2674.5439609272153</v>
      </c>
      <c r="E47" s="53"/>
      <c r="F47" s="53"/>
      <c r="G47" s="53"/>
    </row>
    <row r="48">
      <c r="A48" s="53" t="s">
        <v>79</v>
      </c>
      <c r="B48" s="53">
        <v>1.0</v>
      </c>
      <c r="C48" s="53" t="s">
        <v>24</v>
      </c>
      <c r="D48" s="53">
        <v>-364.5563336660148</v>
      </c>
      <c r="E48" s="53"/>
      <c r="F48" s="53"/>
      <c r="G48" s="53"/>
    </row>
    <row r="49">
      <c r="A49" s="53" t="s">
        <v>79</v>
      </c>
      <c r="B49" s="53">
        <v>1.0</v>
      </c>
      <c r="C49" s="53" t="s">
        <v>247</v>
      </c>
      <c r="D49" s="53">
        <v>-52631.1882700148</v>
      </c>
      <c r="E49" s="53"/>
      <c r="F49" s="53"/>
      <c r="G49" s="53"/>
    </row>
    <row r="50">
      <c r="A50" s="53" t="s">
        <v>79</v>
      </c>
      <c r="B50" s="53">
        <v>2.0</v>
      </c>
      <c r="C50" s="53" t="s">
        <v>24</v>
      </c>
      <c r="D50" s="53">
        <v>3226.912152967249</v>
      </c>
      <c r="E50" s="53"/>
      <c r="F50" s="53"/>
      <c r="G50" s="53"/>
    </row>
    <row r="51">
      <c r="A51" s="53" t="s">
        <v>79</v>
      </c>
      <c r="B51" s="53">
        <v>2.0</v>
      </c>
      <c r="C51" s="53" t="s">
        <v>247</v>
      </c>
      <c r="D51" s="53">
        <v>-25811.237798307528</v>
      </c>
      <c r="E51" s="53"/>
      <c r="F51" s="53"/>
      <c r="G51" s="53"/>
    </row>
    <row r="52">
      <c r="A52" s="53" t="s">
        <v>79</v>
      </c>
      <c r="B52" s="53">
        <v>3.0</v>
      </c>
      <c r="C52" s="53" t="s">
        <v>24</v>
      </c>
      <c r="D52" s="53">
        <v>-10226.145730523041</v>
      </c>
      <c r="E52" s="53"/>
      <c r="F52" s="53"/>
      <c r="G52" s="53"/>
    </row>
    <row r="53">
      <c r="A53" s="53" t="s">
        <v>79</v>
      </c>
      <c r="B53" s="53">
        <v>3.0</v>
      </c>
      <c r="C53" s="53" t="s">
        <v>247</v>
      </c>
      <c r="D53" s="53">
        <v>-31537.3935179215</v>
      </c>
      <c r="E53" s="53"/>
      <c r="F53" s="53"/>
      <c r="G53" s="53"/>
    </row>
    <row r="54">
      <c r="A54" s="53" t="s">
        <v>79</v>
      </c>
      <c r="B54" s="53">
        <v>4.0</v>
      </c>
      <c r="C54" s="53" t="s">
        <v>24</v>
      </c>
      <c r="D54" s="53">
        <v>9712.061795656735</v>
      </c>
      <c r="E54" s="53"/>
      <c r="F54" s="53"/>
      <c r="G54" s="53"/>
    </row>
    <row r="55">
      <c r="A55" s="53" t="s">
        <v>79</v>
      </c>
      <c r="B55" s="53">
        <v>4.0</v>
      </c>
      <c r="C55" s="53" t="s">
        <v>247</v>
      </c>
      <c r="D55" s="53">
        <v>11403.366081872955</v>
      </c>
      <c r="E55" s="53"/>
      <c r="F55" s="53"/>
      <c r="G55" s="53"/>
    </row>
    <row r="56">
      <c r="A56" s="53" t="s">
        <v>79</v>
      </c>
      <c r="B56" s="53">
        <v>5.0</v>
      </c>
      <c r="C56" s="53" t="s">
        <v>24</v>
      </c>
      <c r="D56" s="53">
        <v>10445.146044732766</v>
      </c>
      <c r="E56" s="53"/>
      <c r="F56" s="53"/>
      <c r="G56" s="53"/>
    </row>
    <row r="57">
      <c r="A57" s="53" t="s">
        <v>79</v>
      </c>
      <c r="B57" s="53">
        <v>5.0</v>
      </c>
      <c r="C57" s="53" t="s">
        <v>247</v>
      </c>
      <c r="D57" s="53">
        <v>-8863.310881644107</v>
      </c>
      <c r="E57" s="53"/>
      <c r="F57" s="53"/>
      <c r="G57" s="53"/>
    </row>
    <row r="58">
      <c r="A58" s="53" t="s">
        <v>79</v>
      </c>
      <c r="B58" s="53">
        <v>6.0</v>
      </c>
      <c r="C58" s="53" t="s">
        <v>24</v>
      </c>
      <c r="D58" s="53">
        <v>-1956.2707430313842</v>
      </c>
      <c r="E58" s="53"/>
      <c r="F58" s="53"/>
      <c r="G58" s="53"/>
    </row>
    <row r="59">
      <c r="A59" s="53" t="s">
        <v>79</v>
      </c>
      <c r="B59" s="53">
        <v>6.0</v>
      </c>
      <c r="C59" s="53" t="s">
        <v>247</v>
      </c>
      <c r="D59" s="53">
        <v>-14222.839929161524</v>
      </c>
      <c r="E59" s="53"/>
      <c r="F59" s="53"/>
      <c r="G59" s="53"/>
    </row>
    <row r="60">
      <c r="A60" s="53" t="s">
        <v>79</v>
      </c>
      <c r="B60" s="53">
        <v>7.0</v>
      </c>
      <c r="C60" s="53" t="s">
        <v>24</v>
      </c>
      <c r="D60" s="53">
        <v>-23360.620724973334</v>
      </c>
      <c r="E60" s="53"/>
      <c r="F60" s="53"/>
      <c r="G60" s="53"/>
    </row>
    <row r="61">
      <c r="A61" s="53" t="s">
        <v>79</v>
      </c>
      <c r="B61" s="53">
        <v>7.0</v>
      </c>
      <c r="C61" s="53" t="s">
        <v>247</v>
      </c>
      <c r="D61" s="53">
        <v>-136313.32383548233</v>
      </c>
      <c r="E61" s="53"/>
      <c r="F61" s="53"/>
      <c r="G61" s="53"/>
    </row>
    <row r="62">
      <c r="A62" s="53" t="s">
        <v>79</v>
      </c>
      <c r="B62" s="53">
        <v>8.0</v>
      </c>
      <c r="C62" s="53" t="s">
        <v>24</v>
      </c>
      <c r="D62" s="53">
        <v>6503.363992882589</v>
      </c>
      <c r="E62" s="53"/>
      <c r="F62" s="53"/>
      <c r="G62" s="53"/>
    </row>
    <row r="63">
      <c r="A63" s="53" t="s">
        <v>79</v>
      </c>
      <c r="B63" s="53">
        <v>8.0</v>
      </c>
      <c r="C63" s="53" t="s">
        <v>247</v>
      </c>
      <c r="D63" s="53">
        <v>-15617.245920101046</v>
      </c>
      <c r="E63" s="53"/>
      <c r="F63" s="53"/>
      <c r="G63" s="53"/>
    </row>
    <row r="64">
      <c r="A64" s="53" t="s">
        <v>79</v>
      </c>
      <c r="B64" s="53">
        <v>9.0</v>
      </c>
      <c r="C64" s="53" t="s">
        <v>24</v>
      </c>
      <c r="D64" s="53">
        <v>2669.5692074307594</v>
      </c>
      <c r="E64" s="53"/>
      <c r="F64" s="53"/>
      <c r="G64" s="53"/>
    </row>
    <row r="65">
      <c r="A65" s="53" t="s">
        <v>79</v>
      </c>
      <c r="B65" s="53">
        <v>9.0</v>
      </c>
      <c r="C65" s="53" t="s">
        <v>247</v>
      </c>
      <c r="D65" s="53">
        <v>281.6018193056716</v>
      </c>
      <c r="E65" s="53"/>
      <c r="F65" s="53"/>
      <c r="G65" s="53"/>
    </row>
    <row r="66">
      <c r="A66" s="53" t="s">
        <v>79</v>
      </c>
      <c r="B66" s="53">
        <v>10.0</v>
      </c>
      <c r="C66" s="53" t="s">
        <v>24</v>
      </c>
      <c r="D66" s="53">
        <v>22298.48422587786</v>
      </c>
      <c r="E66" s="53"/>
      <c r="F66" s="53"/>
      <c r="G66" s="53"/>
    </row>
    <row r="67">
      <c r="A67" s="53" t="s">
        <v>79</v>
      </c>
      <c r="B67" s="53">
        <v>10.0</v>
      </c>
      <c r="C67" s="53" t="s">
        <v>247</v>
      </c>
      <c r="D67" s="53">
        <v>35576.79824977874</v>
      </c>
      <c r="E67" s="53"/>
      <c r="F67" s="53"/>
      <c r="G67" s="53"/>
    </row>
    <row r="68">
      <c r="A68" s="53" t="s">
        <v>79</v>
      </c>
      <c r="B68" s="53">
        <v>11.0</v>
      </c>
      <c r="C68" s="53" t="s">
        <v>24</v>
      </c>
      <c r="D68" s="53">
        <v>-11414.856621159623</v>
      </c>
      <c r="E68" s="53"/>
      <c r="F68" s="53"/>
      <c r="G68" s="53"/>
    </row>
    <row r="69">
      <c r="A69" s="53" t="s">
        <v>79</v>
      </c>
      <c r="B69" s="53">
        <v>11.0</v>
      </c>
      <c r="C69" s="53" t="s">
        <v>247</v>
      </c>
      <c r="D69" s="53">
        <v>-55095.60614220643</v>
      </c>
      <c r="E69" s="53"/>
      <c r="F69" s="53"/>
      <c r="G69" s="53"/>
    </row>
    <row r="70">
      <c r="A70" s="53" t="s">
        <v>79</v>
      </c>
      <c r="B70" s="53">
        <v>12.0</v>
      </c>
      <c r="C70" s="53" t="s">
        <v>24</v>
      </c>
      <c r="D70" s="53">
        <v>-5306.628113983599</v>
      </c>
      <c r="E70" s="53"/>
      <c r="F70" s="53"/>
      <c r="G70" s="53"/>
    </row>
    <row r="71">
      <c r="A71" s="53" t="s">
        <v>79</v>
      </c>
      <c r="B71" s="53">
        <v>12.0</v>
      </c>
      <c r="C71" s="53" t="s">
        <v>247</v>
      </c>
      <c r="D71" s="53">
        <v>27628.91798920601</v>
      </c>
      <c r="E71" s="53"/>
      <c r="F71" s="53"/>
      <c r="G71" s="53"/>
    </row>
    <row r="72">
      <c r="A72" s="53" t="s">
        <v>79</v>
      </c>
      <c r="B72" s="53">
        <v>13.0</v>
      </c>
      <c r="C72" s="53" t="s">
        <v>24</v>
      </c>
      <c r="D72" s="53">
        <v>-23081.300910351347</v>
      </c>
      <c r="E72" s="53"/>
      <c r="F72" s="53"/>
      <c r="G72" s="53"/>
    </row>
    <row r="73">
      <c r="A73" s="53" t="s">
        <v>79</v>
      </c>
      <c r="B73" s="53">
        <v>13.0</v>
      </c>
      <c r="C73" s="53" t="s">
        <v>247</v>
      </c>
      <c r="D73" s="53">
        <v>-62646.39765407827</v>
      </c>
      <c r="E73" s="53"/>
      <c r="F73" s="53"/>
      <c r="G73" s="53"/>
    </row>
    <row r="74">
      <c r="A74" s="53" t="s">
        <v>79</v>
      </c>
      <c r="B74" s="53">
        <v>14.0</v>
      </c>
      <c r="C74" s="53" t="s">
        <v>24</v>
      </c>
      <c r="D74" s="53">
        <v>12981.0855513145</v>
      </c>
      <c r="E74" s="53"/>
      <c r="F74" s="53"/>
      <c r="G74" s="53"/>
    </row>
    <row r="75">
      <c r="A75" s="53" t="s">
        <v>79</v>
      </c>
      <c r="B75" s="53">
        <v>14.0</v>
      </c>
      <c r="C75" s="53" t="s">
        <v>247</v>
      </c>
      <c r="D75" s="53">
        <v>-23545.144656808978</v>
      </c>
      <c r="E75" s="53"/>
      <c r="F75" s="53"/>
      <c r="G75" s="53"/>
    </row>
    <row r="76">
      <c r="A76" s="53" t="s">
        <v>79</v>
      </c>
      <c r="B76" s="53">
        <v>15.0</v>
      </c>
      <c r="C76" s="53" t="s">
        <v>24</v>
      </c>
      <c r="D76" s="53">
        <v>-16638.258444241736</v>
      </c>
      <c r="E76" s="53"/>
      <c r="F76" s="53"/>
      <c r="G76" s="53"/>
    </row>
    <row r="77">
      <c r="A77" s="53" t="s">
        <v>79</v>
      </c>
      <c r="B77" s="53">
        <v>15.0</v>
      </c>
      <c r="C77" s="53" t="s">
        <v>247</v>
      </c>
      <c r="D77" s="53">
        <v>24571.24401149542</v>
      </c>
      <c r="E77" s="53"/>
      <c r="F77" s="53"/>
      <c r="G77" s="53"/>
    </row>
    <row r="78">
      <c r="A78" s="53" t="s">
        <v>79</v>
      </c>
      <c r="B78" s="53">
        <v>16.0</v>
      </c>
      <c r="C78" s="53" t="s">
        <v>24</v>
      </c>
      <c r="D78" s="53">
        <v>11719.984811212275</v>
      </c>
      <c r="E78" s="53"/>
      <c r="F78" s="53"/>
      <c r="G78" s="53"/>
    </row>
    <row r="79">
      <c r="A79" s="53" t="s">
        <v>79</v>
      </c>
      <c r="B79" s="53">
        <v>16.0</v>
      </c>
      <c r="C79" s="53" t="s">
        <v>247</v>
      </c>
      <c r="D79" s="53">
        <v>65378.607355457774</v>
      </c>
      <c r="E79" s="53"/>
      <c r="F79" s="53"/>
      <c r="G79" s="53"/>
    </row>
    <row r="80">
      <c r="A80" s="53" t="s">
        <v>79</v>
      </c>
      <c r="B80" s="53">
        <v>17.0</v>
      </c>
      <c r="C80" s="53" t="s">
        <v>24</v>
      </c>
      <c r="D80" s="53">
        <v>3819.8511437171264</v>
      </c>
      <c r="E80" s="53"/>
      <c r="F80" s="53"/>
      <c r="G80" s="53"/>
    </row>
    <row r="81">
      <c r="A81" s="53" t="s">
        <v>79</v>
      </c>
      <c r="B81" s="53">
        <v>17.0</v>
      </c>
      <c r="C81" s="53" t="s">
        <v>247</v>
      </c>
      <c r="D81" s="53">
        <v>15133.107516957005</v>
      </c>
      <c r="E81" s="53"/>
      <c r="F81" s="53"/>
      <c r="G81" s="53"/>
    </row>
    <row r="82">
      <c r="A82" s="53" t="s">
        <v>79</v>
      </c>
      <c r="B82" s="53">
        <v>18.0</v>
      </c>
      <c r="C82" s="53" t="s">
        <v>24</v>
      </c>
      <c r="D82" s="53">
        <v>-12221.23120781681</v>
      </c>
      <c r="E82" s="53"/>
      <c r="F82" s="53"/>
      <c r="G82" s="53"/>
    </row>
    <row r="83">
      <c r="A83" s="53" t="s">
        <v>79</v>
      </c>
      <c r="B83" s="53">
        <v>18.0</v>
      </c>
      <c r="C83" s="53" t="s">
        <v>247</v>
      </c>
      <c r="D83" s="53">
        <v>38581.84009901443</v>
      </c>
      <c r="E83" s="53"/>
      <c r="F83" s="53"/>
      <c r="G83" s="53"/>
    </row>
    <row r="84">
      <c r="A84" s="53" t="s">
        <v>79</v>
      </c>
      <c r="B84" s="53">
        <v>19.0</v>
      </c>
      <c r="C84" s="53" t="s">
        <v>24</v>
      </c>
      <c r="D84" s="53">
        <v>-3932.391799207117</v>
      </c>
      <c r="E84" s="53"/>
      <c r="F84" s="53"/>
      <c r="G84" s="53"/>
    </row>
    <row r="85">
      <c r="A85" s="53" t="s">
        <v>79</v>
      </c>
      <c r="B85" s="53">
        <v>19.0</v>
      </c>
      <c r="C85" s="53" t="s">
        <v>247</v>
      </c>
      <c r="D85" s="53">
        <v>-11565.4360676073</v>
      </c>
      <c r="E85" s="53"/>
      <c r="F85" s="53"/>
      <c r="G85" s="53"/>
    </row>
    <row r="86">
      <c r="A86" s="53" t="s">
        <v>79</v>
      </c>
      <c r="B86" s="53">
        <v>20.0</v>
      </c>
      <c r="C86" s="53" t="s">
        <v>24</v>
      </c>
      <c r="D86" s="53">
        <v>-1928.667361869137</v>
      </c>
      <c r="E86" s="53"/>
      <c r="F86" s="53"/>
      <c r="G86" s="53"/>
    </row>
    <row r="87">
      <c r="A87" s="53" t="s">
        <v>79</v>
      </c>
      <c r="B87" s="53">
        <v>20.0</v>
      </c>
      <c r="C87" s="53" t="s">
        <v>247</v>
      </c>
      <c r="D87" s="53">
        <v>-10795.857554440736</v>
      </c>
      <c r="E87" s="53"/>
      <c r="F87" s="53"/>
      <c r="G87" s="53"/>
    </row>
    <row r="88">
      <c r="A88" s="53" t="s">
        <v>79</v>
      </c>
      <c r="B88" s="53">
        <v>21.0</v>
      </c>
      <c r="C88" s="53" t="s">
        <v>24</v>
      </c>
      <c r="D88" s="53">
        <v>6768.595695601178</v>
      </c>
      <c r="E88" s="53"/>
      <c r="F88" s="53"/>
      <c r="G88" s="53"/>
    </row>
    <row r="89">
      <c r="A89" s="53" t="s">
        <v>79</v>
      </c>
      <c r="B89" s="53">
        <v>21.0</v>
      </c>
      <c r="C89" s="53" t="s">
        <v>247</v>
      </c>
      <c r="D89" s="53">
        <v>-47357.61748066492</v>
      </c>
      <c r="E89" s="53"/>
      <c r="F89" s="53"/>
      <c r="G89" s="53"/>
    </row>
    <row r="90">
      <c r="A90" s="53" t="s">
        <v>79</v>
      </c>
      <c r="B90" s="53">
        <v>22.0</v>
      </c>
      <c r="C90" s="53" t="s">
        <v>24</v>
      </c>
      <c r="D90" s="53">
        <v>-11800.639523892907</v>
      </c>
      <c r="E90" s="53"/>
      <c r="F90" s="53"/>
      <c r="G90" s="53"/>
    </row>
    <row r="91">
      <c r="A91" s="53" t="s">
        <v>79</v>
      </c>
      <c r="B91" s="53">
        <v>22.0</v>
      </c>
      <c r="C91" s="53" t="s">
        <v>247</v>
      </c>
      <c r="D91" s="53">
        <v>-45155.515538096566</v>
      </c>
      <c r="E91" s="53"/>
      <c r="F91" s="53"/>
      <c r="G91" s="53"/>
    </row>
    <row r="92">
      <c r="A92" s="53" t="s">
        <v>79</v>
      </c>
      <c r="B92" s="53">
        <v>23.0</v>
      </c>
      <c r="C92" s="53" t="s">
        <v>24</v>
      </c>
      <c r="D92" s="53">
        <v>-775.8287873045036</v>
      </c>
      <c r="E92" s="53"/>
      <c r="F92" s="53"/>
      <c r="G92" s="53"/>
    </row>
    <row r="93">
      <c r="A93" s="53" t="s">
        <v>79</v>
      </c>
      <c r="B93" s="53">
        <v>23.0</v>
      </c>
      <c r="C93" s="53" t="s">
        <v>247</v>
      </c>
      <c r="D93" s="53">
        <v>-7385.891989725542</v>
      </c>
      <c r="E93" s="53"/>
      <c r="F93" s="53"/>
      <c r="G93" s="53"/>
    </row>
    <row r="94">
      <c r="A94" s="53" t="s">
        <v>80</v>
      </c>
      <c r="B94" s="53">
        <v>1.0</v>
      </c>
      <c r="C94" s="53" t="s">
        <v>24</v>
      </c>
      <c r="D94" s="53">
        <v>-34634.0822238508</v>
      </c>
      <c r="E94" s="53"/>
      <c r="F94" s="53"/>
      <c r="G94" s="53"/>
    </row>
    <row r="95">
      <c r="A95" s="53" t="s">
        <v>80</v>
      </c>
      <c r="B95" s="53">
        <v>1.0</v>
      </c>
      <c r="C95" s="53" t="s">
        <v>247</v>
      </c>
      <c r="D95" s="53">
        <v>254.3957920605917</v>
      </c>
      <c r="E95" s="53"/>
      <c r="F95" s="53"/>
      <c r="G95" s="53"/>
    </row>
    <row r="96">
      <c r="A96" s="53" t="s">
        <v>80</v>
      </c>
      <c r="B96" s="53">
        <v>2.0</v>
      </c>
      <c r="C96" s="53" t="s">
        <v>24</v>
      </c>
      <c r="D96" s="53">
        <v>-10086.2555761281</v>
      </c>
      <c r="E96" s="53"/>
      <c r="F96" s="53"/>
      <c r="G96" s="53"/>
    </row>
    <row r="97">
      <c r="A97" s="53" t="s">
        <v>80</v>
      </c>
      <c r="B97" s="53">
        <v>2.0</v>
      </c>
      <c r="C97" s="53" t="s">
        <v>247</v>
      </c>
      <c r="D97" s="53">
        <v>3989.225040185406</v>
      </c>
      <c r="E97" s="53"/>
      <c r="F97" s="53"/>
      <c r="G97" s="53"/>
    </row>
    <row r="98">
      <c r="A98" s="53" t="s">
        <v>80</v>
      </c>
      <c r="B98" s="53">
        <v>3.0</v>
      </c>
      <c r="C98" s="53" t="s">
        <v>24</v>
      </c>
      <c r="D98" s="53">
        <v>7539.350606920154</v>
      </c>
      <c r="E98" s="53"/>
      <c r="F98" s="53"/>
      <c r="G98" s="53"/>
    </row>
    <row r="99">
      <c r="A99" s="53" t="s">
        <v>80</v>
      </c>
      <c r="B99" s="53">
        <v>3.0</v>
      </c>
      <c r="C99" s="53" t="s">
        <v>247</v>
      </c>
      <c r="D99" s="53">
        <v>1356.759930437912</v>
      </c>
      <c r="E99" s="53"/>
      <c r="F99" s="53"/>
      <c r="G99" s="53"/>
    </row>
    <row r="100">
      <c r="A100" s="53" t="s">
        <v>80</v>
      </c>
      <c r="B100" s="53">
        <v>4.0</v>
      </c>
      <c r="C100" s="53" t="s">
        <v>24</v>
      </c>
      <c r="D100" s="53">
        <v>-14225.18180735355</v>
      </c>
      <c r="E100" s="53"/>
      <c r="F100" s="53"/>
      <c r="G100" s="53"/>
    </row>
    <row r="101">
      <c r="A101" s="53" t="s">
        <v>80</v>
      </c>
      <c r="B101" s="53">
        <v>4.0</v>
      </c>
      <c r="C101" s="53" t="s">
        <v>247</v>
      </c>
      <c r="D101" s="53">
        <v>3752.6073982670464</v>
      </c>
      <c r="E101" s="53"/>
      <c r="F101" s="53"/>
      <c r="G101" s="53"/>
    </row>
    <row r="102">
      <c r="A102" s="53" t="s">
        <v>80</v>
      </c>
      <c r="B102" s="53">
        <v>5.0</v>
      </c>
      <c r="C102" s="53" t="s">
        <v>24</v>
      </c>
      <c r="D102" s="53">
        <v>-17443.429389986293</v>
      </c>
      <c r="E102" s="53"/>
      <c r="F102" s="53"/>
      <c r="G102" s="53"/>
    </row>
    <row r="103">
      <c r="A103" s="53" t="s">
        <v>80</v>
      </c>
      <c r="B103" s="53">
        <v>5.0</v>
      </c>
      <c r="C103" s="53" t="s">
        <v>247</v>
      </c>
      <c r="D103" s="53">
        <v>119.74691736118743</v>
      </c>
      <c r="E103" s="53"/>
      <c r="F103" s="53"/>
      <c r="G103" s="53"/>
    </row>
    <row r="104">
      <c r="A104" s="53" t="s">
        <v>80</v>
      </c>
      <c r="B104" s="53">
        <v>6.0</v>
      </c>
      <c r="C104" s="53" t="s">
        <v>24</v>
      </c>
      <c r="D104" s="53">
        <v>-20598.065497814947</v>
      </c>
      <c r="E104" s="53"/>
      <c r="F104" s="53"/>
      <c r="G104" s="53"/>
    </row>
    <row r="105">
      <c r="A105" s="53" t="s">
        <v>80</v>
      </c>
      <c r="B105" s="53">
        <v>6.0</v>
      </c>
      <c r="C105" s="53" t="s">
        <v>247</v>
      </c>
      <c r="D105" s="53">
        <v>-4982.102170067699</v>
      </c>
      <c r="E105" s="53"/>
      <c r="F105" s="53"/>
      <c r="G105" s="53"/>
    </row>
    <row r="106">
      <c r="A106" s="53" t="s">
        <v>80</v>
      </c>
      <c r="B106" s="53">
        <v>7.0</v>
      </c>
      <c r="C106" s="53" t="s">
        <v>24</v>
      </c>
      <c r="D106" s="53">
        <v>-79154.13418321192</v>
      </c>
      <c r="E106" s="53"/>
      <c r="F106" s="53"/>
      <c r="G106" s="53"/>
    </row>
    <row r="107">
      <c r="A107" s="53" t="s">
        <v>80</v>
      </c>
      <c r="B107" s="53">
        <v>7.0</v>
      </c>
      <c r="C107" s="53" t="s">
        <v>247</v>
      </c>
      <c r="D107" s="53">
        <v>-18247.974811280626</v>
      </c>
      <c r="E107" s="53"/>
      <c r="F107" s="53"/>
      <c r="G107" s="53"/>
    </row>
    <row r="108">
      <c r="A108" s="53" t="s">
        <v>80</v>
      </c>
      <c r="B108" s="53">
        <v>8.0</v>
      </c>
      <c r="C108" s="53" t="s">
        <v>24</v>
      </c>
      <c r="D108" s="53">
        <v>12627.86222894789</v>
      </c>
      <c r="E108" s="53"/>
      <c r="F108" s="53"/>
      <c r="G108" s="53"/>
    </row>
    <row r="109">
      <c r="A109" s="53" t="s">
        <v>80</v>
      </c>
      <c r="B109" s="53">
        <v>8.0</v>
      </c>
      <c r="C109" s="53" t="s">
        <v>247</v>
      </c>
      <c r="D109" s="53">
        <v>6287.222900374023</v>
      </c>
      <c r="E109" s="53"/>
      <c r="F109" s="53"/>
      <c r="G109" s="53"/>
    </row>
    <row r="110">
      <c r="A110" s="53" t="s">
        <v>80</v>
      </c>
      <c r="B110" s="53">
        <v>9.0</v>
      </c>
      <c r="C110" s="53" t="s">
        <v>24</v>
      </c>
      <c r="D110" s="53">
        <v>43812.72520437905</v>
      </c>
      <c r="E110" s="53"/>
      <c r="F110" s="53"/>
      <c r="G110" s="53"/>
    </row>
    <row r="111">
      <c r="A111" s="53" t="s">
        <v>80</v>
      </c>
      <c r="B111" s="53">
        <v>9.0</v>
      </c>
      <c r="C111" s="53" t="s">
        <v>247</v>
      </c>
      <c r="D111" s="53">
        <v>4878.335103369709</v>
      </c>
      <c r="E111" s="53"/>
      <c r="F111" s="53"/>
      <c r="G111" s="53"/>
    </row>
    <row r="112">
      <c r="A112" s="53" t="s">
        <v>80</v>
      </c>
      <c r="B112" s="53">
        <v>10.0</v>
      </c>
      <c r="C112" s="53" t="s">
        <v>24</v>
      </c>
      <c r="D112" s="53">
        <v>80746.16140215185</v>
      </c>
      <c r="E112" s="53"/>
      <c r="F112" s="53"/>
      <c r="G112" s="53"/>
    </row>
    <row r="113">
      <c r="A113" s="53" t="s">
        <v>80</v>
      </c>
      <c r="B113" s="53">
        <v>10.0</v>
      </c>
      <c r="C113" s="53" t="s">
        <v>247</v>
      </c>
      <c r="D113" s="53">
        <v>12814.430218881867</v>
      </c>
      <c r="E113" s="53"/>
      <c r="F113" s="53"/>
      <c r="G113" s="53"/>
    </row>
    <row r="114">
      <c r="A114" s="53" t="s">
        <v>80</v>
      </c>
      <c r="B114" s="53">
        <v>11.0</v>
      </c>
      <c r="C114" s="53" t="s">
        <v>24</v>
      </c>
      <c r="D114" s="53">
        <v>-18877.134754509738</v>
      </c>
      <c r="E114" s="53"/>
      <c r="F114" s="53"/>
      <c r="G114" s="53"/>
    </row>
    <row r="115">
      <c r="A115" s="53" t="s">
        <v>80</v>
      </c>
      <c r="B115" s="53">
        <v>11.0</v>
      </c>
      <c r="C115" s="53" t="s">
        <v>247</v>
      </c>
      <c r="D115" s="53">
        <v>7215.177852123273</v>
      </c>
      <c r="E115" s="53"/>
      <c r="F115" s="53"/>
      <c r="G115" s="53"/>
    </row>
    <row r="116">
      <c r="A116" s="53" t="s">
        <v>80</v>
      </c>
      <c r="B116" s="53">
        <v>12.0</v>
      </c>
      <c r="C116" s="53" t="s">
        <v>24</v>
      </c>
      <c r="D116" s="53">
        <v>15501.180067287283</v>
      </c>
      <c r="E116" s="53"/>
      <c r="F116" s="53"/>
      <c r="G116" s="53"/>
    </row>
    <row r="117">
      <c r="A117" s="53" t="s">
        <v>80</v>
      </c>
      <c r="B117" s="53">
        <v>12.0</v>
      </c>
      <c r="C117" s="53" t="s">
        <v>247</v>
      </c>
      <c r="D117" s="53">
        <v>14373.047076052728</v>
      </c>
      <c r="E117" s="53"/>
      <c r="F117" s="53"/>
      <c r="G117" s="53"/>
    </row>
    <row r="118">
      <c r="A118" s="53" t="s">
        <v>80</v>
      </c>
      <c r="B118" s="53">
        <v>13.0</v>
      </c>
      <c r="C118" s="53" t="s">
        <v>24</v>
      </c>
      <c r="D118" s="53">
        <v>-49640.94292081776</v>
      </c>
      <c r="E118" s="53"/>
      <c r="F118" s="53"/>
      <c r="G118" s="53"/>
    </row>
    <row r="119">
      <c r="A119" s="53" t="s">
        <v>80</v>
      </c>
      <c r="B119" s="53">
        <v>13.0</v>
      </c>
      <c r="C119" s="53" t="s">
        <v>247</v>
      </c>
      <c r="D119" s="53">
        <v>314.02022554967857</v>
      </c>
      <c r="E119" s="53"/>
      <c r="F119" s="53"/>
      <c r="G119" s="53"/>
    </row>
    <row r="120">
      <c r="A120" s="53" t="s">
        <v>80</v>
      </c>
      <c r="B120" s="53">
        <v>14.0</v>
      </c>
      <c r="C120" s="53" t="s">
        <v>24</v>
      </c>
      <c r="D120" s="53">
        <v>54584.78226629714</v>
      </c>
      <c r="E120" s="53"/>
      <c r="F120" s="53"/>
      <c r="G120" s="53"/>
    </row>
    <row r="121">
      <c r="A121" s="53" t="s">
        <v>80</v>
      </c>
      <c r="B121" s="53">
        <v>14.0</v>
      </c>
      <c r="C121" s="53" t="s">
        <v>247</v>
      </c>
      <c r="D121" s="53">
        <v>9768.869544436828</v>
      </c>
      <c r="E121" s="53"/>
      <c r="F121" s="53"/>
      <c r="G121" s="53"/>
    </row>
    <row r="122">
      <c r="A122" s="53" t="s">
        <v>80</v>
      </c>
      <c r="B122" s="53">
        <v>15.0</v>
      </c>
      <c r="C122" s="53" t="s">
        <v>24</v>
      </c>
      <c r="D122" s="53">
        <v>54992.91817480202</v>
      </c>
      <c r="E122" s="53"/>
      <c r="F122" s="53"/>
      <c r="G122" s="53"/>
    </row>
    <row r="123">
      <c r="A123" s="53" t="s">
        <v>80</v>
      </c>
      <c r="B123" s="53">
        <v>15.0</v>
      </c>
      <c r="C123" s="53" t="s">
        <v>247</v>
      </c>
      <c r="D123" s="53">
        <v>8932.634799325462</v>
      </c>
      <c r="E123" s="53"/>
      <c r="F123" s="53"/>
      <c r="G123" s="53"/>
    </row>
    <row r="124">
      <c r="A124" s="53" t="s">
        <v>80</v>
      </c>
      <c r="B124" s="53">
        <v>16.0</v>
      </c>
      <c r="C124" s="53" t="s">
        <v>24</v>
      </c>
      <c r="D124" s="53">
        <v>40613.76079756114</v>
      </c>
      <c r="E124" s="53"/>
      <c r="F124" s="53"/>
      <c r="G124" s="53"/>
    </row>
    <row r="125">
      <c r="A125" s="53" t="s">
        <v>80</v>
      </c>
      <c r="B125" s="53">
        <v>16.0</v>
      </c>
      <c r="C125" s="53" t="s">
        <v>247</v>
      </c>
      <c r="D125" s="53">
        <v>4061.345902375336</v>
      </c>
      <c r="E125" s="53"/>
      <c r="F125" s="53"/>
      <c r="G125" s="53"/>
    </row>
    <row r="126">
      <c r="A126" s="53" t="s">
        <v>80</v>
      </c>
      <c r="B126" s="53">
        <v>17.0</v>
      </c>
      <c r="C126" s="53" t="s">
        <v>24</v>
      </c>
      <c r="D126" s="53">
        <v>46923.25339294994</v>
      </c>
      <c r="E126" s="53"/>
      <c r="F126" s="53"/>
      <c r="G126" s="53"/>
    </row>
    <row r="127">
      <c r="A127" s="53" t="s">
        <v>80</v>
      </c>
      <c r="B127" s="53">
        <v>17.0</v>
      </c>
      <c r="C127" s="53" t="s">
        <v>247</v>
      </c>
      <c r="D127" s="53">
        <v>9839.989154519191</v>
      </c>
      <c r="E127" s="53"/>
      <c r="F127" s="53"/>
      <c r="G127" s="53"/>
    </row>
    <row r="128">
      <c r="A128" s="53" t="s">
        <v>80</v>
      </c>
      <c r="B128" s="53">
        <v>18.0</v>
      </c>
      <c r="C128" s="53" t="s">
        <v>24</v>
      </c>
      <c r="D128" s="53">
        <v>26896.69930744319</v>
      </c>
      <c r="E128" s="53"/>
      <c r="F128" s="53"/>
      <c r="G128" s="53"/>
    </row>
    <row r="129">
      <c r="A129" s="53" t="s">
        <v>80</v>
      </c>
      <c r="B129" s="53">
        <v>18.0</v>
      </c>
      <c r="C129" s="53" t="s">
        <v>247</v>
      </c>
      <c r="D129" s="53">
        <v>12803.596727149035</v>
      </c>
      <c r="E129" s="53"/>
      <c r="F129" s="53"/>
      <c r="G129" s="53"/>
    </row>
    <row r="130">
      <c r="A130" s="53" t="s">
        <v>80</v>
      </c>
      <c r="B130" s="53">
        <v>19.0</v>
      </c>
      <c r="C130" s="53" t="s">
        <v>24</v>
      </c>
      <c r="D130" s="53">
        <v>-12681.817933276412</v>
      </c>
      <c r="E130" s="53"/>
      <c r="F130" s="53"/>
      <c r="G130" s="53"/>
    </row>
    <row r="131">
      <c r="A131" s="53" t="s">
        <v>80</v>
      </c>
      <c r="B131" s="53">
        <v>19.0</v>
      </c>
      <c r="C131" s="53" t="s">
        <v>247</v>
      </c>
      <c r="D131" s="53">
        <v>12921.848918399764</v>
      </c>
      <c r="E131" s="53"/>
      <c r="F131" s="53"/>
      <c r="G131" s="53"/>
    </row>
    <row r="132">
      <c r="A132" s="53" t="s">
        <v>80</v>
      </c>
      <c r="B132" s="53">
        <v>20.0</v>
      </c>
      <c r="C132" s="53" t="s">
        <v>24</v>
      </c>
      <c r="D132" s="53">
        <v>8053.383923028821</v>
      </c>
      <c r="E132" s="53"/>
      <c r="F132" s="53"/>
      <c r="G132" s="53"/>
    </row>
    <row r="133">
      <c r="A133" s="53" t="s">
        <v>80</v>
      </c>
      <c r="B133" s="53">
        <v>20.0</v>
      </c>
      <c r="C133" s="53" t="s">
        <v>247</v>
      </c>
      <c r="D133" s="53">
        <v>21271.888992394484</v>
      </c>
      <c r="E133" s="53"/>
      <c r="F133" s="53"/>
      <c r="G133" s="53"/>
    </row>
    <row r="134">
      <c r="A134" s="53" t="s">
        <v>80</v>
      </c>
      <c r="B134" s="53">
        <v>21.0</v>
      </c>
      <c r="C134" s="53" t="s">
        <v>24</v>
      </c>
      <c r="D134" s="53">
        <v>17496.37368922314</v>
      </c>
      <c r="E134" s="53"/>
      <c r="F134" s="53"/>
      <c r="G134" s="53"/>
    </row>
    <row r="135">
      <c r="A135" s="53" t="s">
        <v>80</v>
      </c>
      <c r="B135" s="53">
        <v>21.0</v>
      </c>
      <c r="C135" s="53" t="s">
        <v>247</v>
      </c>
      <c r="D135" s="53">
        <v>5885.703881619506</v>
      </c>
      <c r="E135" s="53"/>
      <c r="F135" s="53"/>
      <c r="G135" s="53"/>
    </row>
    <row r="136">
      <c r="A136" s="53" t="s">
        <v>80</v>
      </c>
      <c r="B136" s="53">
        <v>22.0</v>
      </c>
      <c r="C136" s="53" t="s">
        <v>24</v>
      </c>
      <c r="D136" s="53">
        <v>-35513.39836208458</v>
      </c>
      <c r="E136" s="53"/>
      <c r="F136" s="53"/>
      <c r="G136" s="53"/>
    </row>
    <row r="137">
      <c r="A137" s="53" t="s">
        <v>80</v>
      </c>
      <c r="B137" s="53">
        <v>22.0</v>
      </c>
      <c r="C137" s="53" t="s">
        <v>247</v>
      </c>
      <c r="D137" s="53">
        <v>1664.0398135266273</v>
      </c>
      <c r="E137" s="53"/>
      <c r="F137" s="53"/>
      <c r="G137" s="53"/>
    </row>
    <row r="138">
      <c r="A138" s="53" t="s">
        <v>80</v>
      </c>
      <c r="B138" s="53">
        <v>23.0</v>
      </c>
      <c r="C138" s="53" t="s">
        <v>24</v>
      </c>
      <c r="D138" s="53">
        <v>3797.4248811282014</v>
      </c>
      <c r="E138" s="53"/>
      <c r="F138" s="53"/>
      <c r="G138" s="53"/>
    </row>
    <row r="139">
      <c r="A139" s="53" t="s">
        <v>80</v>
      </c>
      <c r="B139" s="53">
        <v>23.0</v>
      </c>
      <c r="C139" s="53" t="s">
        <v>247</v>
      </c>
      <c r="D139" s="53">
        <v>-1417.0262256397014</v>
      </c>
      <c r="E139" s="53"/>
      <c r="F139" s="53"/>
      <c r="G139" s="53"/>
    </row>
    <row r="140">
      <c r="A140" s="53" t="s">
        <v>81</v>
      </c>
      <c r="B140" s="53">
        <v>1.0</v>
      </c>
      <c r="C140" s="53" t="s">
        <v>247</v>
      </c>
      <c r="D140" s="53">
        <v>-20218.297587926587</v>
      </c>
      <c r="E140" s="53"/>
      <c r="F140" s="53"/>
      <c r="G140" s="53"/>
    </row>
    <row r="141">
      <c r="A141" s="53" t="s">
        <v>81</v>
      </c>
      <c r="B141" s="53">
        <v>2.0</v>
      </c>
      <c r="C141" s="53" t="s">
        <v>247</v>
      </c>
      <c r="D141" s="53">
        <v>-6249.829701915956</v>
      </c>
      <c r="E141" s="53"/>
      <c r="F141" s="53"/>
      <c r="G141" s="53"/>
    </row>
    <row r="142">
      <c r="A142" s="53" t="s">
        <v>81</v>
      </c>
      <c r="B142" s="53">
        <v>3.0</v>
      </c>
      <c r="C142" s="53" t="s">
        <v>247</v>
      </c>
      <c r="D142" s="53">
        <v>-2307.8831804499596</v>
      </c>
      <c r="E142" s="53"/>
      <c r="F142" s="53"/>
      <c r="G142" s="53"/>
    </row>
    <row r="143">
      <c r="A143" s="53" t="s">
        <v>81</v>
      </c>
      <c r="B143" s="53">
        <v>4.0</v>
      </c>
      <c r="C143" s="53" t="s">
        <v>247</v>
      </c>
      <c r="D143" s="53">
        <v>-6038.131310489784</v>
      </c>
      <c r="E143" s="53"/>
      <c r="F143" s="53"/>
      <c r="G143" s="53"/>
    </row>
    <row r="144">
      <c r="A144" s="53" t="s">
        <v>81</v>
      </c>
      <c r="B144" s="53">
        <v>5.0</v>
      </c>
      <c r="C144" s="53" t="s">
        <v>247</v>
      </c>
      <c r="D144" s="53">
        <v>-2390.911908843549</v>
      </c>
      <c r="E144" s="53"/>
      <c r="F144" s="53"/>
      <c r="G144" s="53"/>
    </row>
    <row r="145">
      <c r="A145" s="53" t="s">
        <v>81</v>
      </c>
      <c r="B145" s="53">
        <v>6.0</v>
      </c>
      <c r="C145" s="53" t="s">
        <v>247</v>
      </c>
      <c r="D145" s="53">
        <v>11744.82325077671</v>
      </c>
      <c r="E145" s="53"/>
      <c r="F145" s="53"/>
      <c r="G145" s="53"/>
    </row>
    <row r="146">
      <c r="A146" s="53" t="s">
        <v>81</v>
      </c>
      <c r="B146" s="53">
        <v>7.0</v>
      </c>
      <c r="C146" s="53" t="s">
        <v>247</v>
      </c>
      <c r="D146" s="53">
        <v>-51384.694218493</v>
      </c>
      <c r="E146" s="53"/>
      <c r="F146" s="53"/>
      <c r="G146" s="53"/>
    </row>
    <row r="147">
      <c r="A147" s="53" t="s">
        <v>81</v>
      </c>
      <c r="B147" s="53">
        <v>8.0</v>
      </c>
      <c r="C147" s="53" t="s">
        <v>247</v>
      </c>
      <c r="D147" s="53">
        <v>-7588.422834222616</v>
      </c>
      <c r="E147" s="53"/>
      <c r="F147" s="53"/>
      <c r="G147" s="53"/>
    </row>
    <row r="148">
      <c r="A148" s="53" t="s">
        <v>81</v>
      </c>
      <c r="B148" s="53">
        <v>9.0</v>
      </c>
      <c r="C148" s="53" t="s">
        <v>247</v>
      </c>
      <c r="D148" s="53">
        <v>-3022.026875614402</v>
      </c>
      <c r="E148" s="53"/>
      <c r="F148" s="53"/>
      <c r="G148" s="53"/>
    </row>
    <row r="149">
      <c r="A149" s="53" t="s">
        <v>81</v>
      </c>
      <c r="B149" s="53">
        <v>10.0</v>
      </c>
      <c r="C149" s="53" t="s">
        <v>247</v>
      </c>
      <c r="D149" s="53">
        <v>32595.029927861513</v>
      </c>
      <c r="E149" s="53"/>
      <c r="F149" s="53"/>
      <c r="G149" s="53"/>
    </row>
    <row r="150">
      <c r="A150" s="53" t="s">
        <v>81</v>
      </c>
      <c r="B150" s="53">
        <v>11.0</v>
      </c>
      <c r="C150" s="53" t="s">
        <v>247</v>
      </c>
      <c r="D150" s="53">
        <v>-7163.531980995111</v>
      </c>
      <c r="E150" s="53"/>
      <c r="F150" s="53"/>
      <c r="G150" s="53"/>
    </row>
    <row r="151">
      <c r="A151" s="53" t="s">
        <v>81</v>
      </c>
      <c r="B151" s="53">
        <v>12.0</v>
      </c>
      <c r="C151" s="53" t="s">
        <v>247</v>
      </c>
      <c r="D151" s="53">
        <v>823.8861247140503</v>
      </c>
      <c r="E151" s="53"/>
      <c r="F151" s="53"/>
      <c r="G151" s="53"/>
    </row>
    <row r="152">
      <c r="A152" s="53" t="s">
        <v>81</v>
      </c>
      <c r="B152" s="53">
        <v>13.0</v>
      </c>
      <c r="C152" s="53" t="s">
        <v>247</v>
      </c>
      <c r="D152" s="53">
        <v>-63259.128369125276</v>
      </c>
      <c r="E152" s="53"/>
      <c r="F152" s="53"/>
      <c r="G152" s="53"/>
    </row>
    <row r="153">
      <c r="A153" s="53" t="s">
        <v>81</v>
      </c>
      <c r="B153" s="53">
        <v>14.0</v>
      </c>
      <c r="C153" s="53" t="s">
        <v>247</v>
      </c>
      <c r="D153" s="53">
        <v>18392.952303723287</v>
      </c>
      <c r="E153" s="53"/>
      <c r="F153" s="53"/>
      <c r="G153" s="53"/>
    </row>
    <row r="154">
      <c r="A154" s="53" t="s">
        <v>81</v>
      </c>
      <c r="B154" s="53">
        <v>15.0</v>
      </c>
      <c r="C154" s="53" t="s">
        <v>247</v>
      </c>
      <c r="D154" s="53">
        <v>5443.604284388844</v>
      </c>
      <c r="E154" s="53"/>
      <c r="F154" s="53"/>
      <c r="G154" s="53"/>
    </row>
    <row r="155">
      <c r="A155" s="53" t="s">
        <v>81</v>
      </c>
      <c r="B155" s="53">
        <v>16.0</v>
      </c>
      <c r="C155" s="53" t="s">
        <v>247</v>
      </c>
      <c r="D155" s="53">
        <v>45154.231770340164</v>
      </c>
      <c r="E155" s="53"/>
      <c r="F155" s="53"/>
      <c r="G155" s="53"/>
    </row>
    <row r="156">
      <c r="A156" s="53" t="s">
        <v>81</v>
      </c>
      <c r="B156" s="53">
        <v>17.0</v>
      </c>
      <c r="C156" s="53" t="s">
        <v>247</v>
      </c>
      <c r="D156" s="53">
        <v>20921.281110890897</v>
      </c>
      <c r="E156" s="53"/>
      <c r="F156" s="53"/>
      <c r="G156" s="53"/>
    </row>
    <row r="157">
      <c r="A157" s="53" t="s">
        <v>81</v>
      </c>
      <c r="B157" s="53">
        <v>18.0</v>
      </c>
      <c r="C157" s="53" t="s">
        <v>247</v>
      </c>
      <c r="D157" s="53">
        <v>-13462.27888867536</v>
      </c>
      <c r="E157" s="53"/>
      <c r="F157" s="53"/>
      <c r="G157" s="53"/>
    </row>
    <row r="158">
      <c r="A158" s="53" t="s">
        <v>81</v>
      </c>
      <c r="B158" s="53">
        <v>19.0</v>
      </c>
      <c r="C158" s="53" t="s">
        <v>247</v>
      </c>
      <c r="D158" s="53">
        <v>7363.095842326666</v>
      </c>
      <c r="E158" s="53"/>
      <c r="F158" s="53"/>
      <c r="G158" s="53"/>
    </row>
    <row r="159">
      <c r="A159" s="53" t="s">
        <v>81</v>
      </c>
      <c r="B159" s="53">
        <v>20.0</v>
      </c>
      <c r="C159" s="53" t="s">
        <v>247</v>
      </c>
      <c r="D159" s="53">
        <v>-18969.224247012986</v>
      </c>
      <c r="E159" s="53"/>
      <c r="F159" s="53"/>
      <c r="G159" s="53"/>
    </row>
    <row r="160">
      <c r="A160" s="53" t="s">
        <v>81</v>
      </c>
      <c r="B160" s="53">
        <v>21.0</v>
      </c>
      <c r="C160" s="53" t="s">
        <v>247</v>
      </c>
      <c r="D160" s="53">
        <v>-20060.109839297875</v>
      </c>
      <c r="E160" s="53"/>
      <c r="F160" s="53"/>
      <c r="G160" s="53"/>
    </row>
    <row r="161">
      <c r="A161" s="53" t="s">
        <v>81</v>
      </c>
      <c r="B161" s="53">
        <v>22.0</v>
      </c>
      <c r="C161" s="53" t="s">
        <v>247</v>
      </c>
      <c r="D161" s="53">
        <v>-30485.134993491705</v>
      </c>
      <c r="E161" s="53"/>
      <c r="F161" s="53"/>
      <c r="G161" s="53"/>
    </row>
    <row r="162">
      <c r="A162" s="53" t="s">
        <v>81</v>
      </c>
      <c r="B162" s="53">
        <v>23.0</v>
      </c>
      <c r="C162" s="53" t="s">
        <v>247</v>
      </c>
      <c r="D162" s="53">
        <v>4841.519471953932</v>
      </c>
      <c r="E162" s="53"/>
      <c r="F162" s="53"/>
      <c r="G162" s="53"/>
    </row>
    <row r="163">
      <c r="A163" s="53" t="s">
        <v>82</v>
      </c>
      <c r="B163" s="53">
        <v>1.0</v>
      </c>
      <c r="C163" s="53" t="s">
        <v>24</v>
      </c>
      <c r="D163" s="53">
        <v>-5636.528164947863</v>
      </c>
      <c r="E163" s="53"/>
      <c r="F163" s="53"/>
      <c r="G163" s="53"/>
    </row>
    <row r="164">
      <c r="A164" s="53" t="s">
        <v>82</v>
      </c>
      <c r="B164" s="53">
        <v>1.0</v>
      </c>
      <c r="C164" s="53" t="s">
        <v>247</v>
      </c>
      <c r="D164" s="53">
        <v>-145100.34671149094</v>
      </c>
      <c r="E164" s="53"/>
      <c r="F164" s="53"/>
      <c r="G164" s="53"/>
    </row>
    <row r="165">
      <c r="A165" s="53" t="s">
        <v>82</v>
      </c>
      <c r="B165" s="53">
        <v>2.0</v>
      </c>
      <c r="C165" s="53" t="s">
        <v>24</v>
      </c>
      <c r="D165" s="53">
        <v>26.169766280900603</v>
      </c>
      <c r="E165" s="53"/>
      <c r="F165" s="53"/>
      <c r="G165" s="53"/>
    </row>
    <row r="166">
      <c r="A166" s="53" t="s">
        <v>82</v>
      </c>
      <c r="B166" s="53">
        <v>2.0</v>
      </c>
      <c r="C166" s="53" t="s">
        <v>247</v>
      </c>
      <c r="D166" s="53">
        <v>-2594.893454760164</v>
      </c>
      <c r="E166" s="53"/>
      <c r="F166" s="53"/>
      <c r="G166" s="53"/>
    </row>
    <row r="167">
      <c r="A167" s="53" t="s">
        <v>82</v>
      </c>
      <c r="B167" s="53">
        <v>3.0</v>
      </c>
      <c r="C167" s="53" t="s">
        <v>24</v>
      </c>
      <c r="D167" s="53">
        <v>2188.2716405824713</v>
      </c>
      <c r="E167" s="53"/>
      <c r="F167" s="53"/>
      <c r="G167" s="53"/>
    </row>
    <row r="168">
      <c r="A168" s="53" t="s">
        <v>82</v>
      </c>
      <c r="B168" s="53">
        <v>3.0</v>
      </c>
      <c r="C168" s="53" t="s">
        <v>247</v>
      </c>
      <c r="D168" s="53">
        <v>-9414.469142465996</v>
      </c>
      <c r="E168" s="53"/>
      <c r="F168" s="53"/>
      <c r="G168" s="53"/>
    </row>
    <row r="169">
      <c r="A169" s="53" t="s">
        <v>82</v>
      </c>
      <c r="B169" s="53">
        <v>4.0</v>
      </c>
      <c r="C169" s="53" t="s">
        <v>24</v>
      </c>
      <c r="D169" s="53">
        <v>-4218.029838836617</v>
      </c>
      <c r="E169" s="53"/>
      <c r="F169" s="53"/>
      <c r="G169" s="53"/>
    </row>
    <row r="170">
      <c r="A170" s="53" t="s">
        <v>82</v>
      </c>
      <c r="B170" s="53">
        <v>4.0</v>
      </c>
      <c r="C170" s="53" t="s">
        <v>247</v>
      </c>
      <c r="D170" s="53">
        <v>-48875.923368853284</v>
      </c>
      <c r="E170" s="53"/>
      <c r="F170" s="53"/>
      <c r="G170" s="53"/>
    </row>
    <row r="171">
      <c r="A171" s="53" t="s">
        <v>82</v>
      </c>
      <c r="B171" s="53">
        <v>5.0</v>
      </c>
      <c r="C171" s="53" t="s">
        <v>24</v>
      </c>
      <c r="D171" s="53">
        <v>4860.844681870008</v>
      </c>
      <c r="E171" s="53"/>
      <c r="F171" s="53"/>
      <c r="G171" s="53"/>
    </row>
    <row r="172">
      <c r="A172" s="53" t="s">
        <v>82</v>
      </c>
      <c r="B172" s="53">
        <v>5.0</v>
      </c>
      <c r="C172" s="53" t="s">
        <v>247</v>
      </c>
      <c r="D172" s="53">
        <v>-72587.23457801911</v>
      </c>
      <c r="E172" s="53"/>
    </row>
    <row r="173">
      <c r="A173" s="53" t="s">
        <v>82</v>
      </c>
      <c r="B173" s="53">
        <v>6.0</v>
      </c>
      <c r="C173" s="53" t="s">
        <v>24</v>
      </c>
      <c r="D173" s="53">
        <v>-390.96349239885535</v>
      </c>
      <c r="E173" s="53"/>
    </row>
    <row r="174">
      <c r="A174" s="53" t="s">
        <v>82</v>
      </c>
      <c r="B174" s="53">
        <v>6.0</v>
      </c>
      <c r="C174" s="53" t="s">
        <v>247</v>
      </c>
      <c r="D174" s="53">
        <v>-1986.8680522924535</v>
      </c>
      <c r="E174" s="53"/>
    </row>
    <row r="175">
      <c r="A175" s="53" t="s">
        <v>82</v>
      </c>
      <c r="B175" s="53">
        <v>7.0</v>
      </c>
      <c r="C175" s="53" t="s">
        <v>24</v>
      </c>
      <c r="D175" s="53">
        <v>-7469.46895303524</v>
      </c>
      <c r="E175" s="53"/>
    </row>
    <row r="176">
      <c r="A176" s="53" t="s">
        <v>82</v>
      </c>
      <c r="B176" s="53">
        <v>7.0</v>
      </c>
      <c r="C176" s="53" t="s">
        <v>247</v>
      </c>
      <c r="D176" s="53">
        <v>-146177.67138129263</v>
      </c>
      <c r="E176" s="53"/>
    </row>
    <row r="177">
      <c r="A177" s="53" t="s">
        <v>82</v>
      </c>
      <c r="B177" s="53">
        <v>8.0</v>
      </c>
      <c r="C177" s="53" t="s">
        <v>24</v>
      </c>
      <c r="D177" s="53">
        <v>7628.238232747426</v>
      </c>
      <c r="E177" s="53"/>
    </row>
    <row r="178">
      <c r="A178" s="53" t="s">
        <v>82</v>
      </c>
      <c r="B178" s="53">
        <v>8.0</v>
      </c>
      <c r="C178" s="53" t="s">
        <v>247</v>
      </c>
      <c r="D178" s="53">
        <v>8241.288897974693</v>
      </c>
      <c r="E178" s="53"/>
    </row>
    <row r="179">
      <c r="A179" s="53" t="s">
        <v>82</v>
      </c>
      <c r="B179" s="53">
        <v>9.0</v>
      </c>
      <c r="C179" s="53" t="s">
        <v>24</v>
      </c>
      <c r="D179" s="53">
        <v>1069.9566710924191</v>
      </c>
      <c r="E179" s="53"/>
    </row>
    <row r="180">
      <c r="A180" s="53" t="s">
        <v>82</v>
      </c>
      <c r="B180" s="53">
        <v>9.0</v>
      </c>
      <c r="C180" s="53" t="s">
        <v>247</v>
      </c>
      <c r="D180" s="53">
        <v>47167.170929989516</v>
      </c>
      <c r="E180" s="53"/>
    </row>
    <row r="181">
      <c r="A181" s="53" t="s">
        <v>82</v>
      </c>
      <c r="B181" s="53">
        <v>10.0</v>
      </c>
      <c r="C181" s="53" t="s">
        <v>24</v>
      </c>
      <c r="D181" s="53">
        <v>-1711.1215530829759</v>
      </c>
      <c r="E181" s="53"/>
    </row>
    <row r="182">
      <c r="A182" s="53" t="s">
        <v>82</v>
      </c>
      <c r="B182" s="53">
        <v>10.0</v>
      </c>
      <c r="C182" s="53" t="s">
        <v>247</v>
      </c>
      <c r="D182" s="53">
        <v>131918.26915078584</v>
      </c>
      <c r="E182" s="53"/>
    </row>
    <row r="183">
      <c r="A183" s="53" t="s">
        <v>82</v>
      </c>
      <c r="B183" s="53">
        <v>11.0</v>
      </c>
      <c r="C183" s="53" t="s">
        <v>24</v>
      </c>
      <c r="D183" s="53">
        <v>-3341.362191627688</v>
      </c>
      <c r="E183" s="53"/>
    </row>
    <row r="184">
      <c r="A184" s="53" t="s">
        <v>82</v>
      </c>
      <c r="B184" s="53">
        <v>11.0</v>
      </c>
      <c r="C184" s="53" t="s">
        <v>247</v>
      </c>
      <c r="D184" s="53">
        <v>-80505.34274412147</v>
      </c>
      <c r="E184" s="53"/>
    </row>
    <row r="185">
      <c r="A185" s="53" t="s">
        <v>82</v>
      </c>
      <c r="B185" s="53">
        <v>12.0</v>
      </c>
      <c r="C185" s="53" t="s">
        <v>24</v>
      </c>
      <c r="D185" s="53">
        <v>-639.1994176373121</v>
      </c>
      <c r="E185" s="53"/>
    </row>
    <row r="186">
      <c r="A186" s="53" t="s">
        <v>82</v>
      </c>
      <c r="B186" s="53">
        <v>12.0</v>
      </c>
      <c r="C186" s="53" t="s">
        <v>247</v>
      </c>
      <c r="D186" s="53">
        <v>-41688.29148039564</v>
      </c>
      <c r="E186" s="53"/>
    </row>
    <row r="187">
      <c r="A187" s="53" t="s">
        <v>82</v>
      </c>
      <c r="B187" s="53">
        <v>13.0</v>
      </c>
      <c r="C187" s="53" t="s">
        <v>24</v>
      </c>
      <c r="D187" s="53">
        <v>-5934.842839933497</v>
      </c>
      <c r="E187" s="53"/>
    </row>
    <row r="188">
      <c r="A188" s="53" t="s">
        <v>82</v>
      </c>
      <c r="B188" s="53">
        <v>13.0</v>
      </c>
      <c r="C188" s="53" t="s">
        <v>247</v>
      </c>
      <c r="D188" s="53">
        <v>-237347.67559504206</v>
      </c>
      <c r="E188" s="53"/>
    </row>
    <row r="189">
      <c r="A189" s="53" t="s">
        <v>82</v>
      </c>
      <c r="B189" s="53">
        <v>14.0</v>
      </c>
      <c r="C189" s="53" t="s">
        <v>24</v>
      </c>
      <c r="D189" s="53">
        <v>-1013.8099747701872</v>
      </c>
      <c r="E189" s="53"/>
    </row>
    <row r="190">
      <c r="A190" s="53" t="s">
        <v>82</v>
      </c>
      <c r="B190" s="53">
        <v>14.0</v>
      </c>
      <c r="C190" s="53" t="s">
        <v>247</v>
      </c>
      <c r="D190" s="53">
        <v>-35719.97480008009</v>
      </c>
      <c r="E190" s="53"/>
    </row>
    <row r="191">
      <c r="A191" s="53" t="s">
        <v>82</v>
      </c>
      <c r="B191" s="53">
        <v>15.0</v>
      </c>
      <c r="C191" s="53" t="s">
        <v>24</v>
      </c>
      <c r="D191" s="53">
        <v>330.30357374059963</v>
      </c>
      <c r="E191" s="53"/>
    </row>
    <row r="192">
      <c r="A192" s="53" t="s">
        <v>82</v>
      </c>
      <c r="B192" s="53">
        <v>15.0</v>
      </c>
      <c r="C192" s="53" t="s">
        <v>247</v>
      </c>
      <c r="D192" s="53">
        <v>-56137.52089872907</v>
      </c>
      <c r="E192" s="53"/>
    </row>
    <row r="193">
      <c r="A193" s="53" t="s">
        <v>82</v>
      </c>
      <c r="B193" s="53">
        <v>16.0</v>
      </c>
      <c r="C193" s="53" t="s">
        <v>24</v>
      </c>
      <c r="D193" s="53">
        <v>1545.7397528899446</v>
      </c>
      <c r="E193" s="53"/>
    </row>
    <row r="194">
      <c r="A194" s="53" t="s">
        <v>82</v>
      </c>
      <c r="B194" s="53">
        <v>16.0</v>
      </c>
      <c r="C194" s="53" t="s">
        <v>247</v>
      </c>
      <c r="D194" s="53">
        <v>154765.65010739933</v>
      </c>
      <c r="E194" s="53"/>
    </row>
    <row r="195">
      <c r="A195" s="53" t="s">
        <v>82</v>
      </c>
      <c r="B195" s="53">
        <v>17.0</v>
      </c>
      <c r="C195" s="53" t="s">
        <v>24</v>
      </c>
      <c r="D195" s="53">
        <v>6161.197888785289</v>
      </c>
      <c r="E195" s="53"/>
    </row>
    <row r="196">
      <c r="A196" s="53" t="s">
        <v>82</v>
      </c>
      <c r="B196" s="53">
        <v>17.0</v>
      </c>
      <c r="C196" s="53" t="s">
        <v>247</v>
      </c>
      <c r="D196" s="53">
        <v>106083.45178989266</v>
      </c>
      <c r="E196" s="53"/>
    </row>
    <row r="197">
      <c r="A197" s="53" t="s">
        <v>82</v>
      </c>
      <c r="B197" s="53">
        <v>18.0</v>
      </c>
      <c r="C197" s="53" t="s">
        <v>24</v>
      </c>
      <c r="D197" s="53">
        <v>-251.6990399857391</v>
      </c>
      <c r="E197" s="53"/>
    </row>
    <row r="198">
      <c r="A198" s="53" t="s">
        <v>82</v>
      </c>
      <c r="B198" s="53">
        <v>18.0</v>
      </c>
      <c r="C198" s="53" t="s">
        <v>247</v>
      </c>
      <c r="D198" s="53">
        <v>45913.209437399615</v>
      </c>
      <c r="E198" s="53"/>
    </row>
    <row r="199">
      <c r="A199" s="53" t="s">
        <v>82</v>
      </c>
      <c r="B199" s="53">
        <v>19.0</v>
      </c>
      <c r="C199" s="53" t="s">
        <v>24</v>
      </c>
      <c r="D199" s="53">
        <v>5756.005152334697</v>
      </c>
      <c r="E199" s="53"/>
    </row>
    <row r="200">
      <c r="A200" s="53" t="s">
        <v>82</v>
      </c>
      <c r="B200" s="53">
        <v>19.0</v>
      </c>
      <c r="C200" s="53" t="s">
        <v>247</v>
      </c>
      <c r="D200" s="53">
        <v>-117274.1263095208</v>
      </c>
      <c r="E200" s="53"/>
    </row>
    <row r="201">
      <c r="A201" s="53" t="s">
        <v>82</v>
      </c>
      <c r="B201" s="53">
        <v>20.0</v>
      </c>
      <c r="C201" s="53" t="s">
        <v>24</v>
      </c>
      <c r="D201" s="53">
        <v>-5369.68391066286</v>
      </c>
      <c r="E201" s="53"/>
    </row>
    <row r="202">
      <c r="A202" s="53" t="s">
        <v>82</v>
      </c>
      <c r="B202" s="53">
        <v>20.0</v>
      </c>
      <c r="C202" s="53" t="s">
        <v>247</v>
      </c>
      <c r="D202" s="53">
        <v>-11974.669841601088</v>
      </c>
      <c r="E202" s="53"/>
    </row>
    <row r="203">
      <c r="A203" s="53" t="s">
        <v>82</v>
      </c>
      <c r="B203" s="53">
        <v>21.0</v>
      </c>
      <c r="C203" s="53" t="s">
        <v>24</v>
      </c>
      <c r="D203" s="53">
        <v>8935.791936960402</v>
      </c>
      <c r="E203" s="53"/>
    </row>
    <row r="204">
      <c r="A204" s="53" t="s">
        <v>82</v>
      </c>
      <c r="B204" s="53">
        <v>21.0</v>
      </c>
      <c r="C204" s="53" t="s">
        <v>247</v>
      </c>
      <c r="D204" s="53">
        <v>-24147.83172820949</v>
      </c>
      <c r="E204" s="53"/>
    </row>
    <row r="205">
      <c r="A205" s="53" t="s">
        <v>82</v>
      </c>
      <c r="B205" s="53">
        <v>22.0</v>
      </c>
      <c r="C205" s="53" t="s">
        <v>24</v>
      </c>
      <c r="D205" s="53">
        <v>2822.261041309096</v>
      </c>
      <c r="E205" s="53"/>
    </row>
    <row r="206">
      <c r="A206" s="53" t="s">
        <v>82</v>
      </c>
      <c r="B206" s="53">
        <v>22.0</v>
      </c>
      <c r="C206" s="53" t="s">
        <v>247</v>
      </c>
      <c r="D206" s="53">
        <v>-98866.07196617873</v>
      </c>
      <c r="E206" s="53"/>
    </row>
    <row r="207">
      <c r="A207" s="53" t="s">
        <v>82</v>
      </c>
      <c r="B207" s="53">
        <v>23.0</v>
      </c>
      <c r="C207" s="53" t="s">
        <v>24</v>
      </c>
      <c r="D207" s="53">
        <v>3129.704714902124</v>
      </c>
      <c r="E207" s="53"/>
    </row>
    <row r="208">
      <c r="A208" s="53" t="s">
        <v>82</v>
      </c>
      <c r="B208" s="53">
        <v>23.0</v>
      </c>
      <c r="C208" s="53" t="s">
        <v>247</v>
      </c>
      <c r="D208" s="53">
        <v>-24819.005672007355</v>
      </c>
      <c r="E208" s="53"/>
    </row>
    <row r="209">
      <c r="A209" s="53" t="s">
        <v>83</v>
      </c>
      <c r="B209" s="53">
        <v>1.0</v>
      </c>
      <c r="C209" s="53" t="s">
        <v>24</v>
      </c>
      <c r="D209" s="53">
        <v>-8845.511774295272</v>
      </c>
      <c r="E209" s="53"/>
    </row>
    <row r="210">
      <c r="A210" s="53" t="s">
        <v>83</v>
      </c>
      <c r="B210" s="53">
        <v>1.0</v>
      </c>
      <c r="C210" s="53" t="s">
        <v>247</v>
      </c>
      <c r="D210" s="53">
        <v>-29041.6481528902</v>
      </c>
      <c r="E210" s="53"/>
    </row>
    <row r="211">
      <c r="A211" s="53" t="s">
        <v>83</v>
      </c>
      <c r="B211" s="53">
        <v>2.0</v>
      </c>
      <c r="C211" s="53" t="s">
        <v>24</v>
      </c>
      <c r="D211" s="53">
        <v>-16596.253917370588</v>
      </c>
      <c r="E211" s="53"/>
    </row>
    <row r="212">
      <c r="A212" s="53" t="s">
        <v>83</v>
      </c>
      <c r="B212" s="53">
        <v>2.0</v>
      </c>
      <c r="C212" s="53" t="s">
        <v>247</v>
      </c>
      <c r="D212" s="53">
        <v>-8479.293867555913</v>
      </c>
      <c r="E212" s="53"/>
    </row>
    <row r="213">
      <c r="A213" s="53" t="s">
        <v>83</v>
      </c>
      <c r="B213" s="53">
        <v>3.0</v>
      </c>
      <c r="C213" s="53" t="s">
        <v>24</v>
      </c>
      <c r="D213" s="53">
        <v>-10333.73941437065</v>
      </c>
      <c r="E213" s="53"/>
    </row>
    <row r="214">
      <c r="A214" s="53" t="s">
        <v>83</v>
      </c>
      <c r="B214" s="53">
        <v>3.0</v>
      </c>
      <c r="C214" s="53" t="s">
        <v>247</v>
      </c>
      <c r="D214" s="53">
        <v>31074.9646126971</v>
      </c>
      <c r="E214" s="53"/>
    </row>
    <row r="215">
      <c r="A215" s="53" t="s">
        <v>83</v>
      </c>
      <c r="B215" s="53">
        <v>4.0</v>
      </c>
      <c r="C215" s="53" t="s">
        <v>24</v>
      </c>
      <c r="D215" s="53">
        <v>-13183.096562198058</v>
      </c>
      <c r="E215" s="53"/>
    </row>
    <row r="216">
      <c r="A216" s="53" t="s">
        <v>83</v>
      </c>
      <c r="B216" s="53">
        <v>4.0</v>
      </c>
      <c r="C216" s="53" t="s">
        <v>247</v>
      </c>
      <c r="D216" s="53">
        <v>24584.65204267874</v>
      </c>
      <c r="E216" s="53"/>
    </row>
    <row r="217">
      <c r="A217" s="53" t="s">
        <v>83</v>
      </c>
      <c r="B217" s="53">
        <v>5.0</v>
      </c>
      <c r="C217" s="53" t="s">
        <v>24</v>
      </c>
      <c r="D217" s="53">
        <v>2151.652916396193</v>
      </c>
      <c r="E217" s="53"/>
    </row>
    <row r="218">
      <c r="A218" s="53" t="s">
        <v>83</v>
      </c>
      <c r="B218" s="53">
        <v>5.0</v>
      </c>
      <c r="C218" s="53" t="s">
        <v>247</v>
      </c>
      <c r="D218" s="53">
        <v>-22596.30599097579</v>
      </c>
      <c r="E218" s="53"/>
    </row>
    <row r="219">
      <c r="A219" s="53" t="s">
        <v>83</v>
      </c>
      <c r="B219" s="53">
        <v>6.0</v>
      </c>
      <c r="C219" s="53" t="s">
        <v>24</v>
      </c>
      <c r="D219" s="53">
        <v>-17582.715071525916</v>
      </c>
      <c r="E219" s="53"/>
    </row>
    <row r="220">
      <c r="A220" s="53" t="s">
        <v>83</v>
      </c>
      <c r="B220" s="53">
        <v>6.0</v>
      </c>
      <c r="C220" s="53" t="s">
        <v>247</v>
      </c>
      <c r="D220" s="53">
        <v>-27742.304473400043</v>
      </c>
      <c r="E220" s="53"/>
    </row>
    <row r="221">
      <c r="A221" s="53" t="s">
        <v>83</v>
      </c>
      <c r="B221" s="53">
        <v>7.0</v>
      </c>
      <c r="C221" s="53" t="s">
        <v>24</v>
      </c>
      <c r="D221" s="53">
        <v>-45168.45506976283</v>
      </c>
      <c r="E221" s="53"/>
    </row>
    <row r="222">
      <c r="A222" s="53" t="s">
        <v>83</v>
      </c>
      <c r="B222" s="53">
        <v>7.0</v>
      </c>
      <c r="C222" s="53" t="s">
        <v>247</v>
      </c>
      <c r="D222" s="53">
        <v>-112205.88443279146</v>
      </c>
      <c r="E222" s="53"/>
    </row>
    <row r="223">
      <c r="A223" s="53" t="s">
        <v>83</v>
      </c>
      <c r="B223" s="53">
        <v>8.0</v>
      </c>
      <c r="C223" s="53" t="s">
        <v>24</v>
      </c>
      <c r="D223" s="53">
        <v>-13573.083619525765</v>
      </c>
      <c r="E223" s="53"/>
    </row>
    <row r="224">
      <c r="A224" s="53" t="s">
        <v>83</v>
      </c>
      <c r="B224" s="53">
        <v>8.0</v>
      </c>
      <c r="C224" s="53" t="s">
        <v>247</v>
      </c>
      <c r="D224" s="53">
        <v>37549.51040249366</v>
      </c>
      <c r="E224" s="53"/>
      <c r="F224" s="53"/>
      <c r="G224" s="53"/>
      <c r="H224" s="53"/>
      <c r="I224" s="53"/>
      <c r="J224" s="53"/>
      <c r="K224" s="53"/>
      <c r="L224" s="53"/>
    </row>
    <row r="225">
      <c r="A225" s="53" t="s">
        <v>83</v>
      </c>
      <c r="B225" s="53">
        <v>9.0</v>
      </c>
      <c r="C225" s="53" t="s">
        <v>24</v>
      </c>
      <c r="D225" s="53">
        <v>4137.742603462034</v>
      </c>
      <c r="E225" s="53"/>
      <c r="F225" s="53"/>
      <c r="G225" s="53"/>
      <c r="H225" s="53"/>
      <c r="I225" s="53"/>
      <c r="J225" s="53"/>
      <c r="K225" s="53"/>
      <c r="L225" s="53"/>
    </row>
    <row r="226">
      <c r="A226" s="53" t="s">
        <v>83</v>
      </c>
      <c r="B226" s="53">
        <v>9.0</v>
      </c>
      <c r="C226" s="53" t="s">
        <v>247</v>
      </c>
      <c r="D226" s="53">
        <v>13250.136318685989</v>
      </c>
      <c r="E226" s="53"/>
      <c r="F226" s="53"/>
      <c r="G226" s="53"/>
      <c r="H226" s="53"/>
      <c r="I226" s="53"/>
      <c r="J226" s="53"/>
      <c r="K226" s="53"/>
      <c r="L226" s="53"/>
    </row>
    <row r="227">
      <c r="A227" s="53" t="s">
        <v>83</v>
      </c>
      <c r="B227" s="53">
        <v>10.0</v>
      </c>
      <c r="C227" s="53" t="s">
        <v>24</v>
      </c>
      <c r="D227" s="53">
        <v>10350.691219962482</v>
      </c>
      <c r="E227" s="53"/>
      <c r="F227" s="53"/>
      <c r="G227" s="53"/>
      <c r="H227" s="53"/>
      <c r="I227" s="53"/>
      <c r="J227" s="53"/>
      <c r="K227" s="53"/>
      <c r="L227" s="53"/>
    </row>
    <row r="228">
      <c r="A228" s="53" t="s">
        <v>83</v>
      </c>
      <c r="B228" s="53">
        <v>10.0</v>
      </c>
      <c r="C228" s="53" t="s">
        <v>247</v>
      </c>
      <c r="D228" s="53">
        <v>72978.3046481236</v>
      </c>
      <c r="E228" s="53"/>
      <c r="F228" s="53"/>
      <c r="G228" s="53"/>
      <c r="H228" s="53"/>
      <c r="I228" s="53"/>
      <c r="J228" s="53"/>
      <c r="K228" s="53"/>
      <c r="L228" s="53"/>
    </row>
    <row r="229">
      <c r="A229" s="53" t="s">
        <v>83</v>
      </c>
      <c r="B229" s="53">
        <v>11.0</v>
      </c>
      <c r="C229" s="53" t="s">
        <v>24</v>
      </c>
      <c r="D229" s="53">
        <v>-5762.611243151448</v>
      </c>
      <c r="E229" s="53"/>
      <c r="F229" s="53"/>
      <c r="G229" s="53"/>
      <c r="H229" s="53"/>
      <c r="I229" s="53"/>
      <c r="J229" s="53"/>
      <c r="K229" s="53"/>
      <c r="L229" s="53"/>
    </row>
    <row r="230">
      <c r="A230" s="53" t="s">
        <v>83</v>
      </c>
      <c r="B230" s="53">
        <v>11.0</v>
      </c>
      <c r="C230" s="53" t="s">
        <v>247</v>
      </c>
      <c r="D230" s="53">
        <v>8369.247165065133</v>
      </c>
      <c r="E230" s="53"/>
      <c r="F230" s="53"/>
      <c r="G230" s="53"/>
      <c r="H230" s="53"/>
      <c r="I230" s="53"/>
      <c r="J230" s="53"/>
      <c r="K230" s="53"/>
      <c r="L230" s="53"/>
    </row>
    <row r="231">
      <c r="A231" s="53" t="s">
        <v>83</v>
      </c>
      <c r="B231" s="53">
        <v>12.0</v>
      </c>
      <c r="C231" s="53" t="s">
        <v>24</v>
      </c>
      <c r="D231" s="53">
        <v>-12798.622631799903</v>
      </c>
      <c r="E231" s="53"/>
      <c r="F231" s="53"/>
      <c r="G231" s="53"/>
      <c r="H231" s="53"/>
      <c r="I231" s="53"/>
      <c r="J231" s="53"/>
      <c r="K231" s="53"/>
      <c r="L231" s="53"/>
    </row>
    <row r="232">
      <c r="A232" s="53" t="s">
        <v>83</v>
      </c>
      <c r="B232" s="53">
        <v>12.0</v>
      </c>
      <c r="C232" s="53" t="s">
        <v>247</v>
      </c>
      <c r="D232" s="53">
        <v>4734.748514811816</v>
      </c>
      <c r="E232" s="53"/>
      <c r="F232" s="53"/>
      <c r="G232" s="53"/>
      <c r="H232" s="53"/>
      <c r="I232" s="53"/>
      <c r="J232" s="53"/>
      <c r="K232" s="53"/>
      <c r="L232" s="53"/>
    </row>
    <row r="233">
      <c r="A233" s="53" t="s">
        <v>83</v>
      </c>
      <c r="B233" s="53">
        <v>13.0</v>
      </c>
      <c r="C233" s="53" t="s">
        <v>24</v>
      </c>
      <c r="D233" s="53">
        <v>-17722.28318935711</v>
      </c>
      <c r="E233" s="53"/>
      <c r="F233" s="53"/>
      <c r="G233" s="53"/>
      <c r="H233" s="53"/>
      <c r="I233" s="53"/>
      <c r="J233" s="53"/>
      <c r="K233" s="53"/>
      <c r="L233" s="53"/>
    </row>
    <row r="234">
      <c r="A234" s="53" t="s">
        <v>83</v>
      </c>
      <c r="B234" s="53">
        <v>13.0</v>
      </c>
      <c r="C234" s="53" t="s">
        <v>247</v>
      </c>
      <c r="D234" s="53">
        <v>-68778.86603726937</v>
      </c>
      <c r="E234" s="53"/>
      <c r="F234" s="53"/>
      <c r="G234" s="53"/>
      <c r="H234" s="53"/>
      <c r="I234" s="53"/>
      <c r="J234" s="53"/>
      <c r="K234" s="53"/>
      <c r="L234" s="53"/>
    </row>
    <row r="235">
      <c r="A235" s="53" t="s">
        <v>83</v>
      </c>
      <c r="B235" s="53">
        <v>14.0</v>
      </c>
      <c r="C235" s="53" t="s">
        <v>24</v>
      </c>
      <c r="D235" s="53">
        <v>-904.4043998371717</v>
      </c>
      <c r="E235" s="53"/>
      <c r="F235" s="53"/>
      <c r="G235" s="53"/>
      <c r="H235" s="53"/>
      <c r="I235" s="53"/>
      <c r="J235" s="53"/>
      <c r="K235" s="53"/>
      <c r="L235" s="53"/>
    </row>
    <row r="236">
      <c r="A236" s="53" t="s">
        <v>83</v>
      </c>
      <c r="B236" s="53">
        <v>14.0</v>
      </c>
      <c r="C236" s="53" t="s">
        <v>247</v>
      </c>
      <c r="D236" s="53">
        <v>17955.31176086703</v>
      </c>
      <c r="E236" s="53"/>
      <c r="F236" s="53"/>
      <c r="G236" s="53"/>
      <c r="H236" s="53"/>
      <c r="I236" s="53"/>
      <c r="J236" s="53"/>
      <c r="K236" s="53"/>
      <c r="L236" s="53"/>
    </row>
    <row r="237">
      <c r="A237" s="53" t="s">
        <v>83</v>
      </c>
      <c r="B237" s="53">
        <v>15.0</v>
      </c>
      <c r="C237" s="53" t="s">
        <v>24</v>
      </c>
      <c r="D237" s="53">
        <v>-28503.446197786063</v>
      </c>
      <c r="E237" s="53"/>
      <c r="F237" s="53"/>
      <c r="G237" s="53"/>
      <c r="H237" s="53"/>
      <c r="I237" s="53"/>
      <c r="J237" s="53"/>
      <c r="K237" s="53"/>
      <c r="L237" s="53"/>
    </row>
    <row r="238">
      <c r="A238" s="53" t="s">
        <v>83</v>
      </c>
      <c r="B238" s="53">
        <v>15.0</v>
      </c>
      <c r="C238" s="53" t="s">
        <v>247</v>
      </c>
      <c r="D238" s="53">
        <v>15554.978482675964</v>
      </c>
      <c r="E238" s="53"/>
      <c r="F238" s="53"/>
      <c r="G238" s="53"/>
      <c r="H238" s="53"/>
      <c r="I238" s="53"/>
      <c r="J238" s="53"/>
      <c r="K238" s="53"/>
      <c r="L238" s="53"/>
    </row>
    <row r="239">
      <c r="A239" s="53" t="s">
        <v>83</v>
      </c>
      <c r="B239" s="53">
        <v>16.0</v>
      </c>
      <c r="C239" s="53" t="s">
        <v>24</v>
      </c>
      <c r="D239" s="53">
        <v>-9512.204387259699</v>
      </c>
      <c r="E239" s="53"/>
      <c r="F239" s="53"/>
      <c r="G239" s="53"/>
      <c r="H239" s="53"/>
      <c r="I239" s="53"/>
      <c r="J239" s="53"/>
      <c r="K239" s="53"/>
      <c r="L239" s="53"/>
    </row>
    <row r="240">
      <c r="A240" s="53" t="s">
        <v>83</v>
      </c>
      <c r="B240" s="53">
        <v>16.0</v>
      </c>
      <c r="C240" s="53" t="s">
        <v>247</v>
      </c>
      <c r="D240" s="53">
        <v>45126.5565082223</v>
      </c>
      <c r="E240" s="53"/>
      <c r="F240" s="53"/>
      <c r="G240" s="53"/>
      <c r="H240" s="53"/>
      <c r="I240" s="53"/>
      <c r="J240" s="53"/>
      <c r="K240" s="53"/>
      <c r="L240" s="53"/>
    </row>
    <row r="241">
      <c r="A241" s="53" t="s">
        <v>83</v>
      </c>
      <c r="B241" s="53">
        <v>17.0</v>
      </c>
      <c r="C241" s="53" t="s">
        <v>24</v>
      </c>
      <c r="D241" s="53">
        <v>-6468.959263870411</v>
      </c>
      <c r="E241" s="53"/>
      <c r="F241" s="53"/>
      <c r="G241" s="53"/>
      <c r="H241" s="53"/>
      <c r="I241" s="53"/>
      <c r="J241" s="53"/>
      <c r="K241" s="53"/>
      <c r="L241" s="53"/>
    </row>
    <row r="242">
      <c r="A242" s="53" t="s">
        <v>83</v>
      </c>
      <c r="B242" s="53">
        <v>17.0</v>
      </c>
      <c r="C242" s="53" t="s">
        <v>247</v>
      </c>
      <c r="D242" s="53">
        <v>56523.027015126696</v>
      </c>
      <c r="E242" s="53"/>
      <c r="F242" s="53"/>
      <c r="G242" s="53"/>
      <c r="H242" s="53"/>
      <c r="I242" s="53"/>
      <c r="J242" s="53"/>
      <c r="K242" s="53"/>
      <c r="L242" s="53"/>
    </row>
    <row r="243">
      <c r="A243" s="53" t="s">
        <v>83</v>
      </c>
      <c r="B243" s="53">
        <v>18.0</v>
      </c>
      <c r="C243" s="53" t="s">
        <v>24</v>
      </c>
      <c r="D243" s="53">
        <v>-6745.823127190745</v>
      </c>
      <c r="E243" s="53"/>
      <c r="F243" s="53"/>
      <c r="G243" s="53"/>
      <c r="H243" s="53"/>
      <c r="I243" s="53"/>
      <c r="J243" s="53"/>
      <c r="K243" s="53"/>
      <c r="L243" s="53"/>
    </row>
    <row r="244">
      <c r="A244" s="53" t="s">
        <v>83</v>
      </c>
      <c r="B244" s="53">
        <v>18.0</v>
      </c>
      <c r="C244" s="53" t="s">
        <v>247</v>
      </c>
      <c r="D244" s="53">
        <v>27536.063265338376</v>
      </c>
      <c r="E244" s="53"/>
      <c r="F244" s="53"/>
      <c r="G244" s="53"/>
      <c r="H244" s="53"/>
      <c r="I244" s="53"/>
      <c r="J244" s="53"/>
      <c r="K244" s="53"/>
      <c r="L244" s="53"/>
    </row>
    <row r="245">
      <c r="A245" s="53" t="s">
        <v>83</v>
      </c>
      <c r="B245" s="53">
        <v>19.0</v>
      </c>
      <c r="C245" s="53" t="s">
        <v>24</v>
      </c>
      <c r="D245" s="53">
        <v>-22977.01832922065</v>
      </c>
      <c r="E245" s="53"/>
      <c r="F245" s="53"/>
      <c r="G245" s="53"/>
      <c r="H245" s="53"/>
      <c r="I245" s="53"/>
      <c r="J245" s="53"/>
      <c r="K245" s="53"/>
      <c r="L245" s="53"/>
    </row>
    <row r="246">
      <c r="A246" s="53" t="s">
        <v>83</v>
      </c>
      <c r="B246" s="53">
        <v>19.0</v>
      </c>
      <c r="C246" s="53" t="s">
        <v>247</v>
      </c>
      <c r="D246" s="53">
        <v>42578.73153702309</v>
      </c>
      <c r="E246" s="53"/>
      <c r="F246" s="53"/>
      <c r="G246" s="53"/>
      <c r="H246" s="53"/>
      <c r="I246" s="53"/>
      <c r="J246" s="53"/>
      <c r="K246" s="53"/>
      <c r="L246" s="53"/>
    </row>
    <row r="247">
      <c r="A247" s="53" t="s">
        <v>83</v>
      </c>
      <c r="B247" s="53">
        <v>20.0</v>
      </c>
      <c r="C247" s="53" t="s">
        <v>24</v>
      </c>
      <c r="D247" s="53">
        <v>-114.24038054061566</v>
      </c>
      <c r="E247" s="53"/>
      <c r="F247" s="53"/>
      <c r="G247" s="53"/>
      <c r="H247" s="53"/>
      <c r="I247" s="53"/>
      <c r="J247" s="53"/>
      <c r="K247" s="53"/>
      <c r="L247" s="53"/>
    </row>
    <row r="248">
      <c r="A248" s="53" t="s">
        <v>83</v>
      </c>
      <c r="B248" s="53">
        <v>20.0</v>
      </c>
      <c r="C248" s="53" t="s">
        <v>247</v>
      </c>
      <c r="D248" s="53">
        <v>44705.54195466914</v>
      </c>
      <c r="E248" s="53"/>
      <c r="F248" s="53"/>
      <c r="G248" s="53"/>
      <c r="H248" s="53"/>
      <c r="I248" s="53"/>
      <c r="J248" s="53"/>
      <c r="K248" s="53"/>
      <c r="L248" s="53"/>
    </row>
    <row r="249">
      <c r="A249" s="53" t="s">
        <v>83</v>
      </c>
      <c r="B249" s="53">
        <v>21.0</v>
      </c>
      <c r="C249" s="53" t="s">
        <v>24</v>
      </c>
      <c r="D249" s="53">
        <v>-4817.977363795491</v>
      </c>
      <c r="E249" s="53"/>
      <c r="F249" s="53"/>
      <c r="G249" s="53"/>
      <c r="H249" s="53"/>
      <c r="I249" s="53"/>
      <c r="J249" s="53"/>
      <c r="K249" s="53"/>
      <c r="L249" s="53"/>
    </row>
    <row r="250">
      <c r="A250" s="53" t="s">
        <v>83</v>
      </c>
      <c r="B250" s="53">
        <v>21.0</v>
      </c>
      <c r="C250" s="53" t="s">
        <v>247</v>
      </c>
      <c r="D250" s="53">
        <v>27409.62747606672</v>
      </c>
      <c r="E250" s="53"/>
      <c r="F250" s="53"/>
      <c r="G250" s="53"/>
      <c r="H250" s="53"/>
      <c r="I250" s="53"/>
      <c r="J250" s="53"/>
      <c r="K250" s="53"/>
      <c r="L250" s="53"/>
    </row>
    <row r="251">
      <c r="A251" s="53" t="s">
        <v>83</v>
      </c>
      <c r="B251" s="53">
        <v>22.0</v>
      </c>
      <c r="C251" s="53" t="s">
        <v>24</v>
      </c>
      <c r="D251" s="53">
        <v>-6611.779681814336</v>
      </c>
      <c r="E251" s="53"/>
      <c r="F251" s="53"/>
      <c r="G251" s="53"/>
      <c r="H251" s="53"/>
      <c r="I251" s="53"/>
      <c r="J251" s="53"/>
      <c r="K251" s="53"/>
      <c r="L251" s="53"/>
    </row>
    <row r="252">
      <c r="A252" s="53" t="s">
        <v>83</v>
      </c>
      <c r="B252" s="53">
        <v>22.0</v>
      </c>
      <c r="C252" s="53" t="s">
        <v>247</v>
      </c>
      <c r="D252" s="53">
        <v>-71667.46753897516</v>
      </c>
      <c r="E252" s="53"/>
      <c r="F252" s="53"/>
      <c r="G252" s="53"/>
      <c r="H252" s="53"/>
      <c r="I252" s="53"/>
      <c r="J252" s="53"/>
      <c r="K252" s="53"/>
      <c r="L252" s="53"/>
    </row>
    <row r="253">
      <c r="A253" s="53" t="s">
        <v>83</v>
      </c>
      <c r="B253" s="53">
        <v>23.0</v>
      </c>
      <c r="C253" s="53" t="s">
        <v>24</v>
      </c>
      <c r="D253" s="53">
        <v>-2501.47534492203</v>
      </c>
      <c r="E253" s="53"/>
      <c r="F253" s="53"/>
      <c r="G253" s="53"/>
      <c r="H253" s="53"/>
      <c r="I253" s="53"/>
      <c r="J253" s="53"/>
      <c r="K253" s="53"/>
      <c r="L253" s="53"/>
    </row>
    <row r="254">
      <c r="A254" s="53" t="s">
        <v>83</v>
      </c>
      <c r="B254" s="53">
        <v>23.0</v>
      </c>
      <c r="C254" s="53" t="s">
        <v>247</v>
      </c>
      <c r="D254" s="53">
        <v>628.3007058466765</v>
      </c>
      <c r="E254" s="53"/>
      <c r="F254" s="53"/>
      <c r="G254" s="53"/>
      <c r="H254" s="53"/>
      <c r="I254" s="53"/>
      <c r="J254" s="53"/>
      <c r="K254" s="53"/>
      <c r="L254" s="53"/>
    </row>
    <row r="255">
      <c r="A255" s="53" t="s">
        <v>84</v>
      </c>
      <c r="B255" s="53">
        <v>1.0</v>
      </c>
      <c r="C255" s="53" t="s">
        <v>24</v>
      </c>
      <c r="D255" s="53">
        <v>21423.83300345406</v>
      </c>
      <c r="E255" s="53"/>
      <c r="F255" s="53"/>
      <c r="G255" s="53"/>
      <c r="H255" s="53"/>
      <c r="I255" s="53"/>
      <c r="J255" s="53"/>
      <c r="K255" s="53"/>
      <c r="L255" s="53"/>
    </row>
    <row r="256">
      <c r="A256" s="53" t="s">
        <v>84</v>
      </c>
      <c r="B256" s="53">
        <v>1.0</v>
      </c>
      <c r="C256" s="53" t="s">
        <v>247</v>
      </c>
      <c r="D256" s="53">
        <v>-49627.80491565926</v>
      </c>
      <c r="E256" s="53"/>
      <c r="F256" s="53"/>
      <c r="G256" s="53"/>
      <c r="H256" s="53"/>
      <c r="I256" s="53"/>
      <c r="J256" s="53"/>
      <c r="K256" s="53"/>
      <c r="L256" s="53"/>
    </row>
    <row r="257">
      <c r="A257" s="53" t="s">
        <v>84</v>
      </c>
      <c r="B257" s="53">
        <v>2.0</v>
      </c>
      <c r="C257" s="53" t="s">
        <v>24</v>
      </c>
      <c r="D257" s="53">
        <v>-8933.97867503502</v>
      </c>
      <c r="E257" s="53"/>
      <c r="F257" s="53"/>
      <c r="G257" s="53"/>
      <c r="H257" s="53"/>
      <c r="I257" s="53"/>
      <c r="J257" s="53"/>
      <c r="K257" s="53"/>
      <c r="L257" s="53"/>
    </row>
    <row r="258">
      <c r="A258" s="53" t="s">
        <v>84</v>
      </c>
      <c r="B258" s="53">
        <v>2.0</v>
      </c>
      <c r="C258" s="53" t="s">
        <v>247</v>
      </c>
      <c r="D258" s="53">
        <v>11014.501718005578</v>
      </c>
      <c r="E258" s="53"/>
      <c r="F258" s="53"/>
      <c r="G258" s="53"/>
      <c r="H258" s="53"/>
      <c r="I258" s="53"/>
      <c r="J258" s="53"/>
      <c r="K258" s="53"/>
      <c r="L258" s="53"/>
    </row>
    <row r="259">
      <c r="A259" s="53" t="s">
        <v>84</v>
      </c>
      <c r="B259" s="53">
        <v>3.0</v>
      </c>
      <c r="C259" s="53" t="s">
        <v>24</v>
      </c>
      <c r="D259" s="53">
        <v>-5325.008103920311</v>
      </c>
      <c r="E259" s="53"/>
      <c r="F259" s="53"/>
      <c r="G259" s="53"/>
      <c r="H259" s="53"/>
      <c r="I259" s="53"/>
      <c r="J259" s="53"/>
      <c r="K259" s="53"/>
      <c r="L259" s="53"/>
    </row>
    <row r="260">
      <c r="A260" s="53" t="s">
        <v>84</v>
      </c>
      <c r="B260" s="53">
        <v>3.0</v>
      </c>
      <c r="C260" s="53" t="s">
        <v>247</v>
      </c>
      <c r="D260" s="53">
        <v>17645.471301140053</v>
      </c>
      <c r="E260" s="53"/>
      <c r="F260" s="53"/>
      <c r="G260" s="53"/>
      <c r="H260" s="53"/>
      <c r="I260" s="53"/>
      <c r="J260" s="53"/>
      <c r="K260" s="53"/>
      <c r="L260" s="53"/>
    </row>
    <row r="261">
      <c r="A261" s="53" t="s">
        <v>84</v>
      </c>
      <c r="B261" s="53">
        <v>4.0</v>
      </c>
      <c r="C261" s="53" t="s">
        <v>24</v>
      </c>
      <c r="D261" s="53">
        <v>2836.5221419828395</v>
      </c>
      <c r="E261" s="53"/>
      <c r="F261" s="53"/>
      <c r="G261" s="53"/>
      <c r="H261" s="53"/>
      <c r="I261" s="53"/>
      <c r="J261" s="53"/>
      <c r="K261" s="53"/>
      <c r="L261" s="53"/>
    </row>
    <row r="262">
      <c r="A262" s="53" t="s">
        <v>84</v>
      </c>
      <c r="B262" s="53">
        <v>4.0</v>
      </c>
      <c r="C262" s="53" t="s">
        <v>247</v>
      </c>
      <c r="D262" s="53">
        <v>-45758.78162608716</v>
      </c>
      <c r="E262" s="53"/>
      <c r="F262" s="53"/>
      <c r="G262" s="53"/>
      <c r="H262" s="53"/>
      <c r="I262" s="53"/>
      <c r="J262" s="53"/>
      <c r="K262" s="53"/>
      <c r="L262" s="53"/>
    </row>
    <row r="263">
      <c r="A263" s="53" t="s">
        <v>84</v>
      </c>
      <c r="B263" s="53">
        <v>5.0</v>
      </c>
      <c r="C263" s="53" t="s">
        <v>24</v>
      </c>
      <c r="D263" s="53">
        <v>7779.00578354536</v>
      </c>
      <c r="E263" s="53"/>
      <c r="F263" s="53"/>
      <c r="G263" s="53"/>
      <c r="H263" s="53"/>
      <c r="I263" s="53"/>
      <c r="J263" s="53"/>
      <c r="K263" s="53"/>
      <c r="L263" s="53"/>
    </row>
    <row r="264">
      <c r="A264" s="53" t="s">
        <v>84</v>
      </c>
      <c r="B264" s="53">
        <v>5.0</v>
      </c>
      <c r="C264" s="53" t="s">
        <v>247</v>
      </c>
      <c r="D264" s="53">
        <v>-16000.168606629559</v>
      </c>
      <c r="E264" s="53"/>
      <c r="F264" s="53"/>
      <c r="G264" s="53"/>
      <c r="H264" s="53"/>
      <c r="I264" s="53"/>
      <c r="J264" s="53"/>
      <c r="K264" s="53"/>
      <c r="L264" s="53"/>
    </row>
    <row r="265">
      <c r="A265" s="53" t="s">
        <v>84</v>
      </c>
      <c r="B265" s="53">
        <v>6.0</v>
      </c>
      <c r="C265" s="53" t="s">
        <v>24</v>
      </c>
      <c r="D265" s="53">
        <v>8781.815185162435</v>
      </c>
      <c r="E265" s="53"/>
      <c r="F265" s="53"/>
      <c r="G265" s="53"/>
      <c r="H265" s="53"/>
      <c r="I265" s="53"/>
      <c r="J265" s="53"/>
      <c r="K265" s="53"/>
      <c r="L265" s="53"/>
    </row>
    <row r="266">
      <c r="A266" s="53" t="s">
        <v>84</v>
      </c>
      <c r="B266" s="53">
        <v>6.0</v>
      </c>
      <c r="C266" s="53" t="s">
        <v>247</v>
      </c>
      <c r="D266" s="53">
        <v>-23350.184183266214</v>
      </c>
      <c r="E266" s="53"/>
      <c r="F266" s="53"/>
      <c r="G266" s="53"/>
      <c r="H266" s="53"/>
      <c r="I266" s="53"/>
      <c r="J266" s="53"/>
      <c r="K266" s="53"/>
      <c r="L266" s="53"/>
    </row>
    <row r="267">
      <c r="A267" s="53" t="s">
        <v>84</v>
      </c>
      <c r="B267" s="53">
        <v>7.0</v>
      </c>
      <c r="C267" s="53" t="s">
        <v>24</v>
      </c>
      <c r="D267" s="53">
        <v>-37562.59247705419</v>
      </c>
      <c r="E267" s="53"/>
      <c r="F267" s="53"/>
      <c r="G267" s="53"/>
      <c r="H267" s="53"/>
      <c r="I267" s="53"/>
      <c r="J267" s="53"/>
      <c r="K267" s="53"/>
      <c r="L267" s="53"/>
    </row>
    <row r="268">
      <c r="A268" s="53" t="s">
        <v>84</v>
      </c>
      <c r="B268" s="53">
        <v>7.0</v>
      </c>
      <c r="C268" s="53" t="s">
        <v>247</v>
      </c>
      <c r="D268" s="53">
        <v>-138588.20089813293</v>
      </c>
      <c r="E268" s="53"/>
      <c r="F268" s="53"/>
      <c r="G268" s="53"/>
      <c r="H268" s="53"/>
      <c r="I268" s="53"/>
      <c r="J268" s="53"/>
      <c r="K268" s="53"/>
      <c r="L268" s="53"/>
    </row>
    <row r="269">
      <c r="A269" s="53" t="s">
        <v>84</v>
      </c>
      <c r="B269" s="53">
        <v>8.0</v>
      </c>
      <c r="C269" s="53" t="s">
        <v>24</v>
      </c>
      <c r="D269" s="53">
        <v>-3820.675861626498</v>
      </c>
      <c r="E269" s="53"/>
      <c r="F269" s="53"/>
      <c r="G269" s="53"/>
      <c r="H269" s="53"/>
      <c r="I269" s="53"/>
      <c r="J269" s="53"/>
      <c r="K269" s="53"/>
      <c r="L269" s="53"/>
    </row>
    <row r="270">
      <c r="A270" s="53" t="s">
        <v>84</v>
      </c>
      <c r="B270" s="53">
        <v>8.0</v>
      </c>
      <c r="C270" s="53" t="s">
        <v>247</v>
      </c>
      <c r="D270" s="53">
        <v>7166.155565503757</v>
      </c>
      <c r="E270" s="53"/>
      <c r="F270" s="53"/>
      <c r="G270" s="53"/>
      <c r="H270" s="53"/>
      <c r="I270" s="53"/>
      <c r="J270" s="53"/>
      <c r="K270" s="53"/>
      <c r="L270" s="53"/>
    </row>
    <row r="271">
      <c r="A271" s="53" t="s">
        <v>84</v>
      </c>
      <c r="B271" s="53">
        <v>9.0</v>
      </c>
      <c r="C271" s="53" t="s">
        <v>24</v>
      </c>
      <c r="D271" s="53">
        <v>11041.469035440065</v>
      </c>
      <c r="E271" s="53"/>
      <c r="F271" s="53"/>
      <c r="G271" s="53"/>
      <c r="H271" s="53"/>
      <c r="I271" s="53"/>
      <c r="J271" s="53"/>
      <c r="K271" s="53"/>
      <c r="L271" s="53"/>
    </row>
    <row r="272">
      <c r="A272" s="53" t="s">
        <v>84</v>
      </c>
      <c r="B272" s="53">
        <v>9.0</v>
      </c>
      <c r="C272" s="53" t="s">
        <v>247</v>
      </c>
      <c r="D272" s="53">
        <v>13292.754140372059</v>
      </c>
      <c r="E272" s="53"/>
      <c r="F272" s="53"/>
      <c r="G272" s="53"/>
      <c r="H272" s="53"/>
      <c r="I272" s="53"/>
      <c r="J272" s="53"/>
      <c r="K272" s="53"/>
      <c r="L272" s="53"/>
    </row>
    <row r="273">
      <c r="A273" s="53" t="s">
        <v>84</v>
      </c>
      <c r="B273" s="53">
        <v>10.0</v>
      </c>
      <c r="C273" s="53" t="s">
        <v>24</v>
      </c>
      <c r="D273" s="53">
        <v>14636.427438609233</v>
      </c>
      <c r="E273" s="53"/>
      <c r="F273" s="53"/>
      <c r="G273" s="53"/>
      <c r="H273" s="53"/>
      <c r="I273" s="53"/>
      <c r="J273" s="53"/>
      <c r="K273" s="53"/>
      <c r="L273" s="53"/>
    </row>
    <row r="274">
      <c r="A274" s="53" t="s">
        <v>84</v>
      </c>
      <c r="B274" s="53">
        <v>10.0</v>
      </c>
      <c r="C274" s="53" t="s">
        <v>247</v>
      </c>
      <c r="D274" s="53">
        <v>78268.79929727867</v>
      </c>
      <c r="E274" s="53"/>
      <c r="F274" s="53"/>
      <c r="G274" s="53"/>
      <c r="H274" s="53"/>
      <c r="I274" s="53"/>
      <c r="J274" s="53"/>
      <c r="K274" s="53"/>
      <c r="L274" s="53"/>
    </row>
    <row r="275">
      <c r="A275" s="53" t="s">
        <v>84</v>
      </c>
      <c r="B275" s="53">
        <v>11.0</v>
      </c>
      <c r="C275" s="53" t="s">
        <v>24</v>
      </c>
      <c r="D275" s="53">
        <v>8963.1150455926</v>
      </c>
      <c r="E275" s="53"/>
      <c r="F275" s="53"/>
      <c r="G275" s="53"/>
      <c r="H275" s="53"/>
      <c r="I275" s="53"/>
      <c r="J275" s="53"/>
      <c r="K275" s="53"/>
      <c r="L275" s="53"/>
    </row>
    <row r="276">
      <c r="A276" s="53" t="s">
        <v>84</v>
      </c>
      <c r="B276" s="53">
        <v>11.0</v>
      </c>
      <c r="C276" s="53" t="s">
        <v>247</v>
      </c>
      <c r="D276" s="53">
        <v>-19477.417766347397</v>
      </c>
      <c r="E276" s="53"/>
      <c r="F276" s="53"/>
      <c r="G276" s="53"/>
      <c r="H276" s="53"/>
      <c r="I276" s="53"/>
      <c r="J276" s="53"/>
      <c r="K276" s="53"/>
      <c r="L276" s="53"/>
    </row>
    <row r="277">
      <c r="A277" s="53" t="s">
        <v>84</v>
      </c>
      <c r="B277" s="53">
        <v>12.0</v>
      </c>
      <c r="C277" s="53" t="s">
        <v>24</v>
      </c>
      <c r="D277" s="53">
        <v>-5425.9978015942</v>
      </c>
      <c r="E277" s="53"/>
      <c r="F277" s="53"/>
      <c r="G277" s="53"/>
      <c r="H277" s="53"/>
      <c r="I277" s="53"/>
      <c r="J277" s="53"/>
      <c r="K277" s="53"/>
      <c r="L277" s="53"/>
    </row>
    <row r="278">
      <c r="A278" s="53" t="s">
        <v>84</v>
      </c>
      <c r="B278" s="53">
        <v>12.0</v>
      </c>
      <c r="C278" s="53" t="s">
        <v>247</v>
      </c>
      <c r="D278" s="53">
        <v>9633.129888495125</v>
      </c>
      <c r="E278" s="53"/>
      <c r="F278" s="53"/>
      <c r="G278" s="53"/>
      <c r="H278" s="53"/>
      <c r="I278" s="53"/>
      <c r="J278" s="53"/>
      <c r="K278" s="53"/>
      <c r="L278" s="53"/>
    </row>
    <row r="279">
      <c r="A279" s="53" t="s">
        <v>84</v>
      </c>
      <c r="B279" s="53">
        <v>13.0</v>
      </c>
      <c r="C279" s="53" t="s">
        <v>24</v>
      </c>
      <c r="D279" s="53">
        <v>-21237.81299955448</v>
      </c>
      <c r="E279" s="53"/>
      <c r="F279" s="53"/>
      <c r="G279" s="53"/>
      <c r="H279" s="53"/>
      <c r="I279" s="53"/>
      <c r="J279" s="53"/>
      <c r="K279" s="53"/>
      <c r="L279" s="53"/>
    </row>
    <row r="280">
      <c r="A280" s="53" t="s">
        <v>84</v>
      </c>
      <c r="B280" s="53">
        <v>13.0</v>
      </c>
      <c r="C280" s="53" t="s">
        <v>247</v>
      </c>
      <c r="D280" s="53">
        <v>-110188.15562227817</v>
      </c>
      <c r="E280" s="53"/>
      <c r="F280" s="53"/>
      <c r="G280" s="53"/>
      <c r="H280" s="53"/>
      <c r="I280" s="53"/>
      <c r="J280" s="53"/>
      <c r="K280" s="53"/>
      <c r="L280" s="53"/>
    </row>
    <row r="281">
      <c r="A281" s="53" t="s">
        <v>84</v>
      </c>
      <c r="B281" s="53">
        <v>14.0</v>
      </c>
      <c r="C281" s="53" t="s">
        <v>24</v>
      </c>
      <c r="D281" s="53">
        <v>-3755.14769909593</v>
      </c>
      <c r="E281" s="53"/>
      <c r="F281" s="53"/>
      <c r="G281" s="53"/>
      <c r="H281" s="53"/>
      <c r="I281" s="53"/>
      <c r="J281" s="53"/>
      <c r="K281" s="53"/>
      <c r="L281" s="53"/>
    </row>
    <row r="282">
      <c r="A282" s="53" t="s">
        <v>84</v>
      </c>
      <c r="B282" s="53">
        <v>14.0</v>
      </c>
      <c r="C282" s="53" t="s">
        <v>247</v>
      </c>
      <c r="D282" s="53">
        <v>-5702.320055324105</v>
      </c>
      <c r="E282" s="53"/>
      <c r="F282" s="53"/>
      <c r="G282" s="53"/>
      <c r="H282" s="53"/>
      <c r="I282" s="53"/>
      <c r="J282" s="53"/>
      <c r="K282" s="53"/>
      <c r="L282" s="53"/>
    </row>
    <row r="283">
      <c r="A283" s="53" t="s">
        <v>84</v>
      </c>
      <c r="B283" s="53">
        <v>15.0</v>
      </c>
      <c r="C283" s="53" t="s">
        <v>24</v>
      </c>
      <c r="D283" s="53">
        <v>-8426.857499958904</v>
      </c>
      <c r="E283" s="53"/>
      <c r="F283" s="53"/>
      <c r="G283" s="53"/>
      <c r="H283" s="53"/>
      <c r="I283" s="53"/>
      <c r="J283" s="53"/>
      <c r="K283" s="53"/>
      <c r="L283" s="53"/>
    </row>
    <row r="284">
      <c r="A284" s="53" t="s">
        <v>84</v>
      </c>
      <c r="B284" s="53">
        <v>15.0</v>
      </c>
      <c r="C284" s="53" t="s">
        <v>247</v>
      </c>
      <c r="D284" s="53">
        <v>-31997.268493079075</v>
      </c>
      <c r="E284" s="53"/>
      <c r="F284" s="53"/>
      <c r="G284" s="53"/>
      <c r="H284" s="53"/>
      <c r="I284" s="53"/>
      <c r="J284" s="53"/>
      <c r="K284" s="53"/>
      <c r="L284" s="53"/>
    </row>
    <row r="285">
      <c r="A285" s="53" t="s">
        <v>84</v>
      </c>
      <c r="B285" s="53">
        <v>16.0</v>
      </c>
      <c r="C285" s="53" t="s">
        <v>24</v>
      </c>
      <c r="D285" s="53">
        <v>3587.87996998214</v>
      </c>
      <c r="E285" s="53"/>
      <c r="F285" s="53"/>
      <c r="G285" s="53"/>
      <c r="H285" s="53"/>
      <c r="I285" s="53"/>
      <c r="J285" s="53"/>
      <c r="K285" s="53"/>
      <c r="L285" s="53"/>
    </row>
    <row r="286">
      <c r="A286" s="53" t="s">
        <v>84</v>
      </c>
      <c r="B286" s="53">
        <v>16.0</v>
      </c>
      <c r="C286" s="53" t="s">
        <v>247</v>
      </c>
      <c r="D286" s="53">
        <v>83535.84216531787</v>
      </c>
      <c r="E286" s="53"/>
      <c r="F286" s="53"/>
      <c r="G286" s="53"/>
      <c r="H286" s="53"/>
      <c r="I286" s="53"/>
      <c r="J286" s="53"/>
      <c r="K286" s="53"/>
      <c r="L286" s="53"/>
    </row>
    <row r="287">
      <c r="A287" s="53" t="s">
        <v>84</v>
      </c>
      <c r="B287" s="53">
        <v>17.0</v>
      </c>
      <c r="C287" s="53" t="s">
        <v>24</v>
      </c>
      <c r="D287" s="53">
        <v>9575.182664579554</v>
      </c>
      <c r="E287" s="53"/>
      <c r="F287" s="53"/>
      <c r="G287" s="53"/>
      <c r="H287" s="53"/>
      <c r="I287" s="53"/>
      <c r="J287" s="53"/>
      <c r="K287" s="53"/>
      <c r="L287" s="53"/>
    </row>
    <row r="288">
      <c r="A288" s="53" t="s">
        <v>84</v>
      </c>
      <c r="B288" s="53">
        <v>17.0</v>
      </c>
      <c r="C288" s="53" t="s">
        <v>247</v>
      </c>
      <c r="D288" s="53">
        <v>20813.13188806763</v>
      </c>
      <c r="E288" s="53"/>
      <c r="F288" s="53"/>
      <c r="G288" s="53"/>
      <c r="H288" s="53"/>
      <c r="I288" s="53"/>
      <c r="J288" s="53"/>
      <c r="K288" s="53"/>
      <c r="L288" s="53"/>
    </row>
    <row r="289">
      <c r="A289" s="53" t="s">
        <v>84</v>
      </c>
      <c r="B289" s="53">
        <v>18.0</v>
      </c>
      <c r="C289" s="53" t="s">
        <v>24</v>
      </c>
      <c r="D289" s="53">
        <v>-4027.55916894067</v>
      </c>
      <c r="E289" s="53"/>
      <c r="F289" s="53"/>
      <c r="G289" s="53"/>
      <c r="H289" s="53"/>
      <c r="I289" s="53"/>
      <c r="J289" s="53"/>
      <c r="K289" s="53"/>
      <c r="L289" s="53"/>
    </row>
    <row r="290">
      <c r="A290" s="53" t="s">
        <v>84</v>
      </c>
      <c r="B290" s="53">
        <v>18.0</v>
      </c>
      <c r="C290" s="53" t="s">
        <v>247</v>
      </c>
      <c r="D290" s="53">
        <v>28341.16536826117</v>
      </c>
      <c r="E290" s="53"/>
      <c r="F290" s="53"/>
      <c r="G290" s="53"/>
      <c r="H290" s="53"/>
      <c r="I290" s="53"/>
      <c r="J290" s="53"/>
      <c r="K290" s="53"/>
      <c r="L290" s="53"/>
    </row>
    <row r="291">
      <c r="A291" s="53" t="s">
        <v>84</v>
      </c>
      <c r="B291" s="53">
        <v>19.0</v>
      </c>
      <c r="C291" s="53" t="s">
        <v>24</v>
      </c>
      <c r="D291" s="53">
        <v>-7222.76494523379</v>
      </c>
      <c r="E291" s="53"/>
      <c r="F291" s="53"/>
      <c r="G291" s="53"/>
      <c r="H291" s="53"/>
      <c r="I291" s="53"/>
      <c r="J291" s="53"/>
      <c r="K291" s="53"/>
      <c r="L291" s="53"/>
    </row>
    <row r="292">
      <c r="A292" s="53" t="s">
        <v>84</v>
      </c>
      <c r="B292" s="53">
        <v>19.0</v>
      </c>
      <c r="C292" s="53" t="s">
        <v>247</v>
      </c>
      <c r="D292" s="53">
        <v>-23881.646715502135</v>
      </c>
      <c r="E292" s="53"/>
      <c r="F292" s="53"/>
      <c r="G292" s="53"/>
      <c r="H292" s="53"/>
      <c r="I292" s="53"/>
      <c r="J292" s="53"/>
      <c r="K292" s="53"/>
      <c r="L292" s="53"/>
    </row>
    <row r="293">
      <c r="A293" s="53" t="s">
        <v>84</v>
      </c>
      <c r="B293" s="53">
        <v>20.0</v>
      </c>
      <c r="C293" s="53" t="s">
        <v>24</v>
      </c>
      <c r="D293" s="53">
        <v>-16838.73357025055</v>
      </c>
      <c r="E293" s="53"/>
      <c r="F293" s="53"/>
      <c r="G293" s="53"/>
      <c r="H293" s="53"/>
      <c r="I293" s="53"/>
      <c r="J293" s="53"/>
      <c r="K293" s="53"/>
      <c r="L293" s="53"/>
    </row>
    <row r="294">
      <c r="A294" s="53" t="s">
        <v>84</v>
      </c>
      <c r="B294" s="53">
        <v>20.0</v>
      </c>
      <c r="C294" s="53" t="s">
        <v>247</v>
      </c>
      <c r="D294" s="53">
        <v>41772.88427919086</v>
      </c>
      <c r="E294" s="53"/>
      <c r="F294" s="53"/>
      <c r="G294" s="53"/>
      <c r="H294" s="53"/>
      <c r="I294" s="53"/>
      <c r="J294" s="53"/>
      <c r="K294" s="53"/>
      <c r="L294" s="53"/>
    </row>
    <row r="295">
      <c r="A295" s="53" t="s">
        <v>84</v>
      </c>
      <c r="B295" s="53">
        <v>21.0</v>
      </c>
      <c r="C295" s="53" t="s">
        <v>24</v>
      </c>
      <c r="D295" s="53">
        <v>41640.61461672021</v>
      </c>
      <c r="E295" s="53"/>
      <c r="F295" s="53"/>
      <c r="G295" s="53"/>
      <c r="H295" s="53"/>
      <c r="I295" s="53"/>
      <c r="J295" s="53"/>
      <c r="K295" s="53"/>
      <c r="L295" s="53"/>
    </row>
    <row r="296">
      <c r="A296" s="53" t="s">
        <v>84</v>
      </c>
      <c r="B296" s="53">
        <v>21.0</v>
      </c>
      <c r="C296" s="53" t="s">
        <v>247</v>
      </c>
      <c r="D296" s="53">
        <v>-27255.35959242989</v>
      </c>
      <c r="E296" s="53"/>
      <c r="F296" s="53"/>
      <c r="G296" s="53"/>
      <c r="H296" s="53"/>
      <c r="I296" s="53"/>
      <c r="J296" s="53"/>
      <c r="K296" s="53"/>
      <c r="L296" s="53"/>
    </row>
    <row r="297">
      <c r="A297" s="53" t="s">
        <v>84</v>
      </c>
      <c r="B297" s="53">
        <v>22.0</v>
      </c>
      <c r="C297" s="53" t="s">
        <v>24</v>
      </c>
      <c r="D297" s="53">
        <v>-5087.248143107796</v>
      </c>
      <c r="E297" s="53"/>
      <c r="F297" s="53"/>
      <c r="G297" s="53"/>
      <c r="H297" s="53"/>
      <c r="I297" s="53"/>
      <c r="J297" s="53"/>
      <c r="K297" s="53"/>
      <c r="L297" s="53"/>
    </row>
    <row r="298">
      <c r="A298" s="53" t="s">
        <v>84</v>
      </c>
      <c r="B298" s="53">
        <v>22.0</v>
      </c>
      <c r="C298" s="53" t="s">
        <v>247</v>
      </c>
      <c r="D298" s="53">
        <v>-32094.705664029752</v>
      </c>
      <c r="E298" s="53"/>
      <c r="F298" s="53"/>
      <c r="G298" s="53"/>
      <c r="H298" s="53"/>
      <c r="I298" s="53"/>
      <c r="J298" s="53"/>
      <c r="K298" s="53"/>
      <c r="L298" s="53"/>
    </row>
    <row r="299">
      <c r="A299" s="53" t="s">
        <v>84</v>
      </c>
      <c r="B299" s="53">
        <v>23.0</v>
      </c>
      <c r="C299" s="53" t="s">
        <v>24</v>
      </c>
      <c r="D299" s="53">
        <v>8602.215682667864</v>
      </c>
      <c r="E299" s="53"/>
      <c r="F299" s="53"/>
      <c r="G299" s="53"/>
      <c r="H299" s="53"/>
      <c r="I299" s="53"/>
      <c r="J299" s="53"/>
      <c r="K299" s="53"/>
      <c r="L299" s="53"/>
    </row>
    <row r="300">
      <c r="A300" s="53" t="s">
        <v>84</v>
      </c>
      <c r="B300" s="53">
        <v>23.0</v>
      </c>
      <c r="C300" s="53" t="s">
        <v>247</v>
      </c>
      <c r="D300" s="53">
        <v>-4599.656150771909</v>
      </c>
      <c r="E300" s="53"/>
      <c r="F300" s="53"/>
      <c r="G300" s="53"/>
      <c r="H300" s="53"/>
      <c r="I300" s="53"/>
      <c r="J300" s="53"/>
      <c r="K300" s="53"/>
      <c r="L300" s="53"/>
    </row>
    <row r="301">
      <c r="A301" s="53" t="s">
        <v>85</v>
      </c>
      <c r="B301" s="53">
        <v>1.0</v>
      </c>
      <c r="C301" s="53" t="s">
        <v>247</v>
      </c>
      <c r="D301" s="53">
        <v>-36530.40793331701</v>
      </c>
      <c r="E301" s="53"/>
      <c r="F301" s="53"/>
      <c r="G301" s="53"/>
      <c r="H301" s="53"/>
      <c r="I301" s="53"/>
      <c r="J301" s="53"/>
      <c r="K301" s="53"/>
      <c r="L301" s="53"/>
    </row>
    <row r="302">
      <c r="A302" s="53" t="s">
        <v>85</v>
      </c>
      <c r="B302" s="53">
        <v>2.0</v>
      </c>
      <c r="C302" s="53" t="s">
        <v>247</v>
      </c>
      <c r="D302" s="53">
        <v>-10109.57762827193</v>
      </c>
      <c r="E302" s="53"/>
      <c r="F302" s="53"/>
      <c r="G302" s="53"/>
      <c r="H302" s="53"/>
      <c r="I302" s="53"/>
      <c r="J302" s="53"/>
      <c r="K302" s="53"/>
      <c r="L302" s="53"/>
    </row>
    <row r="303">
      <c r="A303" s="53" t="s">
        <v>85</v>
      </c>
      <c r="B303" s="53">
        <v>3.0</v>
      </c>
      <c r="C303" s="53" t="s">
        <v>247</v>
      </c>
      <c r="D303" s="53">
        <v>-33193.39883361505</v>
      </c>
      <c r="E303" s="53"/>
      <c r="F303" s="53"/>
      <c r="G303" s="53"/>
      <c r="H303" s="53"/>
      <c r="I303" s="53"/>
      <c r="J303" s="53"/>
      <c r="K303" s="53"/>
      <c r="L303" s="53"/>
    </row>
    <row r="304">
      <c r="A304" s="53" t="s">
        <v>85</v>
      </c>
      <c r="B304" s="53">
        <v>4.0</v>
      </c>
      <c r="C304" s="53" t="s">
        <v>247</v>
      </c>
      <c r="D304" s="53">
        <v>32300.522298304903</v>
      </c>
      <c r="E304" s="53"/>
      <c r="F304" s="53"/>
      <c r="G304" s="53"/>
      <c r="H304" s="53"/>
      <c r="I304" s="53"/>
      <c r="J304" s="53"/>
      <c r="K304" s="53"/>
      <c r="L304" s="53"/>
    </row>
    <row r="305">
      <c r="A305" s="53" t="s">
        <v>85</v>
      </c>
      <c r="B305" s="53">
        <v>5.0</v>
      </c>
      <c r="C305" s="53" t="s">
        <v>247</v>
      </c>
      <c r="D305" s="53">
        <v>-4669.657888375557</v>
      </c>
      <c r="E305" s="53"/>
      <c r="F305" s="53"/>
      <c r="G305" s="53"/>
      <c r="H305" s="53"/>
      <c r="I305" s="53"/>
      <c r="J305" s="53"/>
      <c r="K305" s="53"/>
      <c r="L305" s="53"/>
    </row>
    <row r="306">
      <c r="A306" s="53" t="s">
        <v>85</v>
      </c>
      <c r="B306" s="53">
        <v>6.0</v>
      </c>
      <c r="C306" s="53" t="s">
        <v>247</v>
      </c>
      <c r="D306" s="53">
        <v>1210.936475576993</v>
      </c>
      <c r="E306" s="53"/>
      <c r="F306" s="53"/>
      <c r="G306" s="53"/>
      <c r="H306" s="53"/>
      <c r="I306" s="53"/>
      <c r="J306" s="53"/>
      <c r="K306" s="53"/>
      <c r="L306" s="53"/>
    </row>
    <row r="307">
      <c r="A307" s="53" t="s">
        <v>85</v>
      </c>
      <c r="B307" s="53">
        <v>7.0</v>
      </c>
      <c r="C307" s="53" t="s">
        <v>247</v>
      </c>
      <c r="D307" s="53">
        <v>-100009.78322701955</v>
      </c>
      <c r="E307" s="53"/>
      <c r="F307" s="53"/>
      <c r="G307" s="53"/>
      <c r="H307" s="53"/>
      <c r="I307" s="53"/>
      <c r="J307" s="53"/>
      <c r="K307" s="53"/>
      <c r="L307" s="53"/>
    </row>
    <row r="308">
      <c r="A308" s="53" t="s">
        <v>85</v>
      </c>
      <c r="B308" s="53">
        <v>8.0</v>
      </c>
      <c r="C308" s="53" t="s">
        <v>247</v>
      </c>
      <c r="D308" s="53">
        <v>-4609.827472310589</v>
      </c>
      <c r="E308" s="53"/>
      <c r="F308" s="53"/>
      <c r="G308" s="53"/>
      <c r="H308" s="53"/>
      <c r="I308" s="53"/>
      <c r="J308" s="53"/>
      <c r="K308" s="53"/>
      <c r="L308" s="53"/>
    </row>
    <row r="309">
      <c r="A309" s="53" t="s">
        <v>85</v>
      </c>
      <c r="B309" s="53">
        <v>9.0</v>
      </c>
      <c r="C309" s="53" t="s">
        <v>247</v>
      </c>
      <c r="D309" s="53">
        <v>-3540.0632890680527</v>
      </c>
      <c r="E309" s="53"/>
      <c r="F309" s="53"/>
      <c r="G309" s="53"/>
      <c r="H309" s="53"/>
      <c r="I309" s="53"/>
      <c r="J309" s="53"/>
      <c r="K309" s="53"/>
      <c r="L309" s="53"/>
    </row>
    <row r="310">
      <c r="A310" s="53" t="s">
        <v>85</v>
      </c>
      <c r="B310" s="53">
        <v>10.0</v>
      </c>
      <c r="C310" s="53" t="s">
        <v>247</v>
      </c>
      <c r="D310" s="53">
        <v>81651.21459185696</v>
      </c>
      <c r="E310" s="53"/>
      <c r="F310" s="53"/>
      <c r="G310" s="53"/>
      <c r="H310" s="53"/>
      <c r="I310" s="53"/>
      <c r="J310" s="53"/>
      <c r="K310" s="53"/>
      <c r="L310" s="53"/>
    </row>
    <row r="311">
      <c r="A311" s="53" t="s">
        <v>85</v>
      </c>
      <c r="B311" s="53">
        <v>11.0</v>
      </c>
      <c r="C311" s="53" t="s">
        <v>247</v>
      </c>
      <c r="D311" s="53">
        <v>-24774.719630148244</v>
      </c>
      <c r="E311" s="53"/>
      <c r="F311" s="53"/>
      <c r="G311" s="53"/>
      <c r="H311" s="53"/>
      <c r="I311" s="53"/>
      <c r="J311" s="53"/>
      <c r="K311" s="53"/>
      <c r="L311" s="53"/>
    </row>
    <row r="312">
      <c r="A312" s="53" t="s">
        <v>85</v>
      </c>
      <c r="B312" s="53">
        <v>12.0</v>
      </c>
      <c r="C312" s="53" t="s">
        <v>247</v>
      </c>
      <c r="D312" s="53">
        <v>-2197.2385004353714</v>
      </c>
      <c r="E312" s="53"/>
      <c r="F312" s="53"/>
      <c r="G312" s="53"/>
      <c r="H312" s="53"/>
      <c r="I312" s="53"/>
      <c r="J312" s="53"/>
      <c r="K312" s="53"/>
      <c r="L312" s="53"/>
    </row>
    <row r="313">
      <c r="A313" s="53" t="s">
        <v>85</v>
      </c>
      <c r="B313" s="53">
        <v>13.0</v>
      </c>
      <c r="C313" s="53" t="s">
        <v>247</v>
      </c>
      <c r="D313" s="53">
        <v>-57203.3809942591</v>
      </c>
      <c r="E313" s="53"/>
      <c r="F313" s="53"/>
      <c r="G313" s="53"/>
      <c r="H313" s="53"/>
      <c r="I313" s="53"/>
      <c r="J313" s="53"/>
      <c r="K313" s="53"/>
      <c r="L313" s="53"/>
    </row>
    <row r="314">
      <c r="A314" s="53" t="s">
        <v>85</v>
      </c>
      <c r="B314" s="53">
        <v>14.0</v>
      </c>
      <c r="C314" s="53" t="s">
        <v>247</v>
      </c>
      <c r="D314" s="53">
        <v>32080.78852479956</v>
      </c>
      <c r="E314" s="53"/>
      <c r="F314" s="53"/>
      <c r="G314" s="53"/>
      <c r="H314" s="53"/>
      <c r="I314" s="53"/>
      <c r="J314" s="53"/>
      <c r="K314" s="53"/>
      <c r="L314" s="53"/>
    </row>
    <row r="315">
      <c r="A315" s="53" t="s">
        <v>85</v>
      </c>
      <c r="B315" s="53">
        <v>15.0</v>
      </c>
      <c r="C315" s="53" t="s">
        <v>247</v>
      </c>
      <c r="D315" s="53">
        <v>-35977.1348980209</v>
      </c>
      <c r="E315" s="53"/>
      <c r="F315" s="53"/>
      <c r="G315" s="53"/>
      <c r="H315" s="53"/>
      <c r="I315" s="53"/>
      <c r="J315" s="53"/>
      <c r="K315" s="53"/>
      <c r="L315" s="53"/>
    </row>
    <row r="316">
      <c r="A316" s="53" t="s">
        <v>85</v>
      </c>
      <c r="B316" s="53">
        <v>16.0</v>
      </c>
      <c r="C316" s="53" t="s">
        <v>247</v>
      </c>
      <c r="D316" s="53">
        <v>48353.015683226666</v>
      </c>
      <c r="E316" s="53"/>
      <c r="F316" s="53"/>
      <c r="G316" s="53"/>
      <c r="H316" s="53"/>
      <c r="I316" s="53"/>
      <c r="J316" s="53"/>
      <c r="K316" s="53"/>
      <c r="L316" s="53"/>
    </row>
    <row r="317">
      <c r="A317" s="53" t="s">
        <v>85</v>
      </c>
      <c r="B317" s="53">
        <v>17.0</v>
      </c>
      <c r="C317" s="53" t="s">
        <v>247</v>
      </c>
      <c r="D317" s="53">
        <v>7449.660507698247</v>
      </c>
      <c r="E317" s="53"/>
      <c r="F317" s="53"/>
      <c r="G317" s="53"/>
      <c r="H317" s="53"/>
      <c r="I317" s="53"/>
      <c r="J317" s="53"/>
      <c r="K317" s="53"/>
      <c r="L317" s="53"/>
    </row>
    <row r="318">
      <c r="A318" s="53" t="s">
        <v>85</v>
      </c>
      <c r="B318" s="53">
        <v>18.0</v>
      </c>
      <c r="C318" s="53" t="s">
        <v>247</v>
      </c>
      <c r="D318" s="53">
        <v>-51110.04211781031</v>
      </c>
      <c r="E318" s="53"/>
      <c r="F318" s="53"/>
      <c r="G318" s="53"/>
      <c r="H318" s="53"/>
      <c r="I318" s="53"/>
      <c r="J318" s="53"/>
      <c r="K318" s="53"/>
      <c r="L318" s="53"/>
    </row>
    <row r="319">
      <c r="A319" s="53" t="s">
        <v>85</v>
      </c>
      <c r="B319" s="53">
        <v>19.0</v>
      </c>
      <c r="C319" s="53" t="s">
        <v>247</v>
      </c>
      <c r="D319" s="53">
        <v>-45482.687405746205</v>
      </c>
      <c r="E319" s="53"/>
      <c r="F319" s="53"/>
      <c r="G319" s="53"/>
      <c r="H319" s="53"/>
      <c r="I319" s="53"/>
      <c r="J319" s="53"/>
      <c r="K319" s="53"/>
      <c r="L319" s="53"/>
    </row>
    <row r="320">
      <c r="A320" s="53" t="s">
        <v>85</v>
      </c>
      <c r="B320" s="53">
        <v>20.0</v>
      </c>
      <c r="C320" s="53" t="s">
        <v>247</v>
      </c>
      <c r="D320" s="53">
        <v>-6250.881675900204</v>
      </c>
      <c r="E320" s="53"/>
      <c r="F320" s="53"/>
      <c r="G320" s="53"/>
      <c r="H320" s="53"/>
      <c r="I320" s="53"/>
      <c r="J320" s="53"/>
      <c r="K320" s="53"/>
      <c r="L320" s="53"/>
    </row>
    <row r="321">
      <c r="A321" s="53" t="s">
        <v>85</v>
      </c>
      <c r="B321" s="53">
        <v>21.0</v>
      </c>
      <c r="C321" s="53" t="s">
        <v>247</v>
      </c>
      <c r="D321" s="53">
        <v>10507.780110888787</v>
      </c>
      <c r="E321" s="53"/>
      <c r="F321" s="53"/>
      <c r="G321" s="53"/>
      <c r="H321" s="53"/>
      <c r="I321" s="53"/>
      <c r="J321" s="53"/>
      <c r="K321" s="53"/>
      <c r="L321" s="53"/>
    </row>
    <row r="322">
      <c r="A322" s="53" t="s">
        <v>85</v>
      </c>
      <c r="B322" s="53">
        <v>22.0</v>
      </c>
      <c r="C322" s="53" t="s">
        <v>247</v>
      </c>
      <c r="D322" s="53">
        <v>-17228.502948040612</v>
      </c>
      <c r="E322" s="53"/>
      <c r="F322" s="53"/>
      <c r="G322" s="53"/>
      <c r="H322" s="53"/>
      <c r="I322" s="53"/>
      <c r="J322" s="53"/>
      <c r="K322" s="53"/>
      <c r="L322" s="53"/>
    </row>
    <row r="323">
      <c r="A323" s="53" t="s">
        <v>85</v>
      </c>
      <c r="B323" s="53">
        <v>23.0</v>
      </c>
      <c r="C323" s="53" t="s">
        <v>247</v>
      </c>
      <c r="D323" s="53">
        <v>3940.747012622239</v>
      </c>
      <c r="E323" s="53"/>
      <c r="F323" s="53"/>
      <c r="G323" s="53"/>
      <c r="H323" s="53"/>
      <c r="I323" s="53"/>
      <c r="J323" s="53"/>
      <c r="K323" s="53"/>
      <c r="L323" s="53"/>
    </row>
    <row r="324">
      <c r="A324" s="53" t="s">
        <v>86</v>
      </c>
      <c r="B324" s="53">
        <v>1.0</v>
      </c>
      <c r="C324" s="53" t="s">
        <v>24</v>
      </c>
      <c r="D324" s="53">
        <v>-682.8029392980561</v>
      </c>
      <c r="E324" s="53"/>
      <c r="F324" s="53"/>
      <c r="G324" s="53"/>
      <c r="H324" s="53"/>
      <c r="I324" s="53"/>
      <c r="J324" s="53"/>
      <c r="K324" s="53"/>
      <c r="L324" s="53"/>
    </row>
    <row r="325">
      <c r="A325" s="53" t="s">
        <v>86</v>
      </c>
      <c r="B325" s="53">
        <v>1.0</v>
      </c>
      <c r="C325" s="53" t="s">
        <v>247</v>
      </c>
      <c r="D325" s="53">
        <v>-97199.33107985742</v>
      </c>
      <c r="E325" s="53"/>
      <c r="F325" s="53"/>
      <c r="G325" s="53"/>
      <c r="H325" s="53"/>
      <c r="I325" s="53"/>
      <c r="J325" s="53"/>
      <c r="K325" s="53"/>
      <c r="L325" s="53"/>
    </row>
    <row r="326">
      <c r="A326" s="53" t="s">
        <v>86</v>
      </c>
      <c r="B326" s="53">
        <v>2.0</v>
      </c>
      <c r="C326" s="53" t="s">
        <v>24</v>
      </c>
      <c r="D326" s="53">
        <v>-1081.0148404361753</v>
      </c>
      <c r="E326" s="53"/>
      <c r="F326" s="53"/>
      <c r="G326" s="53"/>
      <c r="H326" s="53"/>
      <c r="I326" s="53"/>
      <c r="J326" s="53"/>
      <c r="K326" s="53"/>
      <c r="L326" s="53"/>
    </row>
    <row r="327">
      <c r="A327" s="53" t="s">
        <v>86</v>
      </c>
      <c r="B327" s="53">
        <v>2.0</v>
      </c>
      <c r="C327" s="53" t="s">
        <v>247</v>
      </c>
      <c r="D327" s="53">
        <v>-52400.782345601234</v>
      </c>
      <c r="E327" s="53"/>
      <c r="F327" s="53"/>
      <c r="G327" s="53"/>
      <c r="H327" s="53"/>
      <c r="I327" s="53"/>
      <c r="J327" s="53"/>
      <c r="K327" s="53"/>
      <c r="L327" s="53"/>
    </row>
    <row r="328">
      <c r="A328" s="53" t="s">
        <v>86</v>
      </c>
      <c r="B328" s="53">
        <v>3.0</v>
      </c>
      <c r="C328" s="53" t="s">
        <v>24</v>
      </c>
      <c r="D328" s="53">
        <v>-5685.474410753903</v>
      </c>
      <c r="E328" s="53"/>
      <c r="F328" s="53"/>
      <c r="G328" s="53"/>
      <c r="H328" s="53"/>
      <c r="I328" s="53"/>
      <c r="J328" s="53"/>
      <c r="K328" s="53"/>
      <c r="L328" s="53"/>
    </row>
    <row r="329">
      <c r="A329" s="53" t="s">
        <v>86</v>
      </c>
      <c r="B329" s="53">
        <v>3.0</v>
      </c>
      <c r="C329" s="53" t="s">
        <v>247</v>
      </c>
      <c r="D329" s="53">
        <v>-75839.51716500332</v>
      </c>
      <c r="E329" s="53"/>
      <c r="F329" s="53"/>
      <c r="G329" s="53"/>
      <c r="H329" s="53"/>
      <c r="I329" s="53"/>
      <c r="J329" s="53"/>
      <c r="K329" s="53"/>
      <c r="L329" s="53"/>
    </row>
    <row r="330">
      <c r="A330" s="53" t="s">
        <v>86</v>
      </c>
      <c r="B330" s="53">
        <v>4.0</v>
      </c>
      <c r="C330" s="53" t="s">
        <v>24</v>
      </c>
      <c r="D330" s="53">
        <v>6033.390699613534</v>
      </c>
      <c r="E330" s="53"/>
      <c r="F330" s="53"/>
      <c r="G330" s="53"/>
      <c r="H330" s="53"/>
      <c r="I330" s="53"/>
      <c r="J330" s="53"/>
      <c r="K330" s="53"/>
      <c r="L330" s="53"/>
    </row>
    <row r="331">
      <c r="A331" s="53" t="s">
        <v>86</v>
      </c>
      <c r="B331" s="53">
        <v>4.0</v>
      </c>
      <c r="C331" s="53" t="s">
        <v>247</v>
      </c>
      <c r="D331" s="53">
        <v>-9988.169192630416</v>
      </c>
      <c r="E331" s="53"/>
      <c r="F331" s="53"/>
      <c r="G331" s="53"/>
      <c r="H331" s="53"/>
      <c r="I331" s="53"/>
      <c r="J331" s="53"/>
      <c r="K331" s="53"/>
      <c r="L331" s="53"/>
    </row>
    <row r="332">
      <c r="A332" s="53" t="s">
        <v>86</v>
      </c>
      <c r="B332" s="53">
        <v>5.0</v>
      </c>
      <c r="C332" s="53" t="s">
        <v>24</v>
      </c>
      <c r="D332" s="53">
        <v>-891.947979521361</v>
      </c>
      <c r="E332" s="53"/>
      <c r="F332" s="53"/>
      <c r="G332" s="53"/>
      <c r="H332" s="53"/>
      <c r="I332" s="53"/>
      <c r="J332" s="53"/>
      <c r="K332" s="53"/>
      <c r="L332" s="53"/>
    </row>
    <row r="333">
      <c r="A333" s="53" t="s">
        <v>86</v>
      </c>
      <c r="B333" s="53">
        <v>5.0</v>
      </c>
      <c r="C333" s="53" t="s">
        <v>247</v>
      </c>
      <c r="D333" s="53">
        <v>-9254.157752633666</v>
      </c>
      <c r="E333" s="53"/>
      <c r="F333" s="53"/>
      <c r="G333" s="53"/>
      <c r="H333" s="53"/>
      <c r="I333" s="53"/>
      <c r="J333" s="53"/>
      <c r="K333" s="53"/>
      <c r="L333" s="53"/>
    </row>
    <row r="334">
      <c r="A334" s="53" t="s">
        <v>86</v>
      </c>
      <c r="B334" s="53">
        <v>6.0</v>
      </c>
      <c r="C334" s="53" t="s">
        <v>24</v>
      </c>
      <c r="D334" s="53">
        <v>5686.269030873741</v>
      </c>
      <c r="E334" s="53"/>
      <c r="F334" s="53"/>
      <c r="G334" s="53"/>
      <c r="H334" s="53"/>
      <c r="I334" s="53"/>
      <c r="J334" s="53"/>
      <c r="K334" s="53"/>
      <c r="L334" s="53"/>
    </row>
    <row r="335">
      <c r="A335" s="53" t="s">
        <v>86</v>
      </c>
      <c r="B335" s="53">
        <v>6.0</v>
      </c>
      <c r="C335" s="53" t="s">
        <v>247</v>
      </c>
      <c r="D335" s="53">
        <v>-23276.074223666204</v>
      </c>
      <c r="E335" s="53"/>
      <c r="F335" s="53"/>
      <c r="G335" s="53"/>
      <c r="H335" s="53"/>
      <c r="I335" s="53"/>
      <c r="J335" s="53"/>
      <c r="K335" s="53"/>
      <c r="L335" s="53"/>
    </row>
    <row r="336">
      <c r="A336" s="53" t="s">
        <v>86</v>
      </c>
      <c r="B336" s="53">
        <v>7.0</v>
      </c>
      <c r="C336" s="53" t="s">
        <v>24</v>
      </c>
      <c r="D336" s="53">
        <v>-5905.3913205891695</v>
      </c>
      <c r="E336" s="53"/>
      <c r="F336" s="53"/>
      <c r="G336" s="53"/>
      <c r="H336" s="53"/>
      <c r="I336" s="53"/>
      <c r="J336" s="53"/>
      <c r="K336" s="53"/>
      <c r="L336" s="53"/>
    </row>
    <row r="337">
      <c r="A337" s="53" t="s">
        <v>86</v>
      </c>
      <c r="B337" s="53">
        <v>7.0</v>
      </c>
      <c r="C337" s="53" t="s">
        <v>247</v>
      </c>
      <c r="D337" s="53">
        <v>-101807.92046683926</v>
      </c>
      <c r="E337" s="53"/>
      <c r="F337" s="53"/>
      <c r="G337" s="53"/>
      <c r="H337" s="53"/>
      <c r="I337" s="53"/>
      <c r="J337" s="53"/>
      <c r="K337" s="53"/>
      <c r="L337" s="53"/>
    </row>
    <row r="338">
      <c r="A338" s="53" t="s">
        <v>86</v>
      </c>
      <c r="B338" s="53">
        <v>8.0</v>
      </c>
      <c r="C338" s="53" t="s">
        <v>24</v>
      </c>
      <c r="D338" s="53">
        <v>2126.0569226242023</v>
      </c>
      <c r="E338" s="53"/>
      <c r="F338" s="53"/>
      <c r="G338" s="53"/>
      <c r="H338" s="53"/>
      <c r="I338" s="53"/>
      <c r="J338" s="53"/>
      <c r="K338" s="53"/>
      <c r="L338" s="53"/>
    </row>
    <row r="339">
      <c r="A339" s="53" t="s">
        <v>86</v>
      </c>
      <c r="B339" s="53">
        <v>8.0</v>
      </c>
      <c r="C339" s="53" t="s">
        <v>247</v>
      </c>
      <c r="D339" s="53">
        <v>41609.62719187442</v>
      </c>
      <c r="E339" s="53"/>
      <c r="F339" s="53"/>
      <c r="G339" s="53"/>
      <c r="H339" s="53"/>
      <c r="I339" s="53"/>
      <c r="J339" s="53"/>
      <c r="K339" s="53"/>
      <c r="L339" s="53"/>
    </row>
    <row r="340">
      <c r="A340" s="53" t="s">
        <v>86</v>
      </c>
      <c r="B340" s="53">
        <v>9.0</v>
      </c>
      <c r="C340" s="53" t="s">
        <v>24</v>
      </c>
      <c r="D340" s="53">
        <v>9803.245524657987</v>
      </c>
      <c r="E340" s="53"/>
      <c r="F340" s="53"/>
      <c r="G340" s="53"/>
      <c r="H340" s="53"/>
      <c r="I340" s="53"/>
      <c r="J340" s="53"/>
      <c r="K340" s="53"/>
      <c r="L340" s="53"/>
    </row>
    <row r="341">
      <c r="A341" s="53" t="s">
        <v>86</v>
      </c>
      <c r="B341" s="53">
        <v>9.0</v>
      </c>
      <c r="C341" s="53" t="s">
        <v>247</v>
      </c>
      <c r="D341" s="53">
        <v>24957.609131813253</v>
      </c>
      <c r="E341" s="53"/>
      <c r="F341" s="53"/>
      <c r="G341" s="53"/>
      <c r="H341" s="53"/>
      <c r="I341" s="53"/>
      <c r="J341" s="53"/>
      <c r="K341" s="53"/>
      <c r="L341" s="53"/>
    </row>
    <row r="342">
      <c r="A342" s="53" t="s">
        <v>86</v>
      </c>
      <c r="B342" s="53">
        <v>10.0</v>
      </c>
      <c r="C342" s="53" t="s">
        <v>24</v>
      </c>
      <c r="D342" s="53">
        <v>13309.75586393779</v>
      </c>
      <c r="E342" s="53"/>
      <c r="F342" s="53"/>
      <c r="G342" s="53"/>
      <c r="H342" s="53"/>
      <c r="I342" s="53"/>
      <c r="J342" s="53"/>
      <c r="K342" s="53"/>
      <c r="L342" s="53"/>
    </row>
    <row r="343">
      <c r="A343" s="53" t="s">
        <v>86</v>
      </c>
      <c r="B343" s="53">
        <v>10.0</v>
      </c>
      <c r="C343" s="53" t="s">
        <v>247</v>
      </c>
      <c r="D343" s="53">
        <v>8394.429803713536</v>
      </c>
      <c r="E343" s="53"/>
      <c r="F343" s="53"/>
      <c r="G343" s="53"/>
      <c r="H343" s="53"/>
      <c r="I343" s="53"/>
      <c r="J343" s="53"/>
      <c r="K343" s="53"/>
      <c r="L343" s="53"/>
    </row>
    <row r="344">
      <c r="A344" s="53" t="s">
        <v>86</v>
      </c>
      <c r="B344" s="53">
        <v>11.0</v>
      </c>
      <c r="C344" s="53" t="s">
        <v>24</v>
      </c>
      <c r="D344" s="53">
        <v>-3256.5146849299826</v>
      </c>
      <c r="E344" s="53"/>
      <c r="F344" s="53"/>
      <c r="G344" s="53"/>
      <c r="H344" s="53"/>
      <c r="I344" s="53"/>
      <c r="J344" s="53"/>
      <c r="K344" s="53"/>
      <c r="L344" s="53"/>
    </row>
    <row r="345">
      <c r="A345" s="53" t="s">
        <v>86</v>
      </c>
      <c r="B345" s="53">
        <v>11.0</v>
      </c>
      <c r="C345" s="53" t="s">
        <v>247</v>
      </c>
      <c r="D345" s="53">
        <v>-16276.484196561794</v>
      </c>
      <c r="E345" s="53"/>
      <c r="F345" s="53"/>
      <c r="G345" s="53"/>
      <c r="H345" s="53"/>
      <c r="I345" s="53"/>
      <c r="J345" s="53"/>
      <c r="K345" s="53"/>
      <c r="L345" s="53"/>
    </row>
    <row r="346">
      <c r="A346" s="53" t="s">
        <v>86</v>
      </c>
      <c r="B346" s="53">
        <v>12.0</v>
      </c>
      <c r="C346" s="53" t="s">
        <v>24</v>
      </c>
      <c r="D346" s="53">
        <v>2441.715402012369</v>
      </c>
      <c r="E346" s="53"/>
      <c r="F346" s="53"/>
      <c r="G346" s="53"/>
      <c r="H346" s="53"/>
      <c r="I346" s="53"/>
      <c r="J346" s="53"/>
      <c r="K346" s="53"/>
      <c r="L346" s="53"/>
    </row>
    <row r="347">
      <c r="A347" s="53" t="s">
        <v>86</v>
      </c>
      <c r="B347" s="53">
        <v>12.0</v>
      </c>
      <c r="C347" s="53" t="s">
        <v>247</v>
      </c>
      <c r="D347" s="53">
        <v>16175.983746331858</v>
      </c>
      <c r="E347" s="53"/>
      <c r="F347" s="53"/>
      <c r="G347" s="53"/>
      <c r="H347" s="53"/>
      <c r="I347" s="53"/>
      <c r="J347" s="53"/>
      <c r="K347" s="53"/>
      <c r="L347" s="53"/>
    </row>
    <row r="348">
      <c r="A348" s="53" t="s">
        <v>86</v>
      </c>
      <c r="B348" s="53">
        <v>13.0</v>
      </c>
      <c r="C348" s="53" t="s">
        <v>24</v>
      </c>
      <c r="D348" s="53">
        <v>7543.943786579408</v>
      </c>
      <c r="E348" s="53"/>
      <c r="F348" s="53"/>
      <c r="G348" s="53"/>
      <c r="H348" s="53"/>
      <c r="I348" s="53"/>
      <c r="J348" s="53"/>
      <c r="K348" s="53"/>
      <c r="L348" s="53"/>
    </row>
    <row r="349">
      <c r="A349" s="53" t="s">
        <v>86</v>
      </c>
      <c r="B349" s="53">
        <v>13.0</v>
      </c>
      <c r="C349" s="53" t="s">
        <v>247</v>
      </c>
      <c r="D349" s="53">
        <v>-36674.524347734325</v>
      </c>
      <c r="E349" s="53"/>
      <c r="F349" s="53"/>
      <c r="G349" s="53"/>
      <c r="H349" s="53"/>
      <c r="I349" s="53"/>
      <c r="J349" s="53"/>
      <c r="K349" s="53"/>
      <c r="L349" s="53"/>
    </row>
    <row r="350">
      <c r="A350" s="53" t="s">
        <v>86</v>
      </c>
      <c r="B350" s="53">
        <v>14.0</v>
      </c>
      <c r="C350" s="53" t="s">
        <v>24</v>
      </c>
      <c r="D350" s="53">
        <v>-5619.353732497299</v>
      </c>
      <c r="E350" s="53"/>
      <c r="F350" s="53"/>
      <c r="G350" s="53"/>
      <c r="H350" s="53"/>
      <c r="I350" s="53"/>
      <c r="J350" s="53"/>
      <c r="K350" s="53"/>
      <c r="L350" s="53"/>
    </row>
    <row r="351">
      <c r="A351" s="53" t="s">
        <v>86</v>
      </c>
      <c r="B351" s="53">
        <v>14.0</v>
      </c>
      <c r="C351" s="53" t="s">
        <v>247</v>
      </c>
      <c r="D351" s="53">
        <v>19255.744351613434</v>
      </c>
      <c r="E351" s="53"/>
      <c r="F351" s="53"/>
      <c r="G351" s="53"/>
      <c r="H351" s="53"/>
      <c r="I351" s="53"/>
      <c r="J351" s="53"/>
      <c r="K351" s="53"/>
      <c r="L351" s="53"/>
    </row>
    <row r="352">
      <c r="A352" s="53" t="s">
        <v>86</v>
      </c>
      <c r="B352" s="53">
        <v>15.0</v>
      </c>
      <c r="C352" s="53" t="s">
        <v>24</v>
      </c>
      <c r="D352" s="53">
        <v>-9821.912276264195</v>
      </c>
      <c r="E352" s="53"/>
      <c r="F352" s="53"/>
      <c r="G352" s="53"/>
      <c r="H352" s="53"/>
      <c r="I352" s="53"/>
      <c r="J352" s="53"/>
      <c r="K352" s="53"/>
      <c r="L352" s="53"/>
    </row>
    <row r="353">
      <c r="A353" s="53" t="s">
        <v>86</v>
      </c>
      <c r="B353" s="53">
        <v>15.0</v>
      </c>
      <c r="C353" s="53" t="s">
        <v>247</v>
      </c>
      <c r="D353" s="53">
        <v>6265.442345589278</v>
      </c>
      <c r="E353" s="53"/>
      <c r="F353" s="53"/>
      <c r="G353" s="53"/>
      <c r="H353" s="53"/>
      <c r="I353" s="53"/>
      <c r="J353" s="53"/>
      <c r="K353" s="53"/>
      <c r="L353" s="53"/>
    </row>
    <row r="354">
      <c r="A354" s="53" t="s">
        <v>86</v>
      </c>
      <c r="B354" s="53">
        <v>16.0</v>
      </c>
      <c r="C354" s="53" t="s">
        <v>24</v>
      </c>
      <c r="D354" s="53">
        <v>-716.3597771209356</v>
      </c>
      <c r="E354" s="53"/>
      <c r="F354" s="53"/>
      <c r="G354" s="53"/>
      <c r="H354" s="53"/>
      <c r="I354" s="53"/>
      <c r="J354" s="53"/>
      <c r="K354" s="53"/>
      <c r="L354" s="53"/>
    </row>
    <row r="355">
      <c r="A355" s="53" t="s">
        <v>86</v>
      </c>
      <c r="B355" s="53">
        <v>16.0</v>
      </c>
      <c r="C355" s="53" t="s">
        <v>247</v>
      </c>
      <c r="D355" s="53">
        <v>26750.021387146422</v>
      </c>
      <c r="E355" s="53"/>
      <c r="F355" s="53"/>
      <c r="G355" s="53"/>
      <c r="H355" s="53"/>
      <c r="I355" s="53"/>
      <c r="J355" s="53"/>
      <c r="K355" s="53"/>
      <c r="L355" s="53"/>
    </row>
    <row r="356">
      <c r="A356" s="53" t="s">
        <v>86</v>
      </c>
      <c r="B356" s="53">
        <v>17.0</v>
      </c>
      <c r="C356" s="53" t="s">
        <v>24</v>
      </c>
      <c r="D356" s="53">
        <v>-3528.4958164551176</v>
      </c>
      <c r="E356" s="53"/>
      <c r="F356" s="53"/>
      <c r="G356" s="53"/>
      <c r="H356" s="53"/>
      <c r="I356" s="53"/>
      <c r="J356" s="53"/>
      <c r="K356" s="53"/>
      <c r="L356" s="53"/>
    </row>
    <row r="357">
      <c r="A357" s="53" t="s">
        <v>86</v>
      </c>
      <c r="B357" s="53">
        <v>17.0</v>
      </c>
      <c r="C357" s="53" t="s">
        <v>247</v>
      </c>
      <c r="D357" s="53">
        <v>-27514.62761333494</v>
      </c>
      <c r="E357" s="53"/>
      <c r="F357" s="53"/>
      <c r="G357" s="53"/>
      <c r="H357" s="53"/>
      <c r="I357" s="53"/>
      <c r="J357" s="53"/>
      <c r="K357" s="53"/>
      <c r="L357" s="53"/>
    </row>
    <row r="358">
      <c r="A358" s="53" t="s">
        <v>86</v>
      </c>
      <c r="B358" s="53">
        <v>18.0</v>
      </c>
      <c r="C358" s="53" t="s">
        <v>24</v>
      </c>
      <c r="D358" s="53">
        <v>11241.735339043515</v>
      </c>
      <c r="E358" s="53"/>
      <c r="F358" s="53"/>
      <c r="G358" s="53"/>
      <c r="H358" s="53"/>
      <c r="I358" s="53"/>
      <c r="J358" s="53"/>
      <c r="K358" s="53"/>
      <c r="L358" s="53"/>
    </row>
    <row r="359">
      <c r="A359" s="53" t="s">
        <v>86</v>
      </c>
      <c r="B359" s="53">
        <v>18.0</v>
      </c>
      <c r="C359" s="53" t="s">
        <v>247</v>
      </c>
      <c r="D359" s="53">
        <v>-36127.80150758353</v>
      </c>
      <c r="E359" s="53"/>
      <c r="F359" s="53"/>
      <c r="G359" s="53"/>
      <c r="H359" s="53"/>
      <c r="I359" s="53"/>
      <c r="J359" s="53"/>
      <c r="K359" s="53"/>
      <c r="L359" s="53"/>
    </row>
    <row r="360">
      <c r="A360" s="53" t="s">
        <v>86</v>
      </c>
      <c r="B360" s="53">
        <v>19.0</v>
      </c>
      <c r="C360" s="53" t="s">
        <v>24</v>
      </c>
      <c r="D360" s="53">
        <v>17665.12580209703</v>
      </c>
      <c r="E360" s="53"/>
      <c r="F360" s="53"/>
      <c r="G360" s="53"/>
      <c r="H360" s="53"/>
      <c r="I360" s="53"/>
      <c r="J360" s="53"/>
      <c r="K360" s="53"/>
      <c r="L360" s="53"/>
    </row>
    <row r="361">
      <c r="A361" s="53" t="s">
        <v>86</v>
      </c>
      <c r="B361" s="53">
        <v>19.0</v>
      </c>
      <c r="C361" s="53" t="s">
        <v>247</v>
      </c>
      <c r="D361" s="53">
        <v>227064.62233170166</v>
      </c>
      <c r="E361" s="53"/>
      <c r="F361" s="53"/>
      <c r="G361" s="53"/>
      <c r="H361" s="53"/>
      <c r="I361" s="53"/>
      <c r="J361" s="53"/>
      <c r="K361" s="53"/>
      <c r="L361" s="53"/>
    </row>
    <row r="362">
      <c r="A362" s="53" t="s">
        <v>86</v>
      </c>
      <c r="B362" s="53">
        <v>20.0</v>
      </c>
      <c r="C362" s="53" t="s">
        <v>24</v>
      </c>
      <c r="D362" s="53">
        <v>15781.045769068156</v>
      </c>
      <c r="E362" s="53"/>
      <c r="F362" s="53"/>
      <c r="G362" s="53"/>
      <c r="H362" s="53"/>
      <c r="I362" s="53"/>
      <c r="J362" s="53"/>
      <c r="K362" s="53"/>
      <c r="L362" s="53"/>
    </row>
    <row r="363">
      <c r="A363" s="53" t="s">
        <v>86</v>
      </c>
      <c r="B363" s="53">
        <v>20.0</v>
      </c>
      <c r="C363" s="53" t="s">
        <v>247</v>
      </c>
      <c r="D363" s="53">
        <v>52173.75657050329</v>
      </c>
      <c r="E363" s="53"/>
      <c r="F363" s="53"/>
      <c r="G363" s="53"/>
      <c r="H363" s="53"/>
      <c r="I363" s="53"/>
      <c r="J363" s="53"/>
      <c r="K363" s="53"/>
      <c r="L363" s="53"/>
    </row>
    <row r="364">
      <c r="A364" s="53" t="s">
        <v>86</v>
      </c>
      <c r="B364" s="53">
        <v>21.0</v>
      </c>
      <c r="C364" s="53" t="s">
        <v>24</v>
      </c>
      <c r="D364" s="53">
        <v>29294.27842352156</v>
      </c>
      <c r="E364" s="53"/>
      <c r="F364" s="53"/>
      <c r="G364" s="53"/>
      <c r="H364" s="53"/>
      <c r="I364" s="53"/>
      <c r="J364" s="53"/>
      <c r="K364" s="53"/>
      <c r="L364" s="53"/>
    </row>
    <row r="365">
      <c r="A365" s="53" t="s">
        <v>86</v>
      </c>
      <c r="B365" s="53">
        <v>21.0</v>
      </c>
      <c r="C365" s="53" t="s">
        <v>247</v>
      </c>
      <c r="D365" s="53">
        <v>-57368.59303255129</v>
      </c>
      <c r="E365" s="53"/>
      <c r="F365" s="53"/>
      <c r="G365" s="53"/>
      <c r="H365" s="53"/>
      <c r="I365" s="53"/>
      <c r="J365" s="53"/>
      <c r="K365" s="53"/>
      <c r="L365" s="53"/>
    </row>
    <row r="366">
      <c r="A366" s="53" t="s">
        <v>86</v>
      </c>
      <c r="B366" s="53">
        <v>22.0</v>
      </c>
      <c r="C366" s="53" t="s">
        <v>24</v>
      </c>
      <c r="D366" s="53">
        <v>8221.364039000004</v>
      </c>
      <c r="E366" s="53"/>
      <c r="F366" s="53"/>
      <c r="G366" s="53"/>
      <c r="H366" s="53"/>
      <c r="I366" s="53"/>
      <c r="J366" s="53"/>
      <c r="K366" s="53"/>
      <c r="L366" s="53"/>
    </row>
    <row r="367">
      <c r="A367" s="53" t="s">
        <v>86</v>
      </c>
      <c r="B367" s="53">
        <v>22.0</v>
      </c>
      <c r="C367" s="53" t="s">
        <v>247</v>
      </c>
      <c r="D367" s="53">
        <v>-48379.146205511555</v>
      </c>
      <c r="E367" s="53"/>
      <c r="F367" s="53"/>
      <c r="G367" s="53"/>
      <c r="H367" s="53"/>
      <c r="I367" s="53"/>
      <c r="J367" s="53"/>
      <c r="K367" s="53"/>
      <c r="L367" s="53"/>
    </row>
    <row r="368">
      <c r="A368" s="53" t="s">
        <v>86</v>
      </c>
      <c r="B368" s="53">
        <v>23.0</v>
      </c>
      <c r="C368" s="53" t="s">
        <v>24</v>
      </c>
      <c r="D368" s="53">
        <v>4870.049339904138</v>
      </c>
      <c r="E368" s="53"/>
      <c r="F368" s="53"/>
      <c r="G368" s="53"/>
      <c r="H368" s="53"/>
      <c r="I368" s="53"/>
      <c r="J368" s="53"/>
      <c r="K368" s="53"/>
      <c r="L368" s="53"/>
    </row>
    <row r="369">
      <c r="A369" s="53" t="s">
        <v>86</v>
      </c>
      <c r="B369" s="53">
        <v>23.0</v>
      </c>
      <c r="C369" s="53" t="s">
        <v>247</v>
      </c>
      <c r="D369" s="53">
        <v>-26476.29141605217</v>
      </c>
      <c r="E369" s="53"/>
      <c r="F369" s="53"/>
      <c r="G369" s="53"/>
      <c r="H369" s="53"/>
      <c r="I369" s="53"/>
      <c r="J369" s="53"/>
      <c r="K369" s="53"/>
      <c r="L369" s="53"/>
    </row>
    <row r="370">
      <c r="A370" s="53" t="s">
        <v>87</v>
      </c>
      <c r="B370" s="53">
        <v>1.0</v>
      </c>
      <c r="C370" s="53" t="s">
        <v>247</v>
      </c>
      <c r="D370" s="53">
        <v>-280621.3370511313</v>
      </c>
      <c r="E370" s="53"/>
      <c r="F370" s="53"/>
      <c r="G370" s="53"/>
      <c r="H370" s="53"/>
      <c r="I370" s="53"/>
      <c r="J370" s="53"/>
      <c r="K370" s="53"/>
      <c r="L370" s="53"/>
    </row>
    <row r="371">
      <c r="A371" s="53" t="s">
        <v>87</v>
      </c>
      <c r="B371" s="53">
        <v>2.0</v>
      </c>
      <c r="C371" s="53" t="s">
        <v>247</v>
      </c>
      <c r="D371" s="53">
        <v>43243.94384100329</v>
      </c>
      <c r="E371" s="53"/>
      <c r="F371" s="53"/>
      <c r="G371" s="53"/>
      <c r="H371" s="53"/>
      <c r="I371" s="53"/>
      <c r="J371" s="53"/>
      <c r="K371" s="53"/>
      <c r="L371" s="53"/>
    </row>
    <row r="372">
      <c r="A372" s="53" t="s">
        <v>87</v>
      </c>
      <c r="B372" s="53">
        <v>3.0</v>
      </c>
      <c r="C372" s="53" t="s">
        <v>247</v>
      </c>
      <c r="D372" s="53">
        <v>78232.7244066408</v>
      </c>
      <c r="E372" s="53"/>
      <c r="F372" s="53"/>
      <c r="G372" s="53"/>
      <c r="H372" s="53"/>
      <c r="I372" s="53"/>
      <c r="J372" s="53"/>
      <c r="K372" s="53"/>
      <c r="L372" s="53"/>
    </row>
    <row r="373">
      <c r="A373" s="53" t="s">
        <v>87</v>
      </c>
      <c r="B373" s="53">
        <v>4.0</v>
      </c>
      <c r="C373" s="53" t="s">
        <v>247</v>
      </c>
      <c r="D373" s="53">
        <v>54101.37651966023</v>
      </c>
      <c r="E373" s="53"/>
      <c r="F373" s="53"/>
      <c r="G373" s="53"/>
      <c r="H373" s="53"/>
      <c r="I373" s="53"/>
      <c r="J373" s="53"/>
      <c r="K373" s="53"/>
      <c r="L373" s="53"/>
    </row>
    <row r="374">
      <c r="A374" s="53" t="s">
        <v>87</v>
      </c>
      <c r="B374" s="53">
        <v>5.0</v>
      </c>
      <c r="C374" s="53" t="s">
        <v>247</v>
      </c>
      <c r="D374" s="53">
        <v>42239.882175476996</v>
      </c>
      <c r="E374" s="53"/>
      <c r="F374" s="53"/>
      <c r="G374" s="53"/>
      <c r="H374" s="53"/>
      <c r="I374" s="53"/>
      <c r="J374" s="53"/>
      <c r="K374" s="53"/>
      <c r="L374" s="53"/>
    </row>
    <row r="375">
      <c r="A375" s="53" t="s">
        <v>87</v>
      </c>
      <c r="B375" s="53">
        <v>6.0</v>
      </c>
      <c r="C375" s="53" t="s">
        <v>247</v>
      </c>
      <c r="D375" s="53">
        <v>-22056.46536562076</v>
      </c>
      <c r="E375" s="53"/>
      <c r="F375" s="53"/>
      <c r="G375" s="53"/>
      <c r="H375" s="53"/>
      <c r="I375" s="53"/>
      <c r="J375" s="53"/>
      <c r="K375" s="53"/>
      <c r="L375" s="53"/>
    </row>
    <row r="376">
      <c r="A376" s="53" t="s">
        <v>87</v>
      </c>
      <c r="B376" s="53">
        <v>7.0</v>
      </c>
      <c r="C376" s="53" t="s">
        <v>247</v>
      </c>
      <c r="D376" s="53">
        <v>-285822.46586454054</v>
      </c>
      <c r="E376" s="53"/>
      <c r="F376" s="53"/>
      <c r="G376" s="53"/>
      <c r="H376" s="53"/>
      <c r="I376" s="53"/>
      <c r="J376" s="53"/>
      <c r="K376" s="53"/>
      <c r="L376" s="53"/>
    </row>
    <row r="377">
      <c r="A377" s="53" t="s">
        <v>87</v>
      </c>
      <c r="B377" s="53">
        <v>8.0</v>
      </c>
      <c r="C377" s="53" t="s">
        <v>247</v>
      </c>
      <c r="D377" s="53">
        <v>60181.364906685514</v>
      </c>
      <c r="E377" s="53"/>
      <c r="F377" s="53"/>
      <c r="G377" s="53"/>
      <c r="H377" s="53"/>
      <c r="I377" s="53"/>
      <c r="J377" s="53"/>
      <c r="K377" s="53"/>
      <c r="L377" s="53"/>
    </row>
    <row r="378">
      <c r="A378" s="53" t="s">
        <v>87</v>
      </c>
      <c r="B378" s="53">
        <v>9.0</v>
      </c>
      <c r="C378" s="53" t="s">
        <v>247</v>
      </c>
      <c r="D378" s="53">
        <v>38670.456172427</v>
      </c>
      <c r="E378" s="53"/>
      <c r="F378" s="53"/>
      <c r="G378" s="53"/>
      <c r="H378" s="53"/>
      <c r="I378" s="53"/>
      <c r="J378" s="53"/>
      <c r="K378" s="53"/>
      <c r="L378" s="53"/>
    </row>
    <row r="379">
      <c r="A379" s="53" t="s">
        <v>87</v>
      </c>
      <c r="B379" s="53">
        <v>10.0</v>
      </c>
      <c r="C379" s="53" t="s">
        <v>247</v>
      </c>
      <c r="D379" s="53">
        <v>91185.18839627554</v>
      </c>
      <c r="E379" s="53"/>
      <c r="F379" s="53"/>
      <c r="G379" s="53"/>
      <c r="H379" s="53"/>
      <c r="I379" s="53"/>
      <c r="J379" s="53"/>
      <c r="K379" s="53"/>
      <c r="L379" s="53"/>
    </row>
    <row r="380">
      <c r="A380" s="53" t="s">
        <v>87</v>
      </c>
      <c r="B380" s="53">
        <v>11.0</v>
      </c>
      <c r="C380" s="53" t="s">
        <v>247</v>
      </c>
      <c r="D380" s="53">
        <v>71961.07117249566</v>
      </c>
      <c r="E380" s="53"/>
      <c r="F380" s="53"/>
      <c r="G380" s="53"/>
      <c r="H380" s="53"/>
      <c r="I380" s="53"/>
      <c r="J380" s="53"/>
      <c r="K380" s="53"/>
      <c r="L380" s="53"/>
    </row>
    <row r="381">
      <c r="A381" s="53" t="s">
        <v>87</v>
      </c>
      <c r="B381" s="53">
        <v>12.0</v>
      </c>
      <c r="C381" s="53" t="s">
        <v>247</v>
      </c>
      <c r="D381" s="53">
        <v>58206.95800468343</v>
      </c>
      <c r="E381" s="53"/>
      <c r="F381" s="53"/>
      <c r="G381" s="53"/>
      <c r="H381" s="53"/>
      <c r="I381" s="53"/>
      <c r="J381" s="53"/>
      <c r="K381" s="53"/>
      <c r="L381" s="53"/>
    </row>
    <row r="382">
      <c r="A382" s="53" t="s">
        <v>87</v>
      </c>
      <c r="B382" s="53">
        <v>13.0</v>
      </c>
      <c r="C382" s="53" t="s">
        <v>247</v>
      </c>
      <c r="D382" s="53">
        <v>-68892.26127507963</v>
      </c>
      <c r="E382" s="53"/>
      <c r="F382" s="53"/>
      <c r="G382" s="53"/>
      <c r="H382" s="53"/>
      <c r="I382" s="53"/>
      <c r="J382" s="53"/>
      <c r="K382" s="53"/>
      <c r="L382" s="53"/>
    </row>
    <row r="383">
      <c r="A383" s="53" t="s">
        <v>87</v>
      </c>
      <c r="B383" s="53">
        <v>14.0</v>
      </c>
      <c r="C383" s="53" t="s">
        <v>247</v>
      </c>
      <c r="D383" s="53">
        <v>3202.899918405421</v>
      </c>
      <c r="E383" s="53"/>
      <c r="F383" s="53"/>
      <c r="G383" s="53"/>
      <c r="H383" s="53"/>
      <c r="I383" s="53"/>
      <c r="J383" s="53"/>
      <c r="K383" s="53"/>
      <c r="L383" s="53"/>
    </row>
    <row r="384">
      <c r="A384" s="53" t="s">
        <v>87</v>
      </c>
      <c r="B384" s="53">
        <v>15.0</v>
      </c>
      <c r="C384" s="53" t="s">
        <v>247</v>
      </c>
      <c r="D384" s="53">
        <v>17537.958968680177</v>
      </c>
      <c r="E384" s="53"/>
      <c r="F384" s="53"/>
      <c r="G384" s="53"/>
      <c r="H384" s="53"/>
      <c r="I384" s="53"/>
      <c r="J384" s="53"/>
      <c r="K384" s="53"/>
      <c r="L384" s="53"/>
    </row>
    <row r="385">
      <c r="A385" s="53" t="s">
        <v>87</v>
      </c>
      <c r="B385" s="53">
        <v>16.0</v>
      </c>
      <c r="C385" s="53" t="s">
        <v>247</v>
      </c>
      <c r="D385" s="53">
        <v>248916.46980736783</v>
      </c>
      <c r="E385" s="53"/>
      <c r="F385" s="53"/>
      <c r="G385" s="53"/>
      <c r="H385" s="53"/>
      <c r="I385" s="53"/>
      <c r="J385" s="53"/>
      <c r="K385" s="53"/>
      <c r="L385" s="53"/>
    </row>
    <row r="386">
      <c r="A386" s="53" t="s">
        <v>87</v>
      </c>
      <c r="B386" s="53">
        <v>17.0</v>
      </c>
      <c r="C386" s="53" t="s">
        <v>247</v>
      </c>
      <c r="D386" s="53">
        <v>95401.94002210742</v>
      </c>
      <c r="E386" s="53"/>
      <c r="F386" s="53"/>
      <c r="G386" s="53"/>
      <c r="H386" s="53"/>
      <c r="I386" s="53"/>
      <c r="J386" s="53"/>
      <c r="K386" s="53"/>
      <c r="L386" s="53"/>
    </row>
    <row r="387">
      <c r="A387" s="53" t="s">
        <v>87</v>
      </c>
      <c r="B387" s="53">
        <v>18.0</v>
      </c>
      <c r="C387" s="53" t="s">
        <v>247</v>
      </c>
      <c r="D387" s="53">
        <v>190529.41383057812</v>
      </c>
      <c r="E387" s="53"/>
      <c r="F387" s="53"/>
      <c r="G387" s="53"/>
      <c r="H387" s="53"/>
      <c r="I387" s="53"/>
      <c r="J387" s="53"/>
      <c r="K387" s="53"/>
      <c r="L387" s="53"/>
    </row>
    <row r="388">
      <c r="A388" s="53" t="s">
        <v>87</v>
      </c>
      <c r="B388" s="53">
        <v>19.0</v>
      </c>
      <c r="C388" s="53" t="s">
        <v>247</v>
      </c>
      <c r="D388" s="53">
        <v>387239.0977438952</v>
      </c>
      <c r="E388" s="53"/>
      <c r="F388" s="53"/>
      <c r="G388" s="53"/>
      <c r="H388" s="53"/>
      <c r="I388" s="53"/>
      <c r="J388" s="53"/>
      <c r="K388" s="53"/>
      <c r="L388" s="53"/>
    </row>
    <row r="389">
      <c r="A389" s="53" t="s">
        <v>87</v>
      </c>
      <c r="B389" s="53">
        <v>20.0</v>
      </c>
      <c r="C389" s="53" t="s">
        <v>247</v>
      </c>
      <c r="D389" s="53">
        <v>33524.10740932693</v>
      </c>
      <c r="E389" s="53"/>
      <c r="F389" s="53"/>
      <c r="G389" s="53"/>
      <c r="H389" s="53"/>
      <c r="I389" s="53"/>
      <c r="J389" s="53"/>
      <c r="K389" s="53"/>
      <c r="L389" s="53"/>
    </row>
    <row r="390">
      <c r="A390" s="53" t="s">
        <v>87</v>
      </c>
      <c r="B390" s="53">
        <v>21.0</v>
      </c>
      <c r="C390" s="53" t="s">
        <v>247</v>
      </c>
      <c r="D390" s="53">
        <v>-51740.10604778827</v>
      </c>
      <c r="E390" s="53"/>
      <c r="F390" s="53"/>
      <c r="G390" s="53"/>
      <c r="H390" s="53"/>
      <c r="I390" s="53"/>
      <c r="J390" s="53"/>
      <c r="K390" s="53"/>
      <c r="L390" s="53"/>
    </row>
    <row r="391">
      <c r="A391" s="53" t="s">
        <v>87</v>
      </c>
      <c r="B391" s="53">
        <v>22.0</v>
      </c>
      <c r="C391" s="53" t="s">
        <v>247</v>
      </c>
      <c r="D391" s="53">
        <v>-102917.54197345654</v>
      </c>
      <c r="E391" s="53"/>
      <c r="F391" s="53"/>
      <c r="G391" s="53"/>
      <c r="H391" s="53"/>
      <c r="I391" s="53"/>
      <c r="J391" s="53"/>
      <c r="K391" s="53"/>
      <c r="L391" s="53"/>
    </row>
    <row r="392">
      <c r="A392" s="53" t="s">
        <v>87</v>
      </c>
      <c r="B392" s="53">
        <v>23.0</v>
      </c>
      <c r="C392" s="53" t="s">
        <v>247</v>
      </c>
      <c r="D392" s="53">
        <v>-17422.620859166105</v>
      </c>
      <c r="E392" s="53"/>
      <c r="F392" s="53"/>
      <c r="G392" s="53"/>
      <c r="H392" s="53"/>
      <c r="I392" s="53"/>
      <c r="J392" s="53"/>
      <c r="K392" s="53"/>
      <c r="L392" s="53"/>
    </row>
    <row r="393">
      <c r="A393" s="53" t="s">
        <v>88</v>
      </c>
      <c r="B393" s="53">
        <v>1.0</v>
      </c>
      <c r="C393" s="53" t="s">
        <v>24</v>
      </c>
      <c r="D393" s="53">
        <v>-108441.49399110451</v>
      </c>
      <c r="E393" s="53"/>
      <c r="F393" s="53"/>
      <c r="G393" s="53"/>
      <c r="H393" s="53"/>
      <c r="I393" s="53"/>
      <c r="J393" s="53"/>
      <c r="K393" s="53"/>
      <c r="L393" s="53"/>
    </row>
    <row r="394">
      <c r="A394" s="53" t="s">
        <v>88</v>
      </c>
      <c r="B394" s="53">
        <v>1.0</v>
      </c>
      <c r="C394" s="53" t="s">
        <v>247</v>
      </c>
      <c r="D394" s="53">
        <v>-123791.8776094857</v>
      </c>
      <c r="E394" s="53"/>
      <c r="F394" s="53"/>
      <c r="G394" s="53"/>
      <c r="H394" s="53"/>
      <c r="I394" s="53"/>
      <c r="J394" s="53"/>
      <c r="K394" s="53"/>
      <c r="L394" s="53"/>
    </row>
    <row r="395">
      <c r="A395" s="53" t="s">
        <v>88</v>
      </c>
      <c r="B395" s="53">
        <v>2.0</v>
      </c>
      <c r="C395" s="53" t="s">
        <v>24</v>
      </c>
      <c r="D395" s="53">
        <v>-36836.753282258986</v>
      </c>
      <c r="E395" s="53"/>
      <c r="F395" s="53"/>
      <c r="G395" s="53"/>
      <c r="H395" s="53"/>
      <c r="I395" s="53"/>
      <c r="J395" s="53"/>
      <c r="K395" s="53"/>
      <c r="L395" s="53"/>
    </row>
    <row r="396">
      <c r="A396" s="53" t="s">
        <v>88</v>
      </c>
      <c r="B396" s="53">
        <v>2.0</v>
      </c>
      <c r="C396" s="53" t="s">
        <v>247</v>
      </c>
      <c r="D396" s="53">
        <v>53389.77826906655</v>
      </c>
      <c r="E396" s="53"/>
      <c r="F396" s="53"/>
      <c r="G396" s="53"/>
      <c r="H396" s="53"/>
      <c r="I396" s="53"/>
      <c r="J396" s="53"/>
      <c r="K396" s="53"/>
      <c r="L396" s="53"/>
    </row>
    <row r="397">
      <c r="A397" s="53" t="s">
        <v>88</v>
      </c>
      <c r="B397" s="53">
        <v>3.0</v>
      </c>
      <c r="C397" s="53" t="s">
        <v>24</v>
      </c>
      <c r="D397" s="53">
        <v>2097.0963099972996</v>
      </c>
      <c r="E397" s="53"/>
      <c r="F397" s="53"/>
      <c r="G397" s="53"/>
      <c r="H397" s="53"/>
      <c r="I397" s="53"/>
      <c r="J397" s="53"/>
      <c r="K397" s="53"/>
      <c r="L397" s="53"/>
    </row>
    <row r="398">
      <c r="A398" s="53" t="s">
        <v>88</v>
      </c>
      <c r="B398" s="53">
        <v>3.0</v>
      </c>
      <c r="C398" s="53" t="s">
        <v>247</v>
      </c>
      <c r="D398" s="53">
        <v>-5822.841253013648</v>
      </c>
      <c r="E398" s="53"/>
      <c r="F398" s="53"/>
      <c r="G398" s="53"/>
      <c r="H398" s="53"/>
      <c r="I398" s="53"/>
      <c r="J398" s="53"/>
      <c r="K398" s="53"/>
      <c r="L398" s="53"/>
    </row>
    <row r="399">
      <c r="A399" s="53" t="s">
        <v>88</v>
      </c>
      <c r="B399" s="53">
        <v>4.0</v>
      </c>
      <c r="C399" s="53" t="s">
        <v>24</v>
      </c>
      <c r="D399" s="53">
        <v>-20229.816791313075</v>
      </c>
      <c r="E399" s="53"/>
      <c r="F399" s="53"/>
      <c r="G399" s="53"/>
      <c r="H399" s="53"/>
      <c r="I399" s="53"/>
      <c r="J399" s="53"/>
      <c r="K399" s="53"/>
      <c r="L399" s="53"/>
    </row>
    <row r="400">
      <c r="A400" s="53" t="s">
        <v>88</v>
      </c>
      <c r="B400" s="53">
        <v>4.0</v>
      </c>
      <c r="C400" s="53" t="s">
        <v>247</v>
      </c>
      <c r="D400" s="53">
        <v>-3248.494763552777</v>
      </c>
      <c r="E400" s="53"/>
      <c r="F400" s="53"/>
      <c r="G400" s="53"/>
      <c r="H400" s="53"/>
      <c r="I400" s="53"/>
      <c r="J400" s="53"/>
      <c r="K400" s="53"/>
      <c r="L400" s="53"/>
    </row>
    <row r="401">
      <c r="A401" s="53" t="s">
        <v>88</v>
      </c>
      <c r="B401" s="53">
        <v>5.0</v>
      </c>
      <c r="C401" s="53" t="s">
        <v>24</v>
      </c>
      <c r="D401" s="53">
        <v>24759.941273615077</v>
      </c>
      <c r="E401" s="53"/>
      <c r="F401" s="53"/>
      <c r="G401" s="53"/>
      <c r="H401" s="53"/>
      <c r="I401" s="53"/>
      <c r="J401" s="53"/>
      <c r="K401" s="53"/>
      <c r="L401" s="53"/>
    </row>
    <row r="402">
      <c r="A402" s="53" t="s">
        <v>88</v>
      </c>
      <c r="B402" s="53">
        <v>5.0</v>
      </c>
      <c r="C402" s="53" t="s">
        <v>247</v>
      </c>
      <c r="D402" s="53">
        <v>13415.105404159016</v>
      </c>
      <c r="E402" s="53"/>
      <c r="F402" s="53"/>
      <c r="G402" s="53"/>
      <c r="H402" s="53"/>
      <c r="I402" s="53"/>
      <c r="J402" s="53"/>
      <c r="K402" s="53"/>
      <c r="L402" s="53"/>
    </row>
    <row r="403">
      <c r="A403" s="53" t="s">
        <v>88</v>
      </c>
      <c r="B403" s="53">
        <v>6.0</v>
      </c>
      <c r="C403" s="53" t="s">
        <v>24</v>
      </c>
      <c r="D403" s="53">
        <v>-40522.05390911923</v>
      </c>
      <c r="E403" s="53"/>
      <c r="F403" s="53"/>
      <c r="G403" s="53"/>
      <c r="H403" s="53"/>
      <c r="I403" s="53"/>
      <c r="J403" s="53"/>
      <c r="K403" s="53"/>
      <c r="L403" s="53"/>
    </row>
    <row r="404">
      <c r="A404" s="53" t="s">
        <v>88</v>
      </c>
      <c r="B404" s="53">
        <v>6.0</v>
      </c>
      <c r="C404" s="53" t="s">
        <v>247</v>
      </c>
      <c r="D404" s="53">
        <v>-23588.432821441987</v>
      </c>
      <c r="E404" s="53"/>
      <c r="F404" s="53"/>
      <c r="G404" s="53"/>
      <c r="H404" s="53"/>
      <c r="I404" s="53"/>
      <c r="J404" s="53"/>
      <c r="K404" s="53"/>
      <c r="L404" s="53"/>
    </row>
    <row r="405">
      <c r="A405" s="53" t="s">
        <v>88</v>
      </c>
      <c r="B405" s="53">
        <v>7.0</v>
      </c>
      <c r="C405" s="53" t="s">
        <v>24</v>
      </c>
      <c r="D405" s="53">
        <v>-89359.56353693981</v>
      </c>
      <c r="E405" s="53"/>
      <c r="F405" s="53"/>
      <c r="G405" s="53"/>
      <c r="H405" s="53"/>
      <c r="I405" s="53"/>
      <c r="J405" s="53"/>
      <c r="K405" s="53"/>
      <c r="L405" s="53"/>
    </row>
    <row r="406">
      <c r="A406" s="53" t="s">
        <v>88</v>
      </c>
      <c r="B406" s="53">
        <v>7.0</v>
      </c>
      <c r="C406" s="53" t="s">
        <v>247</v>
      </c>
      <c r="D406" s="53">
        <v>-21596.104974391048</v>
      </c>
      <c r="E406" s="53"/>
      <c r="F406" s="53"/>
      <c r="G406" s="53"/>
      <c r="H406" s="53"/>
      <c r="I406" s="53"/>
      <c r="J406" s="53"/>
      <c r="K406" s="53"/>
      <c r="L406" s="53"/>
    </row>
    <row r="407">
      <c r="A407" s="53" t="s">
        <v>88</v>
      </c>
      <c r="B407" s="53">
        <v>8.0</v>
      </c>
      <c r="C407" s="53" t="s">
        <v>24</v>
      </c>
      <c r="D407" s="53">
        <v>-61571.08094107605</v>
      </c>
      <c r="E407" s="53"/>
      <c r="F407" s="53"/>
      <c r="G407" s="53"/>
      <c r="H407" s="53"/>
      <c r="I407" s="53"/>
      <c r="J407" s="53"/>
      <c r="K407" s="53"/>
      <c r="L407" s="53"/>
    </row>
    <row r="408">
      <c r="A408" s="53" t="s">
        <v>88</v>
      </c>
      <c r="B408" s="53">
        <v>8.0</v>
      </c>
      <c r="C408" s="53" t="s">
        <v>247</v>
      </c>
      <c r="D408" s="53">
        <v>47261.93732780953</v>
      </c>
      <c r="E408" s="53"/>
      <c r="F408" s="53"/>
      <c r="G408" s="53"/>
      <c r="H408" s="53"/>
      <c r="I408" s="53"/>
      <c r="J408" s="53"/>
      <c r="K408" s="53"/>
      <c r="L408" s="53"/>
    </row>
    <row r="409">
      <c r="A409" s="53" t="s">
        <v>88</v>
      </c>
      <c r="B409" s="53">
        <v>9.0</v>
      </c>
      <c r="C409" s="53" t="s">
        <v>24</v>
      </c>
      <c r="D409" s="53">
        <v>45396.54455270048</v>
      </c>
      <c r="E409" s="53"/>
      <c r="F409" s="53"/>
      <c r="G409" s="53"/>
      <c r="H409" s="53"/>
      <c r="I409" s="53"/>
      <c r="J409" s="53"/>
      <c r="K409" s="53"/>
      <c r="L409" s="53"/>
    </row>
    <row r="410">
      <c r="A410" s="53" t="s">
        <v>88</v>
      </c>
      <c r="B410" s="53">
        <v>9.0</v>
      </c>
      <c r="C410" s="53" t="s">
        <v>247</v>
      </c>
      <c r="D410" s="53">
        <v>-8704.49264470585</v>
      </c>
      <c r="E410" s="53"/>
      <c r="F410" s="53"/>
      <c r="G410" s="53"/>
      <c r="H410" s="53"/>
      <c r="I410" s="53"/>
      <c r="J410" s="53"/>
      <c r="K410" s="53"/>
      <c r="L410" s="53"/>
    </row>
    <row r="411">
      <c r="A411" s="53" t="s">
        <v>88</v>
      </c>
      <c r="B411" s="53">
        <v>10.0</v>
      </c>
      <c r="C411" s="53" t="s">
        <v>24</v>
      </c>
      <c r="D411" s="53">
        <v>125034.57478069799</v>
      </c>
      <c r="E411" s="53"/>
      <c r="F411" s="53"/>
      <c r="G411" s="53"/>
      <c r="H411" s="53"/>
      <c r="I411" s="53"/>
      <c r="J411" s="53"/>
      <c r="K411" s="53"/>
      <c r="L411" s="53"/>
    </row>
    <row r="412">
      <c r="A412" s="53" t="s">
        <v>88</v>
      </c>
      <c r="B412" s="53">
        <v>10.0</v>
      </c>
      <c r="C412" s="53" t="s">
        <v>247</v>
      </c>
      <c r="D412" s="53">
        <v>94552.49849181787</v>
      </c>
      <c r="E412" s="53"/>
      <c r="F412" s="53"/>
      <c r="G412" s="53"/>
      <c r="H412" s="53"/>
      <c r="I412" s="53"/>
      <c r="J412" s="53"/>
      <c r="K412" s="53"/>
      <c r="L412" s="53"/>
    </row>
    <row r="413">
      <c r="A413" s="53" t="s">
        <v>88</v>
      </c>
      <c r="B413" s="53">
        <v>11.0</v>
      </c>
      <c r="C413" s="53" t="s">
        <v>24</v>
      </c>
      <c r="D413" s="53">
        <v>-41666.38462047942</v>
      </c>
      <c r="E413" s="53"/>
      <c r="F413" s="53"/>
      <c r="G413" s="53"/>
      <c r="H413" s="53"/>
      <c r="I413" s="53"/>
      <c r="J413" s="53"/>
      <c r="K413" s="53"/>
      <c r="L413" s="53"/>
    </row>
    <row r="414">
      <c r="A414" s="53" t="s">
        <v>88</v>
      </c>
      <c r="B414" s="53">
        <v>11.0</v>
      </c>
      <c r="C414" s="53" t="s">
        <v>247</v>
      </c>
      <c r="D414" s="53">
        <v>40205.28429201289</v>
      </c>
      <c r="E414" s="53"/>
      <c r="F414" s="53"/>
      <c r="G414" s="53"/>
      <c r="H414" s="53"/>
      <c r="I414" s="53"/>
      <c r="J414" s="53"/>
      <c r="K414" s="53"/>
      <c r="L414" s="53"/>
    </row>
    <row r="415">
      <c r="A415" s="53" t="s">
        <v>88</v>
      </c>
      <c r="B415" s="53">
        <v>12.0</v>
      </c>
      <c r="C415" s="53" t="s">
        <v>24</v>
      </c>
      <c r="D415" s="53">
        <v>-9755.796140928951</v>
      </c>
      <c r="E415" s="53"/>
      <c r="F415" s="53"/>
      <c r="G415" s="53"/>
      <c r="H415" s="53"/>
      <c r="I415" s="53"/>
      <c r="J415" s="53"/>
      <c r="K415" s="53"/>
      <c r="L415" s="53"/>
    </row>
    <row r="416">
      <c r="A416" s="53" t="s">
        <v>88</v>
      </c>
      <c r="B416" s="53">
        <v>12.0</v>
      </c>
      <c r="C416" s="53" t="s">
        <v>247</v>
      </c>
      <c r="D416" s="53">
        <v>22220.81928874392</v>
      </c>
      <c r="E416" s="53"/>
      <c r="F416" s="53"/>
      <c r="G416" s="53"/>
      <c r="H416" s="53"/>
      <c r="I416" s="53"/>
      <c r="J416" s="53"/>
      <c r="K416" s="53"/>
      <c r="L416" s="53"/>
    </row>
    <row r="417">
      <c r="A417" s="53" t="s">
        <v>88</v>
      </c>
      <c r="B417" s="53">
        <v>13.0</v>
      </c>
      <c r="C417" s="53" t="s">
        <v>24</v>
      </c>
      <c r="D417" s="53">
        <v>-142973.29740959036</v>
      </c>
      <c r="E417" s="53"/>
      <c r="F417" s="53"/>
      <c r="G417" s="53"/>
      <c r="H417" s="53"/>
      <c r="I417" s="53"/>
      <c r="J417" s="53"/>
      <c r="K417" s="53"/>
      <c r="L417" s="53"/>
    </row>
    <row r="418">
      <c r="A418" s="53" t="s">
        <v>88</v>
      </c>
      <c r="B418" s="53">
        <v>13.0</v>
      </c>
      <c r="C418" s="53" t="s">
        <v>247</v>
      </c>
      <c r="D418" s="53">
        <v>-52928.189106284015</v>
      </c>
      <c r="E418" s="53"/>
      <c r="F418" s="53"/>
      <c r="G418" s="53"/>
      <c r="H418" s="53"/>
      <c r="I418" s="53"/>
      <c r="J418" s="53"/>
      <c r="K418" s="53"/>
      <c r="L418" s="53"/>
    </row>
    <row r="419">
      <c r="A419" s="53" t="s">
        <v>88</v>
      </c>
      <c r="B419" s="53">
        <v>14.0</v>
      </c>
      <c r="C419" s="53" t="s">
        <v>24</v>
      </c>
      <c r="D419" s="53">
        <v>-32943.207902894326</v>
      </c>
      <c r="E419" s="53"/>
      <c r="F419" s="53"/>
      <c r="G419" s="53"/>
      <c r="H419" s="53"/>
      <c r="I419" s="53"/>
      <c r="J419" s="53"/>
      <c r="K419" s="53"/>
      <c r="L419" s="53"/>
    </row>
    <row r="420">
      <c r="A420" s="53" t="s">
        <v>88</v>
      </c>
      <c r="B420" s="53">
        <v>14.0</v>
      </c>
      <c r="C420" s="53" t="s">
        <v>247</v>
      </c>
      <c r="D420" s="53">
        <v>70262.52562305887</v>
      </c>
      <c r="E420" s="53"/>
      <c r="F420" s="53"/>
      <c r="G420" s="53"/>
      <c r="H420" s="53"/>
      <c r="I420" s="53"/>
      <c r="J420" s="53"/>
      <c r="K420" s="53"/>
      <c r="L420" s="53"/>
    </row>
    <row r="421">
      <c r="A421" s="53" t="s">
        <v>88</v>
      </c>
      <c r="B421" s="53">
        <v>15.0</v>
      </c>
      <c r="C421" s="53" t="s">
        <v>24</v>
      </c>
      <c r="D421" s="53">
        <v>-30488.95906242408</v>
      </c>
      <c r="E421" s="53"/>
      <c r="F421" s="53"/>
      <c r="G421" s="53"/>
      <c r="H421" s="53"/>
      <c r="I421" s="53"/>
      <c r="J421" s="53"/>
      <c r="K421" s="53"/>
      <c r="L421" s="53"/>
    </row>
    <row r="422">
      <c r="A422" s="53" t="s">
        <v>88</v>
      </c>
      <c r="B422" s="53">
        <v>15.0</v>
      </c>
      <c r="C422" s="53" t="s">
        <v>247</v>
      </c>
      <c r="D422" s="53">
        <v>22743.468811184826</v>
      </c>
      <c r="E422" s="53"/>
      <c r="F422" s="53"/>
      <c r="G422" s="53"/>
      <c r="H422" s="53"/>
      <c r="I422" s="53"/>
      <c r="J422" s="53"/>
      <c r="K422" s="53"/>
      <c r="L422" s="53"/>
    </row>
    <row r="423">
      <c r="A423" s="53" t="s">
        <v>88</v>
      </c>
      <c r="B423" s="53">
        <v>16.0</v>
      </c>
      <c r="C423" s="53" t="s">
        <v>24</v>
      </c>
      <c r="D423" s="53">
        <v>25390.638480465706</v>
      </c>
      <c r="E423" s="53"/>
      <c r="F423" s="53"/>
      <c r="G423" s="53"/>
      <c r="H423" s="53"/>
      <c r="I423" s="53"/>
      <c r="J423" s="53"/>
      <c r="K423" s="53"/>
      <c r="L423" s="53"/>
    </row>
    <row r="424">
      <c r="A424" s="53" t="s">
        <v>88</v>
      </c>
      <c r="B424" s="53">
        <v>16.0</v>
      </c>
      <c r="C424" s="53" t="s">
        <v>247</v>
      </c>
      <c r="D424" s="53">
        <v>90151.73109843997</v>
      </c>
      <c r="E424" s="53"/>
      <c r="F424" s="53"/>
      <c r="G424" s="53"/>
      <c r="H424" s="53"/>
      <c r="I424" s="53"/>
      <c r="J424" s="53"/>
      <c r="K424" s="53"/>
      <c r="L424" s="53"/>
    </row>
    <row r="425">
      <c r="A425" s="53" t="s">
        <v>88</v>
      </c>
      <c r="B425" s="53">
        <v>17.0</v>
      </c>
      <c r="C425" s="53" t="s">
        <v>24</v>
      </c>
      <c r="D425" s="53">
        <v>-25685.08321725064</v>
      </c>
      <c r="E425" s="53"/>
      <c r="F425" s="53"/>
      <c r="G425" s="53"/>
      <c r="H425" s="53"/>
      <c r="I425" s="53"/>
      <c r="J425" s="53"/>
      <c r="K425" s="53"/>
      <c r="L425" s="53"/>
    </row>
    <row r="426">
      <c r="A426" s="53" t="s">
        <v>88</v>
      </c>
      <c r="B426" s="53">
        <v>17.0</v>
      </c>
      <c r="C426" s="53" t="s">
        <v>247</v>
      </c>
      <c r="D426" s="53">
        <v>60624.28090046063</v>
      </c>
      <c r="E426" s="53"/>
      <c r="F426" s="53"/>
      <c r="G426" s="53"/>
      <c r="H426" s="53"/>
      <c r="I426" s="53"/>
      <c r="J426" s="53"/>
      <c r="K426" s="53"/>
      <c r="L426" s="53"/>
    </row>
    <row r="427">
      <c r="A427" s="53" t="s">
        <v>88</v>
      </c>
      <c r="B427" s="53">
        <v>18.0</v>
      </c>
      <c r="C427" s="53" t="s">
        <v>24</v>
      </c>
      <c r="D427" s="53">
        <v>13315.881994582605</v>
      </c>
      <c r="E427" s="53"/>
      <c r="F427" s="53"/>
      <c r="G427" s="53"/>
      <c r="H427" s="53"/>
      <c r="I427" s="53"/>
      <c r="J427" s="53"/>
      <c r="K427" s="53"/>
      <c r="L427" s="53"/>
    </row>
    <row r="428">
      <c r="A428" s="53" t="s">
        <v>88</v>
      </c>
      <c r="B428" s="53">
        <v>18.0</v>
      </c>
      <c r="C428" s="53" t="s">
        <v>247</v>
      </c>
      <c r="D428" s="53">
        <v>-20645.61421806231</v>
      </c>
      <c r="E428" s="53"/>
      <c r="F428" s="53"/>
      <c r="G428" s="53"/>
      <c r="H428" s="53"/>
      <c r="I428" s="53"/>
      <c r="J428" s="53"/>
      <c r="K428" s="53"/>
      <c r="L428" s="53"/>
    </row>
    <row r="429">
      <c r="A429" s="53" t="s">
        <v>88</v>
      </c>
      <c r="B429" s="53">
        <v>19.0</v>
      </c>
      <c r="C429" s="53" t="s">
        <v>24</v>
      </c>
      <c r="D429" s="53">
        <v>-17642.80838312223</v>
      </c>
      <c r="E429" s="53"/>
      <c r="F429" s="53"/>
      <c r="G429" s="53"/>
      <c r="H429" s="53"/>
      <c r="I429" s="53"/>
      <c r="J429" s="53"/>
      <c r="K429" s="53"/>
      <c r="L429" s="53"/>
    </row>
    <row r="430">
      <c r="A430" s="53" t="s">
        <v>88</v>
      </c>
      <c r="B430" s="53">
        <v>19.0</v>
      </c>
      <c r="C430" s="53" t="s">
        <v>247</v>
      </c>
      <c r="D430" s="53">
        <v>101886.08949730906</v>
      </c>
      <c r="E430" s="53"/>
      <c r="F430" s="53"/>
      <c r="G430" s="53"/>
      <c r="H430" s="53"/>
      <c r="I430" s="53"/>
      <c r="J430" s="53"/>
      <c r="K430" s="53"/>
      <c r="L430" s="53"/>
    </row>
    <row r="431">
      <c r="A431" s="53" t="s">
        <v>88</v>
      </c>
      <c r="B431" s="53">
        <v>20.0</v>
      </c>
      <c r="C431" s="53" t="s">
        <v>24</v>
      </c>
      <c r="D431" s="53">
        <v>-21349.666939362236</v>
      </c>
      <c r="E431" s="53"/>
      <c r="F431" s="53"/>
      <c r="G431" s="53"/>
      <c r="H431" s="53"/>
      <c r="I431" s="53"/>
      <c r="J431" s="53"/>
      <c r="K431" s="53"/>
      <c r="L431" s="53"/>
    </row>
    <row r="432">
      <c r="A432" s="53" t="s">
        <v>88</v>
      </c>
      <c r="B432" s="53">
        <v>20.0</v>
      </c>
      <c r="C432" s="53" t="s">
        <v>247</v>
      </c>
      <c r="D432" s="53">
        <v>45790.8593088121</v>
      </c>
      <c r="E432" s="53"/>
      <c r="F432" s="53"/>
      <c r="G432" s="53"/>
      <c r="H432" s="53"/>
      <c r="I432" s="53"/>
      <c r="J432" s="53"/>
      <c r="K432" s="53"/>
      <c r="L432" s="53"/>
    </row>
    <row r="433">
      <c r="A433" s="53" t="s">
        <v>88</v>
      </c>
      <c r="B433" s="53">
        <v>21.0</v>
      </c>
      <c r="C433" s="53" t="s">
        <v>24</v>
      </c>
      <c r="D433" s="53">
        <v>8856.68567465063</v>
      </c>
      <c r="E433" s="53"/>
      <c r="F433" s="53"/>
      <c r="G433" s="53"/>
      <c r="H433" s="53"/>
      <c r="I433" s="53"/>
      <c r="J433" s="53"/>
      <c r="K433" s="53"/>
      <c r="L433" s="53"/>
    </row>
    <row r="434">
      <c r="A434" s="53" t="s">
        <v>88</v>
      </c>
      <c r="B434" s="53">
        <v>21.0</v>
      </c>
      <c r="C434" s="53" t="s">
        <v>247</v>
      </c>
      <c r="D434" s="53">
        <v>47620.55322417573</v>
      </c>
      <c r="E434" s="53"/>
      <c r="F434" s="53"/>
      <c r="G434" s="53"/>
      <c r="H434" s="53"/>
      <c r="I434" s="53"/>
      <c r="J434" s="53"/>
      <c r="K434" s="53"/>
      <c r="L434" s="53"/>
    </row>
    <row r="435">
      <c r="A435" s="53" t="s">
        <v>88</v>
      </c>
      <c r="B435" s="53">
        <v>22.0</v>
      </c>
      <c r="C435" s="53" t="s">
        <v>24</v>
      </c>
      <c r="D435" s="53">
        <v>-40204.377162156816</v>
      </c>
      <c r="E435" s="53"/>
      <c r="F435" s="53"/>
      <c r="G435" s="53"/>
      <c r="H435" s="53"/>
      <c r="I435" s="53"/>
      <c r="J435" s="53"/>
      <c r="K435" s="53"/>
      <c r="L435" s="53"/>
    </row>
    <row r="436">
      <c r="A436" s="53" t="s">
        <v>88</v>
      </c>
      <c r="B436" s="53">
        <v>22.0</v>
      </c>
      <c r="C436" s="53" t="s">
        <v>247</v>
      </c>
      <c r="D436" s="53">
        <v>2779.5141998962918</v>
      </c>
      <c r="E436" s="53"/>
      <c r="F436" s="53"/>
      <c r="G436" s="53"/>
      <c r="H436" s="53"/>
      <c r="I436" s="53"/>
      <c r="J436" s="53"/>
      <c r="K436" s="53"/>
      <c r="L436" s="53"/>
    </row>
    <row r="437">
      <c r="A437" s="53" t="s">
        <v>88</v>
      </c>
      <c r="B437" s="53">
        <v>23.0</v>
      </c>
      <c r="C437" s="53" t="s">
        <v>24</v>
      </c>
      <c r="D437" s="53">
        <v>-14309.095128567367</v>
      </c>
      <c r="E437" s="53"/>
      <c r="F437" s="53"/>
      <c r="G437" s="53"/>
      <c r="H437" s="53"/>
      <c r="I437" s="53"/>
      <c r="J437" s="53"/>
      <c r="K437" s="53"/>
      <c r="L437" s="53"/>
    </row>
    <row r="438">
      <c r="A438" s="53" t="s">
        <v>88</v>
      </c>
      <c r="B438" s="53">
        <v>23.0</v>
      </c>
      <c r="C438" s="53" t="s">
        <v>247</v>
      </c>
      <c r="D438" s="53">
        <v>13348.730635076516</v>
      </c>
      <c r="E438" s="53"/>
      <c r="F438" s="53"/>
      <c r="G438" s="53"/>
      <c r="H438" s="53"/>
      <c r="I438" s="53"/>
      <c r="J438" s="53"/>
      <c r="K438" s="53"/>
      <c r="L438" s="53"/>
    </row>
    <row r="439">
      <c r="A439" s="53" t="s">
        <v>89</v>
      </c>
      <c r="B439" s="53">
        <v>1.0</v>
      </c>
      <c r="C439" s="53" t="s">
        <v>24</v>
      </c>
      <c r="D439" s="53">
        <v>-103720.81245362724</v>
      </c>
      <c r="E439" s="53"/>
      <c r="F439" s="53"/>
      <c r="G439" s="53"/>
      <c r="H439" s="53"/>
      <c r="I439" s="53"/>
      <c r="J439" s="53"/>
      <c r="K439" s="53"/>
      <c r="L439" s="53"/>
    </row>
    <row r="440">
      <c r="A440" s="53" t="s">
        <v>89</v>
      </c>
      <c r="B440" s="53">
        <v>1.0</v>
      </c>
      <c r="C440" s="53" t="s">
        <v>247</v>
      </c>
      <c r="D440" s="53">
        <v>-158399.74793893425</v>
      </c>
      <c r="E440" s="53"/>
      <c r="F440" s="53"/>
      <c r="G440" s="53"/>
      <c r="H440" s="53"/>
      <c r="I440" s="53"/>
      <c r="J440" s="53"/>
      <c r="K440" s="53"/>
      <c r="L440" s="53"/>
    </row>
    <row r="441">
      <c r="A441" s="53" t="s">
        <v>89</v>
      </c>
      <c r="B441" s="53">
        <v>2.0</v>
      </c>
      <c r="C441" s="53" t="s">
        <v>24</v>
      </c>
      <c r="D441" s="53">
        <v>-15579.554008946787</v>
      </c>
      <c r="E441" s="53"/>
      <c r="F441" s="53"/>
      <c r="G441" s="53"/>
      <c r="H441" s="53"/>
      <c r="I441" s="53"/>
      <c r="J441" s="53"/>
      <c r="K441" s="53"/>
      <c r="L441" s="53"/>
    </row>
    <row r="442">
      <c r="A442" s="53" t="s">
        <v>89</v>
      </c>
      <c r="B442" s="53">
        <v>2.0</v>
      </c>
      <c r="C442" s="53" t="s">
        <v>247</v>
      </c>
      <c r="D442" s="53">
        <v>-40965.92966527339</v>
      </c>
      <c r="E442" s="53"/>
      <c r="F442" s="53"/>
      <c r="G442" s="53"/>
      <c r="H442" s="53"/>
      <c r="I442" s="53"/>
      <c r="J442" s="53"/>
      <c r="K442" s="53"/>
      <c r="L442" s="53"/>
    </row>
    <row r="443">
      <c r="A443" s="53" t="s">
        <v>89</v>
      </c>
      <c r="B443" s="53">
        <v>3.0</v>
      </c>
      <c r="C443" s="53" t="s">
        <v>24</v>
      </c>
      <c r="D443" s="53">
        <v>54775.48823262543</v>
      </c>
      <c r="E443" s="53"/>
      <c r="F443" s="53"/>
      <c r="G443" s="53"/>
      <c r="H443" s="53"/>
      <c r="I443" s="53"/>
      <c r="J443" s="53"/>
      <c r="K443" s="53"/>
      <c r="L443" s="53"/>
    </row>
    <row r="444">
      <c r="A444" s="53" t="s">
        <v>89</v>
      </c>
      <c r="B444" s="53">
        <v>3.0</v>
      </c>
      <c r="C444" s="53" t="s">
        <v>247</v>
      </c>
      <c r="D444" s="53">
        <v>-39218.39745520632</v>
      </c>
      <c r="E444" s="53"/>
      <c r="F444" s="53"/>
      <c r="G444" s="53"/>
      <c r="H444" s="53"/>
      <c r="I444" s="53"/>
      <c r="J444" s="53"/>
      <c r="K444" s="53"/>
      <c r="L444" s="53"/>
    </row>
    <row r="445">
      <c r="A445" s="53" t="s">
        <v>89</v>
      </c>
      <c r="B445" s="53">
        <v>4.0</v>
      </c>
      <c r="C445" s="53" t="s">
        <v>24</v>
      </c>
      <c r="D445" s="53">
        <v>66822.00374153457</v>
      </c>
      <c r="E445" s="53"/>
      <c r="F445" s="53"/>
      <c r="G445" s="53"/>
      <c r="H445" s="53"/>
      <c r="I445" s="53"/>
      <c r="J445" s="53"/>
      <c r="K445" s="53"/>
      <c r="L445" s="53"/>
    </row>
    <row r="446">
      <c r="A446" s="53" t="s">
        <v>89</v>
      </c>
      <c r="B446" s="53">
        <v>4.0</v>
      </c>
      <c r="C446" s="53" t="s">
        <v>247</v>
      </c>
      <c r="D446" s="53">
        <v>-92213.00661405991</v>
      </c>
      <c r="E446" s="53"/>
      <c r="F446" s="53"/>
      <c r="G446" s="53"/>
      <c r="H446" s="53"/>
      <c r="I446" s="53"/>
      <c r="J446" s="53"/>
      <c r="K446" s="53"/>
      <c r="L446" s="53"/>
    </row>
    <row r="447">
      <c r="A447" s="53" t="s">
        <v>89</v>
      </c>
      <c r="B447" s="53">
        <v>5.0</v>
      </c>
      <c r="C447" s="53" t="s">
        <v>24</v>
      </c>
      <c r="D447" s="53">
        <v>14775.03559968953</v>
      </c>
      <c r="E447" s="53"/>
      <c r="F447" s="53"/>
      <c r="G447" s="53"/>
      <c r="H447" s="53"/>
      <c r="I447" s="53"/>
      <c r="J447" s="53"/>
      <c r="K447" s="53"/>
      <c r="L447" s="53"/>
    </row>
    <row r="448">
      <c r="A448" s="53" t="s">
        <v>89</v>
      </c>
      <c r="B448" s="53">
        <v>5.0</v>
      </c>
      <c r="C448" s="53" t="s">
        <v>247</v>
      </c>
      <c r="D448" s="53">
        <v>-34227.489067254486</v>
      </c>
      <c r="E448" s="53"/>
      <c r="F448" s="53"/>
      <c r="G448" s="53"/>
      <c r="H448" s="53"/>
      <c r="I448" s="53"/>
      <c r="J448" s="53"/>
      <c r="K448" s="53"/>
      <c r="L448" s="53"/>
    </row>
    <row r="449">
      <c r="A449" s="53" t="s">
        <v>89</v>
      </c>
      <c r="B449" s="53">
        <v>6.0</v>
      </c>
      <c r="C449" s="53" t="s">
        <v>24</v>
      </c>
      <c r="D449" s="53">
        <v>-23848.784551835983</v>
      </c>
      <c r="E449" s="53"/>
      <c r="F449" s="53"/>
      <c r="G449" s="53"/>
      <c r="H449" s="53"/>
      <c r="I449" s="53"/>
      <c r="J449" s="53"/>
      <c r="K449" s="53"/>
      <c r="L449" s="53"/>
    </row>
    <row r="450">
      <c r="A450" s="53" t="s">
        <v>89</v>
      </c>
      <c r="B450" s="53">
        <v>6.0</v>
      </c>
      <c r="C450" s="53" t="s">
        <v>247</v>
      </c>
      <c r="D450" s="53">
        <v>1763.28837359713</v>
      </c>
      <c r="E450" s="53"/>
      <c r="F450" s="53"/>
      <c r="G450" s="53"/>
      <c r="H450" s="53"/>
      <c r="I450" s="53"/>
      <c r="J450" s="53"/>
      <c r="K450" s="53"/>
      <c r="L450" s="53"/>
    </row>
    <row r="451">
      <c r="A451" s="53" t="s">
        <v>89</v>
      </c>
      <c r="B451" s="53">
        <v>7.0</v>
      </c>
      <c r="C451" s="53" t="s">
        <v>24</v>
      </c>
      <c r="D451" s="53">
        <v>-76127.89052427455</v>
      </c>
      <c r="E451" s="53"/>
      <c r="F451" s="53"/>
      <c r="G451" s="53"/>
      <c r="H451" s="53"/>
      <c r="I451" s="53"/>
      <c r="J451" s="53"/>
      <c r="K451" s="53"/>
      <c r="L451" s="53"/>
    </row>
    <row r="452">
      <c r="A452" s="53" t="s">
        <v>89</v>
      </c>
      <c r="B452" s="53">
        <v>7.0</v>
      </c>
      <c r="C452" s="53" t="s">
        <v>247</v>
      </c>
      <c r="D452" s="53">
        <v>-82142.35598763757</v>
      </c>
      <c r="E452" s="53"/>
      <c r="F452" s="53"/>
      <c r="G452" s="53"/>
      <c r="H452" s="53"/>
      <c r="I452" s="53"/>
      <c r="J452" s="53"/>
      <c r="K452" s="53"/>
      <c r="L452" s="53"/>
    </row>
    <row r="453">
      <c r="A453" s="53" t="s">
        <v>89</v>
      </c>
      <c r="B453" s="53">
        <v>8.0</v>
      </c>
      <c r="C453" s="53" t="s">
        <v>24</v>
      </c>
      <c r="D453" s="53">
        <v>-16931.614139465004</v>
      </c>
      <c r="E453" s="53"/>
      <c r="F453" s="53"/>
      <c r="G453" s="53"/>
      <c r="H453" s="53"/>
      <c r="I453" s="53"/>
      <c r="J453" s="53"/>
      <c r="K453" s="53"/>
      <c r="L453" s="53"/>
    </row>
    <row r="454">
      <c r="A454" s="53" t="s">
        <v>89</v>
      </c>
      <c r="B454" s="53">
        <v>8.0</v>
      </c>
      <c r="C454" s="53" t="s">
        <v>247</v>
      </c>
      <c r="D454" s="53">
        <v>59040.561695989076</v>
      </c>
      <c r="E454" s="53"/>
      <c r="F454" s="53"/>
      <c r="G454" s="53"/>
      <c r="H454" s="53"/>
      <c r="I454" s="53"/>
      <c r="J454" s="53"/>
      <c r="K454" s="53"/>
      <c r="L454" s="53"/>
    </row>
    <row r="455">
      <c r="A455" s="53" t="s">
        <v>89</v>
      </c>
      <c r="B455" s="53">
        <v>9.0</v>
      </c>
      <c r="C455" s="53" t="s">
        <v>24</v>
      </c>
      <c r="D455" s="53">
        <v>21626.34234847217</v>
      </c>
      <c r="E455" s="53"/>
      <c r="F455" s="53"/>
      <c r="G455" s="53"/>
      <c r="H455" s="53"/>
      <c r="I455" s="53"/>
      <c r="J455" s="53"/>
      <c r="K455" s="53"/>
      <c r="L455" s="53"/>
    </row>
    <row r="456">
      <c r="A456" s="53" t="s">
        <v>89</v>
      </c>
      <c r="B456" s="53">
        <v>9.0</v>
      </c>
      <c r="C456" s="53" t="s">
        <v>247</v>
      </c>
      <c r="D456" s="53">
        <v>23482.89302897631</v>
      </c>
      <c r="E456" s="53"/>
      <c r="F456" s="53"/>
      <c r="G456" s="53"/>
      <c r="H456" s="53"/>
      <c r="I456" s="53"/>
      <c r="J456" s="53"/>
      <c r="K456" s="53"/>
      <c r="L456" s="53"/>
    </row>
    <row r="457">
      <c r="A457" s="53" t="s">
        <v>89</v>
      </c>
      <c r="B457" s="53">
        <v>10.0</v>
      </c>
      <c r="C457" s="53" t="s">
        <v>24</v>
      </c>
      <c r="D457" s="53">
        <v>113254.0995259783</v>
      </c>
      <c r="E457" s="53"/>
      <c r="F457" s="53"/>
      <c r="G457" s="53"/>
      <c r="H457" s="53"/>
      <c r="I457" s="53"/>
      <c r="J457" s="53"/>
      <c r="K457" s="53"/>
      <c r="L457" s="53"/>
    </row>
    <row r="458">
      <c r="A458" s="53" t="s">
        <v>89</v>
      </c>
      <c r="B458" s="53">
        <v>10.0</v>
      </c>
      <c r="C458" s="53" t="s">
        <v>247</v>
      </c>
      <c r="D458" s="53">
        <v>132042.96764067214</v>
      </c>
      <c r="E458" s="53"/>
      <c r="F458" s="53"/>
      <c r="G458" s="53"/>
      <c r="H458" s="53"/>
      <c r="I458" s="53"/>
      <c r="J458" s="53"/>
      <c r="K458" s="53"/>
      <c r="L458" s="53"/>
    </row>
    <row r="459">
      <c r="A459" s="53" t="s">
        <v>89</v>
      </c>
      <c r="B459" s="53">
        <v>11.0</v>
      </c>
      <c r="C459" s="53" t="s">
        <v>24</v>
      </c>
      <c r="D459" s="53">
        <v>-30216.773227952985</v>
      </c>
      <c r="E459" s="53"/>
      <c r="F459" s="53"/>
      <c r="G459" s="53"/>
      <c r="H459" s="53"/>
      <c r="I459" s="53"/>
      <c r="J459" s="53"/>
      <c r="K459" s="53"/>
      <c r="L459" s="53"/>
    </row>
    <row r="460">
      <c r="A460" s="53" t="s">
        <v>89</v>
      </c>
      <c r="B460" s="53">
        <v>11.0</v>
      </c>
      <c r="C460" s="53" t="s">
        <v>247</v>
      </c>
      <c r="D460" s="53">
        <v>538.5568920410951</v>
      </c>
      <c r="E460" s="53"/>
      <c r="F460" s="53"/>
      <c r="G460" s="53"/>
      <c r="H460" s="53"/>
      <c r="I460" s="53"/>
      <c r="J460" s="53"/>
      <c r="K460" s="53"/>
      <c r="L460" s="53"/>
    </row>
    <row r="461">
      <c r="A461" s="53" t="s">
        <v>89</v>
      </c>
      <c r="B461" s="53">
        <v>12.0</v>
      </c>
      <c r="C461" s="53" t="s">
        <v>24</v>
      </c>
      <c r="D461" s="53">
        <v>-5129.978716105514</v>
      </c>
      <c r="E461" s="53"/>
    </row>
    <row r="462">
      <c r="A462" s="53" t="s">
        <v>89</v>
      </c>
      <c r="B462" s="53">
        <v>12.0</v>
      </c>
      <c r="C462" s="53" t="s">
        <v>247</v>
      </c>
      <c r="D462" s="53">
        <v>-6837.555496960353</v>
      </c>
      <c r="E462" s="53"/>
    </row>
    <row r="463">
      <c r="A463" s="53" t="s">
        <v>89</v>
      </c>
      <c r="B463" s="53">
        <v>13.0</v>
      </c>
      <c r="C463" s="53" t="s">
        <v>24</v>
      </c>
      <c r="D463" s="53">
        <v>-155974.36167547305</v>
      </c>
      <c r="E463" s="53"/>
    </row>
    <row r="464">
      <c r="A464" s="53" t="s">
        <v>89</v>
      </c>
      <c r="B464" s="53">
        <v>13.0</v>
      </c>
      <c r="C464" s="53" t="s">
        <v>247</v>
      </c>
      <c r="D464" s="53">
        <v>-86198.92063590437</v>
      </c>
      <c r="E464" s="53"/>
    </row>
    <row r="465">
      <c r="A465" s="53" t="s">
        <v>89</v>
      </c>
      <c r="B465" s="53">
        <v>14.0</v>
      </c>
      <c r="C465" s="53" t="s">
        <v>24</v>
      </c>
      <c r="D465" s="53">
        <v>-12780.334610006117</v>
      </c>
      <c r="E465" s="53"/>
    </row>
    <row r="466">
      <c r="A466" s="53" t="s">
        <v>89</v>
      </c>
      <c r="B466" s="53">
        <v>14.0</v>
      </c>
      <c r="C466" s="53" t="s">
        <v>247</v>
      </c>
      <c r="D466" s="53">
        <v>10696.666888677422</v>
      </c>
      <c r="E466" s="53"/>
    </row>
    <row r="467">
      <c r="A467" s="53" t="s">
        <v>89</v>
      </c>
      <c r="B467" s="53">
        <v>15.0</v>
      </c>
      <c r="C467" s="53" t="s">
        <v>24</v>
      </c>
      <c r="D467" s="53">
        <v>-69652.19695195896</v>
      </c>
      <c r="E467" s="53"/>
    </row>
    <row r="468">
      <c r="A468" s="53" t="s">
        <v>89</v>
      </c>
      <c r="B468" s="53">
        <v>15.0</v>
      </c>
      <c r="C468" s="53" t="s">
        <v>247</v>
      </c>
      <c r="D468" s="53">
        <v>11333.852761299304</v>
      </c>
      <c r="E468" s="53"/>
    </row>
    <row r="469">
      <c r="A469" s="53" t="s">
        <v>89</v>
      </c>
      <c r="B469" s="53">
        <v>16.0</v>
      </c>
      <c r="C469" s="53" t="s">
        <v>24</v>
      </c>
      <c r="D469" s="53">
        <v>111678.78158752226</v>
      </c>
      <c r="E469" s="53"/>
    </row>
    <row r="470">
      <c r="A470" s="53" t="s">
        <v>89</v>
      </c>
      <c r="B470" s="53">
        <v>16.0</v>
      </c>
      <c r="C470" s="53" t="s">
        <v>247</v>
      </c>
      <c r="D470" s="53">
        <v>133376.11566630343</v>
      </c>
      <c r="E470" s="53"/>
    </row>
    <row r="471">
      <c r="A471" s="53" t="s">
        <v>89</v>
      </c>
      <c r="B471" s="53">
        <v>17.0</v>
      </c>
      <c r="C471" s="53" t="s">
        <v>24</v>
      </c>
      <c r="D471" s="53">
        <v>-60487.90149515464</v>
      </c>
      <c r="E471" s="53"/>
    </row>
    <row r="472">
      <c r="A472" s="53" t="s">
        <v>89</v>
      </c>
      <c r="B472" s="53">
        <v>17.0</v>
      </c>
      <c r="C472" s="53" t="s">
        <v>247</v>
      </c>
      <c r="D472" s="53">
        <v>-4431.707961968467</v>
      </c>
      <c r="E472" s="53"/>
    </row>
    <row r="473">
      <c r="A473" s="53" t="s">
        <v>89</v>
      </c>
      <c r="B473" s="53">
        <v>18.0</v>
      </c>
      <c r="C473" s="53" t="s">
        <v>24</v>
      </c>
      <c r="D473" s="53">
        <v>-63111.1173998563</v>
      </c>
      <c r="E473" s="53"/>
    </row>
    <row r="474">
      <c r="A474" s="53" t="s">
        <v>89</v>
      </c>
      <c r="B474" s="53">
        <v>18.0</v>
      </c>
      <c r="C474" s="53" t="s">
        <v>247</v>
      </c>
      <c r="D474" s="53">
        <v>19123.441695529436</v>
      </c>
      <c r="E474" s="53"/>
    </row>
    <row r="475">
      <c r="A475" s="53" t="s">
        <v>89</v>
      </c>
      <c r="B475" s="53">
        <v>19.0</v>
      </c>
      <c r="C475" s="53" t="s">
        <v>24</v>
      </c>
      <c r="D475" s="53">
        <v>-153424.70981759732</v>
      </c>
      <c r="E475" s="53"/>
    </row>
    <row r="476">
      <c r="A476" s="53" t="s">
        <v>89</v>
      </c>
      <c r="B476" s="53">
        <v>19.0</v>
      </c>
      <c r="C476" s="53" t="s">
        <v>247</v>
      </c>
      <c r="D476" s="53">
        <v>18314.487757752704</v>
      </c>
      <c r="E476" s="53"/>
    </row>
    <row r="477">
      <c r="A477" s="53" t="s">
        <v>89</v>
      </c>
      <c r="B477" s="53">
        <v>20.0</v>
      </c>
      <c r="C477" s="53" t="s">
        <v>24</v>
      </c>
      <c r="D477" s="53">
        <v>-21935.56822393786</v>
      </c>
      <c r="E477" s="53"/>
    </row>
    <row r="478">
      <c r="A478" s="53" t="s">
        <v>89</v>
      </c>
      <c r="B478" s="53">
        <v>20.0</v>
      </c>
      <c r="C478" s="53" t="s">
        <v>247</v>
      </c>
      <c r="D478" s="53">
        <v>23225.40296457253</v>
      </c>
      <c r="E478" s="53"/>
    </row>
    <row r="479">
      <c r="A479" s="53" t="s">
        <v>89</v>
      </c>
      <c r="B479" s="53">
        <v>21.0</v>
      </c>
      <c r="C479" s="53" t="s">
        <v>24</v>
      </c>
      <c r="D479" s="53">
        <v>24613.35975606151</v>
      </c>
      <c r="E479" s="53"/>
    </row>
    <row r="480">
      <c r="A480" s="53" t="s">
        <v>89</v>
      </c>
      <c r="B480" s="53">
        <v>21.0</v>
      </c>
      <c r="C480" s="53" t="s">
        <v>247</v>
      </c>
      <c r="D480" s="53">
        <v>-35898.3497587821</v>
      </c>
      <c r="E480" s="53"/>
    </row>
    <row r="481">
      <c r="A481" s="53" t="s">
        <v>89</v>
      </c>
      <c r="B481" s="53">
        <v>22.0</v>
      </c>
      <c r="C481" s="53" t="s">
        <v>24</v>
      </c>
      <c r="D481" s="53">
        <v>141.59573259823446</v>
      </c>
      <c r="E481" s="53"/>
    </row>
    <row r="482">
      <c r="A482" s="53" t="s">
        <v>89</v>
      </c>
      <c r="B482" s="53">
        <v>22.0</v>
      </c>
      <c r="C482" s="53" t="s">
        <v>247</v>
      </c>
      <c r="D482" s="53">
        <v>-6757.471167220245</v>
      </c>
      <c r="E482" s="53"/>
    </row>
    <row r="483">
      <c r="A483" s="53" t="s">
        <v>89</v>
      </c>
      <c r="B483" s="53">
        <v>23.0</v>
      </c>
      <c r="C483" s="53" t="s">
        <v>24</v>
      </c>
      <c r="D483" s="53">
        <v>532.036026321699</v>
      </c>
      <c r="E483" s="53"/>
    </row>
    <row r="484">
      <c r="A484" s="53" t="s">
        <v>89</v>
      </c>
      <c r="B484" s="53">
        <v>23.0</v>
      </c>
      <c r="C484" s="53" t="s">
        <v>247</v>
      </c>
      <c r="D484" s="53">
        <v>5963.110331688349</v>
      </c>
      <c r="E484" s="53"/>
    </row>
    <row r="485">
      <c r="A485" s="53" t="s">
        <v>90</v>
      </c>
      <c r="B485" s="53">
        <v>1.0</v>
      </c>
      <c r="C485" s="53" t="s">
        <v>24</v>
      </c>
      <c r="D485" s="53">
        <v>-63400.47470959823</v>
      </c>
      <c r="E485" s="53"/>
    </row>
    <row r="486">
      <c r="A486" s="53" t="s">
        <v>90</v>
      </c>
      <c r="B486" s="53">
        <v>1.0</v>
      </c>
      <c r="C486" s="53" t="s">
        <v>247</v>
      </c>
      <c r="D486" s="53">
        <v>-122587.00779545253</v>
      </c>
      <c r="E486" s="53"/>
    </row>
    <row r="487">
      <c r="A487" s="53" t="s">
        <v>90</v>
      </c>
      <c r="B487" s="53">
        <v>2.0</v>
      </c>
      <c r="C487" s="53" t="s">
        <v>24</v>
      </c>
      <c r="D487" s="53">
        <v>-62781.41700939723</v>
      </c>
      <c r="E487" s="53"/>
    </row>
    <row r="488">
      <c r="A488" s="53" t="s">
        <v>90</v>
      </c>
      <c r="B488" s="53">
        <v>2.0</v>
      </c>
      <c r="C488" s="53" t="s">
        <v>247</v>
      </c>
      <c r="D488" s="53">
        <v>-56191.36209353159</v>
      </c>
      <c r="E488" s="53"/>
    </row>
    <row r="489">
      <c r="A489" s="53" t="s">
        <v>90</v>
      </c>
      <c r="B489" s="53">
        <v>3.0</v>
      </c>
      <c r="C489" s="53" t="s">
        <v>24</v>
      </c>
      <c r="D489" s="53">
        <v>-44606.14739057098</v>
      </c>
      <c r="E489" s="53"/>
    </row>
    <row r="490">
      <c r="A490" s="53" t="s">
        <v>90</v>
      </c>
      <c r="B490" s="53">
        <v>3.0</v>
      </c>
      <c r="C490" s="53" t="s">
        <v>247</v>
      </c>
      <c r="D490" s="53">
        <v>-45556.39118131374</v>
      </c>
      <c r="E490" s="53"/>
    </row>
    <row r="491">
      <c r="A491" s="53" t="s">
        <v>90</v>
      </c>
      <c r="B491" s="53">
        <v>4.0</v>
      </c>
      <c r="C491" s="53" t="s">
        <v>24</v>
      </c>
      <c r="D491" s="53">
        <v>33230.34115708326</v>
      </c>
      <c r="E491" s="53"/>
    </row>
    <row r="492">
      <c r="A492" s="53" t="s">
        <v>90</v>
      </c>
      <c r="B492" s="53">
        <v>4.0</v>
      </c>
      <c r="C492" s="53" t="s">
        <v>247</v>
      </c>
      <c r="D492" s="53">
        <v>-28235.267170602216</v>
      </c>
      <c r="E492" s="53"/>
    </row>
    <row r="493">
      <c r="A493" s="53" t="s">
        <v>90</v>
      </c>
      <c r="B493" s="53">
        <v>5.0</v>
      </c>
      <c r="C493" s="53" t="s">
        <v>24</v>
      </c>
      <c r="D493" s="53">
        <v>-25758.331780084984</v>
      </c>
      <c r="E493" s="53"/>
    </row>
    <row r="494">
      <c r="A494" s="53" t="s">
        <v>90</v>
      </c>
      <c r="B494" s="53">
        <v>5.0</v>
      </c>
      <c r="C494" s="53" t="s">
        <v>247</v>
      </c>
      <c r="D494" s="53">
        <v>-9120.543416782064</v>
      </c>
      <c r="E494" s="53"/>
    </row>
    <row r="495">
      <c r="A495" s="53" t="s">
        <v>90</v>
      </c>
      <c r="B495" s="53">
        <v>6.0</v>
      </c>
      <c r="C495" s="53" t="s">
        <v>24</v>
      </c>
      <c r="D495" s="53">
        <v>-131511.54326699584</v>
      </c>
      <c r="E495" s="53"/>
    </row>
    <row r="496">
      <c r="A496" s="53" t="s">
        <v>90</v>
      </c>
      <c r="B496" s="53">
        <v>6.0</v>
      </c>
      <c r="C496" s="53" t="s">
        <v>247</v>
      </c>
      <c r="D496" s="53">
        <v>-32757.805637058245</v>
      </c>
      <c r="E496" s="53"/>
    </row>
    <row r="497">
      <c r="A497" s="53" t="s">
        <v>90</v>
      </c>
      <c r="B497" s="53">
        <v>7.0</v>
      </c>
      <c r="C497" s="53" t="s">
        <v>24</v>
      </c>
      <c r="D497" s="53">
        <v>-183857.90255128007</v>
      </c>
      <c r="E497" s="53"/>
    </row>
    <row r="498">
      <c r="A498" s="53" t="s">
        <v>90</v>
      </c>
      <c r="B498" s="53">
        <v>7.0</v>
      </c>
      <c r="C498" s="53" t="s">
        <v>247</v>
      </c>
      <c r="D498" s="53">
        <v>-212652.8144735566</v>
      </c>
      <c r="E498" s="53"/>
    </row>
    <row r="499">
      <c r="A499" s="53" t="s">
        <v>90</v>
      </c>
      <c r="B499" s="53">
        <v>8.0</v>
      </c>
      <c r="C499" s="53" t="s">
        <v>24</v>
      </c>
      <c r="D499" s="53">
        <v>-12306.619217977888</v>
      </c>
      <c r="E499" s="53"/>
    </row>
    <row r="500">
      <c r="A500" s="53" t="s">
        <v>90</v>
      </c>
      <c r="B500" s="53">
        <v>8.0</v>
      </c>
      <c r="C500" s="53" t="s">
        <v>247</v>
      </c>
      <c r="D500" s="53">
        <v>43612.017928816225</v>
      </c>
      <c r="E500" s="53"/>
    </row>
    <row r="501">
      <c r="A501" s="53" t="s">
        <v>90</v>
      </c>
      <c r="B501" s="53">
        <v>9.0</v>
      </c>
      <c r="C501" s="53" t="s">
        <v>24</v>
      </c>
      <c r="D501" s="53">
        <v>5180.711893862725</v>
      </c>
      <c r="E501" s="53"/>
    </row>
    <row r="502">
      <c r="A502" s="53" t="s">
        <v>90</v>
      </c>
      <c r="B502" s="53">
        <v>9.0</v>
      </c>
      <c r="C502" s="53" t="s">
        <v>247</v>
      </c>
      <c r="D502" s="53">
        <v>13987.87683570488</v>
      </c>
      <c r="E502" s="53"/>
    </row>
    <row r="503">
      <c r="A503" s="53" t="s">
        <v>90</v>
      </c>
      <c r="B503" s="53">
        <v>10.0</v>
      </c>
      <c r="C503" s="53" t="s">
        <v>24</v>
      </c>
      <c r="D503" s="53">
        <v>110450.9908374696</v>
      </c>
      <c r="E503" s="53"/>
    </row>
    <row r="504">
      <c r="A504" s="53" t="s">
        <v>90</v>
      </c>
      <c r="B504" s="53">
        <v>10.0</v>
      </c>
      <c r="C504" s="53" t="s">
        <v>247</v>
      </c>
      <c r="D504" s="53">
        <v>98282.81449572941</v>
      </c>
      <c r="E504" s="53"/>
    </row>
    <row r="505">
      <c r="A505" s="53" t="s">
        <v>90</v>
      </c>
      <c r="B505" s="53">
        <v>11.0</v>
      </c>
      <c r="C505" s="53" t="s">
        <v>24</v>
      </c>
      <c r="D505" s="53">
        <v>-39565.12029090292</v>
      </c>
      <c r="E505" s="53"/>
    </row>
    <row r="506">
      <c r="A506" s="53" t="s">
        <v>90</v>
      </c>
      <c r="B506" s="53">
        <v>11.0</v>
      </c>
      <c r="C506" s="53" t="s">
        <v>247</v>
      </c>
      <c r="D506" s="53">
        <v>28291.515281142863</v>
      </c>
      <c r="E506" s="53"/>
    </row>
    <row r="507">
      <c r="A507" s="53" t="s">
        <v>90</v>
      </c>
      <c r="B507" s="53">
        <v>12.0</v>
      </c>
      <c r="C507" s="53" t="s">
        <v>24</v>
      </c>
      <c r="D507" s="53">
        <v>-64080.594473339544</v>
      </c>
      <c r="E507" s="53"/>
    </row>
    <row r="508">
      <c r="A508" s="53" t="s">
        <v>90</v>
      </c>
      <c r="B508" s="53">
        <v>12.0</v>
      </c>
      <c r="C508" s="53" t="s">
        <v>247</v>
      </c>
      <c r="D508" s="53">
        <v>11837.371848356717</v>
      </c>
      <c r="E508" s="53"/>
    </row>
    <row r="509">
      <c r="A509" s="53" t="s">
        <v>90</v>
      </c>
      <c r="B509" s="53">
        <v>13.0</v>
      </c>
      <c r="C509" s="53" t="s">
        <v>24</v>
      </c>
      <c r="D509" s="53">
        <v>-109266.61769346971</v>
      </c>
      <c r="E509" s="53"/>
    </row>
    <row r="510">
      <c r="A510" s="53" t="s">
        <v>90</v>
      </c>
      <c r="B510" s="53">
        <v>13.0</v>
      </c>
      <c r="C510" s="53" t="s">
        <v>247</v>
      </c>
      <c r="D510" s="53">
        <v>-79506.55160977226</v>
      </c>
      <c r="E510" s="53"/>
    </row>
    <row r="511">
      <c r="A511" s="53" t="s">
        <v>90</v>
      </c>
      <c r="B511" s="53">
        <v>14.0</v>
      </c>
      <c r="C511" s="53" t="s">
        <v>24</v>
      </c>
      <c r="D511" s="53">
        <v>-16404.146554694064</v>
      </c>
      <c r="E511" s="53"/>
    </row>
    <row r="512">
      <c r="A512" s="53" t="s">
        <v>90</v>
      </c>
      <c r="B512" s="53">
        <v>14.0</v>
      </c>
      <c r="C512" s="53" t="s">
        <v>247</v>
      </c>
      <c r="D512" s="53">
        <v>11923.547261551525</v>
      </c>
      <c r="E512" s="53"/>
    </row>
    <row r="513">
      <c r="A513" s="53" t="s">
        <v>90</v>
      </c>
      <c r="B513" s="53">
        <v>15.0</v>
      </c>
      <c r="C513" s="53" t="s">
        <v>24</v>
      </c>
      <c r="D513" s="53">
        <v>-81909.6482408006</v>
      </c>
      <c r="E513" s="53"/>
    </row>
    <row r="514">
      <c r="A514" s="53" t="s">
        <v>90</v>
      </c>
      <c r="B514" s="53">
        <v>15.0</v>
      </c>
      <c r="C514" s="53" t="s">
        <v>247</v>
      </c>
      <c r="D514" s="53">
        <v>22717.949818655277</v>
      </c>
      <c r="E514" s="53"/>
    </row>
    <row r="515">
      <c r="A515" s="53" t="s">
        <v>90</v>
      </c>
      <c r="B515" s="53">
        <v>16.0</v>
      </c>
      <c r="C515" s="53" t="s">
        <v>24</v>
      </c>
      <c r="D515" s="53">
        <v>68090.23235635133</v>
      </c>
      <c r="E515" s="53"/>
    </row>
    <row r="516">
      <c r="A516" s="53" t="s">
        <v>90</v>
      </c>
      <c r="B516" s="53">
        <v>16.0</v>
      </c>
      <c r="C516" s="53" t="s">
        <v>247</v>
      </c>
      <c r="D516" s="53">
        <v>118230.20222188516</v>
      </c>
      <c r="E516" s="53"/>
    </row>
    <row r="517">
      <c r="A517" s="53" t="s">
        <v>90</v>
      </c>
      <c r="B517" s="53">
        <v>17.0</v>
      </c>
      <c r="C517" s="53" t="s">
        <v>24</v>
      </c>
      <c r="D517" s="53">
        <v>5093.201586197833</v>
      </c>
      <c r="E517" s="53"/>
    </row>
    <row r="518">
      <c r="A518" s="53" t="s">
        <v>90</v>
      </c>
      <c r="B518" s="53">
        <v>17.0</v>
      </c>
      <c r="C518" s="53" t="s">
        <v>247</v>
      </c>
      <c r="D518" s="53">
        <v>5326.06904176641</v>
      </c>
      <c r="E518" s="53"/>
    </row>
    <row r="519">
      <c r="A519" s="53" t="s">
        <v>90</v>
      </c>
      <c r="B519" s="53">
        <v>18.0</v>
      </c>
      <c r="C519" s="53" t="s">
        <v>24</v>
      </c>
      <c r="D519" s="53">
        <v>-54799.48945375641</v>
      </c>
      <c r="E519" s="53"/>
    </row>
    <row r="520">
      <c r="A520" s="53" t="s">
        <v>90</v>
      </c>
      <c r="B520" s="53">
        <v>18.0</v>
      </c>
      <c r="C520" s="53" t="s">
        <v>247</v>
      </c>
      <c r="D520" s="53">
        <v>-7904.872212160253</v>
      </c>
      <c r="E520" s="53"/>
    </row>
    <row r="521">
      <c r="A521" s="53" t="s">
        <v>90</v>
      </c>
      <c r="B521" s="53">
        <v>19.0</v>
      </c>
      <c r="C521" s="53" t="s">
        <v>24</v>
      </c>
      <c r="D521" s="53">
        <v>-76282.75151245389</v>
      </c>
      <c r="E521" s="53"/>
    </row>
    <row r="522">
      <c r="A522" s="53" t="s">
        <v>90</v>
      </c>
      <c r="B522" s="53">
        <v>19.0</v>
      </c>
      <c r="C522" s="53" t="s">
        <v>247</v>
      </c>
      <c r="D522" s="53">
        <v>113202.1908456594</v>
      </c>
      <c r="E522" s="53"/>
    </row>
    <row r="523">
      <c r="A523" s="53" t="s">
        <v>90</v>
      </c>
      <c r="B523" s="53">
        <v>20.0</v>
      </c>
      <c r="C523" s="53" t="s">
        <v>24</v>
      </c>
      <c r="D523" s="53">
        <v>-52234.59721795459</v>
      </c>
      <c r="E523" s="53"/>
    </row>
    <row r="524">
      <c r="A524" s="53" t="s">
        <v>90</v>
      </c>
      <c r="B524" s="53">
        <v>20.0</v>
      </c>
      <c r="C524" s="53" t="s">
        <v>247</v>
      </c>
      <c r="D524" s="53">
        <v>8457.107275706436</v>
      </c>
      <c r="E524" s="53"/>
    </row>
    <row r="525">
      <c r="A525" s="53" t="s">
        <v>90</v>
      </c>
      <c r="B525" s="53">
        <v>21.0</v>
      </c>
      <c r="C525" s="53" t="s">
        <v>24</v>
      </c>
      <c r="D525" s="53">
        <v>1672.6065023072115</v>
      </c>
      <c r="E525" s="53"/>
    </row>
    <row r="526">
      <c r="A526" s="53" t="s">
        <v>90</v>
      </c>
      <c r="B526" s="53">
        <v>21.0</v>
      </c>
      <c r="C526" s="53" t="s">
        <v>247</v>
      </c>
      <c r="D526" s="53">
        <v>-102427.19549510174</v>
      </c>
      <c r="E526" s="53"/>
    </row>
    <row r="527">
      <c r="A527" s="53" t="s">
        <v>90</v>
      </c>
      <c r="B527" s="53">
        <v>22.0</v>
      </c>
      <c r="C527" s="53" t="s">
        <v>24</v>
      </c>
      <c r="D527" s="53">
        <v>-16222.715443367684</v>
      </c>
      <c r="E527" s="53"/>
    </row>
    <row r="528">
      <c r="A528" s="53" t="s">
        <v>90</v>
      </c>
      <c r="B528" s="53">
        <v>22.0</v>
      </c>
      <c r="C528" s="53" t="s">
        <v>247</v>
      </c>
      <c r="D528" s="53">
        <v>-34785.30212400739</v>
      </c>
      <c r="E528" s="53"/>
    </row>
    <row r="529">
      <c r="A529" s="53" t="s">
        <v>90</v>
      </c>
      <c r="B529" s="53">
        <v>23.0</v>
      </c>
      <c r="C529" s="53" t="s">
        <v>24</v>
      </c>
      <c r="D529" s="53">
        <v>10254.043898777705</v>
      </c>
      <c r="E529" s="53"/>
    </row>
    <row r="530">
      <c r="A530" s="53" t="s">
        <v>90</v>
      </c>
      <c r="B530" s="53">
        <v>23.0</v>
      </c>
      <c r="C530" s="53" t="s">
        <v>247</v>
      </c>
      <c r="D530" s="53">
        <v>21769.29871955313</v>
      </c>
      <c r="E530" s="53"/>
    </row>
    <row r="531">
      <c r="A531" s="53" t="s">
        <v>91</v>
      </c>
      <c r="B531" s="53">
        <v>1.0</v>
      </c>
      <c r="C531" s="53" t="s">
        <v>247</v>
      </c>
      <c r="D531" s="53">
        <v>-94689.90676797634</v>
      </c>
      <c r="E531" s="53"/>
    </row>
    <row r="532">
      <c r="A532" s="53" t="s">
        <v>91</v>
      </c>
      <c r="B532" s="53">
        <v>2.0</v>
      </c>
      <c r="C532" s="53" t="s">
        <v>247</v>
      </c>
      <c r="D532" s="53">
        <v>-46492.40784132417</v>
      </c>
      <c r="E532" s="53"/>
    </row>
    <row r="533">
      <c r="A533" s="53" t="s">
        <v>91</v>
      </c>
      <c r="B533" s="53">
        <v>3.0</v>
      </c>
      <c r="C533" s="53" t="s">
        <v>247</v>
      </c>
      <c r="D533" s="53">
        <v>-45070.17183323585</v>
      </c>
      <c r="E533" s="53"/>
    </row>
    <row r="534">
      <c r="A534" s="53" t="s">
        <v>91</v>
      </c>
      <c r="B534" s="53">
        <v>4.0</v>
      </c>
      <c r="C534" s="53" t="s">
        <v>247</v>
      </c>
      <c r="D534" s="53">
        <v>-63024.89648675445</v>
      </c>
      <c r="E534" s="53"/>
    </row>
    <row r="535">
      <c r="A535" s="53" t="s">
        <v>91</v>
      </c>
      <c r="B535" s="53">
        <v>5.0</v>
      </c>
      <c r="C535" s="53" t="s">
        <v>247</v>
      </c>
      <c r="D535" s="53">
        <v>-19246.89308202871</v>
      </c>
      <c r="E535" s="53"/>
    </row>
    <row r="536">
      <c r="A536" s="53" t="s">
        <v>91</v>
      </c>
      <c r="B536" s="53">
        <v>6.0</v>
      </c>
      <c r="C536" s="53" t="s">
        <v>247</v>
      </c>
      <c r="D536" s="53">
        <v>5801.29417109303</v>
      </c>
      <c r="E536" s="53"/>
    </row>
    <row r="537">
      <c r="A537" s="53" t="s">
        <v>91</v>
      </c>
      <c r="B537" s="53">
        <v>7.0</v>
      </c>
      <c r="C537" s="53" t="s">
        <v>247</v>
      </c>
      <c r="D537" s="53">
        <v>-77366.96384511772</v>
      </c>
      <c r="E537" s="53"/>
    </row>
    <row r="538">
      <c r="A538" s="53" t="s">
        <v>91</v>
      </c>
      <c r="B538" s="53">
        <v>8.0</v>
      </c>
      <c r="C538" s="53" t="s">
        <v>247</v>
      </c>
      <c r="D538" s="53">
        <v>-25440.380023326143</v>
      </c>
      <c r="E538" s="53"/>
    </row>
    <row r="539">
      <c r="A539" s="53" t="s">
        <v>91</v>
      </c>
      <c r="B539" s="53">
        <v>9.0</v>
      </c>
      <c r="C539" s="53" t="s">
        <v>247</v>
      </c>
      <c r="D539" s="53">
        <v>-23129.80492383416</v>
      </c>
      <c r="E539" s="53"/>
    </row>
    <row r="540">
      <c r="A540" s="53" t="s">
        <v>91</v>
      </c>
      <c r="B540" s="53">
        <v>10.0</v>
      </c>
      <c r="C540" s="53" t="s">
        <v>247</v>
      </c>
      <c r="D540" s="53">
        <v>76741.7269748928</v>
      </c>
      <c r="E540" s="53"/>
    </row>
    <row r="541">
      <c r="A541" s="53" t="s">
        <v>91</v>
      </c>
      <c r="B541" s="53">
        <v>11.0</v>
      </c>
      <c r="C541" s="53" t="s">
        <v>247</v>
      </c>
      <c r="D541" s="53">
        <v>-133179.5977755404</v>
      </c>
      <c r="E541" s="53"/>
    </row>
    <row r="542">
      <c r="A542" s="53" t="s">
        <v>91</v>
      </c>
      <c r="B542" s="53">
        <v>12.0</v>
      </c>
      <c r="C542" s="53" t="s">
        <v>247</v>
      </c>
      <c r="D542" s="53">
        <v>59202.08980257106</v>
      </c>
      <c r="E542" s="53"/>
    </row>
    <row r="543">
      <c r="A543" s="53" t="s">
        <v>91</v>
      </c>
      <c r="B543" s="53">
        <v>13.0</v>
      </c>
      <c r="C543" s="53" t="s">
        <v>247</v>
      </c>
      <c r="D543" s="53">
        <v>-102256.39303028092</v>
      </c>
      <c r="E543" s="53"/>
    </row>
    <row r="544">
      <c r="A544" s="53" t="s">
        <v>91</v>
      </c>
      <c r="B544" s="53">
        <v>14.0</v>
      </c>
      <c r="C544" s="53" t="s">
        <v>247</v>
      </c>
      <c r="D544" s="53">
        <v>-33499.51859450226</v>
      </c>
      <c r="E544" s="53"/>
    </row>
    <row r="545">
      <c r="A545" s="53" t="s">
        <v>91</v>
      </c>
      <c r="B545" s="53">
        <v>15.0</v>
      </c>
      <c r="C545" s="53" t="s">
        <v>247</v>
      </c>
      <c r="D545" s="53">
        <v>-39775.33321741587</v>
      </c>
      <c r="E545" s="53"/>
    </row>
    <row r="546">
      <c r="A546" s="53" t="s">
        <v>91</v>
      </c>
      <c r="B546" s="53">
        <v>16.0</v>
      </c>
      <c r="C546" s="53" t="s">
        <v>247</v>
      </c>
      <c r="D546" s="53">
        <v>-1009.1958066449974</v>
      </c>
      <c r="E546" s="53"/>
    </row>
    <row r="547">
      <c r="A547" s="53" t="s">
        <v>91</v>
      </c>
      <c r="B547" s="53">
        <v>17.0</v>
      </c>
      <c r="C547" s="53" t="s">
        <v>247</v>
      </c>
      <c r="D547" s="53">
        <v>-21533.297216894643</v>
      </c>
      <c r="E547" s="53"/>
    </row>
    <row r="548">
      <c r="A548" s="53" t="s">
        <v>91</v>
      </c>
      <c r="B548" s="53">
        <v>18.0</v>
      </c>
      <c r="C548" s="53" t="s">
        <v>247</v>
      </c>
      <c r="D548" s="53">
        <v>29198.568232144222</v>
      </c>
      <c r="E548" s="53"/>
    </row>
    <row r="549">
      <c r="A549" s="53" t="s">
        <v>91</v>
      </c>
      <c r="B549" s="53">
        <v>19.0</v>
      </c>
      <c r="C549" s="53" t="s">
        <v>247</v>
      </c>
      <c r="D549" s="53">
        <v>252506.4151538586</v>
      </c>
      <c r="E549" s="53"/>
    </row>
    <row r="550">
      <c r="A550" s="53" t="s">
        <v>91</v>
      </c>
      <c r="B550" s="53">
        <v>20.0</v>
      </c>
      <c r="C550" s="53" t="s">
        <v>247</v>
      </c>
      <c r="D550" s="53">
        <v>58526.34521810098</v>
      </c>
      <c r="E550" s="53"/>
    </row>
    <row r="551">
      <c r="A551" s="53" t="s">
        <v>91</v>
      </c>
      <c r="B551" s="53">
        <v>21.0</v>
      </c>
      <c r="C551" s="53" t="s">
        <v>247</v>
      </c>
      <c r="D551" s="53">
        <v>34907.084288076396</v>
      </c>
      <c r="E551" s="53"/>
    </row>
    <row r="552">
      <c r="A552" s="53" t="s">
        <v>91</v>
      </c>
      <c r="B552" s="53">
        <v>22.0</v>
      </c>
      <c r="C552" s="53" t="s">
        <v>247</v>
      </c>
      <c r="D552" s="53">
        <v>-99701.90442065158</v>
      </c>
      <c r="E552" s="53"/>
    </row>
    <row r="553">
      <c r="A553" s="53" t="s">
        <v>91</v>
      </c>
      <c r="B553" s="53">
        <v>23.0</v>
      </c>
      <c r="C553" s="53" t="s">
        <v>247</v>
      </c>
      <c r="D553" s="53">
        <v>-14761.691354421018</v>
      </c>
      <c r="E553" s="53"/>
    </row>
    <row r="554">
      <c r="A554" s="53" t="s">
        <v>92</v>
      </c>
      <c r="B554" s="53">
        <v>1.0</v>
      </c>
      <c r="C554" s="53" t="s">
        <v>24</v>
      </c>
      <c r="D554" s="53">
        <v>-44730.59200249129</v>
      </c>
      <c r="E554" s="53"/>
    </row>
    <row r="555">
      <c r="A555" s="53" t="s">
        <v>92</v>
      </c>
      <c r="B555" s="53">
        <v>1.0</v>
      </c>
      <c r="C555" s="53" t="s">
        <v>247</v>
      </c>
      <c r="D555" s="53">
        <v>-23554.22042177222</v>
      </c>
      <c r="E555" s="53"/>
    </row>
    <row r="556">
      <c r="A556" s="53" t="s">
        <v>92</v>
      </c>
      <c r="B556" s="53">
        <v>2.0</v>
      </c>
      <c r="C556" s="53" t="s">
        <v>24</v>
      </c>
      <c r="D556" s="53">
        <v>2833.207919994058</v>
      </c>
      <c r="E556" s="53"/>
    </row>
    <row r="557">
      <c r="A557" s="53" t="s">
        <v>92</v>
      </c>
      <c r="B557" s="53">
        <v>2.0</v>
      </c>
      <c r="C557" s="53" t="s">
        <v>247</v>
      </c>
      <c r="D557" s="53">
        <v>-12990.101326431924</v>
      </c>
      <c r="E557" s="53"/>
    </row>
    <row r="558">
      <c r="A558" s="53" t="s">
        <v>92</v>
      </c>
      <c r="B558" s="53">
        <v>3.0</v>
      </c>
      <c r="C558" s="53" t="s">
        <v>24</v>
      </c>
      <c r="D558" s="53">
        <v>21542.725444159183</v>
      </c>
      <c r="E558" s="53"/>
    </row>
    <row r="559">
      <c r="A559" s="53" t="s">
        <v>92</v>
      </c>
      <c r="B559" s="53">
        <v>3.0</v>
      </c>
      <c r="C559" s="53" t="s">
        <v>247</v>
      </c>
      <c r="D559" s="53">
        <v>-30193.48923602302</v>
      </c>
      <c r="E559" s="53"/>
    </row>
    <row r="560">
      <c r="A560" s="53" t="s">
        <v>92</v>
      </c>
      <c r="B560" s="53">
        <v>4.0</v>
      </c>
      <c r="C560" s="53" t="s">
        <v>24</v>
      </c>
      <c r="D560" s="53">
        <v>-7910.422625407806</v>
      </c>
      <c r="E560" s="53"/>
    </row>
    <row r="561">
      <c r="A561" s="53" t="s">
        <v>92</v>
      </c>
      <c r="B561" s="53">
        <v>4.0</v>
      </c>
      <c r="C561" s="53" t="s">
        <v>247</v>
      </c>
      <c r="D561" s="53">
        <v>-36354.94224488736</v>
      </c>
      <c r="E561" s="53"/>
    </row>
    <row r="562">
      <c r="A562" s="53" t="s">
        <v>92</v>
      </c>
      <c r="B562" s="53">
        <v>5.0</v>
      </c>
      <c r="C562" s="53" t="s">
        <v>24</v>
      </c>
      <c r="D562" s="53">
        <v>-19386.192014170043</v>
      </c>
      <c r="E562" s="53"/>
    </row>
    <row r="563">
      <c r="A563" s="53" t="s">
        <v>92</v>
      </c>
      <c r="B563" s="53">
        <v>5.0</v>
      </c>
      <c r="C563" s="53" t="s">
        <v>247</v>
      </c>
      <c r="D563" s="53">
        <v>-29771.977377147858</v>
      </c>
      <c r="E563" s="53"/>
    </row>
    <row r="564">
      <c r="A564" s="53" t="s">
        <v>92</v>
      </c>
      <c r="B564" s="53">
        <v>6.0</v>
      </c>
      <c r="C564" s="53" t="s">
        <v>24</v>
      </c>
      <c r="D564" s="53">
        <v>-21633.607348168556</v>
      </c>
      <c r="E564" s="53"/>
    </row>
    <row r="565">
      <c r="A565" s="53" t="s">
        <v>92</v>
      </c>
      <c r="B565" s="53">
        <v>6.0</v>
      </c>
      <c r="C565" s="53" t="s">
        <v>247</v>
      </c>
      <c r="D565" s="53">
        <v>-17207.35017007668</v>
      </c>
      <c r="E565" s="53"/>
    </row>
    <row r="566">
      <c r="A566" s="53" t="s">
        <v>92</v>
      </c>
      <c r="B566" s="53">
        <v>7.0</v>
      </c>
      <c r="C566" s="53" t="s">
        <v>24</v>
      </c>
      <c r="D566" s="53">
        <v>-29994.845306832263</v>
      </c>
      <c r="E566" s="53"/>
    </row>
    <row r="567">
      <c r="A567" s="53" t="s">
        <v>92</v>
      </c>
      <c r="B567" s="53">
        <v>7.0</v>
      </c>
      <c r="C567" s="53" t="s">
        <v>247</v>
      </c>
      <c r="D567" s="53">
        <v>-28188.800936026644</v>
      </c>
      <c r="E567" s="53"/>
    </row>
    <row r="568">
      <c r="A568" s="53" t="s">
        <v>92</v>
      </c>
      <c r="B568" s="53">
        <v>8.0</v>
      </c>
      <c r="C568" s="53" t="s">
        <v>24</v>
      </c>
      <c r="D568" s="53">
        <v>35596.43522112467</v>
      </c>
      <c r="E568" s="53"/>
    </row>
    <row r="569">
      <c r="A569" s="53" t="s">
        <v>92</v>
      </c>
      <c r="B569" s="53">
        <v>8.0</v>
      </c>
      <c r="C569" s="53" t="s">
        <v>247</v>
      </c>
      <c r="D569" s="53">
        <v>-10294.713138387702</v>
      </c>
      <c r="E569" s="53"/>
    </row>
    <row r="570">
      <c r="A570" s="53" t="s">
        <v>92</v>
      </c>
      <c r="B570" s="53">
        <v>9.0</v>
      </c>
      <c r="C570" s="53" t="s">
        <v>24</v>
      </c>
      <c r="D570" s="53">
        <v>36040.77679393396</v>
      </c>
      <c r="E570" s="53"/>
    </row>
    <row r="571">
      <c r="A571" s="53" t="s">
        <v>92</v>
      </c>
      <c r="B571" s="53">
        <v>9.0</v>
      </c>
      <c r="C571" s="53" t="s">
        <v>247</v>
      </c>
      <c r="D571" s="53">
        <v>6085.726188365374</v>
      </c>
      <c r="E571" s="53"/>
    </row>
    <row r="572">
      <c r="A572" s="53" t="s">
        <v>92</v>
      </c>
      <c r="B572" s="53">
        <v>10.0</v>
      </c>
      <c r="C572" s="53" t="s">
        <v>24</v>
      </c>
      <c r="D572" s="53">
        <v>4736.828695791653</v>
      </c>
      <c r="E572" s="53"/>
    </row>
    <row r="573">
      <c r="A573" s="53" t="s">
        <v>92</v>
      </c>
      <c r="B573" s="53">
        <v>10.0</v>
      </c>
      <c r="C573" s="53" t="s">
        <v>247</v>
      </c>
      <c r="D573" s="53">
        <v>9148.627561911135</v>
      </c>
      <c r="E573" s="53"/>
    </row>
    <row r="574">
      <c r="A574" s="53" t="s">
        <v>92</v>
      </c>
      <c r="B574" s="53">
        <v>11.0</v>
      </c>
      <c r="C574" s="53" t="s">
        <v>24</v>
      </c>
      <c r="D574" s="53">
        <v>10305.346167897073</v>
      </c>
      <c r="E574" s="53"/>
    </row>
    <row r="575">
      <c r="A575" s="53" t="s">
        <v>92</v>
      </c>
      <c r="B575" s="53">
        <v>11.0</v>
      </c>
      <c r="C575" s="53" t="s">
        <v>247</v>
      </c>
      <c r="D575" s="53">
        <v>13940.32744497851</v>
      </c>
      <c r="E575" s="53"/>
    </row>
    <row r="576">
      <c r="A576" s="53" t="s">
        <v>92</v>
      </c>
      <c r="B576" s="53">
        <v>12.0</v>
      </c>
      <c r="C576" s="53" t="s">
        <v>24</v>
      </c>
      <c r="D576" s="53">
        <v>-83053.57737644282</v>
      </c>
      <c r="E576" s="53"/>
    </row>
    <row r="577">
      <c r="A577" s="53" t="s">
        <v>92</v>
      </c>
      <c r="B577" s="53">
        <v>12.0</v>
      </c>
      <c r="C577" s="53" t="s">
        <v>247</v>
      </c>
      <c r="D577" s="53">
        <v>9943.561423406567</v>
      </c>
      <c r="E577" s="53"/>
    </row>
    <row r="578">
      <c r="A578" s="53" t="s">
        <v>92</v>
      </c>
      <c r="B578" s="53">
        <v>13.0</v>
      </c>
      <c r="C578" s="53" t="s">
        <v>24</v>
      </c>
      <c r="D578" s="53">
        <v>-51870.80217983063</v>
      </c>
      <c r="E578" s="53"/>
    </row>
    <row r="579">
      <c r="A579" s="53" t="s">
        <v>92</v>
      </c>
      <c r="B579" s="53">
        <v>13.0</v>
      </c>
      <c r="C579" s="53" t="s">
        <v>247</v>
      </c>
      <c r="D579" s="53">
        <v>22367.614115990666</v>
      </c>
      <c r="E579" s="53"/>
    </row>
    <row r="580">
      <c r="A580" s="53" t="s">
        <v>92</v>
      </c>
      <c r="B580" s="53">
        <v>14.0</v>
      </c>
      <c r="C580" s="53" t="s">
        <v>24</v>
      </c>
      <c r="D580" s="53">
        <v>-37595.40527140818</v>
      </c>
      <c r="E580" s="53"/>
    </row>
    <row r="581">
      <c r="A581" s="53" t="s">
        <v>92</v>
      </c>
      <c r="B581" s="53">
        <v>14.0</v>
      </c>
      <c r="C581" s="53" t="s">
        <v>247</v>
      </c>
      <c r="D581" s="53">
        <v>-19175.480702187946</v>
      </c>
      <c r="E581" s="53"/>
    </row>
    <row r="582">
      <c r="A582" s="53" t="s">
        <v>92</v>
      </c>
      <c r="B582" s="53">
        <v>15.0</v>
      </c>
      <c r="C582" s="53" t="s">
        <v>24</v>
      </c>
      <c r="D582" s="53">
        <v>-39554.72747906701</v>
      </c>
      <c r="E582" s="53"/>
    </row>
    <row r="583">
      <c r="A583" s="53" t="s">
        <v>92</v>
      </c>
      <c r="B583" s="53">
        <v>15.0</v>
      </c>
      <c r="C583" s="53" t="s">
        <v>247</v>
      </c>
      <c r="D583" s="53">
        <v>32518.30647540527</v>
      </c>
      <c r="E583" s="53"/>
    </row>
    <row r="584">
      <c r="A584" s="53" t="s">
        <v>92</v>
      </c>
      <c r="B584" s="53">
        <v>16.0</v>
      </c>
      <c r="C584" s="53" t="s">
        <v>24</v>
      </c>
      <c r="D584" s="53">
        <v>8458.046753465982</v>
      </c>
      <c r="E584" s="53"/>
    </row>
    <row r="585">
      <c r="A585" s="53" t="s">
        <v>92</v>
      </c>
      <c r="B585" s="53">
        <v>16.0</v>
      </c>
      <c r="C585" s="53" t="s">
        <v>247</v>
      </c>
      <c r="D585" s="53">
        <v>-8386.945240312185</v>
      </c>
      <c r="E585" s="53"/>
    </row>
    <row r="586">
      <c r="A586" s="53" t="s">
        <v>92</v>
      </c>
      <c r="B586" s="53">
        <v>17.0</v>
      </c>
      <c r="C586" s="53" t="s">
        <v>24</v>
      </c>
      <c r="D586" s="53">
        <v>-29228.37330312949</v>
      </c>
      <c r="E586" s="53"/>
    </row>
    <row r="587">
      <c r="A587" s="53" t="s">
        <v>92</v>
      </c>
      <c r="B587" s="53">
        <v>17.0</v>
      </c>
      <c r="C587" s="53" t="s">
        <v>247</v>
      </c>
      <c r="D587" s="53">
        <v>-12587.020831840715</v>
      </c>
      <c r="E587" s="53"/>
    </row>
    <row r="588">
      <c r="A588" s="53" t="s">
        <v>92</v>
      </c>
      <c r="B588" s="53">
        <v>18.0</v>
      </c>
      <c r="C588" s="53" t="s">
        <v>24</v>
      </c>
      <c r="D588" s="53">
        <v>-1290.3932023598281</v>
      </c>
      <c r="E588" s="53"/>
    </row>
    <row r="589">
      <c r="A589" s="53" t="s">
        <v>92</v>
      </c>
      <c r="B589" s="53">
        <v>18.0</v>
      </c>
      <c r="C589" s="53" t="s">
        <v>247</v>
      </c>
      <c r="D589" s="53">
        <v>16763.284753760523</v>
      </c>
      <c r="E589" s="53"/>
    </row>
    <row r="590">
      <c r="A590" s="53" t="s">
        <v>92</v>
      </c>
      <c r="B590" s="53">
        <v>19.0</v>
      </c>
      <c r="C590" s="53" t="s">
        <v>24</v>
      </c>
      <c r="D590" s="53">
        <v>-31633.750985236224</v>
      </c>
      <c r="E590" s="53"/>
    </row>
    <row r="591">
      <c r="A591" s="53" t="s">
        <v>92</v>
      </c>
      <c r="B591" s="53">
        <v>19.0</v>
      </c>
      <c r="C591" s="53" t="s">
        <v>247</v>
      </c>
      <c r="D591" s="53">
        <v>-5811.477014396984</v>
      </c>
      <c r="E591" s="53"/>
    </row>
    <row r="592">
      <c r="A592" s="53" t="s">
        <v>92</v>
      </c>
      <c r="B592" s="53">
        <v>20.0</v>
      </c>
      <c r="C592" s="53" t="s">
        <v>24</v>
      </c>
      <c r="D592" s="53">
        <v>2388.8740483520214</v>
      </c>
      <c r="E592" s="53"/>
    </row>
    <row r="593">
      <c r="A593" s="53" t="s">
        <v>92</v>
      </c>
      <c r="B593" s="53">
        <v>20.0</v>
      </c>
      <c r="C593" s="53" t="s">
        <v>247</v>
      </c>
      <c r="D593" s="53">
        <v>25035.720412512113</v>
      </c>
      <c r="E593" s="53"/>
    </row>
    <row r="594">
      <c r="A594" s="53" t="s">
        <v>92</v>
      </c>
      <c r="B594" s="53">
        <v>21.0</v>
      </c>
      <c r="C594" s="53" t="s">
        <v>24</v>
      </c>
      <c r="D594" s="53">
        <v>9815.90833662313</v>
      </c>
      <c r="E594" s="53"/>
    </row>
    <row r="595">
      <c r="A595" s="53" t="s">
        <v>92</v>
      </c>
      <c r="B595" s="53">
        <v>21.0</v>
      </c>
      <c r="C595" s="53" t="s">
        <v>247</v>
      </c>
      <c r="D595" s="53">
        <v>2234.3720751122764</v>
      </c>
      <c r="E595" s="53"/>
    </row>
    <row r="596">
      <c r="A596" s="53" t="s">
        <v>92</v>
      </c>
      <c r="B596" s="53">
        <v>22.0</v>
      </c>
      <c r="C596" s="53" t="s">
        <v>24</v>
      </c>
      <c r="D596" s="53">
        <v>-5822.7021455077265</v>
      </c>
      <c r="E596" s="53"/>
    </row>
    <row r="597">
      <c r="A597" s="53" t="s">
        <v>92</v>
      </c>
      <c r="B597" s="53">
        <v>22.0</v>
      </c>
      <c r="C597" s="53" t="s">
        <v>247</v>
      </c>
      <c r="D597" s="53">
        <v>11969.178671964783</v>
      </c>
      <c r="E597" s="53"/>
    </row>
    <row r="598">
      <c r="A598" s="53" t="s">
        <v>92</v>
      </c>
      <c r="B598" s="53">
        <v>23.0</v>
      </c>
      <c r="C598" s="53" t="s">
        <v>24</v>
      </c>
      <c r="D598" s="53">
        <v>-30076.53765258924</v>
      </c>
      <c r="E598" s="53"/>
    </row>
    <row r="599">
      <c r="A599" s="53" t="s">
        <v>92</v>
      </c>
      <c r="B599" s="53">
        <v>23.0</v>
      </c>
      <c r="C599" s="53" t="s">
        <v>247</v>
      </c>
      <c r="D599" s="53">
        <v>4059.1975455988686</v>
      </c>
      <c r="E599" s="53"/>
    </row>
    <row r="600">
      <c r="A600" s="53" t="s">
        <v>93</v>
      </c>
      <c r="B600" s="53">
        <v>1.0</v>
      </c>
      <c r="C600" s="53" t="s">
        <v>247</v>
      </c>
      <c r="D600" s="53">
        <v>-234.79280507898875</v>
      </c>
      <c r="E600" s="53"/>
    </row>
    <row r="601">
      <c r="A601" s="53" t="s">
        <v>93</v>
      </c>
      <c r="B601" s="53">
        <v>2.0</v>
      </c>
      <c r="C601" s="53" t="s">
        <v>247</v>
      </c>
      <c r="D601" s="53">
        <v>6240.01616926166</v>
      </c>
      <c r="E601" s="53"/>
    </row>
    <row r="602">
      <c r="A602" s="53" t="s">
        <v>93</v>
      </c>
      <c r="B602" s="53">
        <v>3.0</v>
      </c>
      <c r="C602" s="53" t="s">
        <v>247</v>
      </c>
      <c r="D602" s="53">
        <v>-12521.598231560029</v>
      </c>
      <c r="E602" s="53"/>
    </row>
    <row r="603">
      <c r="A603" s="53" t="s">
        <v>93</v>
      </c>
      <c r="B603" s="53">
        <v>4.0</v>
      </c>
      <c r="C603" s="53" t="s">
        <v>247</v>
      </c>
      <c r="D603" s="53">
        <v>-7506.979871225626</v>
      </c>
      <c r="E603" s="53"/>
    </row>
    <row r="604">
      <c r="A604" s="53" t="s">
        <v>93</v>
      </c>
      <c r="B604" s="53">
        <v>5.0</v>
      </c>
      <c r="C604" s="53" t="s">
        <v>247</v>
      </c>
      <c r="D604" s="53">
        <v>9092.637673652023</v>
      </c>
      <c r="E604" s="53"/>
    </row>
    <row r="605">
      <c r="A605" s="53" t="s">
        <v>93</v>
      </c>
      <c r="B605" s="53">
        <v>6.0</v>
      </c>
      <c r="C605" s="53" t="s">
        <v>247</v>
      </c>
      <c r="D605" s="53">
        <v>-9105.289975536816</v>
      </c>
      <c r="E605" s="53"/>
    </row>
    <row r="606">
      <c r="A606" s="53" t="s">
        <v>93</v>
      </c>
      <c r="B606" s="53">
        <v>7.0</v>
      </c>
      <c r="C606" s="53" t="s">
        <v>247</v>
      </c>
      <c r="D606" s="53">
        <v>-64620.18467789346</v>
      </c>
      <c r="E606" s="53"/>
    </row>
    <row r="607">
      <c r="A607" s="53" t="s">
        <v>93</v>
      </c>
      <c r="B607" s="53">
        <v>8.0</v>
      </c>
      <c r="C607" s="53" t="s">
        <v>247</v>
      </c>
      <c r="D607" s="53">
        <v>-4833.875563828163</v>
      </c>
      <c r="E607" s="53"/>
    </row>
    <row r="608">
      <c r="A608" s="53" t="s">
        <v>93</v>
      </c>
      <c r="B608" s="53">
        <v>9.0</v>
      </c>
      <c r="C608" s="53" t="s">
        <v>247</v>
      </c>
      <c r="D608" s="53">
        <v>2601.3985198474866</v>
      </c>
      <c r="E608" s="53"/>
    </row>
    <row r="609">
      <c r="A609" s="53" t="s">
        <v>93</v>
      </c>
      <c r="B609" s="53">
        <v>10.0</v>
      </c>
      <c r="C609" s="53" t="s">
        <v>247</v>
      </c>
      <c r="D609" s="53">
        <v>40793.99117395424</v>
      </c>
      <c r="E609" s="53"/>
    </row>
    <row r="610">
      <c r="A610" s="53" t="s">
        <v>93</v>
      </c>
      <c r="B610" s="53">
        <v>11.0</v>
      </c>
      <c r="C610" s="53" t="s">
        <v>247</v>
      </c>
      <c r="D610" s="53">
        <v>-6559.582728147712</v>
      </c>
      <c r="E610" s="53"/>
    </row>
    <row r="611">
      <c r="A611" s="53" t="s">
        <v>93</v>
      </c>
      <c r="B611" s="53">
        <v>12.0</v>
      </c>
      <c r="C611" s="53" t="s">
        <v>247</v>
      </c>
      <c r="D611" s="53">
        <v>-7570.60541094447</v>
      </c>
      <c r="E611" s="53"/>
    </row>
    <row r="612">
      <c r="A612" s="53" t="s">
        <v>93</v>
      </c>
      <c r="B612" s="53">
        <v>13.0</v>
      </c>
      <c r="C612" s="53" t="s">
        <v>247</v>
      </c>
      <c r="D612" s="53">
        <v>879.5387162641687</v>
      </c>
      <c r="E612" s="53"/>
    </row>
    <row r="613">
      <c r="A613" s="53" t="s">
        <v>93</v>
      </c>
      <c r="B613" s="53">
        <v>14.0</v>
      </c>
      <c r="C613" s="53" t="s">
        <v>247</v>
      </c>
      <c r="D613" s="53">
        <v>-15262.583662569892</v>
      </c>
      <c r="E613" s="53"/>
    </row>
    <row r="614">
      <c r="A614" s="53" t="s">
        <v>93</v>
      </c>
      <c r="B614" s="53">
        <v>15.0</v>
      </c>
      <c r="C614" s="53" t="s">
        <v>247</v>
      </c>
      <c r="D614" s="53">
        <v>1384.597763096608</v>
      </c>
      <c r="E614" s="53"/>
    </row>
    <row r="615">
      <c r="A615" s="53" t="s">
        <v>93</v>
      </c>
      <c r="B615" s="53">
        <v>16.0</v>
      </c>
      <c r="C615" s="53" t="s">
        <v>247</v>
      </c>
      <c r="D615" s="53">
        <v>21203.597809646275</v>
      </c>
      <c r="E615" s="53"/>
    </row>
    <row r="616">
      <c r="A616" s="53" t="s">
        <v>93</v>
      </c>
      <c r="B616" s="53">
        <v>17.0</v>
      </c>
      <c r="C616" s="53" t="s">
        <v>247</v>
      </c>
      <c r="D616" s="53">
        <v>9887.723321483423</v>
      </c>
      <c r="E616" s="53"/>
    </row>
    <row r="617">
      <c r="A617" s="53" t="s">
        <v>93</v>
      </c>
      <c r="B617" s="53">
        <v>18.0</v>
      </c>
      <c r="C617" s="53" t="s">
        <v>247</v>
      </c>
      <c r="D617" s="53">
        <v>-889.1004725708726</v>
      </c>
      <c r="E617" s="53"/>
    </row>
    <row r="618">
      <c r="A618" s="53" t="s">
        <v>93</v>
      </c>
      <c r="B618" s="53">
        <v>19.0</v>
      </c>
      <c r="C618" s="53" t="s">
        <v>247</v>
      </c>
      <c r="D618" s="53">
        <v>-2795.4014060598147</v>
      </c>
      <c r="E618" s="53"/>
    </row>
    <row r="619">
      <c r="A619" s="53" t="s">
        <v>93</v>
      </c>
      <c r="B619" s="53">
        <v>20.0</v>
      </c>
      <c r="C619" s="53" t="s">
        <v>247</v>
      </c>
      <c r="D619" s="53">
        <v>4935.165724441743</v>
      </c>
      <c r="E619" s="53"/>
    </row>
    <row r="620">
      <c r="A620" s="53" t="s">
        <v>93</v>
      </c>
      <c r="B620" s="53">
        <v>21.0</v>
      </c>
      <c r="C620" s="53" t="s">
        <v>247</v>
      </c>
      <c r="D620" s="53">
        <v>7007.367314018335</v>
      </c>
      <c r="E620" s="53"/>
    </row>
    <row r="621">
      <c r="A621" s="53" t="s">
        <v>93</v>
      </c>
      <c r="B621" s="53">
        <v>22.0</v>
      </c>
      <c r="C621" s="53" t="s">
        <v>247</v>
      </c>
      <c r="D621" s="53">
        <v>2272.8548716521764</v>
      </c>
      <c r="E621" s="53"/>
    </row>
    <row r="622">
      <c r="A622" s="53" t="s">
        <v>93</v>
      </c>
      <c r="B622" s="53">
        <v>23.0</v>
      </c>
      <c r="C622" s="53" t="s">
        <v>247</v>
      </c>
      <c r="D622" s="53">
        <v>8227.239123449826</v>
      </c>
      <c r="E622" s="53"/>
    </row>
    <row r="623">
      <c r="A623" s="53" t="s">
        <v>94</v>
      </c>
      <c r="B623" s="53">
        <v>1.0</v>
      </c>
      <c r="C623" s="53" t="s">
        <v>24</v>
      </c>
      <c r="D623" s="53">
        <v>-2377.2912019778328</v>
      </c>
      <c r="E623" s="53"/>
    </row>
    <row r="624">
      <c r="A624" s="53" t="s">
        <v>94</v>
      </c>
      <c r="B624" s="53">
        <v>1.0</v>
      </c>
      <c r="C624" s="53" t="s">
        <v>247</v>
      </c>
      <c r="D624" s="53">
        <v>-608.4952294624493</v>
      </c>
      <c r="E624" s="53"/>
    </row>
    <row r="625">
      <c r="A625" s="53" t="s">
        <v>94</v>
      </c>
      <c r="B625" s="53">
        <v>2.0</v>
      </c>
      <c r="C625" s="53" t="s">
        <v>24</v>
      </c>
      <c r="D625" s="53">
        <v>3511.8285997372495</v>
      </c>
      <c r="E625" s="53"/>
    </row>
    <row r="626">
      <c r="A626" s="53" t="s">
        <v>94</v>
      </c>
      <c r="B626" s="53">
        <v>2.0</v>
      </c>
      <c r="C626" s="53" t="s">
        <v>247</v>
      </c>
      <c r="D626" s="53">
        <v>2334.174449582416</v>
      </c>
      <c r="E626" s="53"/>
    </row>
    <row r="627">
      <c r="A627" s="53" t="s">
        <v>94</v>
      </c>
      <c r="B627" s="53">
        <v>3.0</v>
      </c>
      <c r="C627" s="53" t="s">
        <v>24</v>
      </c>
      <c r="D627" s="53">
        <v>5994.318516374339</v>
      </c>
      <c r="E627" s="53"/>
    </row>
    <row r="628">
      <c r="A628" s="53" t="s">
        <v>94</v>
      </c>
      <c r="B628" s="53">
        <v>3.0</v>
      </c>
      <c r="C628" s="53" t="s">
        <v>247</v>
      </c>
      <c r="D628" s="53">
        <v>399.5724886829421</v>
      </c>
      <c r="E628" s="53"/>
    </row>
    <row r="629">
      <c r="A629" s="53" t="s">
        <v>94</v>
      </c>
      <c r="B629" s="53">
        <v>4.0</v>
      </c>
      <c r="C629" s="53" t="s">
        <v>24</v>
      </c>
      <c r="D629" s="53">
        <v>6919.527744895013</v>
      </c>
      <c r="E629" s="53"/>
    </row>
    <row r="630">
      <c r="A630" s="53" t="s">
        <v>94</v>
      </c>
      <c r="B630" s="53">
        <v>4.0</v>
      </c>
      <c r="C630" s="53" t="s">
        <v>247</v>
      </c>
      <c r="D630" s="53">
        <v>6581.574242885121</v>
      </c>
      <c r="E630" s="53"/>
    </row>
    <row r="631">
      <c r="A631" s="53" t="s">
        <v>94</v>
      </c>
      <c r="B631" s="53">
        <v>5.0</v>
      </c>
      <c r="C631" s="53" t="s">
        <v>24</v>
      </c>
      <c r="D631" s="53">
        <v>-5817.991490879891</v>
      </c>
      <c r="E631" s="53"/>
    </row>
    <row r="632">
      <c r="A632" s="53" t="s">
        <v>94</v>
      </c>
      <c r="B632" s="53">
        <v>5.0</v>
      </c>
      <c r="C632" s="53" t="s">
        <v>247</v>
      </c>
      <c r="D632" s="53">
        <v>2428.7575223841322</v>
      </c>
      <c r="E632" s="53"/>
    </row>
    <row r="633">
      <c r="A633" s="53" t="s">
        <v>94</v>
      </c>
      <c r="B633" s="53">
        <v>6.0</v>
      </c>
      <c r="C633" s="53" t="s">
        <v>24</v>
      </c>
      <c r="D633" s="53">
        <v>7371.572560118783</v>
      </c>
      <c r="E633" s="53"/>
    </row>
    <row r="634">
      <c r="A634" s="53" t="s">
        <v>94</v>
      </c>
      <c r="B634" s="53">
        <v>6.0</v>
      </c>
      <c r="C634" s="53" t="s">
        <v>247</v>
      </c>
      <c r="D634" s="53">
        <v>10656.0791103404</v>
      </c>
      <c r="E634" s="53"/>
    </row>
    <row r="635">
      <c r="A635" s="53" t="s">
        <v>94</v>
      </c>
      <c r="B635" s="53">
        <v>7.0</v>
      </c>
      <c r="C635" s="53" t="s">
        <v>24</v>
      </c>
      <c r="D635" s="53">
        <v>812.4050242079975</v>
      </c>
      <c r="E635" s="53"/>
    </row>
    <row r="636">
      <c r="A636" s="53" t="s">
        <v>94</v>
      </c>
      <c r="B636" s="53">
        <v>7.0</v>
      </c>
      <c r="C636" s="53" t="s">
        <v>247</v>
      </c>
      <c r="D636" s="53">
        <v>1379.0913631823682</v>
      </c>
      <c r="E636" s="53"/>
    </row>
    <row r="637">
      <c r="A637" s="53" t="s">
        <v>94</v>
      </c>
      <c r="B637" s="53">
        <v>8.0</v>
      </c>
      <c r="C637" s="53" t="s">
        <v>24</v>
      </c>
      <c r="D637" s="53">
        <v>2737.169497680693</v>
      </c>
      <c r="E637" s="53"/>
    </row>
    <row r="638">
      <c r="A638" s="53" t="s">
        <v>94</v>
      </c>
      <c r="B638" s="53">
        <v>8.0</v>
      </c>
      <c r="C638" s="53" t="s">
        <v>247</v>
      </c>
      <c r="D638" s="53">
        <v>-8672.182289327502</v>
      </c>
      <c r="E638" s="53"/>
    </row>
    <row r="639">
      <c r="A639" s="53" t="s">
        <v>94</v>
      </c>
      <c r="B639" s="53">
        <v>9.0</v>
      </c>
      <c r="C639" s="53" t="s">
        <v>24</v>
      </c>
      <c r="D639" s="53">
        <v>7680.792391861754</v>
      </c>
      <c r="E639" s="53"/>
    </row>
    <row r="640">
      <c r="A640" s="53" t="s">
        <v>94</v>
      </c>
      <c r="B640" s="53">
        <v>9.0</v>
      </c>
      <c r="C640" s="53" t="s">
        <v>247</v>
      </c>
      <c r="D640" s="53">
        <v>-2041.801549406375</v>
      </c>
      <c r="E640" s="53"/>
    </row>
    <row r="641">
      <c r="A641" s="53" t="s">
        <v>94</v>
      </c>
      <c r="B641" s="53">
        <v>10.0</v>
      </c>
      <c r="C641" s="53" t="s">
        <v>24</v>
      </c>
      <c r="D641" s="53">
        <v>2297.4632986924953</v>
      </c>
      <c r="E641" s="53"/>
    </row>
    <row r="642">
      <c r="A642" s="53" t="s">
        <v>94</v>
      </c>
      <c r="B642" s="53">
        <v>10.0</v>
      </c>
      <c r="C642" s="53" t="s">
        <v>247</v>
      </c>
      <c r="D642" s="53">
        <v>-1591.3535223286842</v>
      </c>
      <c r="E642" s="53"/>
    </row>
    <row r="643">
      <c r="A643" s="53" t="s">
        <v>94</v>
      </c>
      <c r="B643" s="53">
        <v>11.0</v>
      </c>
      <c r="C643" s="53" t="s">
        <v>24</v>
      </c>
      <c r="D643" s="53">
        <v>-5949.323912621823</v>
      </c>
      <c r="E643" s="53"/>
    </row>
    <row r="644">
      <c r="A644" s="53" t="s">
        <v>94</v>
      </c>
      <c r="B644" s="53">
        <v>11.0</v>
      </c>
      <c r="C644" s="53" t="s">
        <v>247</v>
      </c>
      <c r="D644" s="53">
        <v>-424.00682024831076</v>
      </c>
      <c r="E644" s="53"/>
    </row>
    <row r="645">
      <c r="A645" s="53" t="s">
        <v>94</v>
      </c>
      <c r="B645" s="53">
        <v>12.0</v>
      </c>
      <c r="C645" s="53" t="s">
        <v>24</v>
      </c>
      <c r="D645" s="53">
        <v>7551.918982118173</v>
      </c>
      <c r="E645" s="53"/>
    </row>
    <row r="646">
      <c r="A646" s="53" t="s">
        <v>94</v>
      </c>
      <c r="B646" s="53">
        <v>12.0</v>
      </c>
      <c r="C646" s="53" t="s">
        <v>247</v>
      </c>
      <c r="D646" s="53">
        <v>-1194.722844457441</v>
      </c>
      <c r="E646" s="53"/>
    </row>
    <row r="647">
      <c r="A647" s="53" t="s">
        <v>94</v>
      </c>
      <c r="B647" s="53">
        <v>13.0</v>
      </c>
      <c r="C647" s="53" t="s">
        <v>24</v>
      </c>
      <c r="D647" s="53">
        <v>-10175.912812020073</v>
      </c>
      <c r="E647" s="53"/>
    </row>
    <row r="648">
      <c r="A648" s="53" t="s">
        <v>94</v>
      </c>
      <c r="B648" s="53">
        <v>13.0</v>
      </c>
      <c r="C648" s="53" t="s">
        <v>247</v>
      </c>
      <c r="D648" s="53">
        <v>375.8150969519985</v>
      </c>
      <c r="E648" s="53"/>
    </row>
    <row r="649">
      <c r="A649" s="53" t="s">
        <v>94</v>
      </c>
      <c r="B649" s="53">
        <v>14.0</v>
      </c>
      <c r="C649" s="53" t="s">
        <v>24</v>
      </c>
      <c r="D649" s="53">
        <v>9168.839571697854</v>
      </c>
      <c r="E649" s="53"/>
    </row>
    <row r="650">
      <c r="A650" s="53" t="s">
        <v>94</v>
      </c>
      <c r="B650" s="53">
        <v>14.0</v>
      </c>
      <c r="C650" s="53" t="s">
        <v>247</v>
      </c>
      <c r="D650" s="53">
        <v>-5163.637897002607</v>
      </c>
      <c r="E650" s="53"/>
    </row>
    <row r="651">
      <c r="A651" s="53" t="s">
        <v>94</v>
      </c>
      <c r="B651" s="53">
        <v>15.0</v>
      </c>
      <c r="C651" s="53" t="s">
        <v>24</v>
      </c>
      <c r="D651" s="53">
        <v>12567.338727382335</v>
      </c>
      <c r="E651" s="53"/>
    </row>
    <row r="652">
      <c r="A652" s="53" t="s">
        <v>94</v>
      </c>
      <c r="B652" s="53">
        <v>15.0</v>
      </c>
      <c r="C652" s="53" t="s">
        <v>247</v>
      </c>
      <c r="D652" s="53">
        <v>-2571.2925129069345</v>
      </c>
      <c r="E652" s="53"/>
    </row>
    <row r="653">
      <c r="A653" s="53" t="s">
        <v>94</v>
      </c>
      <c r="B653" s="53">
        <v>16.0</v>
      </c>
      <c r="C653" s="53" t="s">
        <v>24</v>
      </c>
      <c r="D653" s="53">
        <v>4146.67880889682</v>
      </c>
      <c r="E653" s="53"/>
    </row>
    <row r="654">
      <c r="A654" s="53" t="s">
        <v>94</v>
      </c>
      <c r="B654" s="53">
        <v>16.0</v>
      </c>
      <c r="C654" s="53" t="s">
        <v>247</v>
      </c>
      <c r="D654" s="53">
        <v>-1531.0425265025597</v>
      </c>
      <c r="E654" s="53"/>
    </row>
    <row r="655">
      <c r="A655" s="53" t="s">
        <v>94</v>
      </c>
      <c r="B655" s="53">
        <v>17.0</v>
      </c>
      <c r="C655" s="53" t="s">
        <v>24</v>
      </c>
      <c r="D655" s="53">
        <v>-5639.352831280995</v>
      </c>
      <c r="E655" s="53"/>
    </row>
    <row r="656">
      <c r="A656" s="53" t="s">
        <v>94</v>
      </c>
      <c r="B656" s="53">
        <v>17.0</v>
      </c>
      <c r="C656" s="53" t="s">
        <v>247</v>
      </c>
      <c r="D656" s="53">
        <v>-1519.5124633808055</v>
      </c>
      <c r="E656" s="53"/>
    </row>
    <row r="657">
      <c r="A657" s="53" t="s">
        <v>94</v>
      </c>
      <c r="B657" s="53">
        <v>18.0</v>
      </c>
      <c r="C657" s="53" t="s">
        <v>24</v>
      </c>
      <c r="D657" s="53">
        <v>-2322.1055051818853</v>
      </c>
      <c r="E657" s="53"/>
    </row>
    <row r="658">
      <c r="A658" s="53" t="s">
        <v>94</v>
      </c>
      <c r="B658" s="53">
        <v>18.0</v>
      </c>
      <c r="C658" s="53" t="s">
        <v>247</v>
      </c>
      <c r="D658" s="53">
        <v>-1356.662647919608</v>
      </c>
      <c r="E658" s="53"/>
    </row>
    <row r="659">
      <c r="A659" s="53" t="s">
        <v>94</v>
      </c>
      <c r="B659" s="53">
        <v>19.0</v>
      </c>
      <c r="C659" s="53" t="s">
        <v>24</v>
      </c>
      <c r="D659" s="53">
        <v>15914.929279651995</v>
      </c>
      <c r="E659" s="53"/>
    </row>
    <row r="660">
      <c r="A660" s="53" t="s">
        <v>94</v>
      </c>
      <c r="B660" s="53">
        <v>19.0</v>
      </c>
      <c r="C660" s="53" t="s">
        <v>247</v>
      </c>
      <c r="D660" s="53">
        <v>-10067.342975963595</v>
      </c>
      <c r="E660" s="53"/>
    </row>
    <row r="661">
      <c r="A661" s="53" t="s">
        <v>94</v>
      </c>
      <c r="B661" s="53">
        <v>20.0</v>
      </c>
      <c r="C661" s="53" t="s">
        <v>24</v>
      </c>
      <c r="D661" s="53">
        <v>10388.71491098842</v>
      </c>
      <c r="E661" s="53"/>
    </row>
    <row r="662">
      <c r="A662" s="53" t="s">
        <v>94</v>
      </c>
      <c r="B662" s="53">
        <v>20.0</v>
      </c>
      <c r="C662" s="53" t="s">
        <v>247</v>
      </c>
      <c r="D662" s="53">
        <v>-930.5478093310027</v>
      </c>
      <c r="E662" s="53"/>
    </row>
    <row r="663">
      <c r="A663" s="53" t="s">
        <v>94</v>
      </c>
      <c r="B663" s="53">
        <v>21.0</v>
      </c>
      <c r="C663" s="53" t="s">
        <v>24</v>
      </c>
      <c r="D663" s="53">
        <v>-4629.099594784858</v>
      </c>
      <c r="E663" s="53"/>
    </row>
    <row r="664">
      <c r="A664" s="53" t="s">
        <v>94</v>
      </c>
      <c r="B664" s="53">
        <v>21.0</v>
      </c>
      <c r="C664" s="53" t="s">
        <v>247</v>
      </c>
      <c r="D664" s="53">
        <v>-201.59493597410744</v>
      </c>
      <c r="E664" s="53"/>
    </row>
    <row r="665">
      <c r="A665" s="53" t="s">
        <v>94</v>
      </c>
      <c r="B665" s="53">
        <v>22.0</v>
      </c>
      <c r="C665" s="53" t="s">
        <v>24</v>
      </c>
      <c r="D665" s="53">
        <v>4868.177836930476</v>
      </c>
      <c r="E665" s="53"/>
    </row>
    <row r="666">
      <c r="A666" s="53" t="s">
        <v>94</v>
      </c>
      <c r="B666" s="53">
        <v>22.0</v>
      </c>
      <c r="C666" s="53" t="s">
        <v>247</v>
      </c>
      <c r="D666" s="53">
        <v>-910.8749100784802</v>
      </c>
      <c r="E666" s="53"/>
    </row>
    <row r="667">
      <c r="A667" s="53" t="s">
        <v>94</v>
      </c>
      <c r="B667" s="53">
        <v>23.0</v>
      </c>
      <c r="C667" s="53" t="s">
        <v>24</v>
      </c>
      <c r="D667" s="53">
        <v>-2354.583395858179</v>
      </c>
      <c r="E667" s="53"/>
    </row>
    <row r="668">
      <c r="A668" s="53" t="s">
        <v>94</v>
      </c>
      <c r="B668" s="53">
        <v>23.0</v>
      </c>
      <c r="C668" s="53" t="s">
        <v>247</v>
      </c>
      <c r="D668" s="53">
        <v>-1663.728143696977</v>
      </c>
      <c r="E668" s="53"/>
    </row>
    <row r="669">
      <c r="A669" s="53" t="s">
        <v>95</v>
      </c>
      <c r="B669" s="53">
        <v>1.0</v>
      </c>
      <c r="C669" s="53" t="s">
        <v>247</v>
      </c>
      <c r="D669" s="53">
        <v>-14106.576000591871</v>
      </c>
      <c r="E669" s="53"/>
    </row>
    <row r="670">
      <c r="A670" s="53" t="s">
        <v>95</v>
      </c>
      <c r="B670" s="53">
        <v>2.0</v>
      </c>
      <c r="C670" s="53" t="s">
        <v>247</v>
      </c>
      <c r="D670" s="53">
        <v>-5914.190886876129</v>
      </c>
      <c r="E670" s="53"/>
    </row>
    <row r="671">
      <c r="A671" s="53" t="s">
        <v>95</v>
      </c>
      <c r="B671" s="53">
        <v>3.0</v>
      </c>
      <c r="C671" s="53" t="s">
        <v>247</v>
      </c>
      <c r="D671" s="53">
        <v>-8596.2249145345</v>
      </c>
      <c r="E671" s="53"/>
    </row>
    <row r="672">
      <c r="A672" s="53" t="s">
        <v>95</v>
      </c>
      <c r="B672" s="53">
        <v>4.0</v>
      </c>
      <c r="C672" s="53" t="s">
        <v>247</v>
      </c>
      <c r="D672" s="53">
        <v>-1636.466548040244</v>
      </c>
      <c r="E672" s="53"/>
    </row>
    <row r="673">
      <c r="A673" s="53" t="s">
        <v>95</v>
      </c>
      <c r="B673" s="53">
        <v>5.0</v>
      </c>
      <c r="C673" s="53" t="s">
        <v>247</v>
      </c>
      <c r="D673" s="53">
        <v>-1842.9004607016657</v>
      </c>
      <c r="E673" s="53"/>
    </row>
    <row r="674">
      <c r="A674" s="53" t="s">
        <v>95</v>
      </c>
      <c r="B674" s="53">
        <v>6.0</v>
      </c>
      <c r="C674" s="53" t="s">
        <v>247</v>
      </c>
      <c r="D674" s="53">
        <v>-6988.875020708636</v>
      </c>
      <c r="E674" s="53"/>
    </row>
    <row r="675">
      <c r="A675" s="53" t="s">
        <v>95</v>
      </c>
      <c r="B675" s="53">
        <v>7.0</v>
      </c>
      <c r="C675" s="53" t="s">
        <v>247</v>
      </c>
      <c r="D675" s="53">
        <v>-29484.373373236493</v>
      </c>
      <c r="E675" s="53"/>
    </row>
    <row r="676">
      <c r="A676" s="53" t="s">
        <v>95</v>
      </c>
      <c r="B676" s="53">
        <v>8.0</v>
      </c>
      <c r="C676" s="53" t="s">
        <v>247</v>
      </c>
      <c r="D676" s="53">
        <v>2104.3005304319045</v>
      </c>
      <c r="E676" s="53"/>
    </row>
    <row r="677">
      <c r="A677" s="53" t="s">
        <v>95</v>
      </c>
      <c r="B677" s="53">
        <v>9.0</v>
      </c>
      <c r="C677" s="53" t="s">
        <v>247</v>
      </c>
      <c r="D677" s="53">
        <v>-11993.432667438188</v>
      </c>
      <c r="E677" s="53"/>
    </row>
    <row r="678">
      <c r="A678" s="53" t="s">
        <v>95</v>
      </c>
      <c r="B678" s="53">
        <v>10.0</v>
      </c>
      <c r="C678" s="53" t="s">
        <v>247</v>
      </c>
      <c r="D678" s="53">
        <v>-5073.341577581146</v>
      </c>
      <c r="E678" s="53"/>
    </row>
    <row r="679">
      <c r="A679" s="53" t="s">
        <v>95</v>
      </c>
      <c r="B679" s="53">
        <v>11.0</v>
      </c>
      <c r="C679" s="53" t="s">
        <v>247</v>
      </c>
      <c r="D679" s="53">
        <v>-4752.9192598114505</v>
      </c>
      <c r="E679" s="53"/>
    </row>
    <row r="680">
      <c r="A680" s="53" t="s">
        <v>95</v>
      </c>
      <c r="B680" s="53">
        <v>12.0</v>
      </c>
      <c r="C680" s="53" t="s">
        <v>247</v>
      </c>
      <c r="D680" s="53">
        <v>4730.519192390653</v>
      </c>
      <c r="E680" s="53"/>
    </row>
    <row r="681">
      <c r="A681" s="53" t="s">
        <v>95</v>
      </c>
      <c r="B681" s="53">
        <v>13.0</v>
      </c>
      <c r="C681" s="53" t="s">
        <v>247</v>
      </c>
      <c r="D681" s="53">
        <v>-18363.289073946464</v>
      </c>
      <c r="E681" s="53"/>
    </row>
    <row r="682">
      <c r="A682" s="53" t="s">
        <v>95</v>
      </c>
      <c r="B682" s="53">
        <v>14.0</v>
      </c>
      <c r="C682" s="53" t="s">
        <v>247</v>
      </c>
      <c r="D682" s="53">
        <v>-7244.129186231466</v>
      </c>
      <c r="E682" s="53"/>
    </row>
    <row r="683">
      <c r="A683" s="53" t="s">
        <v>95</v>
      </c>
      <c r="B683" s="53">
        <v>15.0</v>
      </c>
      <c r="C683" s="53" t="s">
        <v>247</v>
      </c>
      <c r="D683" s="53">
        <v>-4815.508831247513</v>
      </c>
      <c r="E683" s="53"/>
    </row>
    <row r="684">
      <c r="A684" s="53" t="s">
        <v>95</v>
      </c>
      <c r="B684" s="53">
        <v>16.0</v>
      </c>
      <c r="C684" s="53" t="s">
        <v>247</v>
      </c>
      <c r="D684" s="53">
        <v>5415.17668339512</v>
      </c>
      <c r="E684" s="53"/>
    </row>
    <row r="685">
      <c r="A685" s="53" t="s">
        <v>95</v>
      </c>
      <c r="B685" s="53">
        <v>17.0</v>
      </c>
      <c r="C685" s="53" t="s">
        <v>247</v>
      </c>
      <c r="D685" s="53">
        <v>-7442.4952385223405</v>
      </c>
      <c r="E685" s="53"/>
    </row>
    <row r="686">
      <c r="A686" s="53" t="s">
        <v>95</v>
      </c>
      <c r="B686" s="53">
        <v>18.0</v>
      </c>
      <c r="C686" s="53" t="s">
        <v>247</v>
      </c>
      <c r="D686" s="53">
        <v>1561.6192899496223</v>
      </c>
      <c r="E686" s="53"/>
    </row>
    <row r="687">
      <c r="A687" s="53" t="s">
        <v>95</v>
      </c>
      <c r="B687" s="53">
        <v>19.0</v>
      </c>
      <c r="C687" s="53" t="s">
        <v>247</v>
      </c>
      <c r="D687" s="53">
        <v>-18574.68926409773</v>
      </c>
      <c r="E687" s="53"/>
    </row>
    <row r="688">
      <c r="A688" s="53" t="s">
        <v>95</v>
      </c>
      <c r="B688" s="53">
        <v>20.0</v>
      </c>
      <c r="C688" s="53" t="s">
        <v>247</v>
      </c>
      <c r="D688" s="53">
        <v>-9046.24161790852</v>
      </c>
      <c r="E688" s="53"/>
    </row>
    <row r="689">
      <c r="A689" s="53" t="s">
        <v>95</v>
      </c>
      <c r="B689" s="53">
        <v>21.0</v>
      </c>
      <c r="C689" s="53" t="s">
        <v>247</v>
      </c>
      <c r="D689" s="53">
        <v>-8376.655347959928</v>
      </c>
      <c r="E689" s="53"/>
    </row>
    <row r="690">
      <c r="A690" s="53" t="s">
        <v>95</v>
      </c>
      <c r="B690" s="53">
        <v>22.0</v>
      </c>
      <c r="C690" s="53" t="s">
        <v>247</v>
      </c>
      <c r="D690" s="53">
        <v>3101.7306490749656</v>
      </c>
      <c r="E690" s="53"/>
    </row>
    <row r="691">
      <c r="A691" s="53" t="s">
        <v>95</v>
      </c>
      <c r="B691" s="53">
        <v>23.0</v>
      </c>
      <c r="C691" s="53" t="s">
        <v>247</v>
      </c>
      <c r="D691" s="53">
        <v>-1901.4271970211066</v>
      </c>
      <c r="E691" s="53"/>
    </row>
    <row r="692">
      <c r="A692" s="53" t="s">
        <v>96</v>
      </c>
      <c r="B692" s="53">
        <v>1.0</v>
      </c>
      <c r="C692" s="53" t="s">
        <v>24</v>
      </c>
      <c r="D692" s="53">
        <v>-9953.307438816657</v>
      </c>
      <c r="E692" s="53"/>
    </row>
    <row r="693">
      <c r="A693" s="53" t="s">
        <v>96</v>
      </c>
      <c r="B693" s="53">
        <v>1.0</v>
      </c>
      <c r="C693" s="53" t="s">
        <v>247</v>
      </c>
      <c r="D693" s="53">
        <v>-45770.21956559991</v>
      </c>
      <c r="E693" s="53"/>
    </row>
    <row r="694">
      <c r="A694" s="53" t="s">
        <v>96</v>
      </c>
      <c r="B694" s="53">
        <v>2.0</v>
      </c>
      <c r="C694" s="53" t="s">
        <v>24</v>
      </c>
      <c r="D694" s="53">
        <v>-22008.029432474952</v>
      </c>
      <c r="E694" s="53"/>
    </row>
    <row r="695">
      <c r="A695" s="53" t="s">
        <v>96</v>
      </c>
      <c r="B695" s="53">
        <v>2.0</v>
      </c>
      <c r="C695" s="53" t="s">
        <v>247</v>
      </c>
      <c r="D695" s="53">
        <v>-14084.132376798048</v>
      </c>
      <c r="E695" s="53"/>
    </row>
    <row r="696">
      <c r="A696" s="53" t="s">
        <v>96</v>
      </c>
      <c r="B696" s="53">
        <v>3.0</v>
      </c>
      <c r="C696" s="53" t="s">
        <v>24</v>
      </c>
      <c r="D696" s="53">
        <v>-16256.130663731416</v>
      </c>
      <c r="E696" s="53"/>
    </row>
    <row r="697">
      <c r="A697" s="53" t="s">
        <v>96</v>
      </c>
      <c r="B697" s="53">
        <v>3.0</v>
      </c>
      <c r="C697" s="53" t="s">
        <v>247</v>
      </c>
      <c r="D697" s="53">
        <v>9738.75515844761</v>
      </c>
      <c r="E697" s="53"/>
    </row>
    <row r="698">
      <c r="A698" s="53" t="s">
        <v>96</v>
      </c>
      <c r="B698" s="53">
        <v>4.0</v>
      </c>
      <c r="C698" s="53" t="s">
        <v>24</v>
      </c>
      <c r="D698" s="53">
        <v>11354.708919516435</v>
      </c>
      <c r="E698" s="53"/>
    </row>
    <row r="699">
      <c r="A699" s="53" t="s">
        <v>96</v>
      </c>
      <c r="B699" s="53">
        <v>4.0</v>
      </c>
      <c r="C699" s="53" t="s">
        <v>247</v>
      </c>
      <c r="D699" s="53">
        <v>-11343.901181594872</v>
      </c>
      <c r="E699" s="53"/>
    </row>
    <row r="700">
      <c r="A700" s="53" t="s">
        <v>96</v>
      </c>
      <c r="B700" s="53">
        <v>5.0</v>
      </c>
      <c r="C700" s="53" t="s">
        <v>24</v>
      </c>
      <c r="D700" s="53">
        <v>-10912.434380081451</v>
      </c>
      <c r="E700" s="53"/>
    </row>
    <row r="701">
      <c r="A701" s="53" t="s">
        <v>96</v>
      </c>
      <c r="B701" s="53">
        <v>5.0</v>
      </c>
      <c r="C701" s="53" t="s">
        <v>247</v>
      </c>
      <c r="D701" s="53">
        <v>5101.034200172564</v>
      </c>
      <c r="E701" s="53"/>
    </row>
    <row r="702">
      <c r="A702" s="53" t="s">
        <v>96</v>
      </c>
      <c r="B702" s="53">
        <v>6.0</v>
      </c>
      <c r="C702" s="53" t="s">
        <v>24</v>
      </c>
      <c r="D702" s="53">
        <v>-15910.953596049778</v>
      </c>
      <c r="E702" s="53"/>
    </row>
    <row r="703">
      <c r="A703" s="53" t="s">
        <v>96</v>
      </c>
      <c r="B703" s="53">
        <v>6.0</v>
      </c>
      <c r="C703" s="53" t="s">
        <v>247</v>
      </c>
      <c r="D703" s="53">
        <v>-1525.0950676868415</v>
      </c>
      <c r="E703" s="53"/>
    </row>
    <row r="704">
      <c r="A704" s="53" t="s">
        <v>96</v>
      </c>
      <c r="B704" s="53">
        <v>7.0</v>
      </c>
      <c r="C704" s="53" t="s">
        <v>24</v>
      </c>
      <c r="D704" s="53">
        <v>-7455.162528099608</v>
      </c>
      <c r="E704" s="53"/>
    </row>
    <row r="705">
      <c r="A705" s="53" t="s">
        <v>96</v>
      </c>
      <c r="B705" s="53">
        <v>7.0</v>
      </c>
      <c r="C705" s="53" t="s">
        <v>247</v>
      </c>
      <c r="D705" s="53">
        <v>-50982.762810462555</v>
      </c>
      <c r="E705" s="53"/>
    </row>
    <row r="706">
      <c r="A706" s="53" t="s">
        <v>96</v>
      </c>
      <c r="B706" s="53">
        <v>8.0</v>
      </c>
      <c r="C706" s="53" t="s">
        <v>24</v>
      </c>
      <c r="D706" s="53">
        <v>1655.2096268537043</v>
      </c>
      <c r="E706" s="53"/>
    </row>
    <row r="707">
      <c r="A707" s="53" t="s">
        <v>96</v>
      </c>
      <c r="B707" s="53">
        <v>8.0</v>
      </c>
      <c r="C707" s="53" t="s">
        <v>247</v>
      </c>
      <c r="D707" s="53">
        <v>-35390.878893220884</v>
      </c>
      <c r="E707" s="53"/>
    </row>
    <row r="708">
      <c r="A708" s="53" t="s">
        <v>96</v>
      </c>
      <c r="B708" s="53">
        <v>9.0</v>
      </c>
      <c r="C708" s="53" t="s">
        <v>24</v>
      </c>
      <c r="D708" s="53">
        <v>-7115.455399679297</v>
      </c>
      <c r="E708" s="53"/>
    </row>
    <row r="709">
      <c r="A709" s="53" t="s">
        <v>96</v>
      </c>
      <c r="B709" s="53">
        <v>9.0</v>
      </c>
      <c r="C709" s="53" t="s">
        <v>247</v>
      </c>
      <c r="D709" s="53">
        <v>-45034.64842899953</v>
      </c>
      <c r="E709" s="53"/>
    </row>
    <row r="710">
      <c r="A710" s="53" t="s">
        <v>96</v>
      </c>
      <c r="B710" s="53">
        <v>10.0</v>
      </c>
      <c r="C710" s="53" t="s">
        <v>24</v>
      </c>
      <c r="D710" s="53">
        <v>-1662.5642358869936</v>
      </c>
      <c r="E710" s="53"/>
    </row>
    <row r="711">
      <c r="A711" s="53" t="s">
        <v>96</v>
      </c>
      <c r="B711" s="53">
        <v>10.0</v>
      </c>
      <c r="C711" s="53" t="s">
        <v>247</v>
      </c>
      <c r="D711" s="53">
        <v>22968.304582757442</v>
      </c>
      <c r="E711" s="53"/>
    </row>
    <row r="712">
      <c r="A712" s="53" t="s">
        <v>96</v>
      </c>
      <c r="B712" s="53">
        <v>11.0</v>
      </c>
      <c r="C712" s="53" t="s">
        <v>24</v>
      </c>
      <c r="D712" s="53">
        <v>-24335.119846949907</v>
      </c>
      <c r="E712" s="53"/>
    </row>
    <row r="713">
      <c r="A713" s="53" t="s">
        <v>96</v>
      </c>
      <c r="B713" s="53">
        <v>11.0</v>
      </c>
      <c r="C713" s="53" t="s">
        <v>247</v>
      </c>
      <c r="D713" s="53">
        <v>-2061.580194039143</v>
      </c>
      <c r="E713" s="53"/>
    </row>
    <row r="714">
      <c r="A714" s="53" t="s">
        <v>96</v>
      </c>
      <c r="B714" s="53">
        <v>12.0</v>
      </c>
      <c r="C714" s="53" t="s">
        <v>24</v>
      </c>
      <c r="D714" s="53">
        <v>-26895.654656603943</v>
      </c>
      <c r="E714" s="53"/>
    </row>
    <row r="715">
      <c r="A715" s="53" t="s">
        <v>96</v>
      </c>
      <c r="B715" s="53">
        <v>12.0</v>
      </c>
      <c r="C715" s="53" t="s">
        <v>247</v>
      </c>
      <c r="D715" s="53">
        <v>-25520.295035082465</v>
      </c>
      <c r="E715" s="53"/>
    </row>
    <row r="716">
      <c r="A716" s="53" t="s">
        <v>96</v>
      </c>
      <c r="B716" s="53">
        <v>13.0</v>
      </c>
      <c r="C716" s="53" t="s">
        <v>24</v>
      </c>
      <c r="D716" s="53">
        <v>-42057.07820472737</v>
      </c>
      <c r="E716" s="53"/>
    </row>
    <row r="717">
      <c r="A717" s="53" t="s">
        <v>96</v>
      </c>
      <c r="B717" s="53">
        <v>13.0</v>
      </c>
      <c r="C717" s="53" t="s">
        <v>247</v>
      </c>
      <c r="D717" s="53">
        <v>-83091.325857263</v>
      </c>
      <c r="E717" s="53"/>
    </row>
    <row r="718">
      <c r="A718" s="53" t="s">
        <v>96</v>
      </c>
      <c r="B718" s="53">
        <v>14.0</v>
      </c>
      <c r="C718" s="53" t="s">
        <v>24</v>
      </c>
      <c r="D718" s="53">
        <v>-845.62722312196</v>
      </c>
      <c r="E718" s="53"/>
    </row>
    <row r="719">
      <c r="A719" s="53" t="s">
        <v>96</v>
      </c>
      <c r="B719" s="53">
        <v>14.0</v>
      </c>
      <c r="C719" s="53" t="s">
        <v>247</v>
      </c>
      <c r="D719" s="53">
        <v>-18242.948031682325</v>
      </c>
      <c r="E719" s="53"/>
    </row>
    <row r="720">
      <c r="A720" s="53" t="s">
        <v>96</v>
      </c>
      <c r="B720" s="53">
        <v>15.0</v>
      </c>
      <c r="C720" s="53" t="s">
        <v>24</v>
      </c>
      <c r="D720" s="53">
        <v>6491.450955024746</v>
      </c>
      <c r="E720" s="53"/>
    </row>
    <row r="721">
      <c r="A721" s="53" t="s">
        <v>96</v>
      </c>
      <c r="B721" s="53">
        <v>15.0</v>
      </c>
      <c r="C721" s="53" t="s">
        <v>247</v>
      </c>
      <c r="D721" s="53">
        <v>7721.305106753963</v>
      </c>
      <c r="E721" s="53"/>
    </row>
    <row r="722">
      <c r="A722" s="53" t="s">
        <v>96</v>
      </c>
      <c r="B722" s="53">
        <v>16.0</v>
      </c>
      <c r="C722" s="53" t="s">
        <v>24</v>
      </c>
      <c r="D722" s="53">
        <v>37520.561177543255</v>
      </c>
      <c r="E722" s="53"/>
    </row>
    <row r="723">
      <c r="A723" s="53" t="s">
        <v>96</v>
      </c>
      <c r="B723" s="53">
        <v>16.0</v>
      </c>
      <c r="C723" s="53" t="s">
        <v>247</v>
      </c>
      <c r="D723" s="53">
        <v>7218.016178098781</v>
      </c>
      <c r="E723" s="53"/>
    </row>
    <row r="724">
      <c r="A724" s="53" t="s">
        <v>96</v>
      </c>
      <c r="B724" s="53">
        <v>17.0</v>
      </c>
      <c r="C724" s="53" t="s">
        <v>24</v>
      </c>
      <c r="D724" s="53">
        <v>10594.673722726287</v>
      </c>
      <c r="E724" s="53"/>
    </row>
    <row r="725">
      <c r="A725" s="53" t="s">
        <v>96</v>
      </c>
      <c r="B725" s="53">
        <v>17.0</v>
      </c>
      <c r="C725" s="53" t="s">
        <v>247</v>
      </c>
      <c r="D725" s="53">
        <v>-6780.011390143335</v>
      </c>
      <c r="E725" s="53"/>
    </row>
    <row r="726">
      <c r="A726" s="53" t="s">
        <v>96</v>
      </c>
      <c r="B726" s="53">
        <v>18.0</v>
      </c>
      <c r="C726" s="53" t="s">
        <v>24</v>
      </c>
      <c r="D726" s="53">
        <v>-5720.732837796146</v>
      </c>
      <c r="E726" s="53"/>
    </row>
    <row r="727">
      <c r="A727" s="53" t="s">
        <v>96</v>
      </c>
      <c r="B727" s="53">
        <v>18.0</v>
      </c>
      <c r="C727" s="53" t="s">
        <v>247</v>
      </c>
      <c r="D727" s="53">
        <v>-5182.840294917598</v>
      </c>
      <c r="E727" s="53"/>
    </row>
    <row r="728">
      <c r="A728" s="53" t="s">
        <v>96</v>
      </c>
      <c r="B728" s="53">
        <v>19.0</v>
      </c>
      <c r="C728" s="53" t="s">
        <v>24</v>
      </c>
      <c r="D728" s="53">
        <v>12283.655693089604</v>
      </c>
      <c r="E728" s="53"/>
    </row>
    <row r="729">
      <c r="A729" s="53" t="s">
        <v>96</v>
      </c>
      <c r="B729" s="53">
        <v>19.0</v>
      </c>
      <c r="C729" s="53" t="s">
        <v>247</v>
      </c>
      <c r="D729" s="53">
        <v>17087.429064317133</v>
      </c>
      <c r="E729" s="53"/>
    </row>
    <row r="730">
      <c r="A730" s="53" t="s">
        <v>96</v>
      </c>
      <c r="B730" s="53">
        <v>20.0</v>
      </c>
      <c r="C730" s="53" t="s">
        <v>24</v>
      </c>
      <c r="D730" s="53">
        <v>-1989.8837420534269</v>
      </c>
      <c r="E730" s="53"/>
    </row>
    <row r="731">
      <c r="A731" s="53" t="s">
        <v>96</v>
      </c>
      <c r="B731" s="53">
        <v>20.0</v>
      </c>
      <c r="C731" s="53" t="s">
        <v>247</v>
      </c>
      <c r="D731" s="53">
        <v>-9319.629310529215</v>
      </c>
      <c r="E731" s="53"/>
    </row>
    <row r="732">
      <c r="A732" s="53" t="s">
        <v>96</v>
      </c>
      <c r="B732" s="53">
        <v>21.0</v>
      </c>
      <c r="C732" s="53" t="s">
        <v>24</v>
      </c>
      <c r="D732" s="53">
        <v>11971.325692865004</v>
      </c>
      <c r="E732" s="53"/>
    </row>
    <row r="733">
      <c r="A733" s="53" t="s">
        <v>96</v>
      </c>
      <c r="B733" s="53">
        <v>21.0</v>
      </c>
      <c r="C733" s="53" t="s">
        <v>247</v>
      </c>
      <c r="D733" s="53">
        <v>5468.748416925795</v>
      </c>
      <c r="E733" s="53"/>
    </row>
    <row r="734">
      <c r="A734" s="53" t="s">
        <v>96</v>
      </c>
      <c r="B734" s="53">
        <v>22.0</v>
      </c>
      <c r="C734" s="53" t="s">
        <v>24</v>
      </c>
      <c r="D734" s="53">
        <v>-3046.3970659329625</v>
      </c>
      <c r="E734" s="53"/>
    </row>
    <row r="735">
      <c r="A735" s="53" t="s">
        <v>96</v>
      </c>
      <c r="B735" s="53">
        <v>22.0</v>
      </c>
      <c r="C735" s="53" t="s">
        <v>247</v>
      </c>
      <c r="D735" s="53">
        <v>-27463.606582260596</v>
      </c>
      <c r="E735" s="53"/>
    </row>
    <row r="736">
      <c r="A736" s="53" t="s">
        <v>96</v>
      </c>
      <c r="B736" s="53">
        <v>23.0</v>
      </c>
      <c r="C736" s="53" t="s">
        <v>24</v>
      </c>
      <c r="D736" s="53">
        <v>-8118.857689664563</v>
      </c>
      <c r="E736" s="53"/>
    </row>
    <row r="737">
      <c r="A737" s="53" t="s">
        <v>96</v>
      </c>
      <c r="B737" s="53">
        <v>23.0</v>
      </c>
      <c r="C737" s="53" t="s">
        <v>247</v>
      </c>
      <c r="D737" s="53">
        <v>-505.12765319313576</v>
      </c>
      <c r="E737" s="53"/>
    </row>
    <row r="738">
      <c r="A738" s="53" t="s">
        <v>97</v>
      </c>
      <c r="B738" s="53">
        <v>1.0</v>
      </c>
      <c r="C738" s="53" t="s">
        <v>24</v>
      </c>
      <c r="D738" s="53">
        <v>-140293.2278738179</v>
      </c>
      <c r="E738" s="53"/>
    </row>
    <row r="739">
      <c r="A739" s="53" t="s">
        <v>97</v>
      </c>
      <c r="B739" s="53">
        <v>1.0</v>
      </c>
      <c r="C739" s="53" t="s">
        <v>247</v>
      </c>
      <c r="D739" s="53">
        <v>-75297.51322763224</v>
      </c>
      <c r="E739" s="53"/>
    </row>
    <row r="740">
      <c r="A740" s="53" t="s">
        <v>97</v>
      </c>
      <c r="B740" s="53">
        <v>2.0</v>
      </c>
      <c r="C740" s="53" t="s">
        <v>24</v>
      </c>
      <c r="D740" s="53">
        <v>-80874.72657987507</v>
      </c>
      <c r="E740" s="53"/>
    </row>
    <row r="741">
      <c r="A741" s="53" t="s">
        <v>97</v>
      </c>
      <c r="B741" s="53">
        <v>2.0</v>
      </c>
      <c r="C741" s="53" t="s">
        <v>247</v>
      </c>
      <c r="D741" s="53">
        <v>-7060.582987790039</v>
      </c>
      <c r="E741" s="53"/>
    </row>
    <row r="742">
      <c r="A742" s="53" t="s">
        <v>97</v>
      </c>
      <c r="B742" s="53">
        <v>3.0</v>
      </c>
      <c r="C742" s="53" t="s">
        <v>24</v>
      </c>
      <c r="D742" s="53">
        <v>3308.1251483996584</v>
      </c>
      <c r="E742" s="53"/>
    </row>
    <row r="743">
      <c r="A743" s="53" t="s">
        <v>97</v>
      </c>
      <c r="B743" s="53">
        <v>3.0</v>
      </c>
      <c r="C743" s="53" t="s">
        <v>247</v>
      </c>
      <c r="D743" s="53">
        <v>-15975.752787876949</v>
      </c>
      <c r="E743" s="53"/>
    </row>
    <row r="744">
      <c r="A744" s="53" t="s">
        <v>97</v>
      </c>
      <c r="B744" s="53">
        <v>4.0</v>
      </c>
      <c r="C744" s="53" t="s">
        <v>24</v>
      </c>
      <c r="D744" s="53">
        <v>-9422.039596089822</v>
      </c>
      <c r="E744" s="53"/>
    </row>
    <row r="745">
      <c r="A745" s="53" t="s">
        <v>97</v>
      </c>
      <c r="B745" s="53">
        <v>4.0</v>
      </c>
      <c r="C745" s="53" t="s">
        <v>247</v>
      </c>
      <c r="D745" s="53">
        <v>-32075.413346674915</v>
      </c>
      <c r="E745" s="53"/>
    </row>
    <row r="746">
      <c r="A746" s="53" t="s">
        <v>97</v>
      </c>
      <c r="B746" s="53">
        <v>5.0</v>
      </c>
      <c r="C746" s="53" t="s">
        <v>24</v>
      </c>
      <c r="D746" s="53">
        <v>23815.733976040316</v>
      </c>
      <c r="E746" s="53"/>
    </row>
    <row r="747">
      <c r="A747" s="53" t="s">
        <v>97</v>
      </c>
      <c r="B747" s="53">
        <v>5.0</v>
      </c>
      <c r="C747" s="53" t="s">
        <v>247</v>
      </c>
      <c r="D747" s="53">
        <v>-6581.3368880792</v>
      </c>
      <c r="E747" s="53"/>
    </row>
    <row r="748">
      <c r="A748" s="53" t="s">
        <v>97</v>
      </c>
      <c r="B748" s="53">
        <v>6.0</v>
      </c>
      <c r="C748" s="53" t="s">
        <v>24</v>
      </c>
      <c r="D748" s="53">
        <v>-36530.10102764082</v>
      </c>
      <c r="E748" s="53"/>
    </row>
    <row r="749">
      <c r="A749" s="53" t="s">
        <v>97</v>
      </c>
      <c r="B749" s="53">
        <v>6.0</v>
      </c>
      <c r="C749" s="53" t="s">
        <v>247</v>
      </c>
      <c r="D749" s="53">
        <v>-311.9086522684547</v>
      </c>
      <c r="E749" s="53"/>
    </row>
    <row r="750">
      <c r="A750" s="53" t="s">
        <v>97</v>
      </c>
      <c r="B750" s="53">
        <v>7.0</v>
      </c>
      <c r="C750" s="53" t="s">
        <v>24</v>
      </c>
      <c r="D750" s="53">
        <v>-132253.9774690144</v>
      </c>
      <c r="E750" s="53"/>
    </row>
    <row r="751">
      <c r="A751" s="53" t="s">
        <v>97</v>
      </c>
      <c r="B751" s="53">
        <v>7.0</v>
      </c>
      <c r="C751" s="53" t="s">
        <v>247</v>
      </c>
      <c r="D751" s="53">
        <v>-74541.38200192667</v>
      </c>
      <c r="E751" s="53"/>
    </row>
    <row r="752">
      <c r="A752" s="53" t="s">
        <v>97</v>
      </c>
      <c r="B752" s="53">
        <v>8.0</v>
      </c>
      <c r="C752" s="53" t="s">
        <v>24</v>
      </c>
      <c r="D752" s="53">
        <v>-60453.75463626956</v>
      </c>
      <c r="E752" s="53"/>
    </row>
    <row r="753">
      <c r="A753" s="53" t="s">
        <v>97</v>
      </c>
      <c r="B753" s="53">
        <v>8.0</v>
      </c>
      <c r="C753" s="53" t="s">
        <v>247</v>
      </c>
      <c r="D753" s="53">
        <v>6472.972375330295</v>
      </c>
      <c r="E753" s="53"/>
    </row>
    <row r="754">
      <c r="A754" s="53" t="s">
        <v>97</v>
      </c>
      <c r="B754" s="53">
        <v>9.0</v>
      </c>
      <c r="C754" s="53" t="s">
        <v>24</v>
      </c>
      <c r="D754" s="53">
        <v>-14170.536200683864</v>
      </c>
      <c r="E754" s="53"/>
    </row>
    <row r="755">
      <c r="A755" s="53" t="s">
        <v>97</v>
      </c>
      <c r="B755" s="53">
        <v>9.0</v>
      </c>
      <c r="C755" s="53" t="s">
        <v>247</v>
      </c>
      <c r="D755" s="53">
        <v>44383.06698344592</v>
      </c>
      <c r="E755" s="53"/>
    </row>
    <row r="756">
      <c r="A756" s="53" t="s">
        <v>97</v>
      </c>
      <c r="B756" s="53">
        <v>10.0</v>
      </c>
      <c r="C756" s="53" t="s">
        <v>24</v>
      </c>
      <c r="D756" s="53">
        <v>97984.77755523528</v>
      </c>
      <c r="E756" s="53"/>
    </row>
    <row r="757">
      <c r="A757" s="53" t="s">
        <v>97</v>
      </c>
      <c r="B757" s="53">
        <v>10.0</v>
      </c>
      <c r="C757" s="53" t="s">
        <v>247</v>
      </c>
      <c r="D757" s="53">
        <v>85907.85139203191</v>
      </c>
      <c r="E757" s="53"/>
    </row>
    <row r="758">
      <c r="A758" s="53" t="s">
        <v>97</v>
      </c>
      <c r="B758" s="53">
        <v>11.0</v>
      </c>
      <c r="C758" s="53" t="s">
        <v>24</v>
      </c>
      <c r="D758" s="53">
        <v>-2266.5834440694425</v>
      </c>
      <c r="E758" s="53"/>
    </row>
    <row r="759">
      <c r="A759" s="53" t="s">
        <v>97</v>
      </c>
      <c r="B759" s="53">
        <v>11.0</v>
      </c>
      <c r="C759" s="53" t="s">
        <v>247</v>
      </c>
      <c r="D759" s="53">
        <v>-5798.424132890783</v>
      </c>
      <c r="E759" s="53"/>
    </row>
    <row r="760">
      <c r="A760" s="53" t="s">
        <v>97</v>
      </c>
      <c r="B760" s="53">
        <v>12.0</v>
      </c>
      <c r="C760" s="53" t="s">
        <v>24</v>
      </c>
      <c r="D760" s="53">
        <v>9672.834657573369</v>
      </c>
      <c r="E760" s="53"/>
    </row>
    <row r="761">
      <c r="A761" s="53" t="s">
        <v>97</v>
      </c>
      <c r="B761" s="53">
        <v>12.0</v>
      </c>
      <c r="C761" s="53" t="s">
        <v>247</v>
      </c>
      <c r="D761" s="53">
        <v>8559.563034914721</v>
      </c>
      <c r="E761" s="53"/>
    </row>
    <row r="762">
      <c r="A762" s="53" t="s">
        <v>97</v>
      </c>
      <c r="B762" s="53">
        <v>13.0</v>
      </c>
      <c r="C762" s="53" t="s">
        <v>24</v>
      </c>
      <c r="D762" s="53">
        <v>-104520.37687752245</v>
      </c>
      <c r="E762" s="53"/>
    </row>
    <row r="763">
      <c r="A763" s="53" t="s">
        <v>97</v>
      </c>
      <c r="B763" s="53">
        <v>13.0</v>
      </c>
      <c r="C763" s="53" t="s">
        <v>247</v>
      </c>
      <c r="D763" s="53">
        <v>-61149.20441688228</v>
      </c>
      <c r="E763" s="53"/>
    </row>
    <row r="764">
      <c r="A764" s="53" t="s">
        <v>97</v>
      </c>
      <c r="B764" s="53">
        <v>14.0</v>
      </c>
      <c r="C764" s="53" t="s">
        <v>24</v>
      </c>
      <c r="D764" s="53">
        <v>-18622.04933337022</v>
      </c>
      <c r="E764" s="53"/>
    </row>
    <row r="765">
      <c r="A765" s="53" t="s">
        <v>97</v>
      </c>
      <c r="B765" s="53">
        <v>14.0</v>
      </c>
      <c r="C765" s="53" t="s">
        <v>247</v>
      </c>
      <c r="D765" s="53">
        <v>-7589.660330180257</v>
      </c>
      <c r="E765" s="53"/>
    </row>
    <row r="766">
      <c r="A766" s="53" t="s">
        <v>97</v>
      </c>
      <c r="B766" s="53">
        <v>15.0</v>
      </c>
      <c r="C766" s="53" t="s">
        <v>24</v>
      </c>
      <c r="D766" s="53">
        <v>-85646.11071081547</v>
      </c>
      <c r="E766" s="53"/>
    </row>
    <row r="767">
      <c r="A767" s="53" t="s">
        <v>97</v>
      </c>
      <c r="B767" s="53">
        <v>15.0</v>
      </c>
      <c r="C767" s="53" t="s">
        <v>247</v>
      </c>
      <c r="D767" s="53">
        <v>-4237.7187732405455</v>
      </c>
      <c r="E767" s="53"/>
    </row>
    <row r="768">
      <c r="A768" s="53" t="s">
        <v>97</v>
      </c>
      <c r="B768" s="53">
        <v>16.0</v>
      </c>
      <c r="C768" s="53" t="s">
        <v>24</v>
      </c>
      <c r="D768" s="53">
        <v>27437.04496331993</v>
      </c>
      <c r="E768" s="53"/>
    </row>
    <row r="769">
      <c r="A769" s="53" t="s">
        <v>97</v>
      </c>
      <c r="B769" s="53">
        <v>16.0</v>
      </c>
      <c r="C769" s="53" t="s">
        <v>247</v>
      </c>
      <c r="D769" s="53">
        <v>39581.05913327626</v>
      </c>
      <c r="E769" s="53"/>
    </row>
    <row r="770">
      <c r="A770" s="53" t="s">
        <v>97</v>
      </c>
      <c r="B770" s="53">
        <v>17.0</v>
      </c>
      <c r="C770" s="53" t="s">
        <v>24</v>
      </c>
      <c r="D770" s="53">
        <v>39590.3562041004</v>
      </c>
      <c r="E770" s="53"/>
    </row>
    <row r="771">
      <c r="A771" s="53" t="s">
        <v>97</v>
      </c>
      <c r="B771" s="53">
        <v>17.0</v>
      </c>
      <c r="C771" s="53" t="s">
        <v>247</v>
      </c>
      <c r="D771" s="53">
        <v>14832.979341120292</v>
      </c>
      <c r="E771" s="53"/>
    </row>
    <row r="772">
      <c r="A772" s="53" t="s">
        <v>97</v>
      </c>
      <c r="B772" s="53">
        <v>18.0</v>
      </c>
      <c r="C772" s="53" t="s">
        <v>24</v>
      </c>
      <c r="D772" s="53">
        <v>14311.331746937523</v>
      </c>
      <c r="E772" s="53"/>
    </row>
    <row r="773">
      <c r="A773" s="53" t="s">
        <v>97</v>
      </c>
      <c r="B773" s="53">
        <v>18.0</v>
      </c>
      <c r="C773" s="53" t="s">
        <v>247</v>
      </c>
      <c r="D773" s="53">
        <v>5776.133113008016</v>
      </c>
      <c r="E773" s="53"/>
    </row>
    <row r="774">
      <c r="A774" s="53" t="s">
        <v>97</v>
      </c>
      <c r="B774" s="53">
        <v>19.0</v>
      </c>
      <c r="C774" s="53" t="s">
        <v>24</v>
      </c>
      <c r="D774" s="53">
        <v>4098.578955378745</v>
      </c>
      <c r="E774" s="53"/>
    </row>
    <row r="775">
      <c r="A775" s="53" t="s">
        <v>97</v>
      </c>
      <c r="B775" s="53">
        <v>19.0</v>
      </c>
      <c r="C775" s="53" t="s">
        <v>247</v>
      </c>
      <c r="D775" s="53">
        <v>78978.22381704439</v>
      </c>
      <c r="E775" s="53"/>
    </row>
    <row r="776">
      <c r="A776" s="53" t="s">
        <v>97</v>
      </c>
      <c r="B776" s="53">
        <v>20.0</v>
      </c>
      <c r="C776" s="53" t="s">
        <v>24</v>
      </c>
      <c r="D776" s="53">
        <v>-30022.988538447407</v>
      </c>
      <c r="E776" s="53"/>
    </row>
    <row r="777">
      <c r="A777" s="53" t="s">
        <v>97</v>
      </c>
      <c r="B777" s="53">
        <v>20.0</v>
      </c>
      <c r="C777" s="53" t="s">
        <v>247</v>
      </c>
      <c r="D777" s="53">
        <v>-34068.92304818725</v>
      </c>
      <c r="E777" s="53"/>
    </row>
    <row r="778">
      <c r="A778" s="53" t="s">
        <v>97</v>
      </c>
      <c r="B778" s="53">
        <v>21.0</v>
      </c>
      <c r="C778" s="53" t="s">
        <v>24</v>
      </c>
      <c r="D778" s="53">
        <v>9700.653166271244</v>
      </c>
      <c r="E778" s="53"/>
    </row>
    <row r="779">
      <c r="A779" s="53" t="s">
        <v>97</v>
      </c>
      <c r="B779" s="53">
        <v>21.0</v>
      </c>
      <c r="C779" s="53" t="s">
        <v>247</v>
      </c>
      <c r="D779" s="53">
        <v>-78923.04638128527</v>
      </c>
      <c r="E779" s="53"/>
    </row>
    <row r="780">
      <c r="A780" s="53" t="s">
        <v>97</v>
      </c>
      <c r="B780" s="53">
        <v>22.0</v>
      </c>
      <c r="C780" s="53" t="s">
        <v>24</v>
      </c>
      <c r="D780" s="53">
        <v>-2518.922903973589</v>
      </c>
      <c r="E780" s="53"/>
    </row>
    <row r="781">
      <c r="A781" s="53" t="s">
        <v>97</v>
      </c>
      <c r="B781" s="53">
        <v>22.0</v>
      </c>
      <c r="C781" s="53" t="s">
        <v>247</v>
      </c>
      <c r="D781" s="53">
        <v>-26175.741739946196</v>
      </c>
      <c r="E781" s="53"/>
    </row>
    <row r="782">
      <c r="A782" s="53" t="s">
        <v>97</v>
      </c>
      <c r="B782" s="53">
        <v>23.0</v>
      </c>
      <c r="C782" s="53" t="s">
        <v>24</v>
      </c>
      <c r="D782" s="53">
        <v>3632.863458353412</v>
      </c>
      <c r="E782" s="53"/>
    </row>
    <row r="783">
      <c r="A783" s="53" t="s">
        <v>97</v>
      </c>
      <c r="B783" s="53">
        <v>23.0</v>
      </c>
      <c r="C783" s="53" t="s">
        <v>247</v>
      </c>
      <c r="D783" s="53">
        <v>869.3048506304049</v>
      </c>
      <c r="E783" s="53"/>
    </row>
    <row r="784">
      <c r="A784" s="53" t="s">
        <v>98</v>
      </c>
      <c r="B784" s="53">
        <v>1.0</v>
      </c>
      <c r="C784" s="53" t="s">
        <v>247</v>
      </c>
      <c r="D784" s="53">
        <v>-81737.62363171401</v>
      </c>
      <c r="E784" s="53"/>
    </row>
    <row r="785">
      <c r="A785" s="53" t="s">
        <v>98</v>
      </c>
      <c r="B785" s="53">
        <v>2.0</v>
      </c>
      <c r="C785" s="53" t="s">
        <v>247</v>
      </c>
      <c r="D785" s="53">
        <v>21634.63173234525</v>
      </c>
      <c r="E785" s="53"/>
    </row>
    <row r="786">
      <c r="A786" s="53" t="s">
        <v>98</v>
      </c>
      <c r="B786" s="53">
        <v>3.0</v>
      </c>
      <c r="C786" s="53" t="s">
        <v>247</v>
      </c>
      <c r="D786" s="53">
        <v>-30932.555716303577</v>
      </c>
      <c r="E786" s="53"/>
    </row>
    <row r="787">
      <c r="A787" s="53" t="s">
        <v>98</v>
      </c>
      <c r="B787" s="53">
        <v>4.0</v>
      </c>
      <c r="C787" s="53" t="s">
        <v>247</v>
      </c>
      <c r="D787" s="53">
        <v>-37813.04565022073</v>
      </c>
      <c r="E787" s="53"/>
    </row>
    <row r="788">
      <c r="A788" s="53" t="s">
        <v>98</v>
      </c>
      <c r="B788" s="53">
        <v>5.0</v>
      </c>
      <c r="C788" s="53" t="s">
        <v>247</v>
      </c>
      <c r="D788" s="53">
        <v>-33818.16717307525</v>
      </c>
      <c r="E788" s="53"/>
    </row>
    <row r="789">
      <c r="A789" s="53" t="s">
        <v>98</v>
      </c>
      <c r="B789" s="53">
        <v>6.0</v>
      </c>
      <c r="C789" s="53" t="s">
        <v>247</v>
      </c>
      <c r="D789" s="53">
        <v>-16423.941145892713</v>
      </c>
      <c r="E789" s="53"/>
    </row>
    <row r="790">
      <c r="A790" s="53" t="s">
        <v>98</v>
      </c>
      <c r="B790" s="53">
        <v>7.0</v>
      </c>
      <c r="C790" s="53" t="s">
        <v>247</v>
      </c>
      <c r="D790" s="53">
        <v>-44025.29137361361</v>
      </c>
      <c r="E790" s="53"/>
    </row>
    <row r="791">
      <c r="A791" s="53" t="s">
        <v>98</v>
      </c>
      <c r="B791" s="53">
        <v>8.0</v>
      </c>
      <c r="C791" s="53" t="s">
        <v>247</v>
      </c>
      <c r="D791" s="53">
        <v>-38507.81510889612</v>
      </c>
      <c r="E791" s="53"/>
    </row>
    <row r="792">
      <c r="A792" s="53" t="s">
        <v>98</v>
      </c>
      <c r="B792" s="53">
        <v>9.0</v>
      </c>
      <c r="C792" s="53" t="s">
        <v>247</v>
      </c>
      <c r="D792" s="53">
        <v>-22134.09721169138</v>
      </c>
      <c r="E792" s="53"/>
    </row>
    <row r="793">
      <c r="A793" s="53" t="s">
        <v>98</v>
      </c>
      <c r="B793" s="53">
        <v>10.0</v>
      </c>
      <c r="C793" s="53" t="s">
        <v>247</v>
      </c>
      <c r="D793" s="53">
        <v>145069.82811790943</v>
      </c>
      <c r="E793" s="53"/>
    </row>
    <row r="794">
      <c r="A794" s="53" t="s">
        <v>98</v>
      </c>
      <c r="B794" s="53">
        <v>11.0</v>
      </c>
      <c r="C794" s="53" t="s">
        <v>247</v>
      </c>
      <c r="D794" s="53">
        <v>-32983.806676635606</v>
      </c>
      <c r="E794" s="53"/>
    </row>
    <row r="795">
      <c r="A795" s="53" t="s">
        <v>98</v>
      </c>
      <c r="B795" s="53">
        <v>12.0</v>
      </c>
      <c r="C795" s="53" t="s">
        <v>247</v>
      </c>
      <c r="D795" s="53">
        <v>-14019.129280276333</v>
      </c>
      <c r="E795" s="53"/>
    </row>
    <row r="796">
      <c r="A796" s="53" t="s">
        <v>98</v>
      </c>
      <c r="B796" s="53">
        <v>13.0</v>
      </c>
      <c r="C796" s="53" t="s">
        <v>247</v>
      </c>
      <c r="D796" s="53">
        <v>-136978.75743431767</v>
      </c>
      <c r="E796" s="53"/>
    </row>
    <row r="797">
      <c r="A797" s="53" t="s">
        <v>98</v>
      </c>
      <c r="B797" s="53">
        <v>14.0</v>
      </c>
      <c r="C797" s="53" t="s">
        <v>247</v>
      </c>
      <c r="D797" s="53">
        <v>-37699.11867946143</v>
      </c>
      <c r="E797" s="53"/>
    </row>
    <row r="798">
      <c r="A798" s="53" t="s">
        <v>98</v>
      </c>
      <c r="B798" s="53">
        <v>15.0</v>
      </c>
      <c r="C798" s="53" t="s">
        <v>247</v>
      </c>
      <c r="D798" s="53">
        <v>20777.825307066698</v>
      </c>
      <c r="E798" s="53"/>
    </row>
    <row r="799">
      <c r="A799" s="53" t="s">
        <v>98</v>
      </c>
      <c r="B799" s="53">
        <v>16.0</v>
      </c>
      <c r="C799" s="53" t="s">
        <v>247</v>
      </c>
      <c r="D799" s="53">
        <v>34148.85901996891</v>
      </c>
      <c r="E799" s="53"/>
    </row>
    <row r="800">
      <c r="A800" s="53" t="s">
        <v>98</v>
      </c>
      <c r="B800" s="53">
        <v>17.0</v>
      </c>
      <c r="C800" s="53" t="s">
        <v>247</v>
      </c>
      <c r="D800" s="53">
        <v>27322.95354583816</v>
      </c>
      <c r="E800" s="53"/>
    </row>
    <row r="801">
      <c r="A801" s="53" t="s">
        <v>98</v>
      </c>
      <c r="B801" s="53">
        <v>18.0</v>
      </c>
      <c r="C801" s="53" t="s">
        <v>247</v>
      </c>
      <c r="D801" s="53">
        <v>-42996.693378842385</v>
      </c>
      <c r="E801" s="53"/>
    </row>
    <row r="802">
      <c r="A802" s="53" t="s">
        <v>98</v>
      </c>
      <c r="B802" s="53">
        <v>19.0</v>
      </c>
      <c r="C802" s="53" t="s">
        <v>247</v>
      </c>
      <c r="D802" s="53">
        <v>-48813.212207646895</v>
      </c>
      <c r="E802" s="53"/>
    </row>
    <row r="803">
      <c r="A803" s="53" t="s">
        <v>98</v>
      </c>
      <c r="B803" s="53">
        <v>20.0</v>
      </c>
      <c r="C803" s="53" t="s">
        <v>247</v>
      </c>
      <c r="D803" s="53">
        <v>26665.64895826515</v>
      </c>
      <c r="E803" s="53"/>
    </row>
    <row r="804">
      <c r="A804" s="53" t="s">
        <v>98</v>
      </c>
      <c r="B804" s="53">
        <v>21.0</v>
      </c>
      <c r="C804" s="53" t="s">
        <v>247</v>
      </c>
      <c r="D804" s="53">
        <v>-6506.781189113955</v>
      </c>
      <c r="E804" s="53"/>
    </row>
    <row r="805">
      <c r="A805" s="53" t="s">
        <v>98</v>
      </c>
      <c r="B805" s="53">
        <v>22.0</v>
      </c>
      <c r="C805" s="53" t="s">
        <v>247</v>
      </c>
      <c r="D805" s="53">
        <v>-103850.23172647107</v>
      </c>
      <c r="E805" s="53"/>
    </row>
    <row r="806">
      <c r="A806" s="53" t="s">
        <v>98</v>
      </c>
      <c r="B806" s="53">
        <v>23.0</v>
      </c>
      <c r="C806" s="53" t="s">
        <v>247</v>
      </c>
      <c r="D806" s="53">
        <v>2279.5091228562346</v>
      </c>
      <c r="E806" s="53"/>
    </row>
    <row r="807">
      <c r="A807" s="53"/>
      <c r="B807" s="53"/>
      <c r="C807" s="53"/>
      <c r="D807" s="53"/>
      <c r="E807" s="53"/>
    </row>
    <row r="808">
      <c r="A808" s="53"/>
      <c r="B808" s="53"/>
      <c r="C808" s="53"/>
      <c r="D808" s="53"/>
      <c r="E808" s="53"/>
    </row>
    <row r="809">
      <c r="A809" s="53"/>
      <c r="B809" s="53"/>
      <c r="C809" s="53"/>
      <c r="D809" s="53"/>
      <c r="E809" s="53"/>
    </row>
    <row r="810">
      <c r="A810" s="53"/>
      <c r="B810" s="53"/>
      <c r="C810" s="53"/>
      <c r="D810" s="53"/>
      <c r="E810" s="53"/>
    </row>
    <row r="811">
      <c r="A811" s="53"/>
      <c r="B811" s="53"/>
      <c r="C811" s="53"/>
      <c r="D811" s="53"/>
      <c r="E811" s="53"/>
    </row>
    <row r="812">
      <c r="A812" s="53"/>
      <c r="B812" s="53"/>
      <c r="C812" s="53"/>
      <c r="D812" s="53"/>
      <c r="E812" s="53"/>
    </row>
    <row r="813">
      <c r="A813" s="53"/>
      <c r="B813" s="53"/>
      <c r="C813" s="53"/>
      <c r="D813" s="53"/>
      <c r="E813" s="53"/>
    </row>
    <row r="814">
      <c r="A814" s="53"/>
      <c r="B814" s="53"/>
      <c r="C814" s="53"/>
      <c r="D814" s="53"/>
      <c r="E814" s="53"/>
    </row>
    <row r="815">
      <c r="A815" s="53"/>
      <c r="B815" s="53"/>
      <c r="C815" s="53"/>
      <c r="D815" s="53"/>
      <c r="E815" s="53"/>
    </row>
    <row r="816">
      <c r="A816" s="53"/>
      <c r="B816" s="53"/>
      <c r="C816" s="53"/>
      <c r="D816" s="53"/>
      <c r="E816" s="53"/>
    </row>
    <row r="817">
      <c r="A817" s="53"/>
      <c r="B817" s="53"/>
      <c r="C817" s="53"/>
      <c r="D817" s="53"/>
      <c r="E817" s="53"/>
    </row>
    <row r="818">
      <c r="A818" s="53"/>
      <c r="B818" s="53"/>
      <c r="C818" s="53"/>
      <c r="D818" s="53"/>
      <c r="E818" s="53"/>
    </row>
    <row r="819">
      <c r="A819" s="53"/>
      <c r="B819" s="53"/>
      <c r="C819" s="53"/>
      <c r="D819" s="53"/>
      <c r="E819" s="53"/>
    </row>
    <row r="820">
      <c r="A820" s="53"/>
      <c r="B820" s="53"/>
      <c r="C820" s="53"/>
      <c r="D820" s="53"/>
      <c r="E820" s="53"/>
    </row>
    <row r="821">
      <c r="A821" s="53"/>
      <c r="B821" s="53"/>
      <c r="C821" s="53"/>
      <c r="D821" s="53"/>
      <c r="E821" s="53"/>
    </row>
    <row r="822">
      <c r="A822" s="53"/>
      <c r="B822" s="53"/>
      <c r="C822" s="53"/>
      <c r="D822" s="53"/>
      <c r="E822" s="53"/>
    </row>
    <row r="823">
      <c r="A823" s="53"/>
      <c r="B823" s="53"/>
      <c r="C823" s="53"/>
      <c r="D823" s="53"/>
      <c r="E823" s="53"/>
    </row>
    <row r="824">
      <c r="A824" s="53"/>
      <c r="B824" s="53"/>
      <c r="C824" s="53"/>
      <c r="D824" s="53"/>
      <c r="E824" s="53"/>
    </row>
    <row r="825">
      <c r="A825" s="53"/>
      <c r="B825" s="53"/>
      <c r="C825" s="53"/>
      <c r="D825" s="53"/>
      <c r="E825" s="53"/>
    </row>
    <row r="826">
      <c r="A826" s="53"/>
      <c r="B826" s="53"/>
      <c r="C826" s="53"/>
      <c r="D826" s="53"/>
      <c r="E826" s="53"/>
    </row>
    <row r="827">
      <c r="A827" s="53"/>
      <c r="B827" s="53"/>
      <c r="C827" s="53"/>
      <c r="D827" s="53"/>
      <c r="E827" s="53"/>
    </row>
    <row r="828">
      <c r="A828" s="53"/>
      <c r="B828" s="53"/>
      <c r="C828" s="53"/>
      <c r="D828" s="53"/>
      <c r="E828" s="53"/>
    </row>
    <row r="829">
      <c r="A829" s="53"/>
      <c r="B829" s="53"/>
      <c r="C829" s="53"/>
      <c r="D829" s="53"/>
      <c r="E829" s="53"/>
    </row>
    <row r="830">
      <c r="A830" s="53"/>
      <c r="B830" s="53"/>
      <c r="C830" s="53"/>
      <c r="D830" s="53"/>
      <c r="E830" s="53"/>
    </row>
    <row r="831">
      <c r="A831" s="53"/>
      <c r="B831" s="53"/>
      <c r="C831" s="53"/>
      <c r="D831" s="53"/>
      <c r="E831" s="53"/>
    </row>
    <row r="832">
      <c r="A832" s="53"/>
      <c r="B832" s="53"/>
      <c r="C832" s="53"/>
      <c r="D832" s="53"/>
      <c r="E832" s="53"/>
    </row>
    <row r="833">
      <c r="A833" s="53"/>
      <c r="B833" s="53"/>
      <c r="C833" s="53"/>
      <c r="D833" s="53"/>
      <c r="E833" s="53"/>
    </row>
    <row r="834">
      <c r="A834" s="53"/>
      <c r="B834" s="53"/>
      <c r="C834" s="53"/>
      <c r="D834" s="53"/>
      <c r="E834" s="53"/>
    </row>
    <row r="835">
      <c r="A835" s="53"/>
      <c r="B835" s="53"/>
      <c r="C835" s="53"/>
      <c r="D835" s="53"/>
      <c r="E835" s="53"/>
    </row>
    <row r="836">
      <c r="A836" s="53"/>
      <c r="B836" s="53"/>
      <c r="C836" s="53"/>
      <c r="D836" s="53"/>
      <c r="E836" s="53"/>
    </row>
    <row r="837">
      <c r="A837" s="53"/>
      <c r="B837" s="53"/>
      <c r="C837" s="53"/>
      <c r="D837" s="53"/>
      <c r="E837" s="53"/>
    </row>
    <row r="838">
      <c r="A838" s="53"/>
      <c r="B838" s="53"/>
      <c r="C838" s="53"/>
      <c r="D838" s="53"/>
      <c r="E838" s="53"/>
    </row>
    <row r="839">
      <c r="A839" s="53"/>
      <c r="B839" s="53"/>
      <c r="C839" s="53"/>
      <c r="D839" s="53"/>
      <c r="E839" s="53"/>
    </row>
    <row r="840">
      <c r="A840" s="53"/>
      <c r="B840" s="53"/>
      <c r="C840" s="53"/>
      <c r="D840" s="53"/>
      <c r="E840" s="53"/>
    </row>
    <row r="841">
      <c r="A841" s="53"/>
      <c r="B841" s="53"/>
      <c r="C841" s="53"/>
      <c r="D841" s="53"/>
      <c r="E841" s="53"/>
    </row>
    <row r="842">
      <c r="A842" s="53"/>
      <c r="B842" s="53"/>
      <c r="C842" s="53"/>
      <c r="D842" s="53"/>
      <c r="E842" s="53"/>
    </row>
    <row r="843">
      <c r="A843" s="53"/>
      <c r="B843" s="53"/>
      <c r="C843" s="53"/>
      <c r="D843" s="53"/>
      <c r="E843" s="53"/>
    </row>
    <row r="844">
      <c r="A844" s="53"/>
      <c r="B844" s="53"/>
      <c r="C844" s="53"/>
      <c r="D844" s="53"/>
      <c r="E844" s="53"/>
    </row>
    <row r="845">
      <c r="A845" s="53"/>
      <c r="B845" s="53"/>
      <c r="C845" s="53"/>
      <c r="D845" s="53"/>
      <c r="E845" s="53"/>
    </row>
    <row r="846">
      <c r="A846" s="53"/>
      <c r="B846" s="53"/>
      <c r="C846" s="53"/>
      <c r="D846" s="53"/>
      <c r="E846" s="53"/>
    </row>
    <row r="847">
      <c r="A847" s="53"/>
      <c r="B847" s="53"/>
      <c r="C847" s="53"/>
      <c r="D847" s="53"/>
      <c r="E847" s="53"/>
    </row>
    <row r="848">
      <c r="A848" s="53"/>
      <c r="B848" s="53"/>
      <c r="C848" s="53"/>
      <c r="D848" s="53"/>
      <c r="E848" s="53"/>
    </row>
    <row r="849">
      <c r="A849" s="53"/>
      <c r="B849" s="53"/>
      <c r="C849" s="53"/>
      <c r="D849" s="53"/>
      <c r="E849" s="53"/>
    </row>
    <row r="850">
      <c r="A850" s="53"/>
      <c r="B850" s="53"/>
      <c r="C850" s="53"/>
      <c r="D850" s="53"/>
      <c r="E850" s="53"/>
    </row>
    <row r="851">
      <c r="A851" s="53"/>
      <c r="B851" s="53"/>
      <c r="C851" s="53"/>
      <c r="D851" s="53"/>
      <c r="E851" s="53"/>
    </row>
    <row r="852">
      <c r="A852" s="53"/>
      <c r="B852" s="53"/>
      <c r="C852" s="53"/>
      <c r="D852" s="53"/>
      <c r="E852" s="53"/>
    </row>
    <row r="853">
      <c r="A853" s="53"/>
      <c r="B853" s="53"/>
      <c r="C853" s="53"/>
      <c r="D853" s="53"/>
      <c r="E853" s="53"/>
    </row>
    <row r="854">
      <c r="A854" s="53"/>
      <c r="B854" s="53"/>
      <c r="C854" s="53"/>
      <c r="D854" s="53"/>
      <c r="E854" s="53"/>
    </row>
    <row r="855">
      <c r="A855" s="53"/>
      <c r="B855" s="53"/>
      <c r="C855" s="53"/>
      <c r="D855" s="53"/>
      <c r="E855" s="53"/>
    </row>
    <row r="856">
      <c r="A856" s="53"/>
      <c r="B856" s="53"/>
      <c r="C856" s="53"/>
      <c r="D856" s="53"/>
      <c r="E856" s="53"/>
    </row>
    <row r="857">
      <c r="A857" s="53"/>
      <c r="B857" s="53"/>
      <c r="C857" s="53"/>
      <c r="D857" s="53"/>
      <c r="E857" s="53"/>
    </row>
    <row r="858">
      <c r="A858" s="53"/>
      <c r="B858" s="53"/>
      <c r="C858" s="53"/>
      <c r="D858" s="53"/>
      <c r="E858" s="53"/>
    </row>
    <row r="859">
      <c r="A859" s="53"/>
      <c r="B859" s="53"/>
      <c r="C859" s="53"/>
      <c r="D859" s="53"/>
      <c r="E859" s="53"/>
    </row>
    <row r="860">
      <c r="A860" s="53"/>
      <c r="B860" s="53"/>
      <c r="C860" s="53"/>
      <c r="D860" s="53"/>
      <c r="E860" s="53"/>
    </row>
    <row r="861">
      <c r="A861" s="53"/>
      <c r="B861" s="53"/>
      <c r="C861" s="53"/>
      <c r="D861" s="53"/>
      <c r="E861" s="53"/>
    </row>
    <row r="862">
      <c r="A862" s="53"/>
      <c r="B862" s="53"/>
      <c r="C862" s="53"/>
      <c r="D862" s="53"/>
      <c r="E862" s="53"/>
    </row>
    <row r="863">
      <c r="A863" s="53"/>
      <c r="B863" s="53"/>
      <c r="C863" s="53"/>
      <c r="D863" s="53"/>
      <c r="E863" s="53"/>
    </row>
    <row r="864">
      <c r="A864" s="53"/>
      <c r="B864" s="53"/>
      <c r="C864" s="53"/>
      <c r="D864" s="53"/>
      <c r="E864" s="53"/>
    </row>
    <row r="865">
      <c r="A865" s="53"/>
      <c r="B865" s="53"/>
      <c r="C865" s="53"/>
      <c r="D865" s="53"/>
      <c r="E865" s="53"/>
    </row>
    <row r="866">
      <c r="A866" s="53"/>
      <c r="B866" s="53"/>
      <c r="C866" s="53"/>
      <c r="D866" s="53"/>
      <c r="E866" s="53"/>
    </row>
    <row r="867">
      <c r="A867" s="53"/>
      <c r="B867" s="53"/>
      <c r="C867" s="53"/>
      <c r="D867" s="53"/>
      <c r="E867" s="53"/>
    </row>
    <row r="868">
      <c r="A868" s="53"/>
      <c r="B868" s="53"/>
      <c r="C868" s="53"/>
      <c r="D868" s="53"/>
      <c r="E868" s="53"/>
    </row>
    <row r="869">
      <c r="A869" s="53"/>
      <c r="B869" s="53"/>
      <c r="C869" s="53"/>
      <c r="D869" s="53"/>
      <c r="E869" s="53"/>
    </row>
    <row r="870">
      <c r="A870" s="53"/>
      <c r="B870" s="53"/>
      <c r="C870" s="53"/>
      <c r="D870" s="53"/>
      <c r="E870" s="53"/>
    </row>
    <row r="871">
      <c r="A871" s="53"/>
      <c r="B871" s="53"/>
      <c r="C871" s="53"/>
      <c r="D871" s="53"/>
      <c r="E871" s="53"/>
    </row>
    <row r="872">
      <c r="A872" s="53"/>
      <c r="B872" s="53"/>
      <c r="C872" s="53"/>
      <c r="D872" s="53"/>
      <c r="E872" s="53"/>
    </row>
    <row r="873">
      <c r="A873" s="53"/>
      <c r="B873" s="53"/>
      <c r="C873" s="53"/>
      <c r="D873" s="53"/>
      <c r="E873" s="53"/>
    </row>
    <row r="874">
      <c r="A874" s="53"/>
      <c r="B874" s="53"/>
      <c r="C874" s="53"/>
      <c r="D874" s="53"/>
      <c r="E874" s="53"/>
    </row>
    <row r="875">
      <c r="A875" s="53"/>
      <c r="B875" s="53"/>
      <c r="C875" s="53"/>
      <c r="D875" s="53"/>
      <c r="E875" s="53"/>
    </row>
    <row r="876">
      <c r="A876" s="53"/>
      <c r="B876" s="53"/>
      <c r="C876" s="53"/>
      <c r="D876" s="53"/>
      <c r="E876" s="53"/>
    </row>
    <row r="877">
      <c r="A877" s="53"/>
      <c r="B877" s="53"/>
      <c r="C877" s="53"/>
      <c r="D877" s="53"/>
      <c r="E877" s="53"/>
    </row>
    <row r="878">
      <c r="A878" s="53"/>
      <c r="B878" s="53"/>
      <c r="C878" s="53"/>
      <c r="D878" s="53"/>
      <c r="E878" s="53"/>
    </row>
    <row r="879">
      <c r="A879" s="53"/>
      <c r="B879" s="53"/>
      <c r="C879" s="53"/>
      <c r="D879" s="53"/>
      <c r="E879" s="53"/>
    </row>
    <row r="880">
      <c r="A880" s="53"/>
      <c r="B880" s="53"/>
      <c r="C880" s="53"/>
      <c r="D880" s="53"/>
      <c r="E880" s="53"/>
    </row>
    <row r="881">
      <c r="A881" s="53"/>
      <c r="B881" s="53"/>
      <c r="C881" s="53"/>
      <c r="D881" s="53"/>
      <c r="E881" s="53"/>
    </row>
    <row r="882">
      <c r="A882" s="53"/>
      <c r="B882" s="53"/>
      <c r="C882" s="53"/>
      <c r="D882" s="53"/>
      <c r="E882" s="53"/>
    </row>
    <row r="883">
      <c r="A883" s="53"/>
      <c r="B883" s="53"/>
      <c r="C883" s="53"/>
      <c r="D883" s="53"/>
      <c r="E883" s="53"/>
    </row>
    <row r="884">
      <c r="A884" s="53"/>
      <c r="B884" s="53"/>
      <c r="C884" s="53"/>
      <c r="D884" s="53"/>
      <c r="E884" s="53"/>
    </row>
    <row r="885">
      <c r="A885" s="53"/>
      <c r="B885" s="53"/>
      <c r="C885" s="53"/>
      <c r="D885" s="53"/>
      <c r="E885" s="53"/>
    </row>
    <row r="886">
      <c r="A886" s="53"/>
      <c r="B886" s="53"/>
      <c r="C886" s="53"/>
      <c r="D886" s="53"/>
      <c r="E886" s="53"/>
    </row>
    <row r="887">
      <c r="A887" s="53"/>
      <c r="B887" s="53"/>
      <c r="C887" s="53"/>
      <c r="D887" s="53"/>
      <c r="E887" s="53"/>
    </row>
    <row r="888">
      <c r="A888" s="53"/>
      <c r="B888" s="53"/>
      <c r="C888" s="53"/>
      <c r="D888" s="53"/>
      <c r="E888" s="53"/>
    </row>
    <row r="889">
      <c r="A889" s="53"/>
      <c r="B889" s="53"/>
      <c r="C889" s="53"/>
      <c r="D889" s="53"/>
      <c r="E889" s="53"/>
    </row>
    <row r="890">
      <c r="A890" s="53"/>
      <c r="B890" s="53"/>
      <c r="C890" s="53"/>
      <c r="D890" s="53"/>
      <c r="E890" s="53"/>
    </row>
    <row r="891">
      <c r="A891" s="53"/>
      <c r="B891" s="53"/>
      <c r="C891" s="53"/>
      <c r="D891" s="53"/>
      <c r="E891" s="53"/>
    </row>
    <row r="892">
      <c r="A892" s="53"/>
      <c r="B892" s="53"/>
      <c r="C892" s="53"/>
      <c r="D892" s="53"/>
      <c r="E892" s="53"/>
    </row>
    <row r="893">
      <c r="A893" s="53"/>
      <c r="B893" s="53"/>
      <c r="C893" s="53"/>
      <c r="D893" s="53"/>
      <c r="E893" s="53"/>
    </row>
    <row r="894">
      <c r="A894" s="53"/>
      <c r="B894" s="53"/>
      <c r="C894" s="53"/>
      <c r="D894" s="53"/>
      <c r="E894" s="53"/>
    </row>
    <row r="895">
      <c r="A895" s="53"/>
      <c r="B895" s="53"/>
      <c r="C895" s="53"/>
      <c r="D895" s="53"/>
      <c r="E895" s="53"/>
    </row>
    <row r="896">
      <c r="A896" s="53"/>
      <c r="B896" s="53"/>
      <c r="C896" s="53"/>
      <c r="D896" s="53"/>
      <c r="E896" s="53"/>
    </row>
    <row r="897">
      <c r="A897" s="53"/>
      <c r="B897" s="53"/>
      <c r="C897" s="53"/>
      <c r="D897" s="53"/>
      <c r="E897" s="53"/>
    </row>
    <row r="898">
      <c r="A898" s="53"/>
      <c r="B898" s="53"/>
      <c r="C898" s="53"/>
      <c r="D898" s="53"/>
      <c r="E898" s="53"/>
    </row>
    <row r="899">
      <c r="A899" s="53"/>
      <c r="B899" s="53"/>
      <c r="C899" s="53"/>
      <c r="D899" s="53"/>
      <c r="E899" s="53"/>
    </row>
    <row r="900">
      <c r="A900" s="53"/>
      <c r="B900" s="53"/>
      <c r="C900" s="53"/>
      <c r="D900" s="53"/>
      <c r="E900" s="53"/>
    </row>
    <row r="901">
      <c r="A901" s="53"/>
      <c r="B901" s="53"/>
      <c r="C901" s="53"/>
      <c r="D901" s="53"/>
      <c r="E901" s="53"/>
    </row>
    <row r="902">
      <c r="A902" s="53"/>
      <c r="B902" s="53"/>
      <c r="C902" s="53"/>
      <c r="D902" s="53"/>
      <c r="E902" s="53"/>
    </row>
    <row r="903">
      <c r="A903" s="53"/>
      <c r="B903" s="53"/>
      <c r="C903" s="53"/>
      <c r="D903" s="53"/>
      <c r="E903" s="53"/>
    </row>
    <row r="904">
      <c r="A904" s="53"/>
      <c r="B904" s="53"/>
      <c r="C904" s="53"/>
      <c r="D904" s="53"/>
      <c r="E904" s="53"/>
    </row>
    <row r="905">
      <c r="A905" s="53"/>
      <c r="B905" s="53"/>
      <c r="C905" s="53"/>
      <c r="D905" s="53"/>
      <c r="E905" s="53"/>
    </row>
    <row r="906">
      <c r="A906" s="53"/>
      <c r="B906" s="53"/>
      <c r="C906" s="53"/>
      <c r="D906" s="53"/>
      <c r="E906" s="53"/>
    </row>
    <row r="907">
      <c r="A907" s="53"/>
      <c r="B907" s="53"/>
      <c r="C907" s="53"/>
      <c r="D907" s="53"/>
      <c r="E907" s="53"/>
    </row>
    <row r="908">
      <c r="A908" s="53"/>
      <c r="B908" s="53"/>
      <c r="C908" s="53"/>
      <c r="D908" s="53"/>
      <c r="E908" s="53"/>
    </row>
    <row r="909">
      <c r="A909" s="53"/>
      <c r="B909" s="53"/>
      <c r="C909" s="53"/>
      <c r="D909" s="53"/>
      <c r="E909" s="53"/>
    </row>
    <row r="910">
      <c r="A910" s="53"/>
      <c r="B910" s="53"/>
      <c r="C910" s="53"/>
      <c r="D910" s="53"/>
      <c r="E910" s="53"/>
    </row>
    <row r="911">
      <c r="A911" s="53"/>
      <c r="B911" s="53"/>
      <c r="C911" s="53"/>
      <c r="D911" s="53"/>
      <c r="E911" s="53"/>
    </row>
    <row r="912">
      <c r="A912" s="53"/>
      <c r="B912" s="53"/>
      <c r="C912" s="53"/>
      <c r="D912" s="53"/>
      <c r="E912" s="53"/>
    </row>
    <row r="913">
      <c r="A913" s="53"/>
      <c r="B913" s="53"/>
      <c r="C913" s="53"/>
      <c r="D913" s="53"/>
      <c r="E913" s="53"/>
    </row>
    <row r="914">
      <c r="A914" s="53"/>
      <c r="B914" s="53"/>
      <c r="C914" s="53"/>
      <c r="D914" s="53"/>
      <c r="E914" s="53"/>
    </row>
    <row r="915">
      <c r="A915" s="53"/>
      <c r="B915" s="53"/>
      <c r="C915" s="53"/>
      <c r="D915" s="53"/>
      <c r="E915" s="53"/>
    </row>
    <row r="916">
      <c r="A916" s="53"/>
      <c r="B916" s="53"/>
      <c r="C916" s="53"/>
      <c r="D916" s="53"/>
      <c r="E916" s="53"/>
    </row>
    <row r="917">
      <c r="A917" s="53"/>
      <c r="B917" s="53"/>
      <c r="C917" s="53"/>
      <c r="D917" s="53"/>
      <c r="E917" s="53"/>
    </row>
    <row r="918">
      <c r="A918" s="53"/>
      <c r="B918" s="53"/>
      <c r="C918" s="53"/>
      <c r="D918" s="53"/>
      <c r="E918" s="53"/>
    </row>
    <row r="919">
      <c r="A919" s="53"/>
      <c r="B919" s="53"/>
      <c r="C919" s="53"/>
      <c r="D919" s="53"/>
      <c r="E919" s="53"/>
    </row>
    <row r="920">
      <c r="A920" s="53"/>
      <c r="B920" s="53"/>
      <c r="C920" s="53"/>
      <c r="D920" s="53"/>
      <c r="E920" s="53"/>
    </row>
    <row r="921">
      <c r="A921" s="53"/>
      <c r="B921" s="53"/>
      <c r="C921" s="53"/>
      <c r="D921" s="53"/>
      <c r="E921" s="53"/>
    </row>
    <row r="922">
      <c r="A922" s="53"/>
      <c r="B922" s="53"/>
      <c r="C922" s="53"/>
      <c r="D922" s="53"/>
      <c r="E922" s="53"/>
    </row>
    <row r="923">
      <c r="A923" s="53"/>
      <c r="B923" s="53"/>
      <c r="C923" s="53"/>
      <c r="D923" s="53"/>
      <c r="E923" s="53"/>
    </row>
    <row r="924">
      <c r="A924" s="53"/>
      <c r="B924" s="53"/>
      <c r="C924" s="53"/>
      <c r="D924" s="53"/>
      <c r="E924" s="53"/>
    </row>
    <row r="925">
      <c r="A925" s="53"/>
      <c r="B925" s="53"/>
      <c r="C925" s="53"/>
      <c r="D925" s="53"/>
      <c r="E925" s="53"/>
    </row>
    <row r="926">
      <c r="A926" s="53"/>
      <c r="B926" s="53"/>
      <c r="C926" s="53"/>
      <c r="D926" s="53"/>
      <c r="E926" s="53"/>
    </row>
    <row r="927">
      <c r="A927" s="53"/>
      <c r="B927" s="53"/>
      <c r="C927" s="53"/>
      <c r="D927" s="53"/>
      <c r="E927" s="53"/>
    </row>
    <row r="928">
      <c r="A928" s="53"/>
      <c r="B928" s="53"/>
      <c r="C928" s="53"/>
      <c r="D928" s="53"/>
      <c r="E928" s="53"/>
    </row>
    <row r="929">
      <c r="A929" s="53"/>
      <c r="B929" s="53"/>
      <c r="C929" s="53"/>
      <c r="D929" s="53"/>
      <c r="E929" s="53"/>
    </row>
    <row r="930">
      <c r="A930" s="53"/>
      <c r="B930" s="53"/>
      <c r="C930" s="53"/>
      <c r="D930" s="53"/>
      <c r="E930" s="53"/>
    </row>
    <row r="931">
      <c r="A931" s="53"/>
      <c r="B931" s="53"/>
      <c r="C931" s="53"/>
      <c r="D931" s="53"/>
      <c r="E931" s="53"/>
    </row>
    <row r="932">
      <c r="A932" s="53"/>
      <c r="B932" s="53"/>
      <c r="C932" s="53"/>
      <c r="D932" s="53"/>
      <c r="E932" s="53"/>
    </row>
    <row r="933">
      <c r="A933" s="53"/>
      <c r="B933" s="53"/>
      <c r="C933" s="53"/>
      <c r="D933" s="53"/>
      <c r="E933" s="53"/>
    </row>
    <row r="934">
      <c r="A934" s="53"/>
      <c r="B934" s="53"/>
      <c r="C934" s="53"/>
      <c r="D934" s="53"/>
      <c r="E934" s="53"/>
    </row>
    <row r="935">
      <c r="A935" s="53"/>
      <c r="B935" s="53"/>
      <c r="C935" s="53"/>
      <c r="D935" s="53"/>
      <c r="E935" s="53"/>
    </row>
    <row r="936">
      <c r="A936" s="53"/>
      <c r="B936" s="53"/>
      <c r="C936" s="53"/>
      <c r="D936" s="53"/>
      <c r="E936" s="53"/>
    </row>
    <row r="937">
      <c r="A937" s="53"/>
      <c r="B937" s="53"/>
      <c r="C937" s="53"/>
      <c r="D937" s="53"/>
      <c r="E937" s="53"/>
    </row>
    <row r="938">
      <c r="A938" s="53"/>
      <c r="B938" s="53"/>
      <c r="C938" s="53"/>
      <c r="D938" s="53"/>
      <c r="E938" s="53"/>
    </row>
    <row r="939">
      <c r="A939" s="53"/>
      <c r="B939" s="53"/>
      <c r="C939" s="53"/>
      <c r="D939" s="53"/>
      <c r="E939" s="53"/>
    </row>
    <row r="940">
      <c r="A940" s="53"/>
      <c r="B940" s="53"/>
      <c r="C940" s="53"/>
      <c r="D940" s="53"/>
      <c r="E940" s="53"/>
    </row>
    <row r="941">
      <c r="A941" s="53"/>
      <c r="B941" s="53"/>
      <c r="C941" s="53"/>
      <c r="D941" s="53"/>
      <c r="E941" s="53"/>
    </row>
    <row r="942">
      <c r="A942" s="53"/>
      <c r="B942" s="53"/>
      <c r="C942" s="53"/>
      <c r="D942" s="53"/>
      <c r="E942" s="53"/>
    </row>
    <row r="943">
      <c r="A943" s="53"/>
      <c r="B943" s="53"/>
      <c r="C943" s="53"/>
      <c r="D943" s="53"/>
      <c r="E943" s="53"/>
    </row>
    <row r="944">
      <c r="A944" s="53"/>
      <c r="B944" s="53"/>
      <c r="C944" s="53"/>
      <c r="D944" s="53"/>
      <c r="E944" s="53"/>
    </row>
    <row r="945">
      <c r="A945" s="53"/>
      <c r="B945" s="53"/>
      <c r="C945" s="53"/>
      <c r="D945" s="53"/>
      <c r="E945" s="53"/>
    </row>
    <row r="946">
      <c r="A946" s="53"/>
      <c r="B946" s="53"/>
      <c r="C946" s="53"/>
      <c r="D946" s="53"/>
      <c r="E946" s="53"/>
    </row>
    <row r="947">
      <c r="A947" s="53"/>
      <c r="B947" s="53"/>
      <c r="C947" s="53"/>
      <c r="D947" s="53"/>
      <c r="E947" s="53"/>
    </row>
    <row r="948">
      <c r="A948" s="53"/>
      <c r="B948" s="53"/>
      <c r="C948" s="53"/>
      <c r="D948" s="53"/>
      <c r="E948" s="53"/>
    </row>
    <row r="949">
      <c r="A949" s="53"/>
      <c r="B949" s="53"/>
      <c r="C949" s="53"/>
      <c r="D949" s="53"/>
      <c r="E949" s="53"/>
    </row>
    <row r="950">
      <c r="A950" s="53"/>
      <c r="B950" s="53"/>
      <c r="C950" s="53"/>
      <c r="D950" s="53"/>
      <c r="E950" s="53"/>
    </row>
    <row r="951">
      <c r="A951" s="53"/>
      <c r="B951" s="53"/>
      <c r="C951" s="53"/>
      <c r="D951" s="53"/>
      <c r="E951" s="53"/>
    </row>
    <row r="952">
      <c r="A952" s="53"/>
      <c r="B952" s="53"/>
      <c r="C952" s="53"/>
      <c r="D952" s="53"/>
      <c r="E952" s="53"/>
    </row>
    <row r="953">
      <c r="A953" s="53"/>
      <c r="B953" s="53"/>
      <c r="C953" s="53"/>
      <c r="D953" s="53"/>
      <c r="E953" s="53"/>
    </row>
    <row r="954">
      <c r="A954" s="53"/>
      <c r="B954" s="53"/>
      <c r="C954" s="53"/>
      <c r="D954" s="53"/>
      <c r="E954" s="53"/>
    </row>
    <row r="955">
      <c r="A955" s="53"/>
      <c r="B955" s="53"/>
      <c r="C955" s="53"/>
      <c r="D955" s="53"/>
      <c r="E955" s="53"/>
    </row>
    <row r="956">
      <c r="A956" s="53"/>
      <c r="B956" s="53"/>
      <c r="C956" s="53"/>
      <c r="D956" s="53"/>
      <c r="E956" s="53"/>
    </row>
    <row r="957">
      <c r="A957" s="53"/>
      <c r="B957" s="53"/>
      <c r="C957" s="53"/>
      <c r="D957" s="53"/>
      <c r="E957" s="53"/>
    </row>
    <row r="958">
      <c r="A958" s="53"/>
      <c r="B958" s="53"/>
      <c r="C958" s="53"/>
      <c r="D958" s="53"/>
      <c r="E958" s="53"/>
    </row>
    <row r="959">
      <c r="A959" s="53"/>
      <c r="B959" s="53"/>
      <c r="C959" s="53"/>
      <c r="D959" s="53"/>
      <c r="E959" s="53"/>
    </row>
    <row r="960">
      <c r="A960" s="53"/>
      <c r="B960" s="53"/>
      <c r="C960" s="53"/>
      <c r="D960" s="53"/>
      <c r="E960" s="53"/>
    </row>
    <row r="961">
      <c r="A961" s="53"/>
      <c r="B961" s="53"/>
      <c r="C961" s="53"/>
      <c r="D961" s="53"/>
      <c r="E961" s="53"/>
    </row>
    <row r="962">
      <c r="A962" s="53"/>
      <c r="B962" s="53"/>
      <c r="C962" s="53"/>
      <c r="D962" s="53"/>
      <c r="E962" s="53"/>
    </row>
    <row r="963">
      <c r="A963" s="53"/>
      <c r="B963" s="53"/>
      <c r="C963" s="53"/>
      <c r="D963" s="53"/>
      <c r="E963" s="53"/>
    </row>
    <row r="964">
      <c r="A964" s="53"/>
      <c r="B964" s="53"/>
      <c r="C964" s="53"/>
      <c r="D964" s="53"/>
      <c r="E964" s="53"/>
    </row>
    <row r="965">
      <c r="A965" s="53"/>
      <c r="B965" s="53"/>
      <c r="C965" s="53"/>
      <c r="D965" s="53"/>
      <c r="E965" s="53"/>
    </row>
    <row r="966">
      <c r="A966" s="53"/>
      <c r="B966" s="53"/>
      <c r="C966" s="53"/>
      <c r="D966" s="53"/>
      <c r="E966" s="53"/>
    </row>
    <row r="967">
      <c r="A967" s="53"/>
      <c r="B967" s="53"/>
      <c r="C967" s="53"/>
      <c r="D967" s="53"/>
      <c r="E967" s="53"/>
    </row>
    <row r="968">
      <c r="A968" s="53"/>
      <c r="B968" s="53"/>
      <c r="C968" s="53"/>
      <c r="D968" s="53"/>
      <c r="E968" s="53"/>
    </row>
    <row r="969">
      <c r="A969" s="53"/>
      <c r="B969" s="53"/>
      <c r="C969" s="53"/>
      <c r="D969" s="53"/>
      <c r="E969" s="53"/>
    </row>
    <row r="970">
      <c r="A970" s="53"/>
      <c r="B970" s="53"/>
      <c r="C970" s="53"/>
      <c r="D970" s="53"/>
      <c r="E970" s="53"/>
    </row>
    <row r="971">
      <c r="A971" s="53"/>
      <c r="B971" s="53"/>
      <c r="C971" s="53"/>
      <c r="D971" s="53"/>
      <c r="E971" s="53"/>
    </row>
    <row r="972">
      <c r="A972" s="53"/>
      <c r="B972" s="53"/>
      <c r="C972" s="53"/>
      <c r="D972" s="53"/>
      <c r="E972" s="53"/>
    </row>
    <row r="973">
      <c r="A973" s="53"/>
      <c r="B973" s="53"/>
      <c r="C973" s="53"/>
      <c r="D973" s="53"/>
      <c r="E973" s="53"/>
    </row>
    <row r="974">
      <c r="A974" s="53"/>
      <c r="B974" s="53"/>
      <c r="C974" s="53"/>
      <c r="D974" s="53"/>
      <c r="E974" s="53"/>
    </row>
    <row r="975">
      <c r="A975" s="53"/>
      <c r="B975" s="53"/>
      <c r="C975" s="53"/>
      <c r="D975" s="53"/>
      <c r="E975" s="53"/>
    </row>
    <row r="976">
      <c r="A976" s="53"/>
      <c r="B976" s="53"/>
      <c r="C976" s="53"/>
      <c r="D976" s="53"/>
      <c r="E976" s="53"/>
    </row>
    <row r="977">
      <c r="A977" s="53"/>
      <c r="B977" s="53"/>
      <c r="C977" s="53"/>
      <c r="D977" s="53"/>
      <c r="E977" s="53"/>
    </row>
    <row r="978">
      <c r="A978" s="53"/>
      <c r="B978" s="53"/>
      <c r="C978" s="53"/>
      <c r="D978" s="53"/>
      <c r="E978" s="53"/>
    </row>
    <row r="979">
      <c r="A979" s="53"/>
      <c r="B979" s="53"/>
      <c r="C979" s="53"/>
      <c r="D979" s="53"/>
      <c r="E979" s="53"/>
    </row>
    <row r="980">
      <c r="A980" s="53"/>
      <c r="B980" s="53"/>
      <c r="C980" s="53"/>
      <c r="D980" s="53"/>
      <c r="E980" s="53"/>
    </row>
    <row r="981">
      <c r="A981" s="53"/>
      <c r="B981" s="53"/>
      <c r="C981" s="53"/>
      <c r="D981" s="53"/>
      <c r="E981" s="53"/>
    </row>
    <row r="982">
      <c r="A982" s="53"/>
      <c r="B982" s="53"/>
      <c r="C982" s="53"/>
      <c r="D982" s="53"/>
      <c r="E982" s="53"/>
    </row>
    <row r="983">
      <c r="A983" s="53"/>
      <c r="B983" s="53"/>
      <c r="C983" s="53"/>
      <c r="D983" s="53"/>
      <c r="E983" s="53"/>
    </row>
    <row r="984">
      <c r="A984" s="53"/>
      <c r="B984" s="53"/>
      <c r="C984" s="53"/>
      <c r="D984" s="53"/>
      <c r="E984" s="53"/>
    </row>
    <row r="985">
      <c r="A985" s="53"/>
      <c r="B985" s="53"/>
      <c r="C985" s="53"/>
      <c r="D985" s="53"/>
      <c r="E985" s="53"/>
    </row>
    <row r="986">
      <c r="A986" s="53"/>
      <c r="B986" s="53"/>
      <c r="C986" s="53"/>
      <c r="D986" s="53"/>
      <c r="E986" s="53"/>
    </row>
    <row r="987">
      <c r="A987" s="53"/>
      <c r="B987" s="53"/>
      <c r="C987" s="53"/>
      <c r="D987" s="53"/>
      <c r="E987" s="53"/>
    </row>
    <row r="988">
      <c r="A988" s="53"/>
      <c r="B988" s="53"/>
      <c r="C988" s="53"/>
      <c r="D988" s="53"/>
      <c r="E988" s="53"/>
    </row>
    <row r="989">
      <c r="A989" s="53"/>
      <c r="B989" s="53"/>
      <c r="C989" s="53"/>
      <c r="D989" s="53"/>
      <c r="E989" s="53"/>
    </row>
    <row r="990">
      <c r="A990" s="53"/>
      <c r="B990" s="53"/>
      <c r="C990" s="53"/>
      <c r="D990" s="53"/>
      <c r="E990" s="53"/>
    </row>
    <row r="991">
      <c r="A991" s="53"/>
      <c r="B991" s="53"/>
      <c r="C991" s="53"/>
      <c r="D991" s="53"/>
      <c r="E991" s="53"/>
    </row>
    <row r="992">
      <c r="A992" s="53"/>
      <c r="B992" s="53"/>
      <c r="C992" s="53"/>
      <c r="D992" s="53"/>
      <c r="E992" s="53"/>
    </row>
    <row r="993">
      <c r="A993" s="53"/>
      <c r="B993" s="53"/>
      <c r="C993" s="53"/>
      <c r="D993" s="53"/>
      <c r="E993" s="53"/>
    </row>
    <row r="994">
      <c r="A994" s="53"/>
      <c r="B994" s="53"/>
      <c r="C994" s="53"/>
      <c r="D994" s="53"/>
      <c r="E994" s="53"/>
    </row>
    <row r="995">
      <c r="A995" s="53"/>
      <c r="B995" s="53"/>
      <c r="C995" s="53"/>
      <c r="D995" s="53"/>
      <c r="E995" s="53"/>
    </row>
    <row r="996">
      <c r="A996" s="53"/>
      <c r="B996" s="53"/>
      <c r="C996" s="53"/>
      <c r="D996" s="53"/>
      <c r="E996" s="53"/>
    </row>
    <row r="997">
      <c r="A997" s="53"/>
      <c r="B997" s="53"/>
      <c r="C997" s="53"/>
      <c r="D997" s="53"/>
      <c r="E997" s="53"/>
    </row>
    <row r="998">
      <c r="A998" s="53"/>
      <c r="B998" s="53"/>
      <c r="C998" s="53"/>
      <c r="D998" s="53"/>
      <c r="E998" s="53"/>
    </row>
    <row r="999">
      <c r="A999" s="53"/>
      <c r="B999" s="53"/>
      <c r="C999" s="53"/>
      <c r="D999" s="53"/>
      <c r="E999" s="53"/>
    </row>
    <row r="1000">
      <c r="A1000" s="53"/>
      <c r="B1000" s="53"/>
      <c r="C1000" s="53"/>
      <c r="D1000" s="53"/>
      <c r="E1000" s="53"/>
    </row>
    <row r="1001">
      <c r="A1001" s="53"/>
      <c r="B1001" s="53"/>
      <c r="C1001" s="53"/>
      <c r="D1001" s="53"/>
      <c r="E1001" s="53"/>
    </row>
    <row r="1002">
      <c r="A1002" s="53"/>
      <c r="B1002" s="53"/>
      <c r="C1002" s="53"/>
      <c r="D1002" s="53"/>
      <c r="E1002" s="53"/>
    </row>
    <row r="1003">
      <c r="A1003" s="53"/>
      <c r="B1003" s="53"/>
      <c r="C1003" s="53"/>
      <c r="D1003" s="53"/>
      <c r="E1003" s="53"/>
    </row>
    <row r="1004">
      <c r="A1004" s="53"/>
      <c r="B1004" s="53"/>
      <c r="C1004" s="53"/>
      <c r="D1004" s="53"/>
      <c r="E1004" s="53"/>
    </row>
    <row r="1005">
      <c r="A1005" s="53"/>
      <c r="B1005" s="53"/>
      <c r="C1005" s="53"/>
      <c r="D1005" s="53"/>
      <c r="E1005" s="53"/>
    </row>
    <row r="1006">
      <c r="A1006" s="53"/>
      <c r="B1006" s="53"/>
      <c r="C1006" s="53"/>
      <c r="D1006" s="53"/>
      <c r="E1006" s="53"/>
    </row>
    <row r="1007">
      <c r="A1007" s="53"/>
      <c r="B1007" s="53"/>
      <c r="C1007" s="53"/>
      <c r="D1007" s="53"/>
      <c r="E1007" s="53"/>
    </row>
    <row r="1008">
      <c r="A1008" s="53"/>
      <c r="B1008" s="53"/>
      <c r="C1008" s="53"/>
      <c r="D1008" s="53"/>
      <c r="E1008" s="53"/>
    </row>
    <row r="1009">
      <c r="A1009" s="53"/>
      <c r="B1009" s="53"/>
      <c r="C1009" s="53"/>
      <c r="D1009" s="53"/>
      <c r="E1009" s="53"/>
    </row>
    <row r="1010">
      <c r="A1010" s="53"/>
      <c r="B1010" s="53"/>
      <c r="C1010" s="53"/>
      <c r="D1010" s="53"/>
      <c r="E1010" s="53"/>
    </row>
    <row r="1011">
      <c r="A1011" s="53"/>
      <c r="B1011" s="53"/>
      <c r="C1011" s="53"/>
      <c r="D1011" s="53"/>
      <c r="E1011" s="53"/>
    </row>
    <row r="1012">
      <c r="A1012" s="53"/>
      <c r="B1012" s="53"/>
      <c r="C1012" s="53"/>
      <c r="D1012" s="53"/>
      <c r="E1012" s="53"/>
    </row>
    <row r="1013">
      <c r="A1013" s="53"/>
      <c r="B1013" s="53"/>
      <c r="C1013" s="53"/>
      <c r="D1013" s="53"/>
      <c r="E1013" s="53"/>
    </row>
    <row r="1014">
      <c r="A1014" s="53"/>
      <c r="B1014" s="53"/>
      <c r="C1014" s="53"/>
      <c r="D1014" s="53"/>
      <c r="E1014" s="53"/>
    </row>
    <row r="1015">
      <c r="A1015" s="53"/>
      <c r="B1015" s="53"/>
      <c r="C1015" s="53"/>
      <c r="D1015" s="53"/>
      <c r="E1015" s="53"/>
    </row>
    <row r="1016">
      <c r="A1016" s="53"/>
      <c r="B1016" s="53"/>
      <c r="C1016" s="53"/>
      <c r="D1016" s="53"/>
      <c r="E1016" s="53"/>
    </row>
    <row r="1017">
      <c r="A1017" s="53"/>
      <c r="B1017" s="53"/>
      <c r="C1017" s="53"/>
      <c r="D1017" s="53"/>
      <c r="E1017" s="53"/>
    </row>
    <row r="1018">
      <c r="A1018" s="53"/>
      <c r="B1018" s="53"/>
      <c r="C1018" s="53"/>
      <c r="D1018" s="53"/>
      <c r="E1018" s="53"/>
    </row>
    <row r="1019">
      <c r="A1019" s="53"/>
      <c r="B1019" s="53"/>
      <c r="C1019" s="53"/>
      <c r="D1019" s="53"/>
      <c r="E1019" s="53"/>
    </row>
    <row r="1020">
      <c r="A1020" s="53"/>
      <c r="B1020" s="53"/>
      <c r="C1020" s="53"/>
      <c r="D1020" s="53"/>
      <c r="E1020" s="53"/>
    </row>
    <row r="1021">
      <c r="A1021" s="53"/>
      <c r="B1021" s="53"/>
      <c r="C1021" s="53"/>
      <c r="D1021" s="53"/>
      <c r="E1021" s="53"/>
    </row>
    <row r="1022">
      <c r="A1022" s="53"/>
      <c r="B1022" s="53"/>
      <c r="C1022" s="53"/>
      <c r="D1022" s="53"/>
      <c r="E1022" s="53"/>
    </row>
    <row r="1023">
      <c r="A1023" s="53"/>
      <c r="B1023" s="53"/>
      <c r="C1023" s="53"/>
      <c r="D1023" s="53"/>
      <c r="E1023" s="53"/>
    </row>
    <row r="1024">
      <c r="A1024" s="53"/>
      <c r="B1024" s="53"/>
      <c r="C1024" s="53"/>
      <c r="D1024" s="53"/>
      <c r="E1024" s="53"/>
    </row>
    <row r="1025">
      <c r="A1025" s="53"/>
      <c r="B1025" s="53"/>
      <c r="C1025" s="53"/>
      <c r="D1025" s="53"/>
      <c r="E1025" s="53"/>
    </row>
    <row r="1026">
      <c r="A1026" s="53"/>
      <c r="B1026" s="53"/>
      <c r="C1026" s="53"/>
      <c r="D1026" s="53"/>
      <c r="E1026" s="53"/>
    </row>
    <row r="1027">
      <c r="A1027" s="53"/>
      <c r="B1027" s="53"/>
      <c r="C1027" s="53"/>
      <c r="D1027" s="53"/>
      <c r="E1027" s="53"/>
    </row>
    <row r="1028">
      <c r="A1028" s="53"/>
      <c r="B1028" s="53"/>
      <c r="C1028" s="53"/>
      <c r="D1028" s="53"/>
      <c r="E1028" s="53"/>
    </row>
    <row r="1029">
      <c r="A1029" s="53"/>
      <c r="B1029" s="53"/>
      <c r="C1029" s="53"/>
      <c r="D1029" s="53"/>
      <c r="E1029" s="53"/>
    </row>
    <row r="1030">
      <c r="A1030" s="53"/>
      <c r="B1030" s="53"/>
      <c r="C1030" s="53"/>
      <c r="D1030" s="53"/>
      <c r="E1030" s="53"/>
    </row>
    <row r="1031">
      <c r="A1031" s="53"/>
      <c r="B1031" s="53"/>
      <c r="C1031" s="53"/>
      <c r="D1031" s="53"/>
      <c r="E1031" s="53"/>
    </row>
    <row r="1032">
      <c r="A1032" s="53"/>
      <c r="B1032" s="53"/>
      <c r="C1032" s="53"/>
      <c r="D1032" s="53"/>
      <c r="E1032" s="53"/>
    </row>
    <row r="1033">
      <c r="A1033" s="53"/>
      <c r="B1033" s="53"/>
      <c r="C1033" s="53"/>
      <c r="D1033" s="53"/>
      <c r="E1033" s="53"/>
    </row>
    <row r="1034">
      <c r="A1034" s="53"/>
      <c r="B1034" s="53"/>
      <c r="C1034" s="53"/>
      <c r="D1034" s="53"/>
      <c r="E1034" s="53"/>
    </row>
    <row r="1035">
      <c r="A1035" s="53"/>
      <c r="B1035" s="53"/>
      <c r="C1035" s="53"/>
      <c r="D1035" s="53"/>
      <c r="E1035" s="53"/>
    </row>
    <row r="1036">
      <c r="A1036" s="53"/>
      <c r="B1036" s="53"/>
      <c r="C1036" s="53"/>
      <c r="D1036" s="53"/>
      <c r="E1036" s="53"/>
    </row>
    <row r="1037">
      <c r="A1037" s="53"/>
      <c r="B1037" s="53"/>
      <c r="C1037" s="53"/>
      <c r="D1037" s="53"/>
      <c r="E1037" s="53"/>
    </row>
    <row r="1038">
      <c r="A1038" s="53"/>
      <c r="B1038" s="53"/>
      <c r="C1038" s="53"/>
      <c r="D1038" s="53"/>
      <c r="E1038" s="53"/>
    </row>
    <row r="1039">
      <c r="A1039" s="53"/>
      <c r="B1039" s="53"/>
      <c r="C1039" s="53"/>
      <c r="D1039" s="53"/>
      <c r="E1039" s="53"/>
    </row>
    <row r="1040">
      <c r="A1040" s="53"/>
      <c r="B1040" s="53"/>
      <c r="C1040" s="53"/>
      <c r="D1040" s="53"/>
      <c r="E1040" s="53"/>
    </row>
    <row r="1041">
      <c r="A1041" s="53"/>
      <c r="B1041" s="53"/>
      <c r="C1041" s="53"/>
      <c r="D1041" s="53"/>
      <c r="E1041" s="53"/>
    </row>
    <row r="1042">
      <c r="A1042" s="53"/>
      <c r="B1042" s="53"/>
      <c r="C1042" s="53"/>
      <c r="D1042" s="53"/>
      <c r="E1042" s="53"/>
    </row>
    <row r="1043">
      <c r="A1043" s="53"/>
      <c r="B1043" s="53"/>
      <c r="C1043" s="53"/>
      <c r="D1043" s="53"/>
      <c r="E1043" s="53"/>
    </row>
    <row r="1044">
      <c r="A1044" s="53"/>
      <c r="B1044" s="53"/>
      <c r="C1044" s="53"/>
      <c r="D1044" s="53"/>
      <c r="E1044" s="53"/>
    </row>
    <row r="1045">
      <c r="A1045" s="53"/>
      <c r="B1045" s="53"/>
      <c r="C1045" s="53"/>
      <c r="D1045" s="53"/>
      <c r="E1045" s="53"/>
    </row>
    <row r="1046">
      <c r="A1046" s="53"/>
      <c r="B1046" s="53"/>
      <c r="C1046" s="53"/>
      <c r="D1046" s="53"/>
      <c r="E1046" s="53"/>
    </row>
    <row r="1047">
      <c r="A1047" s="53"/>
      <c r="B1047" s="53"/>
      <c r="C1047" s="53"/>
      <c r="D1047" s="53"/>
      <c r="E1047" s="53"/>
    </row>
    <row r="1048">
      <c r="A1048" s="53"/>
      <c r="B1048" s="53"/>
      <c r="C1048" s="53"/>
      <c r="D1048" s="53"/>
      <c r="E1048" s="53"/>
    </row>
    <row r="1049">
      <c r="A1049" s="53"/>
      <c r="B1049" s="53"/>
      <c r="C1049" s="53"/>
      <c r="D1049" s="53"/>
      <c r="E1049" s="53"/>
    </row>
    <row r="1050">
      <c r="A1050" s="53"/>
      <c r="B1050" s="53"/>
      <c r="C1050" s="53"/>
      <c r="D1050" s="53"/>
      <c r="E1050" s="53"/>
    </row>
    <row r="1051">
      <c r="A1051" s="53"/>
      <c r="B1051" s="53"/>
      <c r="C1051" s="53"/>
      <c r="D1051" s="53"/>
      <c r="E1051" s="53"/>
    </row>
    <row r="1052">
      <c r="A1052" s="53"/>
      <c r="B1052" s="53"/>
      <c r="C1052" s="53"/>
      <c r="D1052" s="53"/>
      <c r="E1052" s="53"/>
    </row>
    <row r="1053">
      <c r="A1053" s="53"/>
      <c r="B1053" s="53"/>
      <c r="C1053" s="53"/>
      <c r="D1053" s="53"/>
      <c r="E1053" s="53"/>
    </row>
    <row r="1054">
      <c r="A1054" s="53"/>
      <c r="B1054" s="53"/>
      <c r="C1054" s="53"/>
      <c r="D1054" s="53"/>
      <c r="E1054" s="53"/>
    </row>
    <row r="1055">
      <c r="A1055" s="53"/>
      <c r="B1055" s="53"/>
      <c r="C1055" s="53"/>
      <c r="D1055" s="53"/>
      <c r="E1055" s="53"/>
    </row>
    <row r="1056">
      <c r="A1056" s="53"/>
      <c r="B1056" s="53"/>
      <c r="C1056" s="53"/>
      <c r="D1056" s="53"/>
      <c r="E1056" s="53"/>
    </row>
    <row r="1057">
      <c r="A1057" s="53"/>
      <c r="B1057" s="53"/>
      <c r="C1057" s="53"/>
      <c r="D1057" s="53"/>
      <c r="E1057" s="53"/>
    </row>
    <row r="1058">
      <c r="A1058" s="53"/>
      <c r="B1058" s="53"/>
      <c r="C1058" s="53"/>
      <c r="D1058" s="53"/>
      <c r="E1058" s="53"/>
    </row>
    <row r="1059">
      <c r="A1059" s="53"/>
      <c r="B1059" s="53"/>
      <c r="C1059" s="53"/>
      <c r="D1059" s="53"/>
      <c r="E1059" s="53"/>
    </row>
    <row r="1060">
      <c r="A1060" s="53"/>
      <c r="B1060" s="53"/>
      <c r="C1060" s="53"/>
      <c r="D1060" s="53"/>
      <c r="E1060" s="53"/>
    </row>
    <row r="1061">
      <c r="A1061" s="53"/>
      <c r="B1061" s="53"/>
      <c r="C1061" s="53"/>
      <c r="D1061" s="53"/>
      <c r="E1061" s="53"/>
    </row>
    <row r="1062">
      <c r="A1062" s="53"/>
      <c r="B1062" s="53"/>
      <c r="C1062" s="53"/>
      <c r="D1062" s="53"/>
      <c r="E1062" s="53"/>
    </row>
    <row r="1063">
      <c r="A1063" s="53"/>
      <c r="B1063" s="53"/>
      <c r="C1063" s="53"/>
      <c r="D1063" s="53"/>
      <c r="E1063" s="53"/>
    </row>
    <row r="1064">
      <c r="A1064" s="53"/>
      <c r="B1064" s="53"/>
      <c r="C1064" s="53"/>
      <c r="D1064" s="53"/>
      <c r="E1064" s="53"/>
    </row>
    <row r="1065">
      <c r="A1065" s="53"/>
      <c r="B1065" s="53"/>
      <c r="C1065" s="53"/>
      <c r="D1065" s="53"/>
      <c r="E1065" s="53"/>
    </row>
    <row r="1066">
      <c r="A1066" s="53"/>
      <c r="B1066" s="53"/>
      <c r="C1066" s="53"/>
      <c r="D1066" s="53"/>
      <c r="E1066" s="53"/>
    </row>
    <row r="1067">
      <c r="A1067" s="53"/>
      <c r="B1067" s="53"/>
      <c r="C1067" s="53"/>
      <c r="D1067" s="53"/>
      <c r="E1067" s="53"/>
    </row>
    <row r="1068">
      <c r="A1068" s="53"/>
      <c r="B1068" s="53"/>
      <c r="C1068" s="53"/>
      <c r="D1068" s="53"/>
      <c r="E1068" s="53"/>
    </row>
    <row r="1069">
      <c r="A1069" s="53"/>
      <c r="B1069" s="53"/>
      <c r="C1069" s="53"/>
      <c r="D1069" s="53"/>
      <c r="E1069" s="53"/>
    </row>
    <row r="1070">
      <c r="A1070" s="53"/>
      <c r="B1070" s="53"/>
      <c r="C1070" s="53"/>
      <c r="D1070" s="53"/>
      <c r="E1070" s="53"/>
    </row>
    <row r="1071">
      <c r="A1071" s="53"/>
      <c r="B1071" s="53"/>
      <c r="C1071" s="53"/>
      <c r="D1071" s="53"/>
      <c r="E1071" s="53"/>
    </row>
    <row r="1072">
      <c r="A1072" s="53"/>
      <c r="B1072" s="53"/>
      <c r="C1072" s="53"/>
      <c r="D1072" s="53"/>
      <c r="E1072" s="53"/>
    </row>
    <row r="1073">
      <c r="A1073" s="53"/>
      <c r="B1073" s="53"/>
      <c r="C1073" s="53"/>
      <c r="D1073" s="53"/>
      <c r="E1073" s="53"/>
    </row>
    <row r="1074">
      <c r="A1074" s="53"/>
      <c r="B1074" s="53"/>
      <c r="C1074" s="53"/>
      <c r="D1074" s="53"/>
      <c r="E1074" s="53"/>
    </row>
    <row r="1075">
      <c r="A1075" s="53"/>
      <c r="B1075" s="53"/>
      <c r="C1075" s="53"/>
      <c r="D1075" s="53"/>
      <c r="E1075" s="53"/>
    </row>
    <row r="1076">
      <c r="A1076" s="53"/>
      <c r="B1076" s="53"/>
      <c r="C1076" s="53"/>
      <c r="D1076" s="53"/>
      <c r="E1076" s="53"/>
    </row>
    <row r="1077">
      <c r="A1077" s="53"/>
      <c r="B1077" s="53"/>
      <c r="C1077" s="53"/>
      <c r="D1077" s="53"/>
      <c r="E1077" s="53"/>
    </row>
    <row r="1078">
      <c r="A1078" s="53"/>
      <c r="B1078" s="53"/>
      <c r="C1078" s="53"/>
      <c r="D1078" s="53"/>
      <c r="E1078" s="53"/>
    </row>
    <row r="1079">
      <c r="A1079" s="53"/>
      <c r="B1079" s="53"/>
      <c r="C1079" s="53"/>
      <c r="D1079" s="53"/>
      <c r="E1079" s="53"/>
    </row>
    <row r="1080">
      <c r="A1080" s="53"/>
      <c r="B1080" s="53"/>
      <c r="C1080" s="53"/>
      <c r="D1080" s="53"/>
      <c r="E1080" s="53"/>
    </row>
    <row r="1081">
      <c r="A1081" s="53"/>
      <c r="B1081" s="53"/>
      <c r="C1081" s="53"/>
      <c r="D1081" s="53"/>
      <c r="E1081" s="53"/>
    </row>
    <row r="1082">
      <c r="A1082" s="53"/>
      <c r="B1082" s="53"/>
      <c r="C1082" s="53"/>
      <c r="D1082" s="53"/>
      <c r="E1082" s="53"/>
    </row>
    <row r="1083">
      <c r="A1083" s="53"/>
      <c r="B1083" s="53"/>
      <c r="C1083" s="53"/>
      <c r="D1083" s="53"/>
      <c r="E1083" s="53"/>
    </row>
    <row r="1084">
      <c r="A1084" s="53"/>
      <c r="B1084" s="53"/>
      <c r="C1084" s="53"/>
      <c r="D1084" s="53"/>
      <c r="E1084" s="53"/>
    </row>
    <row r="1085">
      <c r="A1085" s="53"/>
      <c r="B1085" s="53"/>
      <c r="C1085" s="53"/>
      <c r="D1085" s="53"/>
      <c r="E1085" s="53"/>
    </row>
    <row r="1086">
      <c r="A1086" s="53"/>
      <c r="B1086" s="53"/>
      <c r="C1086" s="53"/>
      <c r="D1086" s="53"/>
      <c r="E1086" s="53"/>
    </row>
    <row r="1087">
      <c r="A1087" s="53"/>
      <c r="B1087" s="53"/>
      <c r="C1087" s="53"/>
      <c r="D1087" s="53"/>
      <c r="E1087" s="53"/>
    </row>
    <row r="1088">
      <c r="A1088" s="53"/>
      <c r="B1088" s="53"/>
      <c r="C1088" s="53"/>
      <c r="D1088" s="53"/>
      <c r="E1088" s="53"/>
    </row>
    <row r="1089">
      <c r="A1089" s="53"/>
      <c r="B1089" s="53"/>
      <c r="C1089" s="53"/>
      <c r="D1089" s="53"/>
      <c r="E1089" s="53"/>
    </row>
    <row r="1090">
      <c r="A1090" s="53"/>
      <c r="B1090" s="53"/>
      <c r="C1090" s="53"/>
      <c r="D1090" s="53"/>
      <c r="E1090" s="53"/>
    </row>
    <row r="1091">
      <c r="A1091" s="53"/>
      <c r="B1091" s="53"/>
      <c r="C1091" s="53"/>
      <c r="D1091" s="53"/>
      <c r="E1091" s="53"/>
    </row>
    <row r="1092">
      <c r="A1092" s="53"/>
      <c r="B1092" s="53"/>
      <c r="C1092" s="53"/>
      <c r="D1092" s="53"/>
      <c r="E1092" s="53"/>
    </row>
    <row r="1093">
      <c r="A1093" s="53"/>
      <c r="B1093" s="53"/>
      <c r="C1093" s="53"/>
      <c r="D1093" s="53"/>
      <c r="E1093" s="53"/>
    </row>
    <row r="1094">
      <c r="A1094" s="53"/>
      <c r="B1094" s="53"/>
      <c r="C1094" s="53"/>
      <c r="D1094" s="53"/>
      <c r="E1094" s="53"/>
    </row>
    <row r="1095">
      <c r="A1095" s="53"/>
      <c r="B1095" s="53"/>
      <c r="C1095" s="53"/>
      <c r="D1095" s="53"/>
      <c r="E1095" s="53"/>
    </row>
    <row r="1096">
      <c r="A1096" s="53"/>
      <c r="B1096" s="53"/>
      <c r="C1096" s="53"/>
      <c r="D1096" s="53"/>
      <c r="E1096" s="53"/>
    </row>
    <row r="1097">
      <c r="A1097" s="53"/>
      <c r="B1097" s="53"/>
      <c r="C1097" s="53"/>
      <c r="D1097" s="53"/>
      <c r="E1097" s="53"/>
    </row>
    <row r="1098">
      <c r="A1098" s="53"/>
      <c r="B1098" s="53"/>
      <c r="C1098" s="53"/>
      <c r="D1098" s="53"/>
      <c r="E1098" s="53"/>
    </row>
    <row r="1099">
      <c r="A1099" s="53"/>
      <c r="B1099" s="53"/>
      <c r="C1099" s="53"/>
      <c r="D1099" s="53"/>
      <c r="E1099" s="53"/>
    </row>
    <row r="1100">
      <c r="A1100" s="53"/>
      <c r="B1100" s="53"/>
      <c r="C1100" s="53"/>
      <c r="D1100" s="53"/>
      <c r="E1100" s="53"/>
    </row>
    <row r="1101">
      <c r="A1101" s="53"/>
      <c r="B1101" s="53"/>
      <c r="C1101" s="53"/>
      <c r="D1101" s="53"/>
      <c r="E1101" s="53"/>
    </row>
    <row r="1102">
      <c r="A1102" s="53"/>
      <c r="B1102" s="53"/>
      <c r="C1102" s="53"/>
      <c r="D1102" s="53"/>
      <c r="E1102" s="53"/>
    </row>
    <row r="1103">
      <c r="A1103" s="53"/>
      <c r="B1103" s="53"/>
      <c r="C1103" s="53"/>
      <c r="D1103" s="53"/>
      <c r="E1103" s="53"/>
    </row>
    <row r="1104">
      <c r="A1104" s="53"/>
      <c r="B1104" s="53"/>
      <c r="C1104" s="53"/>
      <c r="D1104" s="53"/>
      <c r="E1104" s="53"/>
    </row>
    <row r="1105">
      <c r="A1105" s="53"/>
      <c r="B1105" s="53"/>
      <c r="C1105" s="53"/>
      <c r="D1105" s="53"/>
      <c r="E1105" s="53"/>
    </row>
    <row r="1106">
      <c r="A1106" s="53"/>
      <c r="B1106" s="53"/>
      <c r="C1106" s="53"/>
      <c r="D1106" s="53"/>
      <c r="E1106" s="53"/>
    </row>
    <row r="1107">
      <c r="A1107" s="53"/>
      <c r="B1107" s="53"/>
      <c r="C1107" s="53"/>
      <c r="D1107" s="53"/>
      <c r="E1107" s="53"/>
    </row>
    <row r="1108">
      <c r="A1108" s="53"/>
      <c r="B1108" s="53"/>
      <c r="C1108" s="53"/>
      <c r="D1108" s="53"/>
      <c r="E1108" s="53"/>
    </row>
    <row r="1109">
      <c r="A1109" s="53"/>
      <c r="B1109" s="53"/>
      <c r="C1109" s="53"/>
      <c r="D1109" s="53"/>
      <c r="E1109" s="53"/>
    </row>
    <row r="1110">
      <c r="A1110" s="53"/>
      <c r="B1110" s="53"/>
      <c r="C1110" s="53"/>
      <c r="D1110" s="53"/>
      <c r="E1110" s="53"/>
    </row>
    <row r="1111">
      <c r="A1111" s="53"/>
      <c r="B1111" s="53"/>
      <c r="C1111" s="53"/>
      <c r="D1111" s="53"/>
      <c r="E1111" s="53"/>
    </row>
    <row r="1112">
      <c r="A1112" s="53"/>
      <c r="B1112" s="53"/>
      <c r="C1112" s="53"/>
      <c r="D1112" s="53"/>
      <c r="E1112" s="53"/>
    </row>
    <row r="1113">
      <c r="A1113" s="53"/>
      <c r="B1113" s="53"/>
      <c r="C1113" s="53"/>
      <c r="D1113" s="53"/>
      <c r="E1113" s="53"/>
    </row>
    <row r="1114">
      <c r="A1114" s="53"/>
      <c r="B1114" s="53"/>
      <c r="C1114" s="53"/>
      <c r="D1114" s="53"/>
      <c r="E1114" s="53"/>
    </row>
    <row r="1115">
      <c r="A1115" s="53"/>
      <c r="B1115" s="53"/>
      <c r="C1115" s="53"/>
      <c r="D1115" s="53"/>
      <c r="E1115" s="53"/>
    </row>
    <row r="1116">
      <c r="A1116" s="53"/>
      <c r="B1116" s="53"/>
      <c r="C1116" s="53"/>
      <c r="D1116" s="53"/>
      <c r="E1116" s="53"/>
    </row>
    <row r="1117">
      <c r="A1117" s="53"/>
      <c r="B1117" s="53"/>
      <c r="C1117" s="53"/>
      <c r="D1117" s="53"/>
      <c r="E1117" s="53"/>
    </row>
    <row r="1118">
      <c r="A1118" s="53"/>
      <c r="B1118" s="53"/>
      <c r="C1118" s="53"/>
      <c r="D1118" s="53"/>
      <c r="E1118" s="53"/>
    </row>
    <row r="1119">
      <c r="A1119" s="53"/>
      <c r="B1119" s="53"/>
      <c r="C1119" s="53"/>
      <c r="D1119" s="53"/>
      <c r="E1119" s="53"/>
    </row>
    <row r="1120">
      <c r="A1120" s="53"/>
      <c r="B1120" s="53"/>
      <c r="C1120" s="53"/>
      <c r="D1120" s="53"/>
      <c r="E1120" s="53"/>
    </row>
    <row r="1121">
      <c r="A1121" s="53"/>
      <c r="B1121" s="53"/>
      <c r="C1121" s="53"/>
      <c r="D1121" s="53"/>
      <c r="E1121" s="53"/>
    </row>
    <row r="1122">
      <c r="A1122" s="53"/>
      <c r="B1122" s="53"/>
      <c r="C1122" s="53"/>
      <c r="D1122" s="53"/>
      <c r="E1122" s="53"/>
    </row>
    <row r="1123">
      <c r="A1123" s="53"/>
      <c r="B1123" s="53"/>
      <c r="C1123" s="53"/>
      <c r="D1123" s="53"/>
      <c r="E1123" s="53"/>
    </row>
    <row r="1124">
      <c r="A1124" s="53"/>
      <c r="B1124" s="53"/>
      <c r="C1124" s="53"/>
      <c r="D1124" s="53"/>
      <c r="E1124" s="53"/>
    </row>
    <row r="1125">
      <c r="A1125" s="53"/>
      <c r="B1125" s="53"/>
      <c r="C1125" s="53"/>
      <c r="D1125" s="53"/>
      <c r="E1125" s="53"/>
    </row>
    <row r="1126">
      <c r="A1126" s="53"/>
      <c r="B1126" s="53"/>
      <c r="C1126" s="53"/>
      <c r="D1126" s="53"/>
      <c r="E1126" s="53"/>
    </row>
    <row r="1127">
      <c r="A1127" s="53"/>
      <c r="B1127" s="53"/>
      <c r="C1127" s="53"/>
      <c r="D1127" s="53"/>
      <c r="E1127" s="53"/>
    </row>
    <row r="1128">
      <c r="A1128" s="53"/>
      <c r="B1128" s="53"/>
      <c r="C1128" s="53"/>
      <c r="D1128" s="53"/>
      <c r="E1128" s="53"/>
    </row>
    <row r="1129">
      <c r="A1129" s="53"/>
      <c r="B1129" s="53"/>
      <c r="C1129" s="53"/>
      <c r="D1129" s="53"/>
      <c r="E1129" s="53"/>
    </row>
    <row r="1130">
      <c r="A1130" s="53"/>
      <c r="B1130" s="53"/>
      <c r="C1130" s="53"/>
      <c r="D1130" s="53"/>
      <c r="E1130" s="53"/>
    </row>
    <row r="1131">
      <c r="A1131" s="53"/>
      <c r="B1131" s="53"/>
      <c r="C1131" s="53"/>
      <c r="D1131" s="53"/>
      <c r="E1131" s="53"/>
    </row>
    <row r="1132">
      <c r="A1132" s="53"/>
      <c r="B1132" s="53"/>
      <c r="C1132" s="53"/>
      <c r="D1132" s="53"/>
      <c r="E1132" s="53"/>
    </row>
    <row r="1133">
      <c r="A1133" s="53"/>
      <c r="B1133" s="53"/>
      <c r="C1133" s="53"/>
      <c r="D1133" s="53"/>
      <c r="E1133" s="53"/>
    </row>
    <row r="1134">
      <c r="A1134" s="53"/>
      <c r="B1134" s="53"/>
      <c r="C1134" s="53"/>
      <c r="D1134" s="53"/>
      <c r="E1134" s="53"/>
    </row>
    <row r="1135">
      <c r="A1135" s="53"/>
      <c r="B1135" s="53"/>
      <c r="C1135" s="53"/>
      <c r="D1135" s="53"/>
      <c r="E1135" s="53"/>
    </row>
    <row r="1136">
      <c r="A1136" s="53"/>
      <c r="B1136" s="53"/>
      <c r="C1136" s="53"/>
      <c r="D1136" s="53"/>
      <c r="E1136" s="53"/>
    </row>
    <row r="1137">
      <c r="A1137" s="53"/>
      <c r="B1137" s="53"/>
      <c r="C1137" s="53"/>
      <c r="D1137" s="53"/>
      <c r="E1137" s="53"/>
    </row>
    <row r="1138">
      <c r="A1138" s="53"/>
      <c r="B1138" s="53"/>
      <c r="C1138" s="53"/>
      <c r="D1138" s="53"/>
      <c r="E1138" s="53"/>
    </row>
    <row r="1139">
      <c r="A1139" s="53"/>
      <c r="B1139" s="53"/>
      <c r="C1139" s="53"/>
      <c r="D1139" s="53"/>
      <c r="E1139" s="53"/>
    </row>
    <row r="1140">
      <c r="A1140" s="53"/>
      <c r="B1140" s="53"/>
      <c r="C1140" s="53"/>
      <c r="D1140" s="53"/>
      <c r="E1140" s="53"/>
    </row>
    <row r="1141">
      <c r="A1141" s="53"/>
      <c r="B1141" s="53"/>
      <c r="C1141" s="53"/>
      <c r="D1141" s="53"/>
      <c r="E1141" s="53"/>
    </row>
    <row r="1142">
      <c r="A1142" s="53"/>
      <c r="B1142" s="53"/>
      <c r="C1142" s="53"/>
      <c r="D1142" s="53"/>
      <c r="E1142" s="53"/>
    </row>
    <row r="1143">
      <c r="A1143" s="53"/>
      <c r="B1143" s="53"/>
      <c r="C1143" s="53"/>
      <c r="D1143" s="53"/>
      <c r="E1143" s="53"/>
    </row>
    <row r="1144">
      <c r="A1144" s="53"/>
      <c r="B1144" s="53"/>
      <c r="C1144" s="53"/>
      <c r="D1144" s="53"/>
      <c r="E1144" s="53"/>
    </row>
    <row r="1145">
      <c r="A1145" s="53"/>
      <c r="B1145" s="53"/>
      <c r="C1145" s="53"/>
      <c r="D1145" s="53"/>
      <c r="E1145" s="53"/>
    </row>
    <row r="1146">
      <c r="A1146" s="53"/>
      <c r="B1146" s="53"/>
      <c r="C1146" s="53"/>
      <c r="D1146" s="53"/>
      <c r="E1146" s="53"/>
    </row>
    <row r="1147">
      <c r="A1147" s="53"/>
      <c r="B1147" s="53"/>
      <c r="C1147" s="53"/>
      <c r="D1147" s="53"/>
      <c r="E1147" s="53"/>
    </row>
    <row r="1148">
      <c r="A1148" s="53"/>
      <c r="B1148" s="53"/>
      <c r="C1148" s="53"/>
      <c r="D1148" s="53"/>
      <c r="E1148" s="53"/>
    </row>
    <row r="1149">
      <c r="A1149" s="53"/>
      <c r="B1149" s="53"/>
      <c r="C1149" s="53"/>
      <c r="D1149" s="53"/>
      <c r="E1149" s="53"/>
    </row>
    <row r="1150">
      <c r="A1150" s="53"/>
      <c r="B1150" s="53"/>
      <c r="C1150" s="53"/>
      <c r="D1150" s="53"/>
      <c r="E1150" s="53"/>
    </row>
    <row r="1151">
      <c r="A1151" s="53"/>
      <c r="B1151" s="53"/>
      <c r="C1151" s="53"/>
      <c r="D1151" s="53"/>
      <c r="E1151" s="53"/>
    </row>
    <row r="1152">
      <c r="A1152" s="53"/>
      <c r="B1152" s="53"/>
      <c r="C1152" s="53"/>
      <c r="D1152" s="53"/>
      <c r="E1152" s="53"/>
    </row>
    <row r="1153">
      <c r="A1153" s="53"/>
      <c r="B1153" s="53"/>
      <c r="C1153" s="53"/>
      <c r="D1153" s="53"/>
      <c r="E1153" s="53"/>
    </row>
    <row r="1154">
      <c r="A1154" s="53"/>
      <c r="B1154" s="53"/>
      <c r="C1154" s="53"/>
      <c r="D1154" s="53"/>
      <c r="E1154" s="53"/>
    </row>
    <row r="1155">
      <c r="A1155" s="53"/>
      <c r="B1155" s="53"/>
      <c r="C1155" s="53"/>
      <c r="D1155" s="53"/>
      <c r="E1155" s="53"/>
    </row>
    <row r="1156">
      <c r="A1156" s="53"/>
      <c r="B1156" s="53"/>
      <c r="C1156" s="53"/>
      <c r="D1156" s="53"/>
      <c r="E1156" s="53"/>
    </row>
    <row r="1157">
      <c r="A1157" s="53"/>
      <c r="B1157" s="53"/>
      <c r="C1157" s="53"/>
      <c r="D1157" s="53"/>
      <c r="E1157" s="53"/>
    </row>
    <row r="1158">
      <c r="A1158" s="53"/>
      <c r="B1158" s="53"/>
      <c r="C1158" s="53"/>
      <c r="D1158" s="53"/>
      <c r="E1158" s="53"/>
    </row>
    <row r="1159">
      <c r="A1159" s="53"/>
      <c r="B1159" s="53"/>
      <c r="C1159" s="53"/>
      <c r="D1159" s="53"/>
      <c r="E1159" s="53"/>
    </row>
    <row r="1160">
      <c r="A1160" s="53"/>
      <c r="B1160" s="53"/>
      <c r="C1160" s="53"/>
      <c r="D1160" s="53"/>
      <c r="E1160" s="53"/>
    </row>
    <row r="1161">
      <c r="A1161" s="53"/>
      <c r="B1161" s="53"/>
      <c r="C1161" s="53"/>
      <c r="D1161" s="53"/>
      <c r="E1161" s="53"/>
    </row>
    <row r="1162">
      <c r="A1162" s="53"/>
      <c r="B1162" s="53"/>
      <c r="C1162" s="53"/>
      <c r="D1162" s="53"/>
      <c r="E1162" s="53"/>
    </row>
    <row r="1163">
      <c r="A1163" s="53"/>
      <c r="B1163" s="53"/>
      <c r="C1163" s="53"/>
      <c r="D1163" s="53"/>
      <c r="E1163" s="53"/>
    </row>
    <row r="1164">
      <c r="A1164" s="53"/>
      <c r="B1164" s="53"/>
      <c r="C1164" s="53"/>
      <c r="D1164" s="53"/>
      <c r="E1164" s="53"/>
    </row>
    <row r="1165">
      <c r="A1165" s="53"/>
      <c r="B1165" s="53"/>
      <c r="C1165" s="53"/>
      <c r="D1165" s="53"/>
      <c r="E1165" s="53"/>
    </row>
    <row r="1166">
      <c r="A1166" s="53"/>
      <c r="B1166" s="53"/>
      <c r="C1166" s="53"/>
      <c r="D1166" s="53"/>
      <c r="E1166" s="53"/>
    </row>
    <row r="1167">
      <c r="A1167" s="53"/>
      <c r="B1167" s="53"/>
      <c r="C1167" s="53"/>
      <c r="D1167" s="53"/>
      <c r="E1167" s="53"/>
    </row>
    <row r="1168">
      <c r="A1168" s="53"/>
      <c r="B1168" s="53"/>
      <c r="C1168" s="53"/>
      <c r="D1168" s="53"/>
      <c r="E1168" s="53"/>
    </row>
    <row r="1169">
      <c r="A1169" s="53"/>
      <c r="B1169" s="53"/>
      <c r="C1169" s="53"/>
      <c r="D1169" s="53"/>
      <c r="E1169" s="53"/>
    </row>
    <row r="1170">
      <c r="A1170" s="53"/>
      <c r="B1170" s="53"/>
      <c r="C1170" s="53"/>
      <c r="D1170" s="53"/>
      <c r="E1170" s="53"/>
    </row>
    <row r="1171">
      <c r="A1171" s="53"/>
      <c r="B1171" s="53"/>
      <c r="C1171" s="53"/>
      <c r="D1171" s="53"/>
      <c r="E1171" s="53"/>
    </row>
    <row r="1172">
      <c r="A1172" s="53"/>
      <c r="B1172" s="53"/>
      <c r="C1172" s="53"/>
      <c r="D1172" s="53"/>
      <c r="E1172" s="53"/>
    </row>
    <row r="1173">
      <c r="A1173" s="53"/>
      <c r="B1173" s="53"/>
      <c r="C1173" s="53"/>
      <c r="D1173" s="53"/>
      <c r="E1173" s="53"/>
    </row>
    <row r="1174">
      <c r="A1174" s="53"/>
      <c r="B1174" s="53"/>
      <c r="C1174" s="53"/>
      <c r="D1174" s="53"/>
      <c r="E1174" s="53"/>
    </row>
    <row r="1175">
      <c r="A1175" s="53"/>
      <c r="B1175" s="53"/>
      <c r="C1175" s="53"/>
      <c r="D1175" s="53"/>
      <c r="E1175" s="53"/>
    </row>
    <row r="1176">
      <c r="A1176" s="53"/>
      <c r="B1176" s="53"/>
      <c r="C1176" s="53"/>
      <c r="D1176" s="53"/>
      <c r="E1176" s="53"/>
    </row>
    <row r="1177">
      <c r="A1177" s="53"/>
      <c r="B1177" s="53"/>
      <c r="C1177" s="53"/>
      <c r="D1177" s="53"/>
      <c r="E1177" s="53"/>
    </row>
    <row r="1178">
      <c r="A1178" s="53"/>
      <c r="B1178" s="53"/>
      <c r="C1178" s="53"/>
      <c r="D1178" s="53"/>
      <c r="E1178" s="53"/>
    </row>
    <row r="1179">
      <c r="A1179" s="53"/>
      <c r="B1179" s="53"/>
      <c r="C1179" s="53"/>
      <c r="D1179" s="53"/>
      <c r="E1179" s="53"/>
    </row>
    <row r="1180">
      <c r="A1180" s="53"/>
      <c r="B1180" s="53"/>
      <c r="C1180" s="53"/>
      <c r="D1180" s="53"/>
      <c r="E1180" s="53"/>
    </row>
    <row r="1181">
      <c r="A1181" s="53"/>
      <c r="B1181" s="53"/>
      <c r="C1181" s="53"/>
      <c r="D1181" s="53"/>
      <c r="E1181" s="53"/>
    </row>
    <row r="1182">
      <c r="A1182" s="53"/>
      <c r="B1182" s="53"/>
      <c r="C1182" s="53"/>
      <c r="D1182" s="53"/>
      <c r="E1182" s="53"/>
    </row>
    <row r="1183">
      <c r="A1183" s="53"/>
      <c r="B1183" s="53"/>
      <c r="C1183" s="53"/>
      <c r="D1183" s="53"/>
      <c r="E1183" s="53"/>
    </row>
    <row r="1184">
      <c r="A1184" s="53"/>
      <c r="B1184" s="53"/>
      <c r="C1184" s="53"/>
      <c r="D1184" s="53"/>
      <c r="E1184" s="53"/>
    </row>
    <row r="1185">
      <c r="A1185" s="53"/>
      <c r="B1185" s="53"/>
      <c r="C1185" s="53"/>
      <c r="D1185" s="53"/>
      <c r="E1185" s="53"/>
    </row>
    <row r="1186">
      <c r="A1186" s="53"/>
      <c r="B1186" s="53"/>
      <c r="C1186" s="53"/>
      <c r="D1186" s="53"/>
      <c r="E1186" s="53"/>
    </row>
    <row r="1187">
      <c r="A1187" s="53"/>
      <c r="B1187" s="53"/>
      <c r="C1187" s="53"/>
      <c r="D1187" s="53"/>
      <c r="E1187" s="53"/>
    </row>
    <row r="1188">
      <c r="A1188" s="53"/>
      <c r="B1188" s="53"/>
      <c r="C1188" s="53"/>
      <c r="D1188" s="53"/>
      <c r="E1188" s="53"/>
    </row>
    <row r="1189">
      <c r="A1189" s="53"/>
      <c r="B1189" s="53"/>
      <c r="C1189" s="53"/>
      <c r="D1189" s="53"/>
      <c r="E1189" s="53"/>
    </row>
    <row r="1190">
      <c r="A1190" s="53"/>
      <c r="B1190" s="53"/>
      <c r="C1190" s="53"/>
      <c r="D1190" s="53"/>
      <c r="E1190" s="53"/>
    </row>
    <row r="1191">
      <c r="A1191" s="53"/>
      <c r="B1191" s="53"/>
      <c r="C1191" s="53"/>
      <c r="D1191" s="53"/>
      <c r="E1191" s="53"/>
    </row>
    <row r="1192">
      <c r="A1192" s="53"/>
      <c r="B1192" s="53"/>
      <c r="C1192" s="53"/>
      <c r="D1192" s="53"/>
      <c r="E1192" s="53"/>
    </row>
    <row r="1193">
      <c r="A1193" s="53"/>
      <c r="B1193" s="53"/>
      <c r="C1193" s="53"/>
      <c r="D1193" s="53"/>
      <c r="E1193" s="53"/>
    </row>
    <row r="1194">
      <c r="A1194" s="53"/>
      <c r="B1194" s="53"/>
      <c r="C1194" s="53"/>
      <c r="D1194" s="53"/>
      <c r="E1194" s="53"/>
    </row>
    <row r="1195">
      <c r="A1195" s="53"/>
      <c r="B1195" s="53"/>
      <c r="C1195" s="53"/>
      <c r="D1195" s="53"/>
      <c r="E1195" s="53"/>
    </row>
    <row r="1196">
      <c r="A1196" s="53"/>
      <c r="B1196" s="53"/>
      <c r="C1196" s="53"/>
      <c r="D1196" s="53"/>
      <c r="E1196" s="53"/>
    </row>
    <row r="1197">
      <c r="A1197" s="53"/>
      <c r="B1197" s="53"/>
      <c r="C1197" s="53"/>
      <c r="D1197" s="53"/>
      <c r="E1197" s="53"/>
    </row>
    <row r="1198">
      <c r="A1198" s="53"/>
      <c r="B1198" s="53"/>
      <c r="C1198" s="53"/>
      <c r="D1198" s="53"/>
      <c r="E1198" s="53"/>
    </row>
    <row r="1199">
      <c r="A1199" s="53"/>
      <c r="B1199" s="53"/>
      <c r="C1199" s="53"/>
      <c r="D1199" s="53"/>
      <c r="E1199" s="53"/>
    </row>
    <row r="1200">
      <c r="A1200" s="53"/>
      <c r="B1200" s="53"/>
      <c r="C1200" s="53"/>
      <c r="D1200" s="53"/>
      <c r="E1200" s="53"/>
    </row>
    <row r="1201">
      <c r="A1201" s="53"/>
      <c r="B1201" s="53"/>
      <c r="C1201" s="53"/>
      <c r="D1201" s="53"/>
      <c r="E1201" s="53"/>
    </row>
    <row r="1202">
      <c r="A1202" s="53"/>
      <c r="B1202" s="53"/>
      <c r="C1202" s="53"/>
      <c r="D1202" s="53"/>
      <c r="E1202" s="53"/>
    </row>
    <row r="1203">
      <c r="A1203" s="53"/>
      <c r="B1203" s="53"/>
      <c r="C1203" s="53"/>
      <c r="D1203" s="53"/>
      <c r="E1203" s="53"/>
    </row>
    <row r="1204">
      <c r="A1204" s="53"/>
      <c r="B1204" s="53"/>
      <c r="C1204" s="53"/>
      <c r="D1204" s="53"/>
      <c r="E1204" s="53"/>
    </row>
    <row r="1205">
      <c r="A1205" s="53"/>
      <c r="B1205" s="53"/>
      <c r="C1205" s="53"/>
      <c r="D1205" s="53"/>
      <c r="E1205" s="53"/>
    </row>
    <row r="1206">
      <c r="A1206" s="53"/>
      <c r="B1206" s="53"/>
      <c r="C1206" s="53"/>
      <c r="D1206" s="53"/>
      <c r="E1206" s="53"/>
    </row>
    <row r="1207">
      <c r="A1207" s="53"/>
      <c r="B1207" s="53"/>
      <c r="C1207" s="53"/>
      <c r="D1207" s="53"/>
      <c r="E1207" s="53"/>
    </row>
    <row r="1208">
      <c r="A1208" s="53"/>
      <c r="B1208" s="53"/>
      <c r="C1208" s="53"/>
      <c r="D1208" s="53"/>
      <c r="E1208" s="53"/>
    </row>
    <row r="1209">
      <c r="A1209" s="53"/>
      <c r="B1209" s="53"/>
      <c r="C1209" s="53"/>
      <c r="D1209" s="53"/>
      <c r="E1209" s="53"/>
    </row>
    <row r="1210">
      <c r="A1210" s="53"/>
      <c r="B1210" s="53"/>
      <c r="C1210" s="53"/>
      <c r="D1210" s="53"/>
      <c r="E1210" s="53"/>
    </row>
    <row r="1211">
      <c r="A1211" s="53"/>
      <c r="B1211" s="53"/>
      <c r="C1211" s="53"/>
      <c r="D1211" s="53"/>
      <c r="E1211" s="53"/>
    </row>
    <row r="1212">
      <c r="A1212" s="53"/>
      <c r="B1212" s="53"/>
      <c r="C1212" s="53"/>
      <c r="D1212" s="53"/>
      <c r="E1212" s="53"/>
    </row>
    <row r="1213">
      <c r="A1213" s="53"/>
      <c r="B1213" s="53"/>
      <c r="C1213" s="53"/>
      <c r="D1213" s="53"/>
      <c r="E1213" s="53"/>
    </row>
    <row r="1214">
      <c r="A1214" s="53"/>
      <c r="B1214" s="53"/>
      <c r="C1214" s="53"/>
      <c r="D1214" s="53"/>
      <c r="E1214" s="53"/>
    </row>
    <row r="1215">
      <c r="A1215" s="53"/>
      <c r="B1215" s="53"/>
      <c r="C1215" s="53"/>
      <c r="D1215" s="53"/>
      <c r="E1215" s="53"/>
    </row>
    <row r="1216">
      <c r="A1216" s="53"/>
      <c r="B1216" s="53"/>
      <c r="C1216" s="53"/>
      <c r="D1216" s="53"/>
      <c r="E1216" s="53"/>
    </row>
    <row r="1217">
      <c r="A1217" s="53"/>
      <c r="B1217" s="53"/>
      <c r="C1217" s="53"/>
      <c r="D1217" s="53"/>
      <c r="E1217" s="53"/>
    </row>
    <row r="1218">
      <c r="A1218" s="53"/>
      <c r="B1218" s="53"/>
      <c r="C1218" s="53"/>
      <c r="D1218" s="53"/>
      <c r="E1218" s="53"/>
    </row>
    <row r="1219">
      <c r="A1219" s="53"/>
      <c r="B1219" s="53"/>
      <c r="C1219" s="53"/>
      <c r="D1219" s="53"/>
      <c r="E1219" s="53"/>
    </row>
    <row r="1220">
      <c r="A1220" s="53"/>
      <c r="B1220" s="53"/>
      <c r="C1220" s="53"/>
      <c r="D1220" s="53"/>
      <c r="E1220" s="53"/>
    </row>
    <row r="1221">
      <c r="A1221" s="53"/>
      <c r="B1221" s="53"/>
      <c r="C1221" s="53"/>
      <c r="D1221" s="53"/>
      <c r="E1221" s="53"/>
    </row>
    <row r="1222">
      <c r="A1222" s="53"/>
      <c r="B1222" s="53"/>
      <c r="C1222" s="53"/>
      <c r="D1222" s="53"/>
      <c r="E1222" s="53"/>
    </row>
    <row r="1223">
      <c r="A1223" s="53"/>
      <c r="B1223" s="53"/>
      <c r="C1223" s="53"/>
      <c r="D1223" s="53"/>
      <c r="E1223" s="53"/>
    </row>
    <row r="1224">
      <c r="A1224" s="53"/>
      <c r="B1224" s="53"/>
      <c r="C1224" s="53"/>
      <c r="D1224" s="53"/>
      <c r="E1224" s="53"/>
    </row>
    <row r="1225">
      <c r="A1225" s="53"/>
      <c r="B1225" s="53"/>
      <c r="C1225" s="53"/>
      <c r="D1225" s="53"/>
      <c r="E1225" s="53"/>
    </row>
    <row r="1226">
      <c r="A1226" s="53"/>
      <c r="B1226" s="53"/>
      <c r="C1226" s="53"/>
      <c r="D1226" s="53"/>
      <c r="E1226" s="53"/>
    </row>
    <row r="1227">
      <c r="A1227" s="53"/>
      <c r="B1227" s="53"/>
      <c r="C1227" s="53"/>
      <c r="D1227" s="53"/>
      <c r="E1227" s="53"/>
    </row>
    <row r="1228">
      <c r="A1228" s="53"/>
      <c r="B1228" s="53"/>
      <c r="C1228" s="53"/>
      <c r="D1228" s="53"/>
      <c r="E1228" s="53"/>
    </row>
    <row r="1229">
      <c r="A1229" s="53"/>
      <c r="B1229" s="53"/>
      <c r="C1229" s="53"/>
      <c r="D1229" s="53"/>
      <c r="E1229" s="53"/>
    </row>
    <row r="1230">
      <c r="A1230" s="53"/>
      <c r="B1230" s="53"/>
      <c r="C1230" s="53"/>
      <c r="D1230" s="53"/>
      <c r="E1230" s="53"/>
    </row>
    <row r="1231">
      <c r="A1231" s="53"/>
      <c r="B1231" s="53"/>
      <c r="C1231" s="53"/>
      <c r="D1231" s="53"/>
      <c r="E1231" s="53"/>
    </row>
    <row r="1232">
      <c r="A1232" s="53"/>
      <c r="B1232" s="53"/>
      <c r="C1232" s="53"/>
      <c r="D1232" s="53"/>
      <c r="E1232" s="53"/>
    </row>
    <row r="1233">
      <c r="A1233" s="53"/>
      <c r="B1233" s="53"/>
      <c r="C1233" s="53"/>
      <c r="D1233" s="53"/>
      <c r="E1233" s="53"/>
    </row>
    <row r="1234">
      <c r="A1234" s="53"/>
      <c r="B1234" s="53"/>
      <c r="C1234" s="53"/>
      <c r="D1234" s="53"/>
      <c r="E1234" s="53"/>
    </row>
    <row r="1235">
      <c r="A1235" s="53"/>
      <c r="B1235" s="53"/>
      <c r="C1235" s="53"/>
      <c r="D1235" s="53"/>
      <c r="E1235" s="53"/>
    </row>
    <row r="1236">
      <c r="A1236" s="53"/>
      <c r="B1236" s="53"/>
      <c r="C1236" s="53"/>
      <c r="D1236" s="53"/>
      <c r="E1236" s="53"/>
    </row>
    <row r="1237">
      <c r="A1237" s="53"/>
      <c r="B1237" s="53"/>
      <c r="C1237" s="53"/>
      <c r="D1237" s="53"/>
      <c r="E1237" s="53"/>
    </row>
    <row r="1238">
      <c r="A1238" s="53"/>
      <c r="B1238" s="53"/>
      <c r="C1238" s="53"/>
      <c r="D1238" s="53"/>
      <c r="E1238" s="53"/>
    </row>
    <row r="1239">
      <c r="A1239" s="53"/>
      <c r="B1239" s="53"/>
      <c r="C1239" s="53"/>
      <c r="D1239" s="53"/>
      <c r="E1239" s="53"/>
    </row>
    <row r="1240">
      <c r="A1240" s="53"/>
      <c r="B1240" s="53"/>
      <c r="C1240" s="53"/>
      <c r="D1240" s="53"/>
      <c r="E1240" s="53"/>
    </row>
    <row r="1241">
      <c r="A1241" s="53"/>
      <c r="B1241" s="53"/>
      <c r="C1241" s="53"/>
      <c r="D1241" s="53"/>
      <c r="E1241" s="53"/>
    </row>
    <row r="1242">
      <c r="A1242" s="53"/>
      <c r="B1242" s="53"/>
      <c r="C1242" s="53"/>
      <c r="D1242" s="53"/>
      <c r="E1242" s="53"/>
    </row>
    <row r="1243">
      <c r="A1243" s="53"/>
      <c r="B1243" s="53"/>
      <c r="C1243" s="53"/>
      <c r="D1243" s="53"/>
      <c r="E1243" s="53"/>
    </row>
    <row r="1244">
      <c r="A1244" s="53"/>
      <c r="B1244" s="53"/>
      <c r="C1244" s="53"/>
      <c r="D1244" s="53"/>
      <c r="E1244" s="53"/>
    </row>
    <row r="1245">
      <c r="A1245" s="53"/>
      <c r="B1245" s="53"/>
      <c r="C1245" s="53"/>
      <c r="D1245" s="53"/>
      <c r="E1245" s="53"/>
    </row>
    <row r="1246">
      <c r="A1246" s="53"/>
      <c r="B1246" s="53"/>
      <c r="C1246" s="53"/>
      <c r="D1246" s="53"/>
      <c r="E1246" s="53"/>
    </row>
    <row r="1247">
      <c r="A1247" s="53"/>
      <c r="B1247" s="53"/>
      <c r="C1247" s="53"/>
      <c r="D1247" s="53"/>
      <c r="E1247" s="53"/>
    </row>
    <row r="1248">
      <c r="A1248" s="53"/>
      <c r="B1248" s="53"/>
      <c r="C1248" s="53"/>
      <c r="D1248" s="53"/>
      <c r="E1248" s="53"/>
    </row>
    <row r="1249">
      <c r="A1249" s="53"/>
      <c r="B1249" s="53"/>
      <c r="C1249" s="53"/>
      <c r="D1249" s="53"/>
      <c r="E1249" s="53"/>
    </row>
    <row r="1250">
      <c r="A1250" s="53"/>
      <c r="B1250" s="53"/>
      <c r="C1250" s="53"/>
      <c r="D1250" s="53"/>
      <c r="E1250" s="53"/>
    </row>
    <row r="1251">
      <c r="A1251" s="53"/>
      <c r="B1251" s="53"/>
      <c r="C1251" s="53"/>
      <c r="D1251" s="53"/>
      <c r="E1251" s="53"/>
    </row>
    <row r="1252">
      <c r="A1252" s="53"/>
      <c r="B1252" s="53"/>
      <c r="C1252" s="53"/>
      <c r="D1252" s="53"/>
      <c r="E1252" s="53"/>
    </row>
    <row r="1253">
      <c r="A1253" s="53"/>
      <c r="B1253" s="53"/>
      <c r="C1253" s="53"/>
      <c r="D1253" s="53"/>
      <c r="E1253" s="53"/>
    </row>
    <row r="1254">
      <c r="A1254" s="53"/>
      <c r="B1254" s="53"/>
      <c r="C1254" s="53"/>
      <c r="D1254" s="53"/>
      <c r="E1254" s="53"/>
    </row>
    <row r="1255">
      <c r="A1255" s="53"/>
      <c r="B1255" s="53"/>
      <c r="C1255" s="53"/>
      <c r="D1255" s="53"/>
      <c r="E1255" s="53"/>
    </row>
    <row r="1256">
      <c r="A1256" s="53"/>
      <c r="B1256" s="53"/>
      <c r="C1256" s="53"/>
      <c r="D1256" s="53"/>
      <c r="E1256" s="53"/>
    </row>
    <row r="1257">
      <c r="A1257" s="53"/>
      <c r="B1257" s="53"/>
      <c r="C1257" s="53"/>
      <c r="D1257" s="53"/>
      <c r="E1257" s="53"/>
    </row>
    <row r="1258">
      <c r="A1258" s="53"/>
      <c r="B1258" s="53"/>
      <c r="C1258" s="53"/>
      <c r="D1258" s="53"/>
      <c r="E1258" s="53"/>
    </row>
    <row r="1259">
      <c r="A1259" s="53"/>
      <c r="B1259" s="53"/>
      <c r="C1259" s="53"/>
      <c r="D1259" s="53"/>
      <c r="E1259" s="53"/>
    </row>
    <row r="1260">
      <c r="A1260" s="53"/>
      <c r="B1260" s="53"/>
      <c r="C1260" s="53"/>
      <c r="D1260" s="53"/>
      <c r="E1260" s="53"/>
    </row>
    <row r="1261">
      <c r="A1261" s="53"/>
      <c r="B1261" s="53"/>
      <c r="C1261" s="53"/>
      <c r="D1261" s="53"/>
      <c r="E1261" s="53"/>
    </row>
    <row r="1262">
      <c r="A1262" s="53"/>
      <c r="B1262" s="53"/>
      <c r="C1262" s="53"/>
      <c r="D1262" s="53"/>
      <c r="E1262" s="53"/>
    </row>
    <row r="1263">
      <c r="A1263" s="53"/>
      <c r="B1263" s="53"/>
      <c r="C1263" s="53"/>
      <c r="D1263" s="53"/>
      <c r="E1263" s="53"/>
    </row>
    <row r="1264">
      <c r="A1264" s="53"/>
      <c r="B1264" s="53"/>
      <c r="C1264" s="53"/>
      <c r="D1264" s="53"/>
      <c r="E1264" s="53"/>
    </row>
    <row r="1265">
      <c r="A1265" s="53"/>
      <c r="B1265" s="53"/>
      <c r="C1265" s="53"/>
      <c r="D1265" s="53"/>
      <c r="E1265" s="53"/>
    </row>
    <row r="1266">
      <c r="A1266" s="53"/>
      <c r="B1266" s="53"/>
      <c r="C1266" s="53"/>
      <c r="D1266" s="53"/>
      <c r="E1266" s="53"/>
    </row>
    <row r="1267">
      <c r="A1267" s="53"/>
      <c r="B1267" s="53"/>
      <c r="C1267" s="53"/>
      <c r="D1267" s="53"/>
      <c r="E1267" s="53"/>
    </row>
    <row r="1268">
      <c r="A1268" s="53"/>
      <c r="B1268" s="53"/>
      <c r="C1268" s="53"/>
      <c r="D1268" s="53"/>
      <c r="E1268" s="53"/>
    </row>
    <row r="1269">
      <c r="A1269" s="53"/>
      <c r="B1269" s="53"/>
      <c r="C1269" s="53"/>
      <c r="D1269" s="53"/>
      <c r="E1269" s="53"/>
    </row>
    <row r="1270">
      <c r="A1270" s="53"/>
      <c r="B1270" s="53"/>
      <c r="C1270" s="53"/>
      <c r="D1270" s="53"/>
      <c r="E1270" s="53"/>
    </row>
    <row r="1271">
      <c r="A1271" s="53"/>
      <c r="B1271" s="53"/>
      <c r="C1271" s="53"/>
      <c r="D1271" s="53"/>
      <c r="E1271" s="53"/>
    </row>
    <row r="1272">
      <c r="A1272" s="53"/>
      <c r="B1272" s="53"/>
      <c r="C1272" s="53"/>
      <c r="D1272" s="53"/>
      <c r="E1272" s="53"/>
    </row>
    <row r="1273">
      <c r="A1273" s="53"/>
      <c r="B1273" s="53"/>
      <c r="C1273" s="53"/>
      <c r="D1273" s="53"/>
      <c r="E1273" s="53"/>
    </row>
    <row r="1274">
      <c r="A1274" s="53"/>
      <c r="B1274" s="53"/>
      <c r="C1274" s="53"/>
      <c r="D1274" s="53"/>
      <c r="E1274" s="53"/>
    </row>
    <row r="1275">
      <c r="A1275" s="53"/>
      <c r="B1275" s="53"/>
      <c r="C1275" s="53"/>
      <c r="D1275" s="53"/>
      <c r="E1275" s="53"/>
    </row>
    <row r="1276">
      <c r="A1276" s="53"/>
      <c r="B1276" s="53"/>
      <c r="C1276" s="53"/>
      <c r="D1276" s="53"/>
      <c r="E1276" s="53"/>
    </row>
    <row r="1277">
      <c r="A1277" s="53"/>
      <c r="B1277" s="53"/>
      <c r="C1277" s="53"/>
      <c r="D1277" s="53"/>
      <c r="E1277" s="53"/>
    </row>
    <row r="1278">
      <c r="A1278" s="53"/>
      <c r="B1278" s="53"/>
      <c r="C1278" s="53"/>
      <c r="D1278" s="53"/>
      <c r="E1278" s="53"/>
    </row>
    <row r="1279">
      <c r="A1279" s="53"/>
      <c r="B1279" s="53"/>
      <c r="C1279" s="53"/>
      <c r="D1279" s="53"/>
      <c r="E1279" s="53"/>
    </row>
    <row r="1280">
      <c r="A1280" s="53"/>
      <c r="B1280" s="53"/>
      <c r="C1280" s="53"/>
      <c r="D1280" s="53"/>
      <c r="E1280" s="53"/>
    </row>
    <row r="1281">
      <c r="A1281" s="53"/>
      <c r="B1281" s="53"/>
      <c r="C1281" s="53"/>
      <c r="D1281" s="53"/>
      <c r="E1281" s="53"/>
    </row>
    <row r="1282">
      <c r="A1282" s="53"/>
      <c r="B1282" s="53"/>
      <c r="C1282" s="53"/>
      <c r="D1282" s="53"/>
      <c r="E1282" s="53"/>
    </row>
    <row r="1283">
      <c r="A1283" s="53"/>
      <c r="B1283" s="53"/>
      <c r="C1283" s="53"/>
      <c r="D1283" s="53"/>
      <c r="E1283" s="53"/>
    </row>
    <row r="1284">
      <c r="A1284" s="53"/>
      <c r="B1284" s="53"/>
      <c r="C1284" s="53"/>
      <c r="D1284" s="53"/>
      <c r="E1284" s="53"/>
    </row>
    <row r="1285">
      <c r="A1285" s="53"/>
      <c r="B1285" s="53"/>
      <c r="C1285" s="53"/>
      <c r="D1285" s="53"/>
      <c r="E1285" s="53"/>
    </row>
    <row r="1286">
      <c r="A1286" s="53"/>
      <c r="B1286" s="53"/>
      <c r="C1286" s="53"/>
      <c r="D1286" s="53"/>
      <c r="E1286" s="53"/>
    </row>
    <row r="1287">
      <c r="A1287" s="53"/>
      <c r="B1287" s="53"/>
      <c r="C1287" s="53"/>
      <c r="D1287" s="53"/>
      <c r="E1287" s="53"/>
    </row>
    <row r="1288">
      <c r="A1288" s="53"/>
      <c r="B1288" s="53"/>
      <c r="C1288" s="53"/>
      <c r="D1288" s="53"/>
      <c r="E1288" s="53"/>
    </row>
    <row r="1289">
      <c r="A1289" s="53"/>
      <c r="B1289" s="53"/>
      <c r="C1289" s="53"/>
      <c r="D1289" s="53"/>
      <c r="E1289" s="53"/>
    </row>
    <row r="1290">
      <c r="A1290" s="53"/>
      <c r="B1290" s="53"/>
      <c r="C1290" s="53"/>
      <c r="D1290" s="53"/>
      <c r="E1290" s="53"/>
    </row>
    <row r="1291">
      <c r="A1291" s="53"/>
      <c r="B1291" s="53"/>
      <c r="C1291" s="53"/>
      <c r="D1291" s="53"/>
      <c r="E1291" s="53"/>
    </row>
    <row r="1292">
      <c r="A1292" s="53"/>
      <c r="B1292" s="53"/>
      <c r="C1292" s="53"/>
      <c r="D1292" s="53"/>
      <c r="E1292" s="53"/>
    </row>
    <row r="1293">
      <c r="A1293" s="53"/>
      <c r="B1293" s="53"/>
      <c r="C1293" s="53"/>
      <c r="D1293" s="53"/>
      <c r="E1293" s="53"/>
    </row>
    <row r="1294">
      <c r="A1294" s="53"/>
      <c r="B1294" s="53"/>
      <c r="C1294" s="53"/>
      <c r="D1294" s="53"/>
      <c r="E1294" s="53"/>
    </row>
    <row r="1295">
      <c r="A1295" s="53"/>
      <c r="B1295" s="53"/>
      <c r="C1295" s="53"/>
      <c r="D1295" s="53"/>
      <c r="E1295" s="53"/>
    </row>
    <row r="1296">
      <c r="A1296" s="53"/>
      <c r="B1296" s="53"/>
      <c r="C1296" s="53"/>
      <c r="D1296" s="53"/>
      <c r="E1296" s="53"/>
    </row>
    <row r="1297">
      <c r="A1297" s="53"/>
      <c r="B1297" s="53"/>
      <c r="C1297" s="53"/>
      <c r="D1297" s="53"/>
      <c r="E1297" s="53"/>
    </row>
    <row r="1298">
      <c r="A1298" s="53"/>
      <c r="B1298" s="53"/>
      <c r="C1298" s="53"/>
      <c r="D1298" s="53"/>
      <c r="E1298" s="53"/>
    </row>
    <row r="1299">
      <c r="A1299" s="53"/>
      <c r="B1299" s="53"/>
      <c r="C1299" s="53"/>
      <c r="D1299" s="53"/>
      <c r="E1299" s="53"/>
    </row>
    <row r="1300">
      <c r="A1300" s="53"/>
      <c r="B1300" s="53"/>
      <c r="C1300" s="53"/>
      <c r="D1300" s="53"/>
      <c r="E1300" s="53"/>
    </row>
    <row r="1301">
      <c r="A1301" s="53"/>
      <c r="B1301" s="53"/>
      <c r="C1301" s="53"/>
      <c r="D1301" s="53"/>
      <c r="E1301" s="53"/>
    </row>
    <row r="1302">
      <c r="A1302" s="53"/>
      <c r="B1302" s="53"/>
      <c r="C1302" s="53"/>
      <c r="D1302" s="53"/>
      <c r="E1302" s="53"/>
    </row>
    <row r="1303">
      <c r="A1303" s="53"/>
      <c r="B1303" s="53"/>
      <c r="C1303" s="53"/>
      <c r="D1303" s="53"/>
      <c r="E1303" s="53"/>
    </row>
    <row r="1304">
      <c r="A1304" s="53"/>
      <c r="B1304" s="53"/>
      <c r="C1304" s="53"/>
      <c r="D1304" s="53"/>
      <c r="E1304" s="53"/>
    </row>
    <row r="1305">
      <c r="A1305" s="53"/>
      <c r="B1305" s="53"/>
      <c r="C1305" s="53"/>
      <c r="D1305" s="53"/>
      <c r="E1305" s="53"/>
    </row>
    <row r="1306">
      <c r="A1306" s="53"/>
      <c r="B1306" s="53"/>
      <c r="C1306" s="53"/>
      <c r="D1306" s="53"/>
      <c r="E1306" s="53"/>
    </row>
    <row r="1307">
      <c r="A1307" s="53"/>
      <c r="B1307" s="53"/>
      <c r="C1307" s="53"/>
      <c r="D1307" s="53"/>
      <c r="E1307" s="53"/>
    </row>
    <row r="1308">
      <c r="A1308" s="53"/>
      <c r="B1308" s="53"/>
      <c r="C1308" s="53"/>
      <c r="D1308" s="53"/>
      <c r="E1308" s="53"/>
    </row>
    <row r="1309">
      <c r="A1309" s="53"/>
      <c r="B1309" s="53"/>
      <c r="C1309" s="53"/>
      <c r="D1309" s="53"/>
      <c r="E1309" s="53"/>
    </row>
    <row r="1310">
      <c r="A1310" s="53"/>
      <c r="B1310" s="53"/>
      <c r="C1310" s="53"/>
      <c r="D1310" s="53"/>
      <c r="E1310" s="53"/>
    </row>
    <row r="1311">
      <c r="A1311" s="53"/>
      <c r="B1311" s="53"/>
      <c r="C1311" s="53"/>
      <c r="D1311" s="53"/>
      <c r="E1311" s="53"/>
    </row>
    <row r="1312">
      <c r="A1312" s="53"/>
      <c r="B1312" s="53"/>
      <c r="C1312" s="53"/>
      <c r="D1312" s="53"/>
      <c r="E1312" s="53"/>
    </row>
    <row r="1313">
      <c r="A1313" s="53"/>
      <c r="B1313" s="53"/>
      <c r="C1313" s="53"/>
      <c r="D1313" s="53"/>
      <c r="E1313" s="53"/>
    </row>
    <row r="1314">
      <c r="A1314" s="53"/>
      <c r="B1314" s="53"/>
      <c r="C1314" s="53"/>
      <c r="D1314" s="53"/>
      <c r="E1314" s="53"/>
    </row>
    <row r="1315">
      <c r="A1315" s="53"/>
      <c r="B1315" s="53"/>
      <c r="C1315" s="53"/>
      <c r="D1315" s="53"/>
      <c r="E1315" s="53"/>
    </row>
    <row r="1316">
      <c r="A1316" s="53"/>
      <c r="B1316" s="53"/>
      <c r="C1316" s="53"/>
      <c r="D1316" s="53"/>
      <c r="E1316" s="53"/>
    </row>
    <row r="1317">
      <c r="A1317" s="53"/>
      <c r="B1317" s="53"/>
      <c r="C1317" s="53"/>
      <c r="D1317" s="53"/>
      <c r="E1317" s="53"/>
    </row>
    <row r="1318">
      <c r="A1318" s="53"/>
      <c r="B1318" s="53"/>
      <c r="C1318" s="53"/>
      <c r="D1318" s="53"/>
      <c r="E1318" s="53"/>
    </row>
    <row r="1319">
      <c r="A1319" s="53"/>
      <c r="B1319" s="53"/>
      <c r="C1319" s="53"/>
      <c r="D1319" s="53"/>
      <c r="E1319" s="53"/>
    </row>
    <row r="1320">
      <c r="A1320" s="53"/>
      <c r="B1320" s="53"/>
      <c r="C1320" s="53"/>
      <c r="D1320" s="53"/>
      <c r="E1320" s="53"/>
    </row>
    <row r="1321">
      <c r="A1321" s="53"/>
      <c r="B1321" s="53"/>
      <c r="C1321" s="53"/>
      <c r="D1321" s="53"/>
      <c r="E1321" s="53"/>
    </row>
    <row r="1322">
      <c r="A1322" s="53"/>
      <c r="B1322" s="53"/>
      <c r="C1322" s="53"/>
      <c r="D1322" s="53"/>
      <c r="E1322" s="53"/>
    </row>
    <row r="1323">
      <c r="A1323" s="53"/>
      <c r="B1323" s="53"/>
      <c r="C1323" s="53"/>
      <c r="D1323" s="53"/>
      <c r="E1323" s="53"/>
    </row>
    <row r="1324">
      <c r="A1324" s="53"/>
      <c r="B1324" s="53"/>
      <c r="C1324" s="53"/>
      <c r="D1324" s="53"/>
      <c r="E1324" s="53"/>
    </row>
    <row r="1325">
      <c r="A1325" s="53"/>
      <c r="B1325" s="53"/>
      <c r="C1325" s="53"/>
      <c r="D1325" s="53"/>
      <c r="E1325" s="53"/>
    </row>
    <row r="1326">
      <c r="A1326" s="53"/>
      <c r="B1326" s="53"/>
      <c r="C1326" s="53"/>
      <c r="D1326" s="53"/>
      <c r="E1326" s="53"/>
    </row>
    <row r="1327">
      <c r="A1327" s="53"/>
      <c r="B1327" s="53"/>
      <c r="C1327" s="53"/>
      <c r="D1327" s="53"/>
      <c r="E1327" s="53"/>
    </row>
    <row r="1328">
      <c r="A1328" s="53"/>
      <c r="B1328" s="53"/>
      <c r="C1328" s="53"/>
      <c r="D1328" s="53"/>
      <c r="E1328" s="53"/>
    </row>
    <row r="1329">
      <c r="A1329" s="53"/>
      <c r="B1329" s="53"/>
      <c r="C1329" s="53"/>
      <c r="D1329" s="53"/>
      <c r="E1329" s="53"/>
    </row>
    <row r="1330">
      <c r="A1330" s="53"/>
      <c r="B1330" s="53"/>
      <c r="C1330" s="53"/>
      <c r="D1330" s="53"/>
      <c r="E1330" s="53"/>
    </row>
    <row r="1331">
      <c r="A1331" s="53"/>
      <c r="B1331" s="53"/>
      <c r="C1331" s="53"/>
      <c r="D1331" s="53"/>
      <c r="E1331" s="53"/>
    </row>
    <row r="1332">
      <c r="A1332" s="53"/>
      <c r="B1332" s="53"/>
      <c r="C1332" s="53"/>
      <c r="D1332" s="53"/>
      <c r="E1332" s="53"/>
    </row>
    <row r="1333">
      <c r="A1333" s="53"/>
      <c r="B1333" s="53"/>
      <c r="C1333" s="53"/>
      <c r="D1333" s="53"/>
      <c r="E1333" s="53"/>
    </row>
    <row r="1334">
      <c r="A1334" s="53"/>
      <c r="B1334" s="53"/>
      <c r="C1334" s="53"/>
      <c r="D1334" s="53"/>
      <c r="E1334" s="53"/>
    </row>
    <row r="1335">
      <c r="A1335" s="53"/>
      <c r="B1335" s="53"/>
      <c r="C1335" s="53"/>
      <c r="D1335" s="53"/>
      <c r="E1335" s="53"/>
    </row>
    <row r="1336">
      <c r="A1336" s="53"/>
      <c r="B1336" s="53"/>
      <c r="C1336" s="53"/>
      <c r="D1336" s="53"/>
      <c r="E1336" s="53"/>
    </row>
    <row r="1337">
      <c r="A1337" s="53"/>
      <c r="B1337" s="53"/>
      <c r="C1337" s="53"/>
      <c r="D1337" s="53"/>
      <c r="E1337" s="53"/>
    </row>
    <row r="1338">
      <c r="A1338" s="53"/>
      <c r="B1338" s="53"/>
      <c r="C1338" s="53"/>
      <c r="D1338" s="53"/>
      <c r="E1338" s="53"/>
    </row>
    <row r="1339">
      <c r="A1339" s="53"/>
      <c r="B1339" s="53"/>
      <c r="C1339" s="53"/>
      <c r="D1339" s="53"/>
      <c r="E1339" s="53"/>
    </row>
    <row r="1340">
      <c r="A1340" s="53"/>
      <c r="B1340" s="53"/>
      <c r="C1340" s="53"/>
      <c r="D1340" s="53"/>
      <c r="E1340" s="53"/>
    </row>
    <row r="1341">
      <c r="A1341" s="53"/>
      <c r="B1341" s="53"/>
      <c r="C1341" s="53"/>
      <c r="D1341" s="53"/>
      <c r="E1341" s="53"/>
    </row>
    <row r="1342">
      <c r="A1342" s="53"/>
      <c r="B1342" s="53"/>
      <c r="C1342" s="53"/>
      <c r="D1342" s="53"/>
      <c r="E1342" s="53"/>
    </row>
    <row r="1343">
      <c r="A1343" s="53"/>
      <c r="B1343" s="53"/>
      <c r="C1343" s="53"/>
      <c r="D1343" s="53"/>
      <c r="E1343" s="53"/>
    </row>
    <row r="1344">
      <c r="A1344" s="53"/>
      <c r="B1344" s="53"/>
      <c r="C1344" s="53"/>
      <c r="D1344" s="53"/>
      <c r="E1344" s="53"/>
    </row>
    <row r="1345">
      <c r="A1345" s="53"/>
      <c r="B1345" s="53"/>
      <c r="C1345" s="53"/>
      <c r="D1345" s="53"/>
      <c r="E1345" s="53"/>
    </row>
    <row r="1346">
      <c r="A1346" s="53"/>
      <c r="B1346" s="53"/>
      <c r="C1346" s="53"/>
      <c r="D1346" s="53"/>
      <c r="E1346" s="53"/>
    </row>
    <row r="1347">
      <c r="A1347" s="53"/>
      <c r="B1347" s="53"/>
      <c r="C1347" s="53"/>
      <c r="D1347" s="53"/>
      <c r="E1347" s="53"/>
    </row>
    <row r="1348">
      <c r="A1348" s="53"/>
      <c r="B1348" s="53"/>
      <c r="C1348" s="53"/>
      <c r="D1348" s="53"/>
      <c r="E1348" s="53"/>
    </row>
    <row r="1349">
      <c r="A1349" s="53"/>
      <c r="B1349" s="53"/>
      <c r="C1349" s="53"/>
      <c r="D1349" s="53"/>
      <c r="E1349" s="53"/>
    </row>
    <row r="1350">
      <c r="A1350" s="53"/>
      <c r="B1350" s="53"/>
      <c r="C1350" s="53"/>
      <c r="D1350" s="53"/>
      <c r="E1350" s="53"/>
    </row>
    <row r="1351">
      <c r="A1351" s="53"/>
      <c r="B1351" s="53"/>
      <c r="C1351" s="53"/>
      <c r="D1351" s="53"/>
      <c r="E1351" s="53"/>
    </row>
    <row r="1352">
      <c r="A1352" s="53"/>
      <c r="B1352" s="53"/>
      <c r="C1352" s="53"/>
      <c r="D1352" s="53"/>
      <c r="E1352" s="53"/>
    </row>
    <row r="1353">
      <c r="A1353" s="53"/>
      <c r="B1353" s="53"/>
      <c r="C1353" s="53"/>
      <c r="D1353" s="53"/>
      <c r="E1353" s="53"/>
    </row>
    <row r="1354">
      <c r="A1354" s="53"/>
      <c r="B1354" s="53"/>
      <c r="C1354" s="53"/>
      <c r="D1354" s="53"/>
      <c r="E1354" s="53"/>
    </row>
    <row r="1355">
      <c r="A1355" s="53"/>
      <c r="B1355" s="53"/>
      <c r="C1355" s="53"/>
      <c r="D1355" s="53"/>
      <c r="E1355" s="53"/>
    </row>
    <row r="1356">
      <c r="A1356" s="53"/>
      <c r="B1356" s="53"/>
      <c r="C1356" s="53"/>
      <c r="D1356" s="53"/>
      <c r="E1356" s="53"/>
    </row>
    <row r="1357">
      <c r="A1357" s="53"/>
      <c r="B1357" s="53"/>
      <c r="C1357" s="53"/>
      <c r="D1357" s="53"/>
      <c r="E1357" s="53"/>
    </row>
    <row r="1358">
      <c r="A1358" s="53"/>
      <c r="B1358" s="53"/>
      <c r="C1358" s="53"/>
      <c r="D1358" s="53"/>
      <c r="E1358" s="53"/>
    </row>
    <row r="1359">
      <c r="A1359" s="53"/>
      <c r="B1359" s="53"/>
      <c r="C1359" s="53"/>
      <c r="D1359" s="53"/>
      <c r="E1359" s="53"/>
    </row>
    <row r="1360">
      <c r="A1360" s="53"/>
      <c r="B1360" s="53"/>
      <c r="C1360" s="53"/>
      <c r="D1360" s="53"/>
      <c r="E1360" s="53"/>
    </row>
    <row r="1361">
      <c r="A1361" s="53"/>
      <c r="B1361" s="53"/>
      <c r="C1361" s="53"/>
      <c r="D1361" s="53"/>
      <c r="E1361" s="53"/>
    </row>
    <row r="1362">
      <c r="A1362" s="53"/>
      <c r="B1362" s="53"/>
      <c r="C1362" s="53"/>
      <c r="D1362" s="53"/>
      <c r="E1362" s="53"/>
    </row>
    <row r="1363">
      <c r="A1363" s="53"/>
      <c r="B1363" s="53"/>
      <c r="C1363" s="53"/>
      <c r="D1363" s="53"/>
      <c r="E1363" s="53"/>
    </row>
    <row r="1364">
      <c r="A1364" s="53"/>
      <c r="B1364" s="53"/>
      <c r="C1364" s="53"/>
      <c r="D1364" s="53"/>
      <c r="E1364" s="53"/>
    </row>
    <row r="1365">
      <c r="A1365" s="53"/>
      <c r="B1365" s="53"/>
      <c r="C1365" s="53"/>
      <c r="D1365" s="53"/>
      <c r="E1365" s="53"/>
    </row>
    <row r="1366">
      <c r="A1366" s="53"/>
      <c r="B1366" s="53"/>
      <c r="C1366" s="53"/>
      <c r="D1366" s="53"/>
      <c r="E1366" s="53"/>
    </row>
    <row r="1367">
      <c r="A1367" s="53"/>
      <c r="B1367" s="53"/>
      <c r="C1367" s="53"/>
      <c r="D1367" s="53"/>
      <c r="E1367" s="53"/>
    </row>
    <row r="1368">
      <c r="A1368" s="53"/>
      <c r="B1368" s="53"/>
      <c r="C1368" s="53"/>
      <c r="D1368" s="53"/>
      <c r="E1368" s="53"/>
    </row>
    <row r="1369">
      <c r="A1369" s="53"/>
      <c r="B1369" s="53"/>
      <c r="C1369" s="53"/>
      <c r="D1369" s="53"/>
      <c r="E1369" s="53"/>
    </row>
    <row r="1370">
      <c r="A1370" s="53"/>
      <c r="B1370" s="53"/>
      <c r="C1370" s="53"/>
      <c r="D1370" s="53"/>
      <c r="E1370" s="53"/>
    </row>
    <row r="1371">
      <c r="A1371" s="53"/>
      <c r="B1371" s="53"/>
      <c r="C1371" s="53"/>
      <c r="D1371" s="53"/>
      <c r="E1371" s="53"/>
    </row>
    <row r="1372">
      <c r="A1372" s="53"/>
      <c r="B1372" s="53"/>
      <c r="C1372" s="53"/>
      <c r="D1372" s="53"/>
      <c r="E1372" s="53"/>
    </row>
    <row r="1373">
      <c r="A1373" s="53"/>
      <c r="B1373" s="53"/>
      <c r="C1373" s="53"/>
      <c r="D1373" s="53"/>
      <c r="E1373" s="53"/>
    </row>
    <row r="1374">
      <c r="A1374" s="53"/>
      <c r="B1374" s="53"/>
      <c r="C1374" s="53"/>
      <c r="D1374" s="53"/>
      <c r="E1374" s="53"/>
    </row>
    <row r="1375">
      <c r="A1375" s="53"/>
      <c r="B1375" s="53"/>
      <c r="C1375" s="53"/>
      <c r="D1375" s="53"/>
      <c r="E1375" s="53"/>
    </row>
    <row r="1376">
      <c r="A1376" s="53"/>
      <c r="B1376" s="53"/>
      <c r="C1376" s="53"/>
      <c r="D1376" s="53"/>
      <c r="E1376" s="53"/>
    </row>
    <row r="1377">
      <c r="A1377" s="53"/>
      <c r="B1377" s="53"/>
      <c r="C1377" s="53"/>
      <c r="D1377" s="53"/>
      <c r="E1377" s="53"/>
    </row>
    <row r="1378">
      <c r="A1378" s="53"/>
      <c r="B1378" s="53"/>
      <c r="C1378" s="53"/>
      <c r="D1378" s="53"/>
      <c r="E1378" s="53"/>
    </row>
    <row r="1379">
      <c r="A1379" s="53"/>
      <c r="B1379" s="53"/>
      <c r="C1379" s="53"/>
      <c r="D1379" s="53"/>
      <c r="E1379" s="53"/>
    </row>
    <row r="1380">
      <c r="A1380" s="53"/>
      <c r="B1380" s="53"/>
      <c r="C1380" s="53"/>
      <c r="D1380" s="53"/>
      <c r="E1380" s="53"/>
    </row>
    <row r="1381">
      <c r="A1381" s="53"/>
      <c r="B1381" s="53"/>
      <c r="C1381" s="53"/>
      <c r="D1381" s="53"/>
      <c r="E1381" s="53"/>
    </row>
    <row r="1382">
      <c r="A1382" s="53"/>
      <c r="B1382" s="53"/>
      <c r="C1382" s="53"/>
      <c r="D1382" s="53"/>
      <c r="E1382" s="53"/>
    </row>
    <row r="1383">
      <c r="A1383" s="53"/>
      <c r="B1383" s="53"/>
      <c r="C1383" s="53"/>
      <c r="D1383" s="53"/>
      <c r="E1383" s="53"/>
    </row>
    <row r="1384">
      <c r="A1384" s="53"/>
      <c r="B1384" s="53"/>
      <c r="C1384" s="53"/>
      <c r="D1384" s="53"/>
      <c r="E1384" s="53"/>
    </row>
    <row r="1385">
      <c r="A1385" s="53"/>
      <c r="B1385" s="53"/>
      <c r="C1385" s="53"/>
      <c r="D1385" s="53"/>
      <c r="E1385" s="53"/>
    </row>
    <row r="1386">
      <c r="A1386" s="53"/>
      <c r="B1386" s="53"/>
      <c r="C1386" s="53"/>
      <c r="D1386" s="53"/>
      <c r="E1386" s="53"/>
    </row>
    <row r="1387">
      <c r="A1387" s="53"/>
      <c r="B1387" s="53"/>
      <c r="C1387" s="53"/>
      <c r="D1387" s="53"/>
      <c r="E1387" s="53"/>
    </row>
    <row r="1388">
      <c r="A1388" s="53"/>
      <c r="B1388" s="53"/>
      <c r="C1388" s="53"/>
      <c r="D1388" s="53"/>
      <c r="E1388" s="53"/>
    </row>
    <row r="1389">
      <c r="A1389" s="53"/>
      <c r="B1389" s="53"/>
      <c r="C1389" s="53"/>
      <c r="D1389" s="53"/>
      <c r="E1389" s="53"/>
    </row>
    <row r="1390">
      <c r="A1390" s="53"/>
      <c r="B1390" s="53"/>
      <c r="C1390" s="53"/>
      <c r="D1390" s="53"/>
      <c r="E1390" s="53"/>
    </row>
    <row r="1391">
      <c r="A1391" s="53"/>
      <c r="B1391" s="53"/>
      <c r="C1391" s="53"/>
      <c r="D1391" s="53"/>
      <c r="E1391" s="53"/>
    </row>
    <row r="1392">
      <c r="A1392" s="53"/>
      <c r="B1392" s="53"/>
      <c r="C1392" s="53"/>
      <c r="D1392" s="53"/>
      <c r="E1392" s="53"/>
    </row>
    <row r="1393">
      <c r="A1393" s="53"/>
      <c r="B1393" s="53"/>
      <c r="C1393" s="53"/>
      <c r="D1393" s="53"/>
      <c r="E1393" s="53"/>
    </row>
    <row r="1394">
      <c r="A1394" s="53"/>
      <c r="B1394" s="53"/>
      <c r="C1394" s="53"/>
      <c r="D1394" s="53"/>
      <c r="E1394" s="53"/>
    </row>
    <row r="1395">
      <c r="A1395" s="53"/>
      <c r="B1395" s="53"/>
      <c r="C1395" s="53"/>
      <c r="D1395" s="53"/>
      <c r="E1395" s="53"/>
    </row>
    <row r="1396">
      <c r="A1396" s="53"/>
      <c r="B1396" s="53"/>
      <c r="C1396" s="53"/>
      <c r="D1396" s="53"/>
      <c r="E1396" s="53"/>
    </row>
    <row r="1397">
      <c r="A1397" s="53"/>
      <c r="B1397" s="53"/>
      <c r="C1397" s="53"/>
      <c r="D1397" s="53"/>
      <c r="E1397" s="53"/>
    </row>
    <row r="1398">
      <c r="A1398" s="53"/>
      <c r="B1398" s="53"/>
      <c r="C1398" s="53"/>
      <c r="D1398" s="53"/>
      <c r="E1398" s="53"/>
    </row>
    <row r="1399">
      <c r="A1399" s="53"/>
      <c r="B1399" s="53"/>
      <c r="C1399" s="53"/>
      <c r="D1399" s="53"/>
      <c r="E1399" s="53"/>
    </row>
    <row r="1400">
      <c r="A1400" s="53"/>
      <c r="B1400" s="53"/>
      <c r="C1400" s="53"/>
      <c r="D1400" s="53"/>
      <c r="E1400" s="53"/>
    </row>
    <row r="1401">
      <c r="A1401" s="53"/>
      <c r="B1401" s="53"/>
      <c r="C1401" s="53"/>
      <c r="D1401" s="53"/>
      <c r="E1401" s="53"/>
    </row>
    <row r="1402">
      <c r="A1402" s="53"/>
      <c r="B1402" s="53"/>
      <c r="C1402" s="53"/>
      <c r="D1402" s="53"/>
      <c r="E1402" s="53"/>
    </row>
    <row r="1403">
      <c r="A1403" s="53"/>
      <c r="B1403" s="53"/>
      <c r="C1403" s="53"/>
      <c r="D1403" s="53"/>
      <c r="E1403" s="53"/>
    </row>
    <row r="1404">
      <c r="A1404" s="53"/>
      <c r="B1404" s="53"/>
      <c r="C1404" s="53"/>
      <c r="D1404" s="53"/>
      <c r="E1404" s="53"/>
    </row>
    <row r="1405">
      <c r="A1405" s="53"/>
      <c r="B1405" s="53"/>
      <c r="C1405" s="53"/>
      <c r="D1405" s="53"/>
      <c r="E1405" s="53"/>
    </row>
    <row r="1406">
      <c r="A1406" s="53"/>
      <c r="B1406" s="53"/>
      <c r="C1406" s="53"/>
      <c r="D1406" s="53"/>
      <c r="E1406" s="53"/>
    </row>
    <row r="1407">
      <c r="A1407" s="53"/>
      <c r="B1407" s="53"/>
      <c r="C1407" s="53"/>
      <c r="D1407" s="53"/>
      <c r="E1407" s="53"/>
    </row>
    <row r="1408">
      <c r="A1408" s="53"/>
      <c r="B1408" s="53"/>
      <c r="C1408" s="53"/>
      <c r="D1408" s="53"/>
      <c r="E1408" s="53"/>
    </row>
    <row r="1409">
      <c r="A1409" s="53"/>
      <c r="B1409" s="53"/>
      <c r="C1409" s="53"/>
      <c r="D1409" s="53"/>
      <c r="E1409" s="53"/>
    </row>
    <row r="1410">
      <c r="A1410" s="53"/>
      <c r="B1410" s="53"/>
      <c r="C1410" s="53"/>
      <c r="D1410" s="53"/>
      <c r="E1410" s="53"/>
    </row>
    <row r="1411">
      <c r="A1411" s="53"/>
      <c r="B1411" s="53"/>
      <c r="C1411" s="53"/>
      <c r="D1411" s="53"/>
      <c r="E1411" s="53"/>
    </row>
    <row r="1412">
      <c r="A1412" s="53"/>
      <c r="B1412" s="53"/>
      <c r="C1412" s="53"/>
      <c r="D1412" s="53"/>
      <c r="E1412" s="53"/>
    </row>
    <row r="1413">
      <c r="A1413" s="53"/>
      <c r="B1413" s="53"/>
      <c r="C1413" s="53"/>
      <c r="D1413" s="53"/>
      <c r="E1413" s="53"/>
    </row>
    <row r="1414">
      <c r="A1414" s="53"/>
      <c r="B1414" s="53"/>
      <c r="C1414" s="53"/>
      <c r="D1414" s="53"/>
      <c r="E1414" s="53"/>
    </row>
    <row r="1415">
      <c r="A1415" s="53"/>
      <c r="B1415" s="53"/>
      <c r="C1415" s="53"/>
      <c r="D1415" s="53"/>
      <c r="E1415" s="53"/>
    </row>
    <row r="1416">
      <c r="A1416" s="53"/>
      <c r="B1416" s="53"/>
      <c r="C1416" s="53"/>
      <c r="D1416" s="53"/>
      <c r="E1416" s="53"/>
    </row>
    <row r="1417">
      <c r="A1417" s="53"/>
      <c r="B1417" s="53"/>
      <c r="C1417" s="53"/>
      <c r="D1417" s="53"/>
      <c r="E1417" s="53"/>
    </row>
    <row r="1418">
      <c r="A1418" s="53"/>
      <c r="B1418" s="53"/>
      <c r="C1418" s="53"/>
      <c r="D1418" s="53"/>
      <c r="E1418" s="53"/>
    </row>
    <row r="1419">
      <c r="A1419" s="53"/>
      <c r="B1419" s="53"/>
      <c r="C1419" s="53"/>
      <c r="D1419" s="53"/>
      <c r="E1419" s="53"/>
    </row>
    <row r="1420">
      <c r="A1420" s="53"/>
      <c r="B1420" s="53"/>
      <c r="C1420" s="53"/>
      <c r="D1420" s="53"/>
      <c r="E1420" s="53"/>
    </row>
    <row r="1421">
      <c r="A1421" s="53"/>
      <c r="B1421" s="53"/>
      <c r="C1421" s="53"/>
      <c r="D1421" s="53"/>
      <c r="E1421" s="53"/>
    </row>
    <row r="1422">
      <c r="A1422" s="53"/>
      <c r="B1422" s="53"/>
      <c r="C1422" s="53"/>
      <c r="D1422" s="53"/>
      <c r="E1422" s="53"/>
    </row>
    <row r="1423">
      <c r="A1423" s="53"/>
      <c r="B1423" s="53"/>
      <c r="C1423" s="53"/>
      <c r="D1423" s="53"/>
      <c r="E1423" s="53"/>
    </row>
    <row r="1424">
      <c r="A1424" s="53"/>
      <c r="B1424" s="53"/>
      <c r="C1424" s="53"/>
      <c r="D1424" s="53"/>
      <c r="E1424" s="53"/>
    </row>
    <row r="1425">
      <c r="A1425" s="53"/>
      <c r="B1425" s="53"/>
      <c r="C1425" s="53"/>
      <c r="D1425" s="53"/>
      <c r="E1425" s="53"/>
    </row>
    <row r="1426">
      <c r="A1426" s="53"/>
      <c r="B1426" s="53"/>
      <c r="C1426" s="53"/>
      <c r="D1426" s="53"/>
      <c r="E1426" s="53"/>
    </row>
    <row r="1427">
      <c r="A1427" s="53"/>
      <c r="B1427" s="53"/>
      <c r="C1427" s="53"/>
      <c r="D1427" s="53"/>
      <c r="E1427" s="53"/>
    </row>
    <row r="1428">
      <c r="A1428" s="53"/>
      <c r="B1428" s="53"/>
      <c r="C1428" s="53"/>
      <c r="D1428" s="53"/>
      <c r="E1428" s="53"/>
    </row>
    <row r="1429">
      <c r="A1429" s="53"/>
      <c r="B1429" s="53"/>
      <c r="C1429" s="53"/>
      <c r="D1429" s="53"/>
      <c r="E1429" s="53"/>
    </row>
    <row r="1430">
      <c r="A1430" s="53"/>
      <c r="B1430" s="53"/>
      <c r="C1430" s="53"/>
      <c r="D1430" s="53"/>
      <c r="E1430" s="53"/>
    </row>
    <row r="1431">
      <c r="A1431" s="53"/>
      <c r="B1431" s="53"/>
      <c r="C1431" s="53"/>
      <c r="D1431" s="53"/>
      <c r="E1431" s="53"/>
    </row>
    <row r="1432">
      <c r="A1432" s="53"/>
      <c r="B1432" s="53"/>
      <c r="C1432" s="53"/>
      <c r="D1432" s="53"/>
      <c r="E1432" s="53"/>
    </row>
    <row r="1433">
      <c r="A1433" s="53"/>
      <c r="B1433" s="53"/>
      <c r="C1433" s="53"/>
      <c r="D1433" s="53"/>
      <c r="E1433" s="53"/>
    </row>
    <row r="1434">
      <c r="A1434" s="53"/>
      <c r="B1434" s="53"/>
      <c r="C1434" s="53"/>
      <c r="D1434" s="53"/>
      <c r="E1434" s="53"/>
    </row>
    <row r="1435">
      <c r="A1435" s="53"/>
      <c r="B1435" s="53"/>
      <c r="C1435" s="53"/>
      <c r="D1435" s="53"/>
      <c r="E1435" s="53"/>
    </row>
    <row r="1436">
      <c r="A1436" s="53"/>
      <c r="B1436" s="53"/>
      <c r="C1436" s="53"/>
      <c r="D1436" s="53"/>
      <c r="E1436" s="53"/>
    </row>
    <row r="1437">
      <c r="A1437" s="53"/>
      <c r="B1437" s="53"/>
      <c r="C1437" s="53"/>
      <c r="D1437" s="53"/>
      <c r="E1437" s="53"/>
    </row>
    <row r="1438">
      <c r="A1438" s="53"/>
      <c r="B1438" s="53"/>
      <c r="C1438" s="53"/>
      <c r="D1438" s="53"/>
      <c r="E1438" s="53"/>
    </row>
    <row r="1439">
      <c r="A1439" s="53"/>
      <c r="B1439" s="53"/>
      <c r="C1439" s="53"/>
      <c r="D1439" s="53"/>
      <c r="E1439" s="53"/>
    </row>
    <row r="1440">
      <c r="A1440" s="53"/>
      <c r="B1440" s="53"/>
      <c r="C1440" s="53"/>
      <c r="D1440" s="53"/>
      <c r="E1440" s="53"/>
    </row>
    <row r="1441">
      <c r="A1441" s="53"/>
      <c r="B1441" s="53"/>
      <c r="C1441" s="53"/>
      <c r="D1441" s="53"/>
      <c r="E1441" s="53"/>
    </row>
    <row r="1442">
      <c r="A1442" s="53"/>
      <c r="B1442" s="53"/>
      <c r="C1442" s="53"/>
      <c r="D1442" s="53"/>
      <c r="E1442" s="53"/>
    </row>
    <row r="1443">
      <c r="A1443" s="53"/>
      <c r="B1443" s="53"/>
      <c r="C1443" s="53"/>
      <c r="D1443" s="53"/>
      <c r="E1443" s="53"/>
    </row>
    <row r="1444">
      <c r="A1444" s="53"/>
      <c r="B1444" s="53"/>
      <c r="C1444" s="53"/>
      <c r="D1444" s="53"/>
      <c r="E1444" s="53"/>
    </row>
    <row r="1445">
      <c r="A1445" s="53"/>
      <c r="B1445" s="53"/>
      <c r="C1445" s="53"/>
      <c r="D1445" s="53"/>
      <c r="E1445" s="53"/>
    </row>
    <row r="1446">
      <c r="A1446" s="53"/>
      <c r="B1446" s="53"/>
      <c r="C1446" s="53"/>
      <c r="D1446" s="53"/>
      <c r="E1446" s="53"/>
    </row>
    <row r="1447">
      <c r="A1447" s="53"/>
      <c r="B1447" s="53"/>
      <c r="C1447" s="53"/>
      <c r="D1447" s="53"/>
      <c r="E1447" s="53"/>
    </row>
    <row r="1448">
      <c r="A1448" s="53"/>
      <c r="B1448" s="53"/>
      <c r="C1448" s="53"/>
      <c r="D1448" s="53"/>
      <c r="E1448" s="53"/>
    </row>
    <row r="1449">
      <c r="A1449" s="53"/>
      <c r="B1449" s="53"/>
      <c r="C1449" s="53"/>
      <c r="D1449" s="53"/>
      <c r="E1449" s="53"/>
    </row>
    <row r="1450">
      <c r="A1450" s="53"/>
      <c r="B1450" s="53"/>
      <c r="C1450" s="53"/>
      <c r="D1450" s="53"/>
      <c r="E1450" s="53"/>
    </row>
    <row r="1451">
      <c r="A1451" s="53"/>
      <c r="B1451" s="53"/>
      <c r="C1451" s="53"/>
      <c r="D1451" s="53"/>
      <c r="E1451" s="53"/>
    </row>
    <row r="1452">
      <c r="A1452" s="53"/>
      <c r="B1452" s="53"/>
      <c r="C1452" s="53"/>
      <c r="D1452" s="53"/>
      <c r="E1452" s="53"/>
    </row>
    <row r="1453">
      <c r="A1453" s="53"/>
      <c r="B1453" s="53"/>
      <c r="C1453" s="53"/>
      <c r="D1453" s="53"/>
      <c r="E1453" s="53"/>
    </row>
    <row r="1454">
      <c r="A1454" s="53"/>
      <c r="B1454" s="53"/>
      <c r="C1454" s="53"/>
      <c r="D1454" s="53"/>
      <c r="E1454" s="53"/>
    </row>
    <row r="1455">
      <c r="A1455" s="53"/>
      <c r="B1455" s="53"/>
      <c r="C1455" s="53"/>
      <c r="D1455" s="53"/>
      <c r="E1455" s="53"/>
    </row>
    <row r="1456">
      <c r="A1456" s="53"/>
      <c r="B1456" s="53"/>
      <c r="C1456" s="53"/>
      <c r="D1456" s="53"/>
      <c r="E1456" s="53"/>
    </row>
    <row r="1457">
      <c r="A1457" s="53"/>
      <c r="B1457" s="53"/>
      <c r="C1457" s="53"/>
      <c r="D1457" s="53"/>
      <c r="E1457" s="53"/>
    </row>
    <row r="1458">
      <c r="A1458" s="53"/>
      <c r="B1458" s="53"/>
      <c r="C1458" s="53"/>
      <c r="D1458" s="53"/>
      <c r="E1458" s="53"/>
    </row>
    <row r="1459">
      <c r="A1459" s="53"/>
      <c r="B1459" s="53"/>
      <c r="C1459" s="53"/>
      <c r="D1459" s="53"/>
      <c r="E1459" s="53"/>
    </row>
    <row r="1460">
      <c r="A1460" s="53"/>
      <c r="B1460" s="53"/>
      <c r="C1460" s="53"/>
      <c r="D1460" s="53"/>
      <c r="E1460" s="53"/>
    </row>
    <row r="1461">
      <c r="A1461" s="53"/>
      <c r="B1461" s="53"/>
      <c r="C1461" s="53"/>
      <c r="D1461" s="53"/>
      <c r="E1461" s="53"/>
    </row>
    <row r="1462">
      <c r="A1462" s="53"/>
      <c r="B1462" s="53"/>
      <c r="C1462" s="53"/>
      <c r="D1462" s="53"/>
      <c r="E1462" s="53"/>
    </row>
    <row r="1463">
      <c r="A1463" s="53"/>
      <c r="B1463" s="53"/>
      <c r="C1463" s="53"/>
      <c r="D1463" s="53"/>
      <c r="E1463" s="53"/>
    </row>
    <row r="1464">
      <c r="A1464" s="53"/>
      <c r="B1464" s="53"/>
      <c r="C1464" s="53"/>
      <c r="D1464" s="53"/>
      <c r="E1464" s="53"/>
    </row>
    <row r="1465">
      <c r="A1465" s="53"/>
      <c r="B1465" s="53"/>
      <c r="C1465" s="53"/>
      <c r="D1465" s="53"/>
      <c r="E1465" s="53"/>
    </row>
    <row r="1466">
      <c r="A1466" s="53"/>
      <c r="B1466" s="53"/>
      <c r="C1466" s="53"/>
      <c r="D1466" s="53"/>
      <c r="E1466" s="53"/>
    </row>
    <row r="1467">
      <c r="A1467" s="53"/>
      <c r="B1467" s="53"/>
      <c r="C1467" s="53"/>
      <c r="D1467" s="53"/>
      <c r="E1467" s="53"/>
    </row>
    <row r="1468">
      <c r="A1468" s="53"/>
      <c r="B1468" s="53"/>
      <c r="C1468" s="53"/>
      <c r="D1468" s="53"/>
      <c r="E1468" s="53"/>
    </row>
    <row r="1469">
      <c r="A1469" s="53"/>
      <c r="B1469" s="53"/>
      <c r="C1469" s="53"/>
      <c r="D1469" s="53"/>
      <c r="E1469" s="53"/>
    </row>
    <row r="1470">
      <c r="A1470" s="53"/>
      <c r="B1470" s="53"/>
      <c r="C1470" s="53"/>
      <c r="D1470" s="53"/>
      <c r="E1470" s="53"/>
    </row>
    <row r="1471">
      <c r="A1471" s="53"/>
      <c r="B1471" s="53"/>
      <c r="C1471" s="53"/>
      <c r="D1471" s="53"/>
      <c r="E1471" s="53"/>
    </row>
    <row r="1472">
      <c r="A1472" s="53"/>
      <c r="B1472" s="53"/>
      <c r="C1472" s="53"/>
      <c r="D1472" s="53"/>
      <c r="E1472" s="53"/>
    </row>
    <row r="1473">
      <c r="A1473" s="53"/>
      <c r="B1473" s="53"/>
      <c r="C1473" s="53"/>
      <c r="D1473" s="53"/>
      <c r="E1473" s="53"/>
    </row>
    <row r="1474">
      <c r="A1474" s="53"/>
      <c r="B1474" s="53"/>
      <c r="C1474" s="53"/>
      <c r="D1474" s="53"/>
      <c r="E1474" s="53"/>
    </row>
    <row r="1475">
      <c r="A1475" s="53"/>
      <c r="B1475" s="53"/>
      <c r="C1475" s="53"/>
      <c r="D1475" s="53"/>
      <c r="E1475" s="53"/>
    </row>
    <row r="1476">
      <c r="A1476" s="53"/>
      <c r="B1476" s="53"/>
      <c r="C1476" s="53"/>
      <c r="D1476" s="53"/>
      <c r="E1476" s="53"/>
    </row>
    <row r="1477">
      <c r="A1477" s="53"/>
      <c r="B1477" s="53"/>
      <c r="C1477" s="53"/>
      <c r="D1477" s="53"/>
      <c r="E1477" s="53"/>
    </row>
    <row r="1478">
      <c r="A1478" s="53"/>
      <c r="B1478" s="53"/>
      <c r="C1478" s="53"/>
      <c r="D1478" s="53"/>
      <c r="E1478" s="53"/>
    </row>
    <row r="1479">
      <c r="A1479" s="53"/>
      <c r="B1479" s="53"/>
      <c r="C1479" s="53"/>
      <c r="D1479" s="53"/>
      <c r="E1479" s="53"/>
    </row>
    <row r="1480">
      <c r="A1480" s="53"/>
      <c r="B1480" s="53"/>
      <c r="C1480" s="53"/>
      <c r="D1480" s="53"/>
      <c r="E1480" s="53"/>
    </row>
    <row r="1481">
      <c r="A1481" s="53"/>
      <c r="B1481" s="53"/>
      <c r="C1481" s="53"/>
      <c r="D1481" s="53"/>
      <c r="E1481" s="53"/>
    </row>
    <row r="1482">
      <c r="A1482" s="53"/>
      <c r="B1482" s="53"/>
      <c r="C1482" s="53"/>
      <c r="D1482" s="53"/>
      <c r="E1482" s="53"/>
    </row>
    <row r="1483">
      <c r="A1483" s="53"/>
      <c r="B1483" s="53"/>
      <c r="C1483" s="53"/>
      <c r="D1483" s="53"/>
      <c r="E1483" s="53"/>
    </row>
    <row r="1484">
      <c r="A1484" s="53"/>
      <c r="B1484" s="53"/>
      <c r="C1484" s="53"/>
      <c r="D1484" s="53"/>
      <c r="E1484" s="53"/>
    </row>
    <row r="1485">
      <c r="A1485" s="53"/>
      <c r="B1485" s="53"/>
      <c r="C1485" s="53"/>
      <c r="D1485" s="53"/>
      <c r="E1485" s="53"/>
    </row>
    <row r="1486">
      <c r="A1486" s="53"/>
      <c r="B1486" s="53"/>
      <c r="C1486" s="53"/>
      <c r="D1486" s="53"/>
      <c r="E1486" s="53"/>
    </row>
    <row r="1487">
      <c r="A1487" s="53"/>
      <c r="B1487" s="53"/>
      <c r="C1487" s="53"/>
      <c r="D1487" s="53"/>
      <c r="E1487" s="53"/>
    </row>
    <row r="1488">
      <c r="A1488" s="53"/>
      <c r="B1488" s="53"/>
      <c r="C1488" s="53"/>
      <c r="D1488" s="53"/>
      <c r="E1488" s="53"/>
    </row>
    <row r="1489">
      <c r="A1489" s="53"/>
      <c r="B1489" s="53"/>
      <c r="C1489" s="53"/>
      <c r="D1489" s="53"/>
      <c r="E1489" s="53"/>
    </row>
    <row r="1490">
      <c r="A1490" s="53"/>
      <c r="B1490" s="53"/>
      <c r="C1490" s="53"/>
      <c r="D1490" s="53"/>
      <c r="E1490" s="53"/>
    </row>
    <row r="1491">
      <c r="A1491" s="53"/>
      <c r="B1491" s="53"/>
      <c r="C1491" s="53"/>
      <c r="D1491" s="53"/>
      <c r="E1491" s="53"/>
    </row>
    <row r="1492">
      <c r="A1492" s="53"/>
      <c r="B1492" s="53"/>
      <c r="C1492" s="53"/>
      <c r="D1492" s="53"/>
      <c r="E1492" s="53"/>
    </row>
    <row r="1493">
      <c r="A1493" s="53"/>
      <c r="B1493" s="53"/>
      <c r="C1493" s="53"/>
      <c r="D1493" s="53"/>
      <c r="E1493" s="53"/>
    </row>
    <row r="1494">
      <c r="A1494" s="53"/>
      <c r="B1494" s="53"/>
      <c r="C1494" s="53"/>
      <c r="D1494" s="53"/>
      <c r="E1494" s="53"/>
    </row>
    <row r="1495">
      <c r="A1495" s="53"/>
      <c r="B1495" s="53"/>
      <c r="C1495" s="53"/>
      <c r="D1495" s="53"/>
      <c r="E1495" s="53"/>
    </row>
    <row r="1496">
      <c r="A1496" s="53"/>
      <c r="B1496" s="53"/>
      <c r="C1496" s="53"/>
      <c r="D1496" s="53"/>
      <c r="E1496" s="53"/>
    </row>
    <row r="1497">
      <c r="A1497" s="53"/>
      <c r="B1497" s="53"/>
      <c r="C1497" s="53"/>
      <c r="D1497" s="53"/>
      <c r="E1497" s="53"/>
    </row>
    <row r="1498">
      <c r="A1498" s="53"/>
      <c r="B1498" s="53"/>
      <c r="C1498" s="53"/>
      <c r="D1498" s="53"/>
      <c r="E1498" s="53"/>
    </row>
    <row r="1499">
      <c r="A1499" s="53"/>
      <c r="B1499" s="53"/>
      <c r="C1499" s="53"/>
      <c r="D1499" s="53"/>
      <c r="E1499" s="53"/>
    </row>
    <row r="1500">
      <c r="A1500" s="53"/>
      <c r="B1500" s="53"/>
      <c r="C1500" s="53"/>
      <c r="D1500" s="53"/>
      <c r="E1500" s="53"/>
    </row>
    <row r="1501">
      <c r="A1501" s="53"/>
      <c r="B1501" s="53"/>
      <c r="C1501" s="53"/>
      <c r="D1501" s="53"/>
      <c r="E1501" s="53"/>
    </row>
    <row r="1502">
      <c r="A1502" s="53"/>
      <c r="B1502" s="53"/>
      <c r="C1502" s="53"/>
      <c r="D1502" s="53"/>
      <c r="E1502" s="53"/>
    </row>
    <row r="1503">
      <c r="A1503" s="53"/>
      <c r="B1503" s="53"/>
      <c r="C1503" s="53"/>
      <c r="D1503" s="53"/>
      <c r="E1503" s="53"/>
    </row>
    <row r="1504">
      <c r="A1504" s="53"/>
      <c r="B1504" s="53"/>
      <c r="C1504" s="53"/>
      <c r="D1504" s="53"/>
      <c r="E1504" s="53"/>
    </row>
    <row r="1505">
      <c r="A1505" s="53"/>
      <c r="B1505" s="53"/>
      <c r="C1505" s="53"/>
      <c r="D1505" s="53"/>
      <c r="E1505" s="53"/>
    </row>
    <row r="1506">
      <c r="A1506" s="53"/>
      <c r="B1506" s="53"/>
      <c r="C1506" s="53"/>
      <c r="D1506" s="53"/>
      <c r="E1506" s="53"/>
    </row>
    <row r="1507">
      <c r="A1507" s="53"/>
      <c r="B1507" s="53"/>
      <c r="C1507" s="53"/>
      <c r="D1507" s="53"/>
      <c r="E1507" s="53"/>
    </row>
    <row r="1508">
      <c r="A1508" s="53"/>
      <c r="B1508" s="53"/>
      <c r="C1508" s="53"/>
      <c r="D1508" s="53"/>
      <c r="E1508" s="53"/>
    </row>
    <row r="1509">
      <c r="A1509" s="53"/>
      <c r="B1509" s="53"/>
      <c r="C1509" s="53"/>
      <c r="D1509" s="53"/>
      <c r="E1509" s="53"/>
    </row>
    <row r="1510">
      <c r="A1510" s="53"/>
      <c r="B1510" s="53"/>
      <c r="C1510" s="53"/>
      <c r="D1510" s="53"/>
      <c r="E1510" s="53"/>
    </row>
    <row r="1511">
      <c r="A1511" s="53"/>
      <c r="B1511" s="53"/>
      <c r="C1511" s="53"/>
      <c r="D1511" s="53"/>
      <c r="E1511" s="53"/>
    </row>
    <row r="1512">
      <c r="A1512" s="53"/>
      <c r="B1512" s="53"/>
      <c r="C1512" s="53"/>
      <c r="D1512" s="53"/>
      <c r="E1512" s="53"/>
    </row>
    <row r="1513">
      <c r="A1513" s="53"/>
      <c r="B1513" s="53"/>
      <c r="C1513" s="53"/>
      <c r="D1513" s="53"/>
      <c r="E1513" s="53"/>
    </row>
    <row r="1514">
      <c r="A1514" s="53"/>
      <c r="B1514" s="53"/>
      <c r="C1514" s="53"/>
      <c r="D1514" s="53"/>
      <c r="E1514" s="53"/>
    </row>
    <row r="1515">
      <c r="A1515" s="53"/>
      <c r="B1515" s="53"/>
      <c r="C1515" s="53"/>
      <c r="D1515" s="53"/>
      <c r="E1515" s="53"/>
    </row>
    <row r="1516">
      <c r="A1516" s="53"/>
      <c r="B1516" s="53"/>
      <c r="C1516" s="53"/>
      <c r="D1516" s="53"/>
      <c r="E1516" s="53"/>
    </row>
    <row r="1517">
      <c r="A1517" s="53"/>
      <c r="B1517" s="53"/>
      <c r="C1517" s="53"/>
      <c r="D1517" s="53"/>
      <c r="E1517" s="53"/>
    </row>
    <row r="1518">
      <c r="A1518" s="53"/>
      <c r="B1518" s="53"/>
      <c r="C1518" s="53"/>
      <c r="D1518" s="53"/>
      <c r="E1518" s="53"/>
    </row>
    <row r="1519">
      <c r="A1519" s="53"/>
      <c r="B1519" s="53"/>
      <c r="C1519" s="53"/>
      <c r="D1519" s="53"/>
      <c r="E1519" s="53"/>
    </row>
    <row r="1520">
      <c r="A1520" s="53"/>
      <c r="B1520" s="53"/>
      <c r="C1520" s="53"/>
      <c r="D1520" s="53"/>
      <c r="E1520" s="53"/>
    </row>
    <row r="1521">
      <c r="A1521" s="53"/>
      <c r="B1521" s="53"/>
      <c r="C1521" s="53"/>
      <c r="D1521" s="53"/>
      <c r="E1521" s="53"/>
    </row>
    <row r="1522">
      <c r="A1522" s="53"/>
      <c r="B1522" s="53"/>
      <c r="C1522" s="53"/>
      <c r="D1522" s="53"/>
      <c r="E1522" s="53"/>
    </row>
    <row r="1523">
      <c r="A1523" s="53"/>
      <c r="B1523" s="53"/>
      <c r="C1523" s="53"/>
      <c r="D1523" s="53"/>
      <c r="E1523" s="53"/>
    </row>
    <row r="1524">
      <c r="A1524" s="53"/>
      <c r="B1524" s="53"/>
      <c r="C1524" s="53"/>
      <c r="D1524" s="53"/>
      <c r="E1524" s="53"/>
    </row>
    <row r="1525">
      <c r="A1525" s="53"/>
      <c r="B1525" s="53"/>
      <c r="C1525" s="53"/>
      <c r="D1525" s="53"/>
      <c r="E1525" s="53"/>
    </row>
    <row r="1526">
      <c r="A1526" s="53"/>
      <c r="B1526" s="53"/>
      <c r="C1526" s="53"/>
      <c r="D1526" s="53"/>
      <c r="E1526" s="53"/>
    </row>
    <row r="1527">
      <c r="A1527" s="53"/>
      <c r="B1527" s="53"/>
      <c r="C1527" s="53"/>
      <c r="D1527" s="53"/>
      <c r="E1527" s="53"/>
    </row>
    <row r="1528">
      <c r="A1528" s="53"/>
      <c r="B1528" s="53"/>
      <c r="C1528" s="53"/>
      <c r="D1528" s="53"/>
      <c r="E1528" s="53"/>
    </row>
    <row r="1529">
      <c r="A1529" s="53"/>
      <c r="B1529" s="53"/>
      <c r="C1529" s="53"/>
      <c r="D1529" s="53"/>
      <c r="E1529" s="53"/>
    </row>
    <row r="1530">
      <c r="A1530" s="53"/>
      <c r="B1530" s="53"/>
      <c r="C1530" s="53"/>
      <c r="D1530" s="53"/>
      <c r="E1530" s="53"/>
    </row>
    <row r="1531">
      <c r="A1531" s="53"/>
      <c r="B1531" s="53"/>
      <c r="C1531" s="53"/>
      <c r="D1531" s="53"/>
      <c r="E1531" s="53"/>
    </row>
    <row r="1532">
      <c r="A1532" s="53"/>
      <c r="B1532" s="53"/>
      <c r="C1532" s="53"/>
      <c r="D1532" s="53"/>
      <c r="E1532" s="53"/>
    </row>
    <row r="1533">
      <c r="A1533" s="53"/>
      <c r="B1533" s="53"/>
      <c r="C1533" s="53"/>
      <c r="D1533" s="53"/>
      <c r="E1533" s="53"/>
    </row>
    <row r="1534">
      <c r="A1534" s="53"/>
      <c r="B1534" s="53"/>
      <c r="C1534" s="53"/>
      <c r="D1534" s="53"/>
      <c r="E1534" s="53"/>
    </row>
    <row r="1535">
      <c r="A1535" s="53"/>
      <c r="B1535" s="53"/>
      <c r="C1535" s="53"/>
      <c r="D1535" s="53"/>
      <c r="E1535" s="53"/>
    </row>
    <row r="1536">
      <c r="A1536" s="53"/>
      <c r="B1536" s="53"/>
      <c r="C1536" s="53"/>
      <c r="D1536" s="53"/>
      <c r="E1536" s="53"/>
    </row>
    <row r="1537">
      <c r="A1537" s="53"/>
      <c r="B1537" s="53"/>
      <c r="C1537" s="53"/>
      <c r="D1537" s="53"/>
      <c r="E1537" s="53"/>
    </row>
    <row r="1538">
      <c r="A1538" s="53"/>
      <c r="B1538" s="53"/>
      <c r="C1538" s="53"/>
      <c r="D1538" s="53"/>
      <c r="E1538" s="53"/>
    </row>
    <row r="1539">
      <c r="A1539" s="53"/>
      <c r="B1539" s="53"/>
      <c r="C1539" s="53"/>
      <c r="D1539" s="53"/>
      <c r="E1539" s="53"/>
    </row>
    <row r="1540">
      <c r="A1540" s="53"/>
      <c r="B1540" s="53"/>
      <c r="C1540" s="53"/>
      <c r="D1540" s="53"/>
      <c r="E1540" s="53"/>
    </row>
    <row r="1541">
      <c r="A1541" s="53"/>
      <c r="B1541" s="53"/>
      <c r="C1541" s="53"/>
      <c r="D1541" s="53"/>
      <c r="E1541" s="53"/>
    </row>
    <row r="1542">
      <c r="A1542" s="53"/>
      <c r="B1542" s="53"/>
      <c r="C1542" s="53"/>
      <c r="D1542" s="53"/>
      <c r="E1542" s="53"/>
    </row>
    <row r="1543">
      <c r="A1543" s="53"/>
      <c r="B1543" s="53"/>
      <c r="C1543" s="53"/>
      <c r="D1543" s="53"/>
      <c r="E1543" s="53"/>
    </row>
    <row r="1544">
      <c r="A1544" s="53"/>
      <c r="B1544" s="53"/>
      <c r="C1544" s="53"/>
      <c r="D1544" s="53"/>
      <c r="E1544" s="53"/>
    </row>
    <row r="1545">
      <c r="A1545" s="53"/>
      <c r="B1545" s="53"/>
      <c r="C1545" s="53"/>
      <c r="D1545" s="53"/>
      <c r="E1545" s="53"/>
    </row>
    <row r="1546">
      <c r="A1546" s="53"/>
      <c r="B1546" s="53"/>
      <c r="C1546" s="53"/>
      <c r="D1546" s="53"/>
      <c r="E1546" s="53"/>
    </row>
    <row r="1547">
      <c r="A1547" s="53"/>
      <c r="B1547" s="53"/>
      <c r="C1547" s="53"/>
      <c r="D1547" s="53"/>
      <c r="E1547" s="53"/>
    </row>
    <row r="1548">
      <c r="A1548" s="53"/>
      <c r="B1548" s="53"/>
      <c r="C1548" s="53"/>
      <c r="D1548" s="53"/>
      <c r="E1548" s="53"/>
    </row>
    <row r="1549">
      <c r="A1549" s="53"/>
      <c r="B1549" s="53"/>
      <c r="C1549" s="53"/>
      <c r="D1549" s="53"/>
      <c r="E1549" s="53"/>
    </row>
    <row r="1550">
      <c r="A1550" s="53"/>
      <c r="B1550" s="53"/>
      <c r="C1550" s="53"/>
      <c r="D1550" s="53"/>
      <c r="E1550" s="53"/>
    </row>
    <row r="1551">
      <c r="A1551" s="53"/>
      <c r="B1551" s="53"/>
      <c r="C1551" s="53"/>
      <c r="D1551" s="53"/>
      <c r="E1551" s="53"/>
    </row>
    <row r="1552">
      <c r="A1552" s="53"/>
      <c r="B1552" s="53"/>
      <c r="C1552" s="53"/>
      <c r="D1552" s="53"/>
      <c r="E1552" s="53"/>
    </row>
    <row r="1553">
      <c r="A1553" s="53"/>
      <c r="B1553" s="53"/>
      <c r="C1553" s="53"/>
      <c r="D1553" s="53"/>
      <c r="E1553" s="53"/>
    </row>
    <row r="1554">
      <c r="A1554" s="53"/>
      <c r="B1554" s="53"/>
      <c r="C1554" s="53"/>
      <c r="D1554" s="53"/>
      <c r="E1554" s="53"/>
    </row>
    <row r="1555">
      <c r="A1555" s="53"/>
      <c r="B1555" s="53"/>
      <c r="C1555" s="53"/>
      <c r="D1555" s="53"/>
      <c r="E1555" s="53"/>
    </row>
    <row r="1556">
      <c r="A1556" s="53"/>
      <c r="B1556" s="53"/>
      <c r="C1556" s="53"/>
      <c r="D1556" s="53"/>
      <c r="E1556" s="53"/>
    </row>
    <row r="1557">
      <c r="A1557" s="53"/>
      <c r="B1557" s="53"/>
      <c r="C1557" s="53"/>
      <c r="D1557" s="53"/>
      <c r="E1557" s="53"/>
    </row>
    <row r="1558">
      <c r="A1558" s="53"/>
      <c r="B1558" s="53"/>
      <c r="C1558" s="53"/>
      <c r="D1558" s="53"/>
      <c r="E1558" s="53"/>
    </row>
    <row r="1559">
      <c r="A1559" s="53"/>
      <c r="B1559" s="53"/>
      <c r="C1559" s="53"/>
      <c r="D1559" s="53"/>
      <c r="E1559" s="53"/>
    </row>
    <row r="1560">
      <c r="A1560" s="53"/>
      <c r="B1560" s="53"/>
      <c r="C1560" s="53"/>
      <c r="D1560" s="53"/>
      <c r="E1560" s="53"/>
    </row>
    <row r="1561">
      <c r="A1561" s="53"/>
      <c r="B1561" s="53"/>
      <c r="C1561" s="53"/>
      <c r="D1561" s="53"/>
      <c r="E1561" s="53"/>
    </row>
    <row r="1562">
      <c r="A1562" s="53"/>
      <c r="B1562" s="53"/>
      <c r="C1562" s="53"/>
      <c r="D1562" s="53"/>
      <c r="E1562" s="53"/>
    </row>
    <row r="1563">
      <c r="A1563" s="53"/>
      <c r="B1563" s="53"/>
      <c r="C1563" s="53"/>
      <c r="D1563" s="53"/>
      <c r="E1563" s="53"/>
    </row>
    <row r="1564">
      <c r="A1564" s="53"/>
      <c r="B1564" s="53"/>
      <c r="C1564" s="53"/>
      <c r="D1564" s="53"/>
      <c r="E1564" s="53"/>
    </row>
    <row r="1565">
      <c r="A1565" s="53"/>
      <c r="B1565" s="53"/>
      <c r="C1565" s="53"/>
      <c r="D1565" s="53"/>
      <c r="E1565" s="53"/>
    </row>
    <row r="1566">
      <c r="A1566" s="53"/>
      <c r="B1566" s="53"/>
      <c r="C1566" s="53"/>
      <c r="D1566" s="53"/>
      <c r="E1566" s="53"/>
    </row>
    <row r="1567">
      <c r="A1567" s="53"/>
      <c r="B1567" s="53"/>
      <c r="C1567" s="53"/>
      <c r="D1567" s="53"/>
      <c r="E1567" s="53"/>
    </row>
    <row r="1568">
      <c r="A1568" s="53"/>
      <c r="B1568" s="53"/>
      <c r="C1568" s="53"/>
      <c r="D1568" s="53"/>
      <c r="E1568" s="53"/>
    </row>
    <row r="1569">
      <c r="A1569" s="53"/>
      <c r="B1569" s="53"/>
      <c r="C1569" s="53"/>
      <c r="D1569" s="53"/>
      <c r="E1569" s="53"/>
    </row>
    <row r="1570">
      <c r="A1570" s="53"/>
      <c r="B1570" s="53"/>
      <c r="C1570" s="53"/>
      <c r="D1570" s="53"/>
      <c r="E1570" s="53"/>
    </row>
    <row r="1571">
      <c r="A1571" s="53"/>
      <c r="B1571" s="53"/>
      <c r="C1571" s="53"/>
      <c r="D1571" s="53"/>
      <c r="E1571" s="53"/>
    </row>
    <row r="1572">
      <c r="A1572" s="53"/>
      <c r="B1572" s="53"/>
      <c r="C1572" s="53"/>
      <c r="D1572" s="53"/>
      <c r="E1572" s="53"/>
    </row>
    <row r="1573">
      <c r="A1573" s="53"/>
      <c r="B1573" s="53"/>
      <c r="C1573" s="53"/>
      <c r="D1573" s="53"/>
      <c r="E1573" s="53"/>
    </row>
    <row r="1574">
      <c r="A1574" s="53"/>
      <c r="B1574" s="53"/>
      <c r="C1574" s="53"/>
      <c r="D1574" s="53"/>
      <c r="E1574" s="53"/>
    </row>
    <row r="1575">
      <c r="A1575" s="53"/>
      <c r="B1575" s="53"/>
      <c r="C1575" s="53"/>
      <c r="D1575" s="53"/>
      <c r="E1575" s="53"/>
    </row>
    <row r="1576">
      <c r="A1576" s="53"/>
      <c r="B1576" s="53"/>
      <c r="C1576" s="53"/>
      <c r="D1576" s="53"/>
      <c r="E1576" s="53"/>
    </row>
    <row r="1577">
      <c r="A1577" s="53"/>
      <c r="B1577" s="53"/>
      <c r="C1577" s="53"/>
      <c r="D1577" s="53"/>
      <c r="E1577" s="53"/>
    </row>
    <row r="1578">
      <c r="A1578" s="53"/>
      <c r="B1578" s="53"/>
      <c r="C1578" s="53"/>
      <c r="D1578" s="53"/>
      <c r="E1578" s="53"/>
    </row>
    <row r="1579">
      <c r="A1579" s="53"/>
      <c r="B1579" s="53"/>
      <c r="C1579" s="53"/>
      <c r="D1579" s="53"/>
      <c r="E1579" s="53"/>
    </row>
    <row r="1580">
      <c r="A1580" s="53"/>
      <c r="B1580" s="53"/>
      <c r="C1580" s="53"/>
      <c r="D1580" s="53"/>
      <c r="E1580" s="53"/>
    </row>
    <row r="1581">
      <c r="A1581" s="53"/>
      <c r="B1581" s="53"/>
      <c r="C1581" s="53"/>
      <c r="D1581" s="53"/>
      <c r="E1581" s="53"/>
    </row>
    <row r="1582">
      <c r="A1582" s="53"/>
      <c r="B1582" s="53"/>
      <c r="C1582" s="53"/>
      <c r="D1582" s="53"/>
      <c r="E1582" s="53"/>
    </row>
    <row r="1583">
      <c r="A1583" s="53"/>
      <c r="B1583" s="53"/>
      <c r="C1583" s="53"/>
      <c r="D1583" s="53"/>
      <c r="E1583" s="53"/>
    </row>
    <row r="1584">
      <c r="A1584" s="53"/>
      <c r="B1584" s="53"/>
      <c r="C1584" s="53"/>
      <c r="D1584" s="53"/>
      <c r="E1584" s="53"/>
    </row>
    <row r="1585">
      <c r="A1585" s="53"/>
      <c r="B1585" s="53"/>
      <c r="C1585" s="53"/>
      <c r="D1585" s="53"/>
      <c r="E1585" s="53"/>
    </row>
    <row r="1586">
      <c r="A1586" s="53"/>
      <c r="B1586" s="53"/>
      <c r="C1586" s="53"/>
      <c r="D1586" s="53"/>
      <c r="E1586" s="53"/>
    </row>
    <row r="1587">
      <c r="A1587" s="53"/>
      <c r="B1587" s="53"/>
      <c r="C1587" s="53"/>
      <c r="D1587" s="53"/>
      <c r="E1587" s="53"/>
    </row>
    <row r="1588">
      <c r="A1588" s="53"/>
      <c r="B1588" s="53"/>
      <c r="C1588" s="53"/>
      <c r="D1588" s="53"/>
      <c r="E1588" s="53"/>
    </row>
    <row r="1589">
      <c r="A1589" s="53"/>
      <c r="B1589" s="53"/>
      <c r="C1589" s="53"/>
      <c r="D1589" s="53"/>
      <c r="E1589" s="53"/>
    </row>
    <row r="1590">
      <c r="A1590" s="53"/>
      <c r="B1590" s="53"/>
      <c r="C1590" s="53"/>
      <c r="D1590" s="53"/>
      <c r="E1590" s="53"/>
    </row>
    <row r="1591">
      <c r="A1591" s="53"/>
      <c r="B1591" s="53"/>
      <c r="C1591" s="53"/>
      <c r="D1591" s="53"/>
      <c r="E1591" s="53"/>
    </row>
    <row r="1592">
      <c r="A1592" s="53"/>
      <c r="B1592" s="53"/>
      <c r="C1592" s="53"/>
      <c r="D1592" s="53"/>
      <c r="E1592" s="53"/>
    </row>
    <row r="1593">
      <c r="A1593" s="53"/>
      <c r="B1593" s="53"/>
      <c r="C1593" s="53"/>
      <c r="D1593" s="53"/>
      <c r="E1593" s="53"/>
    </row>
    <row r="1594">
      <c r="A1594" s="53"/>
      <c r="B1594" s="53"/>
      <c r="C1594" s="53"/>
      <c r="D1594" s="53"/>
      <c r="E1594" s="53"/>
    </row>
    <row r="1595">
      <c r="A1595" s="53"/>
      <c r="B1595" s="53"/>
      <c r="C1595" s="53"/>
      <c r="D1595" s="53"/>
      <c r="E1595" s="53"/>
    </row>
    <row r="1596">
      <c r="A1596" s="53"/>
      <c r="B1596" s="53"/>
      <c r="C1596" s="53"/>
      <c r="D1596" s="53"/>
      <c r="E1596" s="53"/>
    </row>
    <row r="1597">
      <c r="A1597" s="53"/>
      <c r="B1597" s="53"/>
      <c r="C1597" s="53"/>
      <c r="D1597" s="53"/>
      <c r="E1597" s="53"/>
    </row>
    <row r="1598">
      <c r="A1598" s="53"/>
      <c r="B1598" s="53"/>
      <c r="C1598" s="53"/>
      <c r="D1598" s="53"/>
      <c r="E1598" s="53"/>
    </row>
    <row r="1599">
      <c r="A1599" s="53"/>
      <c r="B1599" s="53"/>
      <c r="C1599" s="53"/>
      <c r="D1599" s="53"/>
      <c r="E1599" s="53"/>
    </row>
    <row r="1600">
      <c r="A1600" s="53"/>
      <c r="B1600" s="53"/>
      <c r="C1600" s="53"/>
      <c r="D1600" s="53"/>
      <c r="E1600" s="53"/>
    </row>
    <row r="1601">
      <c r="A1601" s="53"/>
      <c r="B1601" s="53"/>
      <c r="C1601" s="53"/>
      <c r="D1601" s="53"/>
      <c r="E1601" s="53"/>
    </row>
    <row r="1602">
      <c r="A1602" s="53"/>
      <c r="B1602" s="53"/>
      <c r="C1602" s="53"/>
      <c r="D1602" s="53"/>
      <c r="E1602" s="53"/>
    </row>
    <row r="1603">
      <c r="A1603" s="53"/>
      <c r="B1603" s="53"/>
      <c r="C1603" s="53"/>
      <c r="D1603" s="53"/>
      <c r="E1603" s="53"/>
    </row>
    <row r="1604">
      <c r="A1604" s="53"/>
      <c r="B1604" s="53"/>
      <c r="C1604" s="53"/>
      <c r="D1604" s="53"/>
      <c r="E1604" s="53"/>
    </row>
    <row r="1605">
      <c r="A1605" s="53"/>
      <c r="B1605" s="53"/>
      <c r="C1605" s="53"/>
      <c r="D1605" s="53"/>
      <c r="E1605" s="53"/>
    </row>
    <row r="1606">
      <c r="A1606" s="53"/>
      <c r="B1606" s="53"/>
      <c r="C1606" s="53"/>
      <c r="D1606" s="53"/>
      <c r="E1606" s="53"/>
    </row>
    <row r="1607">
      <c r="A1607" s="53"/>
      <c r="B1607" s="53"/>
      <c r="C1607" s="53"/>
      <c r="D1607" s="53"/>
      <c r="E1607" s="53"/>
    </row>
    <row r="1608">
      <c r="A1608" s="53"/>
      <c r="B1608" s="53"/>
      <c r="C1608" s="53"/>
      <c r="D1608" s="53"/>
      <c r="E1608" s="53"/>
    </row>
    <row r="1609">
      <c r="A1609" s="53"/>
      <c r="B1609" s="53"/>
      <c r="C1609" s="53"/>
      <c r="D1609" s="53"/>
      <c r="E1609" s="53"/>
    </row>
    <row r="1610">
      <c r="A1610" s="53"/>
      <c r="B1610" s="53"/>
      <c r="C1610" s="53"/>
      <c r="D1610" s="53"/>
      <c r="E1610" s="53"/>
    </row>
    <row r="1611">
      <c r="A1611" s="53"/>
      <c r="B1611" s="53"/>
      <c r="C1611" s="53"/>
      <c r="D1611" s="53"/>
      <c r="E1611" s="53"/>
    </row>
    <row r="1612">
      <c r="A1612" s="53"/>
      <c r="B1612" s="53"/>
      <c r="C1612" s="53"/>
      <c r="D1612" s="53"/>
      <c r="E1612" s="53"/>
    </row>
    <row r="1613">
      <c r="A1613" s="53"/>
      <c r="B1613" s="53"/>
      <c r="C1613" s="53"/>
      <c r="D1613" s="53"/>
      <c r="E1613" s="53"/>
    </row>
    <row r="1614">
      <c r="A1614" s="53"/>
      <c r="B1614" s="53"/>
      <c r="C1614" s="53"/>
      <c r="D1614" s="53"/>
      <c r="E1614" s="53"/>
    </row>
    <row r="1615">
      <c r="A1615" s="53"/>
      <c r="B1615" s="53"/>
      <c r="C1615" s="53"/>
      <c r="D1615" s="53"/>
      <c r="E1615" s="53"/>
    </row>
    <row r="1616">
      <c r="A1616" s="53"/>
      <c r="B1616" s="53"/>
      <c r="C1616" s="53"/>
      <c r="D1616" s="53"/>
      <c r="E1616" s="53"/>
    </row>
    <row r="1617">
      <c r="A1617" s="53"/>
      <c r="B1617" s="53"/>
      <c r="C1617" s="53"/>
      <c r="D1617" s="53"/>
      <c r="E1617" s="53"/>
    </row>
    <row r="1618">
      <c r="A1618" s="53"/>
      <c r="B1618" s="53"/>
      <c r="C1618" s="53"/>
      <c r="D1618" s="53"/>
      <c r="E1618" s="53"/>
    </row>
    <row r="1619">
      <c r="A1619" s="53"/>
      <c r="B1619" s="53"/>
      <c r="C1619" s="53"/>
      <c r="D1619" s="53"/>
      <c r="E1619" s="53"/>
    </row>
    <row r="1620">
      <c r="A1620" s="53"/>
      <c r="B1620" s="53"/>
      <c r="C1620" s="53"/>
      <c r="D1620" s="53"/>
      <c r="E1620" s="53"/>
    </row>
    <row r="1621">
      <c r="A1621" s="53"/>
      <c r="B1621" s="53"/>
      <c r="C1621" s="53"/>
      <c r="D1621" s="53"/>
      <c r="E1621" s="53"/>
    </row>
    <row r="1622">
      <c r="A1622" s="53"/>
      <c r="B1622" s="53"/>
      <c r="C1622" s="53"/>
      <c r="D1622" s="53"/>
      <c r="E1622" s="53"/>
    </row>
    <row r="1623">
      <c r="A1623" s="53"/>
      <c r="B1623" s="53"/>
      <c r="C1623" s="53"/>
      <c r="D1623" s="53"/>
      <c r="E1623" s="53"/>
    </row>
    <row r="1624">
      <c r="A1624" s="53"/>
      <c r="B1624" s="53"/>
      <c r="C1624" s="53"/>
      <c r="D1624" s="53"/>
      <c r="E1624" s="53"/>
    </row>
    <row r="1625">
      <c r="A1625" s="53"/>
      <c r="B1625" s="53"/>
      <c r="C1625" s="53"/>
      <c r="D1625" s="53"/>
      <c r="E1625" s="53"/>
    </row>
    <row r="1626">
      <c r="A1626" s="53"/>
      <c r="B1626" s="53"/>
      <c r="C1626" s="53"/>
      <c r="D1626" s="53"/>
      <c r="E1626" s="53"/>
    </row>
    <row r="1627">
      <c r="A1627" s="53"/>
      <c r="B1627" s="53"/>
      <c r="C1627" s="53"/>
      <c r="D1627" s="53"/>
      <c r="E1627" s="53"/>
    </row>
    <row r="1628">
      <c r="A1628" s="53"/>
      <c r="B1628" s="53"/>
      <c r="C1628" s="53"/>
      <c r="D1628" s="53"/>
      <c r="E1628" s="53"/>
    </row>
    <row r="1629">
      <c r="A1629" s="53"/>
      <c r="B1629" s="53"/>
      <c r="C1629" s="53"/>
      <c r="D1629" s="53"/>
      <c r="E1629" s="53"/>
    </row>
    <row r="1630">
      <c r="A1630" s="53"/>
      <c r="B1630" s="53"/>
      <c r="C1630" s="53"/>
      <c r="D1630" s="53"/>
      <c r="E1630" s="53"/>
    </row>
    <row r="1631">
      <c r="A1631" s="53"/>
      <c r="B1631" s="53"/>
      <c r="C1631" s="53"/>
      <c r="D1631" s="53"/>
      <c r="E1631" s="53"/>
    </row>
    <row r="1632">
      <c r="A1632" s="53"/>
      <c r="B1632" s="53"/>
      <c r="C1632" s="53"/>
      <c r="D1632" s="53"/>
      <c r="E1632" s="53"/>
    </row>
    <row r="1633">
      <c r="A1633" s="53"/>
      <c r="B1633" s="53"/>
      <c r="C1633" s="53"/>
      <c r="D1633" s="53"/>
      <c r="E1633" s="53"/>
    </row>
    <row r="1634">
      <c r="A1634" s="53"/>
      <c r="B1634" s="53"/>
      <c r="C1634" s="53"/>
      <c r="D1634" s="53"/>
      <c r="E1634" s="53"/>
    </row>
    <row r="1635">
      <c r="A1635" s="53"/>
      <c r="B1635" s="53"/>
      <c r="C1635" s="53"/>
      <c r="D1635" s="53"/>
      <c r="E1635" s="53"/>
    </row>
    <row r="1636">
      <c r="A1636" s="53"/>
      <c r="B1636" s="53"/>
      <c r="C1636" s="53"/>
      <c r="D1636" s="53"/>
      <c r="E1636" s="53"/>
    </row>
    <row r="1637">
      <c r="A1637" s="53"/>
      <c r="B1637" s="53"/>
      <c r="C1637" s="53"/>
      <c r="D1637" s="53"/>
      <c r="E1637" s="53"/>
    </row>
    <row r="1638">
      <c r="A1638" s="53"/>
      <c r="B1638" s="53"/>
      <c r="C1638" s="53"/>
      <c r="D1638" s="53"/>
      <c r="E1638" s="53"/>
    </row>
    <row r="1639">
      <c r="A1639" s="53"/>
      <c r="B1639" s="53"/>
      <c r="C1639" s="53"/>
      <c r="D1639" s="53"/>
      <c r="E1639" s="53"/>
    </row>
    <row r="1640">
      <c r="A1640" s="53"/>
      <c r="B1640" s="53"/>
      <c r="C1640" s="53"/>
      <c r="D1640" s="53"/>
      <c r="E1640" s="53"/>
    </row>
    <row r="1641">
      <c r="A1641" s="53"/>
      <c r="B1641" s="53"/>
      <c r="C1641" s="53"/>
      <c r="D1641" s="53"/>
      <c r="E1641" s="53"/>
    </row>
    <row r="1642">
      <c r="A1642" s="53"/>
      <c r="B1642" s="53"/>
      <c r="C1642" s="53"/>
      <c r="D1642" s="53"/>
      <c r="E1642" s="53"/>
    </row>
    <row r="1643">
      <c r="A1643" s="53"/>
      <c r="B1643" s="53"/>
      <c r="C1643" s="53"/>
      <c r="D1643" s="53"/>
      <c r="E1643" s="53"/>
    </row>
    <row r="1644">
      <c r="A1644" s="53"/>
      <c r="B1644" s="53"/>
      <c r="C1644" s="53"/>
      <c r="D1644" s="53"/>
      <c r="E1644" s="53"/>
    </row>
    <row r="1645">
      <c r="A1645" s="53"/>
      <c r="B1645" s="53"/>
      <c r="C1645" s="53"/>
      <c r="D1645" s="53"/>
      <c r="E1645" s="53"/>
    </row>
    <row r="1646">
      <c r="A1646" s="53"/>
      <c r="B1646" s="53"/>
      <c r="C1646" s="53"/>
      <c r="D1646" s="53"/>
      <c r="E1646" s="53"/>
    </row>
    <row r="1647">
      <c r="A1647" s="53"/>
      <c r="B1647" s="53"/>
      <c r="C1647" s="53"/>
      <c r="D1647" s="53"/>
      <c r="E1647" s="53"/>
    </row>
    <row r="1648">
      <c r="A1648" s="53"/>
      <c r="B1648" s="53"/>
      <c r="C1648" s="53"/>
      <c r="D1648" s="53"/>
      <c r="E1648" s="53"/>
    </row>
    <row r="1649">
      <c r="A1649" s="53"/>
      <c r="B1649" s="53"/>
      <c r="C1649" s="53"/>
      <c r="D1649" s="53"/>
      <c r="E1649" s="53"/>
    </row>
    <row r="1650">
      <c r="A1650" s="53"/>
      <c r="B1650" s="53"/>
      <c r="C1650" s="53"/>
      <c r="D1650" s="53"/>
      <c r="E1650" s="53"/>
    </row>
    <row r="1651">
      <c r="A1651" s="53"/>
      <c r="B1651" s="53"/>
      <c r="C1651" s="53"/>
      <c r="D1651" s="53"/>
      <c r="E1651" s="53"/>
    </row>
    <row r="1652">
      <c r="A1652" s="53"/>
      <c r="B1652" s="53"/>
      <c r="C1652" s="53"/>
      <c r="D1652" s="53"/>
      <c r="E1652" s="53"/>
    </row>
    <row r="1653">
      <c r="A1653" s="53"/>
      <c r="B1653" s="53"/>
      <c r="C1653" s="53"/>
      <c r="D1653" s="53"/>
      <c r="E1653" s="53"/>
    </row>
    <row r="1654">
      <c r="A1654" s="53"/>
      <c r="B1654" s="53"/>
      <c r="C1654" s="53"/>
      <c r="D1654" s="53"/>
      <c r="E1654" s="53"/>
    </row>
    <row r="1655">
      <c r="A1655" s="53"/>
      <c r="B1655" s="53"/>
      <c r="C1655" s="53"/>
      <c r="D1655" s="53"/>
      <c r="E1655" s="53"/>
    </row>
    <row r="1656">
      <c r="A1656" s="53"/>
      <c r="B1656" s="53"/>
      <c r="C1656" s="53"/>
      <c r="D1656" s="53"/>
      <c r="E1656" s="53"/>
    </row>
    <row r="1657">
      <c r="A1657" s="53"/>
      <c r="B1657" s="53"/>
      <c r="C1657" s="53"/>
      <c r="D1657" s="53"/>
      <c r="E1657" s="53"/>
    </row>
    <row r="1658">
      <c r="A1658" s="53"/>
      <c r="B1658" s="53"/>
      <c r="C1658" s="53"/>
      <c r="D1658" s="53"/>
      <c r="E1658" s="53"/>
    </row>
    <row r="1659">
      <c r="A1659" s="53"/>
      <c r="B1659" s="53"/>
      <c r="C1659" s="53"/>
      <c r="D1659" s="53"/>
      <c r="E1659" s="53"/>
    </row>
    <row r="1660">
      <c r="A1660" s="53"/>
      <c r="B1660" s="53"/>
      <c r="C1660" s="53"/>
      <c r="D1660" s="53"/>
      <c r="E1660" s="53"/>
    </row>
    <row r="1661">
      <c r="A1661" s="53"/>
      <c r="B1661" s="53"/>
      <c r="C1661" s="53"/>
      <c r="D1661" s="53"/>
      <c r="E1661" s="53"/>
    </row>
    <row r="1662">
      <c r="A1662" s="53"/>
      <c r="B1662" s="53"/>
      <c r="C1662" s="53"/>
      <c r="D1662" s="53"/>
      <c r="E1662" s="53"/>
    </row>
    <row r="1663">
      <c r="A1663" s="53"/>
      <c r="B1663" s="53"/>
      <c r="C1663" s="53"/>
      <c r="D1663" s="53"/>
      <c r="E1663" s="53"/>
    </row>
    <row r="1664">
      <c r="A1664" s="53"/>
      <c r="B1664" s="53"/>
      <c r="C1664" s="53"/>
      <c r="D1664" s="53"/>
      <c r="E1664" s="53"/>
    </row>
    <row r="1665">
      <c r="A1665" s="53"/>
      <c r="B1665" s="53"/>
      <c r="C1665" s="53"/>
      <c r="D1665" s="53"/>
      <c r="E1665" s="53"/>
    </row>
    <row r="1666">
      <c r="A1666" s="53"/>
      <c r="B1666" s="53"/>
      <c r="C1666" s="53"/>
      <c r="D1666" s="53"/>
      <c r="E1666" s="53"/>
    </row>
    <row r="1667">
      <c r="A1667" s="53"/>
      <c r="B1667" s="53"/>
      <c r="C1667" s="53"/>
      <c r="D1667" s="53"/>
      <c r="E1667" s="53"/>
    </row>
    <row r="1668">
      <c r="A1668" s="53"/>
      <c r="B1668" s="53"/>
      <c r="C1668" s="53"/>
      <c r="D1668" s="53"/>
      <c r="E1668" s="53"/>
    </row>
    <row r="1669">
      <c r="A1669" s="53"/>
      <c r="B1669" s="53"/>
      <c r="C1669" s="53"/>
      <c r="D1669" s="53"/>
      <c r="E1669" s="53"/>
    </row>
    <row r="1670">
      <c r="A1670" s="53"/>
      <c r="B1670" s="53"/>
      <c r="C1670" s="53"/>
      <c r="D1670" s="53"/>
      <c r="E1670" s="53"/>
    </row>
    <row r="1671">
      <c r="A1671" s="53"/>
      <c r="B1671" s="53"/>
      <c r="C1671" s="53"/>
      <c r="D1671" s="53"/>
      <c r="E1671" s="53"/>
    </row>
    <row r="1672">
      <c r="A1672" s="53"/>
      <c r="B1672" s="53"/>
      <c r="C1672" s="53"/>
      <c r="D1672" s="53"/>
      <c r="E1672" s="53"/>
    </row>
    <row r="1673">
      <c r="A1673" s="53"/>
      <c r="B1673" s="53"/>
      <c r="C1673" s="53"/>
      <c r="D1673" s="53"/>
      <c r="E1673" s="53"/>
    </row>
    <row r="1674">
      <c r="A1674" s="53"/>
      <c r="B1674" s="53"/>
      <c r="C1674" s="53"/>
      <c r="D1674" s="53"/>
      <c r="E1674" s="53"/>
    </row>
    <row r="1675">
      <c r="A1675" s="53"/>
      <c r="B1675" s="53"/>
      <c r="C1675" s="53"/>
      <c r="D1675" s="53"/>
      <c r="E1675" s="53"/>
    </row>
    <row r="1676">
      <c r="A1676" s="53"/>
      <c r="B1676" s="53"/>
      <c r="C1676" s="53"/>
      <c r="D1676" s="53"/>
      <c r="E1676" s="53"/>
    </row>
    <row r="1677">
      <c r="A1677" s="53"/>
      <c r="B1677" s="53"/>
      <c r="C1677" s="53"/>
      <c r="D1677" s="53"/>
      <c r="E1677" s="53"/>
    </row>
    <row r="1678">
      <c r="A1678" s="53"/>
      <c r="B1678" s="53"/>
      <c r="C1678" s="53"/>
      <c r="D1678" s="53"/>
      <c r="E1678" s="53"/>
    </row>
    <row r="1679">
      <c r="A1679" s="53"/>
      <c r="B1679" s="53"/>
      <c r="C1679" s="53"/>
      <c r="D1679" s="53"/>
      <c r="E1679" s="53"/>
    </row>
    <row r="1680">
      <c r="A1680" s="53"/>
      <c r="B1680" s="53"/>
      <c r="C1680" s="53"/>
      <c r="D1680" s="53"/>
      <c r="E1680" s="53"/>
    </row>
    <row r="1681">
      <c r="A1681" s="53"/>
      <c r="B1681" s="53"/>
      <c r="C1681" s="53"/>
      <c r="D1681" s="53"/>
      <c r="E1681" s="53"/>
    </row>
    <row r="1682">
      <c r="A1682" s="53"/>
      <c r="B1682" s="53"/>
      <c r="C1682" s="53"/>
      <c r="D1682" s="53"/>
      <c r="E1682" s="53"/>
    </row>
    <row r="1683">
      <c r="A1683" s="53"/>
      <c r="B1683" s="53"/>
      <c r="C1683" s="53"/>
      <c r="D1683" s="53"/>
      <c r="E1683" s="53"/>
    </row>
    <row r="1684">
      <c r="A1684" s="53"/>
      <c r="B1684" s="53"/>
      <c r="C1684" s="53"/>
      <c r="D1684" s="53"/>
      <c r="E1684" s="53"/>
    </row>
    <row r="1685">
      <c r="A1685" s="53"/>
      <c r="B1685" s="53"/>
      <c r="C1685" s="53"/>
      <c r="D1685" s="53"/>
      <c r="E1685" s="53"/>
    </row>
    <row r="1686">
      <c r="A1686" s="53"/>
      <c r="B1686" s="53"/>
      <c r="C1686" s="53"/>
      <c r="D1686" s="53"/>
      <c r="E1686" s="53"/>
    </row>
    <row r="1687">
      <c r="A1687" s="53"/>
      <c r="B1687" s="53"/>
      <c r="C1687" s="53"/>
      <c r="D1687" s="53"/>
      <c r="E1687" s="53"/>
    </row>
    <row r="1688">
      <c r="A1688" s="53"/>
      <c r="B1688" s="53"/>
      <c r="C1688" s="53"/>
      <c r="D1688" s="53"/>
      <c r="E1688" s="53"/>
    </row>
    <row r="1689">
      <c r="A1689" s="53"/>
      <c r="B1689" s="53"/>
      <c r="C1689" s="53"/>
      <c r="D1689" s="53"/>
      <c r="E1689" s="53"/>
    </row>
    <row r="1690">
      <c r="A1690" s="53"/>
      <c r="B1690" s="53"/>
      <c r="C1690" s="53"/>
      <c r="D1690" s="53"/>
      <c r="E1690" s="53"/>
    </row>
    <row r="1691">
      <c r="A1691" s="53"/>
      <c r="B1691" s="53"/>
      <c r="C1691" s="53"/>
      <c r="D1691" s="53"/>
      <c r="E1691" s="53"/>
    </row>
    <row r="1692">
      <c r="A1692" s="53"/>
      <c r="B1692" s="53"/>
      <c r="C1692" s="53"/>
      <c r="D1692" s="53"/>
      <c r="E1692" s="53"/>
    </row>
    <row r="1693">
      <c r="A1693" s="53"/>
      <c r="B1693" s="53"/>
      <c r="C1693" s="53"/>
      <c r="D1693" s="53"/>
      <c r="E1693" s="53"/>
    </row>
    <row r="1694">
      <c r="A1694" s="53"/>
      <c r="B1694" s="53"/>
      <c r="C1694" s="53"/>
      <c r="D1694" s="53"/>
      <c r="E1694" s="53"/>
    </row>
    <row r="1695">
      <c r="A1695" s="53"/>
      <c r="B1695" s="53"/>
      <c r="C1695" s="53"/>
      <c r="D1695" s="53"/>
      <c r="E1695" s="53"/>
    </row>
    <row r="1696">
      <c r="A1696" s="53"/>
      <c r="B1696" s="53"/>
      <c r="C1696" s="53"/>
      <c r="D1696" s="53"/>
      <c r="E1696" s="53"/>
    </row>
    <row r="1697">
      <c r="A1697" s="53"/>
      <c r="B1697" s="53"/>
      <c r="C1697" s="53"/>
      <c r="D1697" s="53"/>
      <c r="E1697" s="53"/>
    </row>
    <row r="1698">
      <c r="A1698" s="53"/>
      <c r="B1698" s="53"/>
      <c r="C1698" s="53"/>
      <c r="D1698" s="53"/>
      <c r="E1698" s="53"/>
    </row>
    <row r="1699">
      <c r="A1699" s="53"/>
      <c r="B1699" s="53"/>
      <c r="C1699" s="53"/>
      <c r="D1699" s="53"/>
      <c r="E1699" s="53"/>
    </row>
    <row r="1700">
      <c r="A1700" s="53"/>
      <c r="B1700" s="53"/>
      <c r="C1700" s="53"/>
      <c r="D1700" s="53"/>
      <c r="E1700" s="53"/>
    </row>
    <row r="1701">
      <c r="A1701" s="53"/>
      <c r="B1701" s="53"/>
      <c r="C1701" s="53"/>
      <c r="D1701" s="53"/>
      <c r="E1701" s="53"/>
    </row>
    <row r="1702">
      <c r="A1702" s="53"/>
      <c r="B1702" s="53"/>
      <c r="C1702" s="53"/>
      <c r="D1702" s="53"/>
      <c r="E1702" s="53"/>
    </row>
    <row r="1703">
      <c r="A1703" s="53"/>
      <c r="B1703" s="53"/>
      <c r="C1703" s="53"/>
      <c r="D1703" s="53"/>
      <c r="E1703" s="53"/>
    </row>
    <row r="1704">
      <c r="A1704" s="53"/>
      <c r="B1704" s="53"/>
      <c r="C1704" s="53"/>
      <c r="D1704" s="53"/>
      <c r="E1704" s="53"/>
    </row>
    <row r="1705">
      <c r="A1705" s="53"/>
      <c r="B1705" s="53"/>
      <c r="C1705" s="53"/>
      <c r="D1705" s="53"/>
      <c r="E1705" s="53"/>
    </row>
    <row r="1706">
      <c r="A1706" s="53"/>
      <c r="B1706" s="53"/>
      <c r="C1706" s="53"/>
      <c r="D1706" s="53"/>
      <c r="E1706" s="53"/>
    </row>
    <row r="1707">
      <c r="A1707" s="53"/>
      <c r="B1707" s="53"/>
      <c r="C1707" s="53"/>
      <c r="D1707" s="53"/>
      <c r="E1707" s="53"/>
    </row>
    <row r="1708">
      <c r="A1708" s="53"/>
      <c r="B1708" s="53"/>
      <c r="C1708" s="53"/>
      <c r="D1708" s="53"/>
      <c r="E1708" s="53"/>
    </row>
    <row r="1709">
      <c r="A1709" s="53"/>
      <c r="B1709" s="53"/>
      <c r="C1709" s="53"/>
      <c r="D1709" s="53"/>
      <c r="E1709" s="53"/>
    </row>
    <row r="1710">
      <c r="A1710" s="53"/>
      <c r="B1710" s="53"/>
      <c r="C1710" s="53"/>
      <c r="D1710" s="53"/>
      <c r="E1710" s="53"/>
    </row>
    <row r="1711">
      <c r="A1711" s="53"/>
      <c r="B1711" s="53"/>
      <c r="C1711" s="53"/>
      <c r="D1711" s="53"/>
      <c r="E1711" s="53"/>
    </row>
    <row r="1712">
      <c r="A1712" s="53"/>
      <c r="B1712" s="53"/>
      <c r="C1712" s="53"/>
      <c r="D1712" s="53"/>
      <c r="E1712" s="53"/>
    </row>
    <row r="1713">
      <c r="A1713" s="53"/>
      <c r="B1713" s="53"/>
      <c r="C1713" s="53"/>
      <c r="D1713" s="53"/>
      <c r="E1713" s="53"/>
    </row>
    <row r="1714">
      <c r="A1714" s="53"/>
      <c r="B1714" s="53"/>
      <c r="C1714" s="53"/>
      <c r="D1714" s="53"/>
      <c r="E1714" s="53"/>
    </row>
    <row r="1715">
      <c r="A1715" s="53"/>
      <c r="B1715" s="53"/>
      <c r="C1715" s="53"/>
      <c r="D1715" s="53"/>
      <c r="E1715" s="53"/>
    </row>
    <row r="1716">
      <c r="A1716" s="53"/>
      <c r="B1716" s="53"/>
      <c r="C1716" s="53"/>
      <c r="D1716" s="53"/>
      <c r="E1716" s="53"/>
    </row>
    <row r="1717">
      <c r="A1717" s="53"/>
      <c r="B1717" s="53"/>
      <c r="C1717" s="53"/>
      <c r="D1717" s="53"/>
      <c r="E1717" s="53"/>
    </row>
    <row r="1718">
      <c r="A1718" s="53"/>
      <c r="B1718" s="53"/>
      <c r="C1718" s="53"/>
      <c r="D1718" s="53"/>
      <c r="E1718" s="53"/>
    </row>
    <row r="1719">
      <c r="A1719" s="53"/>
      <c r="B1719" s="53"/>
      <c r="C1719" s="53"/>
      <c r="D1719" s="53"/>
      <c r="E1719" s="53"/>
    </row>
    <row r="1720">
      <c r="A1720" s="53"/>
      <c r="B1720" s="53"/>
      <c r="C1720" s="53"/>
      <c r="D1720" s="53"/>
      <c r="E1720" s="53"/>
    </row>
    <row r="1721">
      <c r="A1721" s="53"/>
      <c r="B1721" s="53"/>
      <c r="C1721" s="53"/>
      <c r="D1721" s="53"/>
      <c r="E1721" s="53"/>
    </row>
    <row r="1722">
      <c r="A1722" s="53"/>
      <c r="B1722" s="53"/>
      <c r="C1722" s="53"/>
      <c r="D1722" s="53"/>
      <c r="E1722" s="53"/>
    </row>
    <row r="1723">
      <c r="A1723" s="53"/>
      <c r="B1723" s="53"/>
      <c r="C1723" s="53"/>
      <c r="D1723" s="53"/>
      <c r="E1723" s="53"/>
    </row>
    <row r="1724">
      <c r="A1724" s="53"/>
      <c r="B1724" s="53"/>
      <c r="C1724" s="53"/>
      <c r="D1724" s="53"/>
      <c r="E1724" s="53"/>
    </row>
    <row r="1725">
      <c r="A1725" s="53"/>
      <c r="B1725" s="53"/>
      <c r="C1725" s="53"/>
      <c r="D1725" s="53"/>
      <c r="E1725" s="53"/>
    </row>
    <row r="1726">
      <c r="A1726" s="53"/>
      <c r="B1726" s="53"/>
      <c r="C1726" s="53"/>
      <c r="D1726" s="53"/>
      <c r="E1726" s="53"/>
    </row>
    <row r="1727">
      <c r="A1727" s="53"/>
      <c r="B1727" s="53"/>
      <c r="C1727" s="53"/>
      <c r="D1727" s="53"/>
      <c r="E1727" s="53"/>
    </row>
    <row r="1728">
      <c r="A1728" s="53"/>
      <c r="B1728" s="53"/>
      <c r="C1728" s="53"/>
      <c r="D1728" s="53"/>
      <c r="E1728" s="53"/>
    </row>
    <row r="1729">
      <c r="A1729" s="53"/>
      <c r="B1729" s="53"/>
      <c r="C1729" s="53"/>
      <c r="D1729" s="53"/>
      <c r="E1729" s="53"/>
    </row>
    <row r="1730">
      <c r="A1730" s="53"/>
      <c r="B1730" s="53"/>
      <c r="C1730" s="53"/>
      <c r="D1730" s="53"/>
      <c r="E1730" s="53"/>
    </row>
    <row r="1731">
      <c r="A1731" s="53"/>
      <c r="B1731" s="53"/>
      <c r="C1731" s="53"/>
      <c r="D1731" s="53"/>
      <c r="E1731" s="53"/>
    </row>
    <row r="1732">
      <c r="A1732" s="53"/>
      <c r="B1732" s="53"/>
      <c r="C1732" s="53"/>
      <c r="D1732" s="53"/>
      <c r="E1732" s="53"/>
    </row>
    <row r="1733">
      <c r="A1733" s="53"/>
      <c r="B1733" s="53"/>
      <c r="C1733" s="53"/>
      <c r="D1733" s="53"/>
      <c r="E1733" s="53"/>
    </row>
    <row r="1734">
      <c r="A1734" s="53"/>
      <c r="B1734" s="53"/>
      <c r="C1734" s="53"/>
      <c r="D1734" s="53"/>
      <c r="E1734" s="53"/>
    </row>
    <row r="1735">
      <c r="A1735" s="53"/>
      <c r="B1735" s="53"/>
      <c r="C1735" s="53"/>
      <c r="D1735" s="53"/>
      <c r="E1735" s="53"/>
    </row>
    <row r="1736">
      <c r="A1736" s="53"/>
      <c r="B1736" s="53"/>
      <c r="C1736" s="53"/>
      <c r="D1736" s="53"/>
      <c r="E1736" s="53"/>
    </row>
    <row r="1737">
      <c r="A1737" s="53"/>
      <c r="B1737" s="53"/>
      <c r="C1737" s="53"/>
      <c r="D1737" s="53"/>
      <c r="E1737" s="53"/>
    </row>
    <row r="1738">
      <c r="A1738" s="53"/>
      <c r="B1738" s="53"/>
      <c r="C1738" s="53"/>
      <c r="D1738" s="53"/>
      <c r="E1738" s="53"/>
    </row>
    <row r="1739">
      <c r="A1739" s="53"/>
      <c r="B1739" s="53"/>
      <c r="C1739" s="53"/>
      <c r="D1739" s="53"/>
      <c r="E1739" s="53"/>
    </row>
    <row r="1740">
      <c r="A1740" s="53"/>
      <c r="B1740" s="53"/>
      <c r="C1740" s="53"/>
      <c r="D1740" s="53"/>
      <c r="E1740" s="53"/>
    </row>
    <row r="1741">
      <c r="A1741" s="53"/>
      <c r="B1741" s="53"/>
      <c r="C1741" s="53"/>
      <c r="D1741" s="53"/>
      <c r="E1741" s="53"/>
    </row>
    <row r="1742">
      <c r="A1742" s="53"/>
      <c r="B1742" s="53"/>
      <c r="C1742" s="53"/>
      <c r="D1742" s="53"/>
      <c r="E1742" s="53"/>
    </row>
    <row r="1743">
      <c r="A1743" s="53"/>
      <c r="B1743" s="53"/>
      <c r="C1743" s="53"/>
      <c r="D1743" s="53"/>
      <c r="E1743" s="53"/>
    </row>
    <row r="1744">
      <c r="A1744" s="53"/>
      <c r="B1744" s="53"/>
      <c r="C1744" s="53"/>
      <c r="D1744" s="53"/>
      <c r="E1744" s="53"/>
    </row>
    <row r="1745">
      <c r="A1745" s="53"/>
      <c r="B1745" s="53"/>
      <c r="C1745" s="53"/>
      <c r="D1745" s="53"/>
      <c r="E1745" s="53"/>
    </row>
    <row r="1746">
      <c r="A1746" s="53"/>
      <c r="B1746" s="53"/>
      <c r="C1746" s="53"/>
      <c r="D1746" s="53"/>
      <c r="E1746" s="53"/>
    </row>
    <row r="1747">
      <c r="A1747" s="53"/>
      <c r="B1747" s="53"/>
      <c r="C1747" s="53"/>
      <c r="D1747" s="53"/>
      <c r="E1747" s="53"/>
    </row>
    <row r="1748">
      <c r="A1748" s="53"/>
      <c r="B1748" s="53"/>
      <c r="C1748" s="53"/>
      <c r="D1748" s="53"/>
      <c r="E1748" s="53"/>
    </row>
    <row r="1749">
      <c r="A1749" s="53"/>
      <c r="B1749" s="53"/>
      <c r="C1749" s="53"/>
      <c r="D1749" s="53"/>
      <c r="E1749" s="53"/>
    </row>
    <row r="1750">
      <c r="A1750" s="53"/>
      <c r="B1750" s="53"/>
      <c r="C1750" s="53"/>
      <c r="D1750" s="53"/>
      <c r="E1750" s="53"/>
    </row>
    <row r="1751">
      <c r="A1751" s="53"/>
      <c r="B1751" s="53"/>
      <c r="C1751" s="53"/>
      <c r="D1751" s="53"/>
      <c r="E1751" s="53"/>
    </row>
    <row r="1752">
      <c r="A1752" s="53"/>
      <c r="B1752" s="53"/>
      <c r="C1752" s="53"/>
      <c r="D1752" s="53"/>
      <c r="E1752" s="53"/>
    </row>
    <row r="1753">
      <c r="A1753" s="53"/>
      <c r="B1753" s="53"/>
      <c r="C1753" s="53"/>
      <c r="D1753" s="53"/>
      <c r="E1753" s="53"/>
    </row>
    <row r="1754">
      <c r="A1754" s="53"/>
      <c r="B1754" s="53"/>
      <c r="C1754" s="53"/>
      <c r="D1754" s="53"/>
      <c r="E1754" s="53"/>
    </row>
    <row r="1755">
      <c r="A1755" s="53"/>
      <c r="B1755" s="53"/>
      <c r="C1755" s="53"/>
      <c r="D1755" s="53"/>
      <c r="E1755" s="53"/>
    </row>
    <row r="1756">
      <c r="A1756" s="53"/>
      <c r="B1756" s="53"/>
      <c r="C1756" s="53"/>
      <c r="D1756" s="53"/>
      <c r="E1756" s="53"/>
    </row>
    <row r="1757">
      <c r="A1757" s="53"/>
      <c r="B1757" s="53"/>
      <c r="C1757" s="53"/>
      <c r="D1757" s="53"/>
      <c r="E1757" s="53"/>
    </row>
    <row r="1758">
      <c r="A1758" s="53"/>
      <c r="B1758" s="53"/>
      <c r="C1758" s="53"/>
      <c r="D1758" s="53"/>
      <c r="E1758" s="53"/>
    </row>
    <row r="1759">
      <c r="A1759" s="53"/>
      <c r="B1759" s="53"/>
      <c r="C1759" s="53"/>
      <c r="D1759" s="53"/>
      <c r="E1759" s="53"/>
    </row>
    <row r="1760">
      <c r="A1760" s="53"/>
      <c r="B1760" s="53"/>
      <c r="C1760" s="53"/>
      <c r="D1760" s="53"/>
      <c r="E1760" s="53"/>
    </row>
    <row r="1761">
      <c r="A1761" s="53"/>
      <c r="B1761" s="53"/>
      <c r="C1761" s="53"/>
      <c r="D1761" s="53"/>
      <c r="E1761" s="53"/>
    </row>
    <row r="1762">
      <c r="A1762" s="53"/>
      <c r="B1762" s="53"/>
      <c r="C1762" s="53"/>
      <c r="D1762" s="53"/>
      <c r="E1762" s="53"/>
    </row>
    <row r="1763">
      <c r="A1763" s="53"/>
      <c r="B1763" s="53"/>
      <c r="C1763" s="53"/>
      <c r="D1763" s="53"/>
      <c r="E1763" s="53"/>
    </row>
    <row r="1764">
      <c r="A1764" s="53"/>
      <c r="B1764" s="53"/>
      <c r="C1764" s="53"/>
      <c r="D1764" s="53"/>
      <c r="E1764" s="53"/>
    </row>
    <row r="1765">
      <c r="A1765" s="53"/>
      <c r="B1765" s="53"/>
      <c r="C1765" s="53"/>
      <c r="D1765" s="53"/>
      <c r="E1765" s="53"/>
    </row>
    <row r="1766">
      <c r="A1766" s="53"/>
      <c r="B1766" s="53"/>
      <c r="C1766" s="53"/>
      <c r="D1766" s="53"/>
      <c r="E1766" s="53"/>
    </row>
    <row r="1767">
      <c r="A1767" s="53"/>
      <c r="B1767" s="53"/>
      <c r="C1767" s="53"/>
      <c r="D1767" s="53"/>
      <c r="E1767" s="53"/>
    </row>
    <row r="1768">
      <c r="A1768" s="53"/>
      <c r="B1768" s="53"/>
      <c r="C1768" s="53"/>
      <c r="D1768" s="53"/>
      <c r="E1768" s="53"/>
    </row>
    <row r="1769">
      <c r="A1769" s="53"/>
      <c r="B1769" s="53"/>
      <c r="C1769" s="53"/>
      <c r="D1769" s="53"/>
      <c r="E1769" s="53"/>
    </row>
    <row r="1770">
      <c r="A1770" s="53"/>
      <c r="B1770" s="53"/>
      <c r="C1770" s="53"/>
      <c r="D1770" s="53"/>
      <c r="E1770" s="53"/>
    </row>
    <row r="1771">
      <c r="A1771" s="53"/>
      <c r="B1771" s="53"/>
      <c r="C1771" s="53"/>
      <c r="D1771" s="53"/>
      <c r="E1771" s="53"/>
    </row>
    <row r="1772">
      <c r="A1772" s="53"/>
      <c r="B1772" s="53"/>
      <c r="C1772" s="53"/>
      <c r="D1772" s="53"/>
      <c r="E1772" s="53"/>
    </row>
    <row r="1773">
      <c r="A1773" s="53"/>
      <c r="B1773" s="53"/>
      <c r="C1773" s="53"/>
      <c r="D1773" s="53"/>
      <c r="E1773" s="53"/>
    </row>
    <row r="1774">
      <c r="A1774" s="53"/>
      <c r="B1774" s="53"/>
      <c r="C1774" s="53"/>
      <c r="D1774" s="53"/>
      <c r="E1774" s="53"/>
    </row>
    <row r="1775">
      <c r="A1775" s="53"/>
      <c r="B1775" s="53"/>
      <c r="C1775" s="53"/>
      <c r="D1775" s="53"/>
      <c r="E1775" s="53"/>
    </row>
    <row r="1776">
      <c r="A1776" s="53"/>
      <c r="B1776" s="53"/>
      <c r="C1776" s="53"/>
      <c r="D1776" s="53"/>
      <c r="E1776" s="53"/>
    </row>
    <row r="1777">
      <c r="A1777" s="53"/>
      <c r="B1777" s="53"/>
      <c r="C1777" s="53"/>
      <c r="D1777" s="53"/>
      <c r="E1777" s="53"/>
    </row>
    <row r="1778">
      <c r="A1778" s="53"/>
      <c r="B1778" s="53"/>
      <c r="C1778" s="53"/>
      <c r="D1778" s="53"/>
      <c r="E1778" s="53"/>
    </row>
    <row r="1779">
      <c r="A1779" s="53"/>
      <c r="B1779" s="53"/>
      <c r="C1779" s="53"/>
      <c r="D1779" s="53"/>
      <c r="E1779" s="53"/>
    </row>
    <row r="1780">
      <c r="A1780" s="53"/>
      <c r="B1780" s="53"/>
      <c r="C1780" s="53"/>
      <c r="D1780" s="53"/>
      <c r="E1780" s="53"/>
    </row>
    <row r="1781">
      <c r="A1781" s="53"/>
      <c r="B1781" s="53"/>
      <c r="C1781" s="53"/>
      <c r="D1781" s="53"/>
      <c r="E1781" s="53"/>
    </row>
    <row r="1782">
      <c r="A1782" s="53"/>
      <c r="B1782" s="53"/>
      <c r="C1782" s="53"/>
      <c r="D1782" s="53"/>
      <c r="E1782" s="53"/>
    </row>
    <row r="1783">
      <c r="A1783" s="53"/>
      <c r="B1783" s="53"/>
      <c r="C1783" s="53"/>
      <c r="D1783" s="53"/>
      <c r="E1783" s="53"/>
    </row>
    <row r="1784">
      <c r="A1784" s="53"/>
      <c r="B1784" s="53"/>
      <c r="C1784" s="53"/>
      <c r="D1784" s="53"/>
      <c r="E1784" s="53"/>
    </row>
    <row r="1785">
      <c r="A1785" s="53"/>
      <c r="B1785" s="53"/>
      <c r="C1785" s="53"/>
      <c r="D1785" s="53"/>
      <c r="E1785" s="53"/>
    </row>
    <row r="1786">
      <c r="A1786" s="53"/>
      <c r="B1786" s="53"/>
      <c r="C1786" s="53"/>
      <c r="D1786" s="53"/>
      <c r="E1786" s="53"/>
    </row>
    <row r="1787">
      <c r="A1787" s="53"/>
      <c r="B1787" s="53"/>
      <c r="C1787" s="53"/>
      <c r="D1787" s="53"/>
      <c r="E1787" s="53"/>
    </row>
    <row r="1788">
      <c r="A1788" s="53"/>
      <c r="B1788" s="53"/>
      <c r="C1788" s="53"/>
      <c r="D1788" s="53"/>
      <c r="E1788" s="53"/>
    </row>
    <row r="1789">
      <c r="A1789" s="53"/>
      <c r="B1789" s="53"/>
      <c r="C1789" s="53"/>
      <c r="D1789" s="53"/>
      <c r="E1789" s="53"/>
    </row>
    <row r="1790">
      <c r="A1790" s="53"/>
      <c r="B1790" s="53"/>
      <c r="C1790" s="53"/>
      <c r="D1790" s="53"/>
      <c r="E1790" s="53"/>
    </row>
    <row r="1791">
      <c r="A1791" s="53"/>
      <c r="B1791" s="53"/>
      <c r="C1791" s="53"/>
      <c r="D1791" s="53"/>
      <c r="E1791" s="53"/>
    </row>
    <row r="1792">
      <c r="A1792" s="53"/>
      <c r="B1792" s="53"/>
      <c r="C1792" s="53"/>
      <c r="D1792" s="53"/>
      <c r="E1792" s="53"/>
    </row>
    <row r="1793">
      <c r="A1793" s="53"/>
      <c r="B1793" s="53"/>
      <c r="C1793" s="53"/>
      <c r="D1793" s="53"/>
      <c r="E1793" s="53"/>
    </row>
    <row r="1794">
      <c r="A1794" s="53"/>
      <c r="B1794" s="53"/>
      <c r="C1794" s="53"/>
      <c r="D1794" s="53"/>
      <c r="E1794" s="53"/>
    </row>
    <row r="1795">
      <c r="A1795" s="53"/>
      <c r="B1795" s="53"/>
      <c r="C1795" s="53"/>
      <c r="D1795" s="53"/>
      <c r="E1795" s="53"/>
    </row>
    <row r="1796">
      <c r="A1796" s="53"/>
      <c r="B1796" s="53"/>
      <c r="C1796" s="53"/>
      <c r="D1796" s="53"/>
      <c r="E1796" s="53"/>
    </row>
    <row r="1797">
      <c r="A1797" s="53"/>
      <c r="B1797" s="53"/>
      <c r="C1797" s="53"/>
      <c r="D1797" s="53"/>
      <c r="E1797" s="53"/>
    </row>
    <row r="1798">
      <c r="A1798" s="53"/>
      <c r="B1798" s="53"/>
      <c r="C1798" s="53"/>
      <c r="D1798" s="53"/>
      <c r="E1798" s="53"/>
    </row>
    <row r="1799">
      <c r="A1799" s="53"/>
      <c r="B1799" s="53"/>
      <c r="C1799" s="53"/>
      <c r="D1799" s="53"/>
      <c r="E1799" s="53"/>
    </row>
    <row r="1800">
      <c r="A1800" s="53"/>
      <c r="B1800" s="53"/>
      <c r="C1800" s="53"/>
      <c r="D1800" s="53"/>
      <c r="E1800" s="53"/>
    </row>
    <row r="1801">
      <c r="A1801" s="53"/>
      <c r="B1801" s="53"/>
      <c r="C1801" s="53"/>
      <c r="D1801" s="53"/>
      <c r="E1801" s="53"/>
    </row>
    <row r="1802">
      <c r="A1802" s="53"/>
      <c r="B1802" s="53"/>
      <c r="C1802" s="53"/>
      <c r="D1802" s="53"/>
      <c r="E1802" s="53"/>
    </row>
    <row r="1803">
      <c r="A1803" s="53"/>
      <c r="B1803" s="53"/>
      <c r="C1803" s="53"/>
      <c r="D1803" s="53"/>
      <c r="E1803" s="53"/>
    </row>
    <row r="1804">
      <c r="A1804" s="53"/>
      <c r="B1804" s="53"/>
      <c r="C1804" s="53"/>
      <c r="D1804" s="53"/>
      <c r="E1804" s="53"/>
    </row>
    <row r="1805">
      <c r="A1805" s="53"/>
      <c r="B1805" s="53"/>
      <c r="C1805" s="53"/>
      <c r="D1805" s="53"/>
      <c r="E1805" s="53"/>
    </row>
    <row r="1806">
      <c r="A1806" s="53"/>
      <c r="B1806" s="53"/>
      <c r="C1806" s="53"/>
      <c r="D1806" s="53"/>
      <c r="E1806" s="53"/>
    </row>
    <row r="1807">
      <c r="A1807" s="53"/>
      <c r="B1807" s="53"/>
      <c r="C1807" s="53"/>
      <c r="D1807" s="53"/>
      <c r="E1807" s="53"/>
    </row>
    <row r="1808">
      <c r="A1808" s="53"/>
      <c r="B1808" s="53"/>
      <c r="C1808" s="53"/>
      <c r="D1808" s="53"/>
      <c r="E1808" s="53"/>
    </row>
    <row r="1809">
      <c r="A1809" s="53"/>
      <c r="B1809" s="53"/>
      <c r="C1809" s="53"/>
      <c r="D1809" s="53"/>
      <c r="E1809" s="53"/>
    </row>
    <row r="1810">
      <c r="A1810" s="53"/>
      <c r="B1810" s="53"/>
      <c r="C1810" s="53"/>
      <c r="D1810" s="53"/>
      <c r="E1810" s="53"/>
    </row>
    <row r="1811">
      <c r="A1811" s="53"/>
      <c r="B1811" s="53"/>
      <c r="C1811" s="53"/>
      <c r="D1811" s="53"/>
      <c r="E1811" s="53"/>
    </row>
    <row r="1812">
      <c r="A1812" s="53"/>
      <c r="B1812" s="53"/>
      <c r="C1812" s="53"/>
      <c r="D1812" s="53"/>
      <c r="E1812" s="53"/>
    </row>
    <row r="1813">
      <c r="A1813" s="53"/>
      <c r="B1813" s="53"/>
      <c r="C1813" s="53"/>
      <c r="D1813" s="53"/>
      <c r="E1813" s="53"/>
    </row>
    <row r="1814">
      <c r="A1814" s="53"/>
      <c r="B1814" s="53"/>
      <c r="C1814" s="53"/>
      <c r="D1814" s="53"/>
      <c r="E1814" s="53"/>
    </row>
    <row r="1815">
      <c r="A1815" s="53"/>
      <c r="B1815" s="53"/>
      <c r="C1815" s="53"/>
      <c r="D1815" s="53"/>
      <c r="E1815" s="53"/>
    </row>
    <row r="1816">
      <c r="A1816" s="53"/>
      <c r="B1816" s="53"/>
      <c r="C1816" s="53"/>
      <c r="D1816" s="53"/>
      <c r="E1816" s="53"/>
    </row>
    <row r="1817">
      <c r="A1817" s="53"/>
      <c r="B1817" s="53"/>
      <c r="C1817" s="53"/>
      <c r="D1817" s="53"/>
      <c r="E1817" s="53"/>
    </row>
    <row r="1818">
      <c r="A1818" s="53"/>
      <c r="B1818" s="53"/>
      <c r="C1818" s="53"/>
      <c r="D1818" s="53"/>
      <c r="E1818" s="53"/>
    </row>
    <row r="1819">
      <c r="A1819" s="53"/>
      <c r="B1819" s="53"/>
      <c r="C1819" s="53"/>
      <c r="D1819" s="53"/>
      <c r="E1819" s="53"/>
    </row>
    <row r="1820">
      <c r="A1820" s="53"/>
      <c r="B1820" s="53"/>
      <c r="C1820" s="53"/>
      <c r="D1820" s="53"/>
      <c r="E1820" s="53"/>
    </row>
    <row r="1821">
      <c r="A1821" s="53"/>
      <c r="B1821" s="53"/>
      <c r="C1821" s="53"/>
      <c r="D1821" s="53"/>
      <c r="E1821" s="53"/>
    </row>
    <row r="1822">
      <c r="A1822" s="53"/>
      <c r="B1822" s="53"/>
      <c r="C1822" s="53"/>
      <c r="D1822" s="53"/>
      <c r="E1822" s="53"/>
    </row>
    <row r="1823">
      <c r="A1823" s="53"/>
      <c r="B1823" s="53"/>
      <c r="C1823" s="53"/>
      <c r="D1823" s="53"/>
      <c r="E1823" s="53"/>
    </row>
    <row r="1824">
      <c r="A1824" s="53"/>
      <c r="B1824" s="53"/>
      <c r="C1824" s="53"/>
      <c r="D1824" s="53"/>
      <c r="E1824" s="53"/>
    </row>
    <row r="1825">
      <c r="A1825" s="53"/>
      <c r="B1825" s="53"/>
      <c r="C1825" s="53"/>
      <c r="D1825" s="53"/>
      <c r="E1825" s="53"/>
    </row>
    <row r="1826">
      <c r="A1826" s="53"/>
      <c r="B1826" s="53"/>
      <c r="C1826" s="53"/>
      <c r="D1826" s="53"/>
      <c r="E1826" s="53"/>
    </row>
    <row r="1827">
      <c r="A1827" s="53"/>
      <c r="B1827" s="53"/>
      <c r="C1827" s="53"/>
      <c r="D1827" s="53"/>
      <c r="E1827" s="53"/>
    </row>
    <row r="1828">
      <c r="A1828" s="53"/>
      <c r="B1828" s="53"/>
      <c r="C1828" s="53"/>
      <c r="D1828" s="53"/>
      <c r="E1828" s="53"/>
    </row>
    <row r="1829">
      <c r="A1829" s="53"/>
      <c r="B1829" s="53"/>
      <c r="C1829" s="53"/>
      <c r="D1829" s="53"/>
      <c r="E1829" s="53"/>
    </row>
    <row r="1830">
      <c r="A1830" s="53"/>
      <c r="B1830" s="53"/>
      <c r="C1830" s="53"/>
      <c r="D1830" s="53"/>
      <c r="E1830" s="53"/>
    </row>
    <row r="1831">
      <c r="A1831" s="53"/>
      <c r="B1831" s="53"/>
      <c r="C1831" s="53"/>
      <c r="D1831" s="53"/>
      <c r="E1831" s="53"/>
    </row>
    <row r="1832">
      <c r="A1832" s="53"/>
      <c r="B1832" s="53"/>
      <c r="C1832" s="53"/>
      <c r="D1832" s="53"/>
      <c r="E1832" s="53"/>
    </row>
    <row r="1833">
      <c r="A1833" s="53"/>
      <c r="B1833" s="53"/>
      <c r="C1833" s="53"/>
      <c r="D1833" s="53"/>
      <c r="E1833" s="53"/>
    </row>
    <row r="1834">
      <c r="A1834" s="53"/>
      <c r="B1834" s="53"/>
      <c r="C1834" s="53"/>
      <c r="D1834" s="53"/>
      <c r="E1834" s="53"/>
    </row>
    <row r="1835">
      <c r="A1835" s="53"/>
      <c r="B1835" s="53"/>
      <c r="C1835" s="53"/>
      <c r="D1835" s="53"/>
      <c r="E1835" s="53"/>
    </row>
    <row r="1836">
      <c r="A1836" s="53"/>
      <c r="B1836" s="53"/>
      <c r="C1836" s="53"/>
      <c r="D1836" s="53"/>
      <c r="E1836" s="53"/>
    </row>
    <row r="1837">
      <c r="A1837" s="53"/>
      <c r="B1837" s="53"/>
      <c r="C1837" s="53"/>
      <c r="D1837" s="53"/>
      <c r="E1837" s="53"/>
    </row>
    <row r="1838">
      <c r="A1838" s="53"/>
      <c r="B1838" s="53"/>
      <c r="C1838" s="53"/>
      <c r="D1838" s="53"/>
      <c r="E1838" s="53"/>
    </row>
    <row r="1839">
      <c r="A1839" s="53"/>
      <c r="B1839" s="53"/>
      <c r="C1839" s="53"/>
      <c r="D1839" s="53"/>
      <c r="E1839" s="53"/>
    </row>
    <row r="1840">
      <c r="A1840" s="53"/>
      <c r="B1840" s="53"/>
      <c r="C1840" s="53"/>
      <c r="D1840" s="53"/>
      <c r="E1840" s="53"/>
    </row>
    <row r="1841">
      <c r="A1841" s="53"/>
      <c r="B1841" s="53"/>
      <c r="C1841" s="53"/>
      <c r="D1841" s="53"/>
      <c r="E1841" s="53"/>
    </row>
    <row r="1842">
      <c r="A1842" s="53"/>
      <c r="B1842" s="53"/>
      <c r="C1842" s="53"/>
      <c r="D1842" s="53"/>
      <c r="E1842" s="53"/>
    </row>
    <row r="1843">
      <c r="A1843" s="53"/>
      <c r="B1843" s="53"/>
      <c r="C1843" s="53"/>
      <c r="D1843" s="53"/>
      <c r="E1843" s="53"/>
    </row>
    <row r="1844">
      <c r="A1844" s="53"/>
      <c r="B1844" s="53"/>
      <c r="C1844" s="53"/>
      <c r="D1844" s="53"/>
      <c r="E1844" s="53"/>
    </row>
    <row r="1845">
      <c r="A1845" s="53"/>
      <c r="B1845" s="53"/>
      <c r="C1845" s="53"/>
      <c r="D1845" s="53"/>
      <c r="E1845" s="53"/>
    </row>
    <row r="1846">
      <c r="A1846" s="53"/>
      <c r="B1846" s="53"/>
      <c r="C1846" s="53"/>
      <c r="D1846" s="53"/>
      <c r="E1846" s="53"/>
    </row>
    <row r="1847">
      <c r="A1847" s="53"/>
      <c r="B1847" s="53"/>
      <c r="C1847" s="53"/>
      <c r="D1847" s="53"/>
      <c r="E1847" s="53"/>
    </row>
    <row r="1848">
      <c r="A1848" s="53"/>
      <c r="B1848" s="53"/>
      <c r="C1848" s="53"/>
      <c r="D1848" s="53"/>
      <c r="E1848" s="53"/>
    </row>
    <row r="1849">
      <c r="A1849" s="53"/>
      <c r="B1849" s="53"/>
      <c r="C1849" s="53"/>
      <c r="D1849" s="53"/>
      <c r="E1849" s="53"/>
    </row>
    <row r="1850">
      <c r="A1850" s="53"/>
      <c r="B1850" s="53"/>
      <c r="C1850" s="53"/>
      <c r="D1850" s="53"/>
      <c r="E1850" s="53"/>
    </row>
    <row r="1851">
      <c r="A1851" s="53"/>
      <c r="B1851" s="53"/>
      <c r="C1851" s="53"/>
      <c r="D1851" s="53"/>
      <c r="E1851" s="53"/>
    </row>
    <row r="1852">
      <c r="A1852" s="53"/>
      <c r="B1852" s="53"/>
      <c r="C1852" s="53"/>
      <c r="D1852" s="53"/>
      <c r="E1852" s="53"/>
    </row>
    <row r="1853">
      <c r="A1853" s="53"/>
      <c r="B1853" s="53"/>
      <c r="C1853" s="53"/>
      <c r="D1853" s="53"/>
      <c r="E1853" s="53"/>
    </row>
    <row r="1854">
      <c r="A1854" s="53"/>
      <c r="B1854" s="53"/>
      <c r="C1854" s="53"/>
      <c r="D1854" s="53"/>
      <c r="E1854" s="53"/>
    </row>
    <row r="1855">
      <c r="A1855" s="53"/>
      <c r="B1855" s="53"/>
      <c r="C1855" s="53"/>
      <c r="D1855" s="53"/>
      <c r="E1855" s="53"/>
    </row>
    <row r="1856">
      <c r="A1856" s="53"/>
      <c r="B1856" s="53"/>
      <c r="C1856" s="53"/>
      <c r="D1856" s="53"/>
      <c r="E1856" s="53"/>
    </row>
    <row r="1857">
      <c r="A1857" s="53"/>
      <c r="B1857" s="53"/>
      <c r="C1857" s="53"/>
      <c r="D1857" s="53"/>
      <c r="E1857" s="53"/>
    </row>
    <row r="1858">
      <c r="A1858" s="53"/>
      <c r="B1858" s="53"/>
      <c r="C1858" s="53"/>
      <c r="D1858" s="53"/>
      <c r="E1858" s="53"/>
    </row>
    <row r="1859">
      <c r="A1859" s="53"/>
      <c r="B1859" s="53"/>
      <c r="C1859" s="53"/>
      <c r="D1859" s="53"/>
      <c r="E1859" s="53"/>
    </row>
    <row r="1860">
      <c r="A1860" s="53"/>
      <c r="B1860" s="53"/>
      <c r="C1860" s="53"/>
      <c r="D1860" s="53"/>
      <c r="E1860" s="53"/>
    </row>
    <row r="1861">
      <c r="A1861" s="53"/>
      <c r="B1861" s="53"/>
      <c r="C1861" s="53"/>
      <c r="D1861" s="53"/>
      <c r="E1861" s="53"/>
    </row>
    <row r="1862">
      <c r="A1862" s="53"/>
      <c r="B1862" s="53"/>
      <c r="C1862" s="53"/>
      <c r="D1862" s="53"/>
      <c r="E1862" s="53"/>
    </row>
    <row r="1863">
      <c r="A1863" s="53"/>
      <c r="B1863" s="53"/>
      <c r="C1863" s="53"/>
      <c r="D1863" s="53"/>
      <c r="E1863" s="53"/>
    </row>
    <row r="1864">
      <c r="A1864" s="53"/>
      <c r="B1864" s="53"/>
      <c r="C1864" s="53"/>
      <c r="D1864" s="53"/>
      <c r="E1864" s="53"/>
    </row>
    <row r="1865">
      <c r="A1865" s="53"/>
      <c r="B1865" s="53"/>
      <c r="C1865" s="53"/>
      <c r="D1865" s="53"/>
      <c r="E1865" s="53"/>
    </row>
    <row r="1866">
      <c r="A1866" s="53"/>
      <c r="B1866" s="53"/>
      <c r="C1866" s="53"/>
      <c r="D1866" s="53"/>
      <c r="E1866" s="53"/>
    </row>
    <row r="1867">
      <c r="A1867" s="53"/>
      <c r="B1867" s="53"/>
      <c r="C1867" s="53"/>
      <c r="D1867" s="53"/>
      <c r="E1867" s="53"/>
    </row>
    <row r="1868">
      <c r="A1868" s="53"/>
      <c r="B1868" s="53"/>
      <c r="C1868" s="53"/>
      <c r="D1868" s="53"/>
      <c r="E1868" s="53"/>
    </row>
    <row r="1869">
      <c r="A1869" s="53"/>
      <c r="B1869" s="53"/>
      <c r="C1869" s="53"/>
      <c r="D1869" s="53"/>
      <c r="E1869" s="53"/>
    </row>
    <row r="1870">
      <c r="A1870" s="53"/>
      <c r="B1870" s="53"/>
      <c r="C1870" s="53"/>
      <c r="D1870" s="53"/>
      <c r="E1870" s="53"/>
    </row>
    <row r="1871">
      <c r="A1871" s="53"/>
      <c r="B1871" s="53"/>
      <c r="C1871" s="53"/>
      <c r="D1871" s="53"/>
      <c r="E1871" s="53"/>
    </row>
    <row r="1872">
      <c r="A1872" s="53"/>
      <c r="B1872" s="53"/>
      <c r="C1872" s="53"/>
      <c r="D1872" s="53"/>
      <c r="E1872" s="53"/>
    </row>
    <row r="1873">
      <c r="A1873" s="53"/>
      <c r="B1873" s="53"/>
      <c r="C1873" s="53"/>
      <c r="D1873" s="53"/>
      <c r="E1873" s="53"/>
    </row>
    <row r="1874">
      <c r="A1874" s="53"/>
      <c r="B1874" s="53"/>
      <c r="C1874" s="53"/>
      <c r="D1874" s="53"/>
      <c r="E1874" s="53"/>
    </row>
    <row r="1875">
      <c r="A1875" s="53"/>
      <c r="B1875" s="53"/>
      <c r="C1875" s="53"/>
      <c r="D1875" s="53"/>
      <c r="E1875" s="53"/>
    </row>
    <row r="1876">
      <c r="A1876" s="53"/>
      <c r="B1876" s="53"/>
      <c r="C1876" s="53"/>
      <c r="D1876" s="53"/>
      <c r="E1876" s="53"/>
    </row>
    <row r="1877">
      <c r="A1877" s="53"/>
      <c r="B1877" s="53"/>
      <c r="C1877" s="53"/>
      <c r="D1877" s="53"/>
      <c r="E1877" s="53"/>
    </row>
  </sheetData>
  <autoFilter ref="$A$1:$I$1877">
    <filterColumn colId="1">
      <filters>
        <filter val="11"/>
        <filter val="22"/>
        <filter val="12"/>
        <filter val="23"/>
        <filter val="13"/>
        <filter val="14"/>
        <filter val="15"/>
        <filter val="16"/>
        <filter val="17"/>
        <filter val="18"/>
        <filter val="19"/>
        <filter val="1"/>
        <filter val="2"/>
        <filter val="3"/>
        <filter val="4"/>
        <filter val="5"/>
        <filter val="6"/>
        <filter val="7"/>
        <filter val="8"/>
        <filter val="9"/>
        <filter val="20"/>
        <filter val="10"/>
        <filter val="21"/>
      </filters>
    </filterColumn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38"/>
    <col customWidth="1" min="2" max="2" width="17.88"/>
    <col customWidth="1" min="4" max="4" width="18.13"/>
  </cols>
  <sheetData>
    <row r="1">
      <c r="A1" s="104" t="s">
        <v>905</v>
      </c>
      <c r="B1" s="104"/>
      <c r="C1" s="104" t="s">
        <v>24</v>
      </c>
      <c r="D1" s="104"/>
    </row>
    <row r="2">
      <c r="A2" s="4" t="s">
        <v>246</v>
      </c>
      <c r="B2" s="4" t="s">
        <v>250</v>
      </c>
      <c r="C2" s="4" t="s">
        <v>24</v>
      </c>
      <c r="D2" s="53" t="s">
        <v>247</v>
      </c>
      <c r="E2" s="147"/>
      <c r="F2" s="147"/>
      <c r="G2" s="147"/>
      <c r="H2" s="147"/>
      <c r="I2" s="147"/>
    </row>
    <row r="3">
      <c r="A3" s="147" t="s">
        <v>78</v>
      </c>
      <c r="B3" s="147" t="s">
        <v>105</v>
      </c>
      <c r="C3" s="147">
        <v>1.0</v>
      </c>
      <c r="D3" s="53"/>
      <c r="E3" s="147"/>
      <c r="F3" s="147"/>
      <c r="G3" s="147"/>
      <c r="H3" s="147"/>
      <c r="I3" s="147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</row>
    <row r="4">
      <c r="A4" s="147" t="s">
        <v>78</v>
      </c>
      <c r="B4" s="147" t="s">
        <v>119</v>
      </c>
      <c r="C4" s="147">
        <v>1.0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</row>
    <row r="5">
      <c r="A5" s="147" t="s">
        <v>78</v>
      </c>
      <c r="B5" s="147" t="s">
        <v>132</v>
      </c>
      <c r="C5" s="147">
        <v>1.0</v>
      </c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</row>
    <row r="6">
      <c r="A6" s="104" t="s">
        <v>78</v>
      </c>
      <c r="B6" s="104" t="s">
        <v>546</v>
      </c>
      <c r="C6" s="104"/>
      <c r="D6" s="53">
        <v>1.0</v>
      </c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</row>
    <row r="7">
      <c r="A7" s="147" t="s">
        <v>78</v>
      </c>
      <c r="B7" s="147" t="s">
        <v>143</v>
      </c>
      <c r="C7" s="147">
        <v>1.0</v>
      </c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</row>
    <row r="8">
      <c r="A8" s="53" t="s">
        <v>78</v>
      </c>
      <c r="B8" s="53" t="s">
        <v>646</v>
      </c>
      <c r="C8" s="53"/>
      <c r="D8" s="53">
        <v>1.0</v>
      </c>
      <c r="E8" s="53"/>
      <c r="F8" s="53"/>
      <c r="G8" s="53"/>
      <c r="H8" s="4"/>
      <c r="I8" s="4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</row>
    <row r="9">
      <c r="A9" s="53" t="s">
        <v>78</v>
      </c>
      <c r="B9" s="53" t="s">
        <v>664</v>
      </c>
      <c r="C9" s="53"/>
      <c r="D9" s="53">
        <v>1.0</v>
      </c>
      <c r="E9" s="53"/>
      <c r="F9" s="53"/>
      <c r="G9" s="53"/>
      <c r="H9" s="4"/>
      <c r="I9" s="4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</row>
    <row r="10">
      <c r="A10" s="147" t="s">
        <v>78</v>
      </c>
      <c r="B10" s="147" t="s">
        <v>152</v>
      </c>
      <c r="C10" s="147">
        <v>1.0</v>
      </c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</row>
    <row r="11">
      <c r="A11" s="147" t="s">
        <v>78</v>
      </c>
      <c r="B11" s="147" t="s">
        <v>159</v>
      </c>
      <c r="C11" s="147">
        <v>1.0</v>
      </c>
      <c r="D11" s="53"/>
      <c r="E11" s="53"/>
      <c r="F11" s="53"/>
      <c r="G11" s="53"/>
      <c r="H11" s="4"/>
      <c r="I11" s="4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</row>
    <row r="12">
      <c r="A12" s="147" t="s">
        <v>78</v>
      </c>
      <c r="B12" s="147" t="s">
        <v>165</v>
      </c>
      <c r="C12" s="147">
        <v>1.0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</row>
    <row r="13">
      <c r="A13" s="147" t="s">
        <v>78</v>
      </c>
      <c r="B13" s="147" t="s">
        <v>171</v>
      </c>
      <c r="C13" s="147">
        <v>1.0</v>
      </c>
      <c r="D13" s="53"/>
      <c r="E13" s="53"/>
      <c r="F13" s="53"/>
      <c r="G13" s="53"/>
      <c r="H13" s="4"/>
      <c r="I13" s="4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</row>
    <row r="14">
      <c r="A14" s="147" t="s">
        <v>78</v>
      </c>
      <c r="B14" s="147" t="s">
        <v>177</v>
      </c>
      <c r="C14" s="147">
        <v>1.0</v>
      </c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</row>
    <row r="15">
      <c r="A15" s="104" t="s">
        <v>78</v>
      </c>
      <c r="B15" s="104" t="s">
        <v>698</v>
      </c>
      <c r="C15" s="104"/>
      <c r="D15" s="53">
        <v>1.0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</row>
    <row r="16">
      <c r="A16" s="53" t="s">
        <v>78</v>
      </c>
      <c r="B16" s="53" t="s">
        <v>701</v>
      </c>
      <c r="C16" s="53"/>
      <c r="D16" s="53">
        <v>1.0</v>
      </c>
      <c r="E16" s="53"/>
      <c r="F16" s="53"/>
      <c r="G16" s="53"/>
      <c r="H16" s="4"/>
      <c r="I16" s="4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</row>
    <row r="17">
      <c r="A17" s="147" t="s">
        <v>78</v>
      </c>
      <c r="B17" s="147" t="s">
        <v>182</v>
      </c>
      <c r="C17" s="147">
        <v>1.0</v>
      </c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</row>
    <row r="18">
      <c r="A18" s="53" t="s">
        <v>78</v>
      </c>
      <c r="B18" s="53" t="s">
        <v>757</v>
      </c>
      <c r="C18" s="53"/>
      <c r="D18" s="53">
        <v>1.0</v>
      </c>
      <c r="E18" s="53"/>
      <c r="F18" s="53"/>
      <c r="G18" s="53"/>
      <c r="H18" s="4"/>
      <c r="I18" s="4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</row>
    <row r="19">
      <c r="A19" s="104" t="s">
        <v>78</v>
      </c>
      <c r="B19" s="104" t="s">
        <v>765</v>
      </c>
      <c r="C19" s="104"/>
      <c r="D19" s="53">
        <v>1.0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</row>
    <row r="20">
      <c r="A20" s="147" t="s">
        <v>78</v>
      </c>
      <c r="B20" s="147" t="s">
        <v>187</v>
      </c>
      <c r="C20" s="147">
        <v>1.0</v>
      </c>
      <c r="D20" s="53"/>
      <c r="E20" s="53"/>
      <c r="F20" s="53"/>
      <c r="G20" s="53"/>
      <c r="H20" s="4"/>
      <c r="I20" s="4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</row>
    <row r="21">
      <c r="A21" s="147" t="s">
        <v>78</v>
      </c>
      <c r="B21" s="147" t="s">
        <v>192</v>
      </c>
      <c r="C21" s="147">
        <v>1.0</v>
      </c>
      <c r="D21" s="53"/>
      <c r="E21" s="53"/>
      <c r="F21" s="53"/>
      <c r="G21" s="53"/>
      <c r="H21" s="4"/>
      <c r="I21" s="4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</row>
    <row r="22">
      <c r="A22" s="147" t="s">
        <v>78</v>
      </c>
      <c r="B22" s="147" t="s">
        <v>196</v>
      </c>
      <c r="C22" s="147">
        <v>1.0</v>
      </c>
      <c r="D22" s="53"/>
      <c r="E22" s="53"/>
      <c r="F22" s="53"/>
      <c r="G22" s="53"/>
      <c r="H22" s="4"/>
      <c r="I22" s="4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</row>
    <row r="23">
      <c r="A23" s="147" t="s">
        <v>78</v>
      </c>
      <c r="B23" s="147" t="s">
        <v>200</v>
      </c>
      <c r="C23" s="147">
        <v>1.0</v>
      </c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</row>
    <row r="24">
      <c r="A24" s="147" t="s">
        <v>78</v>
      </c>
      <c r="B24" s="147" t="s">
        <v>719</v>
      </c>
      <c r="C24" s="104"/>
      <c r="D24" s="53">
        <v>1.0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</row>
    <row r="25">
      <c r="A25" s="53" t="s">
        <v>78</v>
      </c>
      <c r="B25" s="53" t="s">
        <v>733</v>
      </c>
      <c r="C25" s="53"/>
      <c r="D25" s="53">
        <v>1.0</v>
      </c>
      <c r="E25" s="53"/>
      <c r="F25" s="53"/>
      <c r="G25" s="53"/>
      <c r="H25" s="4"/>
      <c r="I25" s="4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</row>
    <row r="26">
      <c r="A26" s="147" t="s">
        <v>78</v>
      </c>
      <c r="B26" s="147" t="s">
        <v>204</v>
      </c>
      <c r="C26" s="147">
        <v>1.0</v>
      </c>
      <c r="D26" s="53"/>
      <c r="E26" s="53"/>
      <c r="F26" s="53"/>
      <c r="G26" s="53"/>
      <c r="H26" s="4"/>
      <c r="I26" s="4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</row>
    <row r="27">
      <c r="A27" s="147" t="s">
        <v>79</v>
      </c>
      <c r="B27" s="147" t="s">
        <v>106</v>
      </c>
      <c r="C27" s="147">
        <v>1.0</v>
      </c>
      <c r="D27" s="53"/>
      <c r="E27" s="53"/>
      <c r="F27" s="53"/>
      <c r="G27" s="53"/>
      <c r="H27" s="4"/>
      <c r="I27" s="4"/>
    </row>
    <row r="28">
      <c r="A28" s="147" t="s">
        <v>79</v>
      </c>
      <c r="B28" s="147" t="s">
        <v>120</v>
      </c>
      <c r="C28" s="147">
        <v>1.0</v>
      </c>
      <c r="D28" s="53"/>
      <c r="E28" s="4"/>
      <c r="F28" s="4"/>
      <c r="G28" s="4"/>
      <c r="H28" s="4"/>
      <c r="I28" s="4"/>
    </row>
    <row r="29">
      <c r="A29" s="104" t="s">
        <v>79</v>
      </c>
      <c r="B29" s="104" t="s">
        <v>608</v>
      </c>
      <c r="C29" s="104"/>
      <c r="D29" s="53">
        <v>1.0</v>
      </c>
      <c r="E29" s="53"/>
      <c r="F29" s="53"/>
      <c r="G29" s="53"/>
    </row>
    <row r="30">
      <c r="A30" s="53" t="s">
        <v>79</v>
      </c>
      <c r="B30" s="53" t="s">
        <v>448</v>
      </c>
      <c r="C30" s="53"/>
      <c r="D30" s="53">
        <v>1.0</v>
      </c>
      <c r="E30" s="53"/>
      <c r="F30" s="53"/>
      <c r="G30" s="53"/>
      <c r="H30" s="4"/>
      <c r="I30" s="4"/>
    </row>
    <row r="31">
      <c r="A31" s="104" t="s">
        <v>79</v>
      </c>
      <c r="B31" s="104" t="s">
        <v>455</v>
      </c>
      <c r="C31" s="104"/>
      <c r="D31" s="53">
        <v>1.0</v>
      </c>
      <c r="E31" s="53"/>
      <c r="F31" s="53"/>
      <c r="G31" s="53"/>
    </row>
    <row r="32">
      <c r="A32" s="53" t="s">
        <v>79</v>
      </c>
      <c r="B32" s="53" t="s">
        <v>537</v>
      </c>
      <c r="C32" s="53"/>
      <c r="D32" s="53">
        <v>1.0</v>
      </c>
      <c r="E32" s="53"/>
      <c r="F32" s="53"/>
      <c r="G32" s="53"/>
      <c r="H32" s="4"/>
      <c r="I32" s="4"/>
    </row>
    <row r="33">
      <c r="A33" s="104" t="s">
        <v>79</v>
      </c>
      <c r="B33" s="104" t="s">
        <v>658</v>
      </c>
      <c r="C33" s="104"/>
      <c r="D33" s="53">
        <v>1.0</v>
      </c>
      <c r="E33" s="53"/>
      <c r="F33" s="53"/>
      <c r="G33" s="53"/>
    </row>
    <row r="34">
      <c r="A34" s="104" t="s">
        <v>79</v>
      </c>
      <c r="B34" s="104" t="s">
        <v>754</v>
      </c>
      <c r="C34" s="104"/>
      <c r="D34" s="53">
        <v>1.0</v>
      </c>
      <c r="E34" s="53"/>
      <c r="F34" s="53"/>
      <c r="G34" s="53"/>
    </row>
    <row r="35">
      <c r="A35" s="53" t="s">
        <v>79</v>
      </c>
      <c r="B35" s="53" t="s">
        <v>700</v>
      </c>
      <c r="C35" s="53"/>
      <c r="D35" s="53">
        <v>1.0</v>
      </c>
      <c r="E35" s="53"/>
      <c r="F35" s="53"/>
      <c r="G35" s="53"/>
      <c r="H35" s="4"/>
      <c r="I35" s="4"/>
    </row>
    <row r="36">
      <c r="A36" s="53" t="s">
        <v>79</v>
      </c>
      <c r="B36" s="53" t="s">
        <v>695</v>
      </c>
      <c r="C36" s="53"/>
      <c r="D36" s="53">
        <v>1.0</v>
      </c>
      <c r="E36" s="53"/>
      <c r="F36" s="53"/>
      <c r="G36" s="53"/>
      <c r="H36" s="4"/>
      <c r="I36" s="4"/>
    </row>
    <row r="37">
      <c r="A37" s="104" t="s">
        <v>79</v>
      </c>
      <c r="B37" s="104" t="s">
        <v>779</v>
      </c>
      <c r="C37" s="104"/>
      <c r="D37" s="53">
        <v>1.0</v>
      </c>
      <c r="E37" s="53"/>
      <c r="F37" s="53"/>
      <c r="G37" s="53"/>
    </row>
    <row r="38">
      <c r="A38" s="53" t="s">
        <v>79</v>
      </c>
      <c r="B38" s="53" t="s">
        <v>781</v>
      </c>
      <c r="C38" s="53"/>
      <c r="D38" s="53">
        <v>1.0</v>
      </c>
      <c r="E38" s="53"/>
      <c r="F38" s="53"/>
      <c r="G38" s="53"/>
      <c r="H38" s="4"/>
      <c r="I38" s="4"/>
    </row>
    <row r="39">
      <c r="A39" s="53" t="s">
        <v>79</v>
      </c>
      <c r="B39" s="53" t="s">
        <v>500</v>
      </c>
      <c r="C39" s="53"/>
      <c r="D39" s="53">
        <v>1.0</v>
      </c>
      <c r="E39" s="53"/>
      <c r="F39" s="53"/>
      <c r="G39" s="53"/>
      <c r="H39" s="4"/>
      <c r="I39" s="4"/>
    </row>
    <row r="40">
      <c r="A40" s="53" t="s">
        <v>79</v>
      </c>
      <c r="B40" s="53" t="s">
        <v>481</v>
      </c>
      <c r="C40" s="53"/>
      <c r="D40" s="53">
        <v>1.0</v>
      </c>
      <c r="E40" s="53"/>
      <c r="F40" s="53"/>
      <c r="G40" s="53"/>
    </row>
    <row r="41">
      <c r="A41" s="53" t="s">
        <v>79</v>
      </c>
      <c r="B41" s="53" t="s">
        <v>514</v>
      </c>
      <c r="C41" s="53"/>
      <c r="D41" s="53">
        <v>1.0</v>
      </c>
      <c r="E41" s="53"/>
      <c r="F41" s="53"/>
      <c r="G41" s="53"/>
    </row>
    <row r="42">
      <c r="A42" s="147" t="s">
        <v>80</v>
      </c>
      <c r="B42" s="147" t="s">
        <v>107</v>
      </c>
      <c r="C42" s="147">
        <v>1.0</v>
      </c>
      <c r="D42" s="53"/>
      <c r="E42" s="53"/>
      <c r="F42" s="53"/>
      <c r="G42" s="53"/>
    </row>
    <row r="43">
      <c r="A43" s="147" t="s">
        <v>80</v>
      </c>
      <c r="B43" s="147" t="s">
        <v>121</v>
      </c>
      <c r="C43" s="147">
        <v>1.0</v>
      </c>
      <c r="D43" s="53"/>
      <c r="E43" s="53"/>
      <c r="F43" s="53"/>
      <c r="G43" s="53"/>
    </row>
    <row r="44">
      <c r="A44" s="147" t="s">
        <v>80</v>
      </c>
      <c r="B44" s="147" t="s">
        <v>133</v>
      </c>
      <c r="C44" s="147">
        <v>1.0</v>
      </c>
      <c r="D44" s="53"/>
      <c r="E44" s="53"/>
      <c r="F44" s="53"/>
      <c r="G44" s="53"/>
    </row>
    <row r="45">
      <c r="A45" s="147" t="s">
        <v>80</v>
      </c>
      <c r="B45" s="147" t="s">
        <v>144</v>
      </c>
      <c r="C45" s="147">
        <v>1.0</v>
      </c>
      <c r="D45" s="53"/>
      <c r="E45" s="53"/>
      <c r="F45" s="53"/>
      <c r="G45" s="53"/>
    </row>
    <row r="46">
      <c r="A46" s="147" t="s">
        <v>80</v>
      </c>
      <c r="B46" s="147" t="s">
        <v>153</v>
      </c>
      <c r="C46" s="147">
        <v>1.0</v>
      </c>
      <c r="D46" s="53"/>
      <c r="E46" s="53"/>
      <c r="F46" s="53"/>
      <c r="G46" s="53"/>
    </row>
    <row r="47">
      <c r="A47" s="147" t="s">
        <v>80</v>
      </c>
      <c r="B47" s="147" t="s">
        <v>160</v>
      </c>
      <c r="C47" s="147">
        <v>1.0</v>
      </c>
      <c r="D47" s="53"/>
      <c r="E47" s="53"/>
      <c r="F47" s="53"/>
      <c r="G47" s="53"/>
    </row>
    <row r="48">
      <c r="A48" s="147" t="s">
        <v>80</v>
      </c>
      <c r="B48" s="147" t="s">
        <v>166</v>
      </c>
      <c r="C48" s="147">
        <v>1.0</v>
      </c>
      <c r="D48" s="53"/>
      <c r="E48" s="53"/>
      <c r="F48" s="53"/>
      <c r="G48" s="53"/>
    </row>
    <row r="49">
      <c r="A49" s="53" t="s">
        <v>80</v>
      </c>
      <c r="B49" s="53" t="s">
        <v>759</v>
      </c>
      <c r="C49" s="53"/>
      <c r="D49" s="53">
        <v>1.0</v>
      </c>
      <c r="E49" s="53"/>
      <c r="F49" s="53"/>
      <c r="G49" s="53"/>
    </row>
    <row r="50">
      <c r="A50" s="147" t="s">
        <v>80</v>
      </c>
      <c r="B50" s="147" t="s">
        <v>172</v>
      </c>
      <c r="C50" s="147">
        <v>1.0</v>
      </c>
      <c r="D50" s="53"/>
      <c r="E50" s="53"/>
      <c r="F50" s="53"/>
      <c r="G50" s="53"/>
    </row>
    <row r="51">
      <c r="A51" s="147" t="s">
        <v>80</v>
      </c>
      <c r="B51" s="147" t="s">
        <v>178</v>
      </c>
      <c r="C51" s="147">
        <v>1.0</v>
      </c>
      <c r="D51" s="53"/>
      <c r="E51" s="4"/>
      <c r="F51" s="4"/>
      <c r="G51" s="4"/>
    </row>
    <row r="52">
      <c r="A52" s="147" t="s">
        <v>80</v>
      </c>
      <c r="B52" s="147" t="s">
        <v>183</v>
      </c>
      <c r="C52" s="147">
        <v>1.0</v>
      </c>
      <c r="D52" s="53"/>
      <c r="E52" s="4"/>
      <c r="F52" s="4"/>
      <c r="G52" s="4"/>
    </row>
    <row r="53">
      <c r="A53" s="147" t="s">
        <v>80</v>
      </c>
      <c r="B53" s="147" t="s">
        <v>188</v>
      </c>
      <c r="C53" s="147">
        <v>1.0</v>
      </c>
      <c r="D53" s="53"/>
      <c r="E53" s="4"/>
      <c r="F53" s="4"/>
      <c r="G53" s="4"/>
    </row>
    <row r="54">
      <c r="A54" s="53" t="s">
        <v>81</v>
      </c>
      <c r="B54" s="53" t="s">
        <v>594</v>
      </c>
      <c r="C54" s="53"/>
      <c r="D54" s="53">
        <v>1.0</v>
      </c>
      <c r="E54" s="4"/>
      <c r="F54" s="4"/>
      <c r="G54" s="4"/>
    </row>
    <row r="55">
      <c r="A55" s="53" t="s">
        <v>81</v>
      </c>
      <c r="B55" s="53" t="s">
        <v>591</v>
      </c>
      <c r="C55" s="53"/>
      <c r="D55" s="53">
        <v>1.0</v>
      </c>
      <c r="E55" s="4"/>
      <c r="F55" s="4"/>
      <c r="G55" s="4"/>
    </row>
    <row r="56">
      <c r="A56" s="53" t="s">
        <v>81</v>
      </c>
      <c r="B56" s="53" t="s">
        <v>464</v>
      </c>
      <c r="C56" s="53"/>
      <c r="D56" s="53">
        <v>1.0</v>
      </c>
      <c r="E56" s="4"/>
      <c r="F56" s="4"/>
      <c r="G56" s="4"/>
    </row>
    <row r="57">
      <c r="A57" s="53" t="s">
        <v>81</v>
      </c>
      <c r="B57" s="53" t="s">
        <v>647</v>
      </c>
      <c r="C57" s="53"/>
      <c r="D57" s="53">
        <v>1.0</v>
      </c>
      <c r="E57" s="4"/>
      <c r="F57" s="4"/>
      <c r="G57" s="4"/>
    </row>
    <row r="58">
      <c r="A58" s="53" t="s">
        <v>81</v>
      </c>
      <c r="B58" s="53" t="s">
        <v>800</v>
      </c>
      <c r="C58" s="53"/>
      <c r="D58" s="53">
        <v>1.0</v>
      </c>
      <c r="E58" s="4"/>
      <c r="F58" s="4"/>
      <c r="G58" s="4"/>
    </row>
    <row r="59">
      <c r="A59" s="147" t="s">
        <v>81</v>
      </c>
      <c r="B59" s="147" t="s">
        <v>705</v>
      </c>
      <c r="C59" s="53"/>
      <c r="D59" s="53">
        <v>1.0</v>
      </c>
      <c r="E59" s="4"/>
      <c r="F59" s="4"/>
      <c r="G59" s="4"/>
    </row>
    <row r="60">
      <c r="A60" s="147" t="s">
        <v>81</v>
      </c>
      <c r="B60" s="147" t="s">
        <v>770</v>
      </c>
      <c r="C60" s="53"/>
      <c r="D60" s="53">
        <v>1.0</v>
      </c>
      <c r="E60" s="4"/>
      <c r="F60" s="4"/>
      <c r="G60" s="4"/>
    </row>
    <row r="61">
      <c r="A61" s="147" t="s">
        <v>81</v>
      </c>
      <c r="B61" s="147" t="s">
        <v>786</v>
      </c>
      <c r="C61" s="53"/>
      <c r="D61" s="53">
        <v>1.0</v>
      </c>
      <c r="E61" s="4"/>
      <c r="F61" s="4"/>
      <c r="G61" s="4"/>
    </row>
    <row r="62">
      <c r="A62" s="147" t="s">
        <v>81</v>
      </c>
      <c r="B62" s="147" t="s">
        <v>483</v>
      </c>
      <c r="C62" s="53"/>
      <c r="D62" s="53">
        <v>1.0</v>
      </c>
      <c r="E62" s="4"/>
      <c r="F62" s="4"/>
      <c r="G62" s="4"/>
    </row>
    <row r="63">
      <c r="A63" s="53" t="s">
        <v>81</v>
      </c>
      <c r="B63" s="53" t="s">
        <v>736</v>
      </c>
      <c r="C63" s="53"/>
      <c r="D63" s="53">
        <v>1.0</v>
      </c>
      <c r="E63" s="4"/>
      <c r="F63" s="4"/>
      <c r="G63" s="4"/>
    </row>
    <row r="64">
      <c r="A64" s="147" t="s">
        <v>81</v>
      </c>
      <c r="B64" s="147" t="s">
        <v>739</v>
      </c>
      <c r="C64" s="53"/>
      <c r="D64" s="53">
        <v>1.0</v>
      </c>
      <c r="E64" s="4"/>
      <c r="F64" s="4"/>
      <c r="G64" s="4"/>
    </row>
    <row r="65">
      <c r="A65" s="147" t="s">
        <v>82</v>
      </c>
      <c r="B65" s="147" t="s">
        <v>601</v>
      </c>
      <c r="C65" s="53"/>
      <c r="D65" s="53">
        <v>1.0</v>
      </c>
      <c r="E65" s="4"/>
      <c r="F65" s="4"/>
      <c r="G65" s="4"/>
    </row>
    <row r="66">
      <c r="A66" s="147" t="s">
        <v>82</v>
      </c>
      <c r="B66" s="147" t="s">
        <v>599</v>
      </c>
      <c r="C66" s="53"/>
      <c r="D66" s="53">
        <v>1.0</v>
      </c>
      <c r="E66" s="53"/>
      <c r="F66" s="53"/>
      <c r="G66" s="53"/>
      <c r="H66" s="147"/>
      <c r="I66" s="147"/>
    </row>
    <row r="67">
      <c r="A67" s="147" t="s">
        <v>82</v>
      </c>
      <c r="B67" s="147" t="s">
        <v>602</v>
      </c>
      <c r="C67" s="53"/>
      <c r="D67" s="53">
        <v>1.0</v>
      </c>
      <c r="E67" s="53"/>
      <c r="F67" s="53"/>
      <c r="G67" s="53"/>
      <c r="H67" s="147"/>
      <c r="I67" s="147"/>
    </row>
    <row r="68">
      <c r="A68" s="53" t="s">
        <v>82</v>
      </c>
      <c r="B68" s="53" t="s">
        <v>593</v>
      </c>
      <c r="C68" s="53"/>
      <c r="D68" s="53">
        <v>1.0</v>
      </c>
      <c r="E68" s="53"/>
      <c r="F68" s="53"/>
      <c r="G68" s="53"/>
      <c r="H68" s="147"/>
      <c r="I68" s="147"/>
    </row>
    <row r="69">
      <c r="A69" s="147" t="s">
        <v>82</v>
      </c>
      <c r="B69" s="147" t="s">
        <v>590</v>
      </c>
      <c r="C69" s="53"/>
      <c r="D69" s="53">
        <v>1.0</v>
      </c>
      <c r="E69" s="53"/>
      <c r="F69" s="53"/>
      <c r="G69" s="53"/>
      <c r="H69" s="147"/>
      <c r="I69" s="147"/>
    </row>
    <row r="70">
      <c r="A70" s="147" t="s">
        <v>82</v>
      </c>
      <c r="B70" s="147" t="s">
        <v>440</v>
      </c>
      <c r="C70" s="53"/>
      <c r="D70" s="53">
        <v>1.0</v>
      </c>
      <c r="E70" s="53"/>
      <c r="F70" s="53"/>
      <c r="G70" s="53"/>
      <c r="H70" s="147"/>
      <c r="I70" s="147"/>
    </row>
    <row r="71">
      <c r="A71" s="147" t="s">
        <v>82</v>
      </c>
      <c r="B71" s="147" t="s">
        <v>425</v>
      </c>
      <c r="C71" s="53"/>
      <c r="D71" s="53">
        <v>1.0</v>
      </c>
      <c r="E71" s="53"/>
      <c r="F71" s="53"/>
      <c r="G71" s="53"/>
      <c r="H71" s="147"/>
      <c r="I71" s="147"/>
    </row>
    <row r="72">
      <c r="A72" s="53" t="s">
        <v>82</v>
      </c>
      <c r="B72" s="53" t="s">
        <v>524</v>
      </c>
      <c r="C72" s="53"/>
      <c r="D72" s="53">
        <v>1.0</v>
      </c>
      <c r="E72" s="53"/>
      <c r="F72" s="53"/>
      <c r="G72" s="53"/>
      <c r="H72" s="147"/>
      <c r="I72" s="147"/>
    </row>
    <row r="73">
      <c r="A73" s="147" t="s">
        <v>82</v>
      </c>
      <c r="B73" s="147" t="s">
        <v>543</v>
      </c>
      <c r="C73" s="53"/>
      <c r="D73" s="53">
        <v>1.0</v>
      </c>
      <c r="E73" s="53"/>
      <c r="F73" s="53"/>
      <c r="G73" s="53"/>
      <c r="H73" s="147"/>
      <c r="I73" s="147"/>
    </row>
    <row r="74">
      <c r="A74" s="147" t="s">
        <v>82</v>
      </c>
      <c r="B74" s="147" t="s">
        <v>556</v>
      </c>
      <c r="C74" s="53"/>
      <c r="D74" s="53">
        <v>1.0</v>
      </c>
      <c r="E74" s="53"/>
      <c r="F74" s="53"/>
      <c r="G74" s="53"/>
      <c r="H74" s="147"/>
      <c r="I74" s="147"/>
    </row>
    <row r="75">
      <c r="A75" s="147" t="s">
        <v>82</v>
      </c>
      <c r="B75" s="147" t="s">
        <v>518</v>
      </c>
      <c r="C75" s="53"/>
      <c r="D75" s="53">
        <v>1.0</v>
      </c>
      <c r="E75" s="53"/>
      <c r="F75" s="53"/>
      <c r="G75" s="53"/>
      <c r="H75" s="147"/>
      <c r="I75" s="147"/>
    </row>
    <row r="76">
      <c r="A76" s="147" t="s">
        <v>82</v>
      </c>
      <c r="B76" s="147" t="s">
        <v>650</v>
      </c>
      <c r="C76" s="53"/>
      <c r="D76" s="53">
        <v>1.0</v>
      </c>
      <c r="E76" s="53"/>
      <c r="F76" s="53"/>
      <c r="G76" s="53"/>
      <c r="H76" s="147"/>
      <c r="I76" s="147"/>
    </row>
    <row r="77">
      <c r="A77" s="147" t="s">
        <v>82</v>
      </c>
      <c r="B77" s="147" t="s">
        <v>651</v>
      </c>
      <c r="C77" s="53"/>
      <c r="D77" s="53">
        <v>1.0</v>
      </c>
      <c r="E77" s="53"/>
      <c r="F77" s="53"/>
      <c r="G77" s="53"/>
      <c r="H77" s="147"/>
      <c r="I77" s="147"/>
    </row>
    <row r="78">
      <c r="A78" s="147" t="s">
        <v>82</v>
      </c>
      <c r="B78" s="147" t="s">
        <v>660</v>
      </c>
      <c r="C78" s="53"/>
      <c r="D78" s="53">
        <v>1.0</v>
      </c>
      <c r="E78" s="53"/>
      <c r="F78" s="53"/>
      <c r="G78" s="53"/>
      <c r="H78" s="147"/>
      <c r="I78" s="147"/>
    </row>
    <row r="79">
      <c r="A79" s="147" t="s">
        <v>82</v>
      </c>
      <c r="B79" s="147" t="s">
        <v>642</v>
      </c>
      <c r="C79" s="53"/>
      <c r="D79" s="53">
        <v>1.0</v>
      </c>
      <c r="E79" s="53"/>
      <c r="F79" s="53"/>
      <c r="G79" s="53"/>
    </row>
    <row r="80">
      <c r="A80" s="53" t="s">
        <v>82</v>
      </c>
      <c r="B80" s="53" t="s">
        <v>810</v>
      </c>
      <c r="C80" s="53"/>
      <c r="D80" s="53">
        <v>1.0</v>
      </c>
      <c r="E80" s="53"/>
      <c r="F80" s="53"/>
      <c r="G80" s="53"/>
      <c r="H80" s="147"/>
      <c r="I80" s="147"/>
    </row>
    <row r="81">
      <c r="A81" s="53" t="s">
        <v>82</v>
      </c>
      <c r="B81" s="53" t="s">
        <v>802</v>
      </c>
      <c r="C81" s="53"/>
      <c r="D81" s="53">
        <v>1.0</v>
      </c>
      <c r="E81" s="53"/>
      <c r="F81" s="53"/>
      <c r="G81" s="53"/>
      <c r="H81" s="147"/>
      <c r="I81" s="147"/>
    </row>
    <row r="82">
      <c r="A82" s="147" t="s">
        <v>82</v>
      </c>
      <c r="B82" s="147" t="s">
        <v>108</v>
      </c>
      <c r="C82" s="147">
        <v>1.0</v>
      </c>
      <c r="D82" s="53"/>
      <c r="E82" s="53"/>
      <c r="F82" s="53"/>
      <c r="G82" s="53"/>
      <c r="H82" s="147"/>
      <c r="I82" s="147"/>
    </row>
    <row r="83">
      <c r="A83" s="53" t="s">
        <v>82</v>
      </c>
      <c r="B83" s="53" t="s">
        <v>703</v>
      </c>
      <c r="C83" s="53"/>
      <c r="D83" s="53">
        <v>1.0</v>
      </c>
      <c r="E83" s="53"/>
      <c r="F83" s="53"/>
      <c r="G83" s="53"/>
    </row>
    <row r="84">
      <c r="A84" s="53" t="s">
        <v>82</v>
      </c>
      <c r="B84" s="53" t="s">
        <v>762</v>
      </c>
      <c r="C84" s="53"/>
      <c r="D84" s="53">
        <v>1.0</v>
      </c>
      <c r="E84" s="53"/>
      <c r="F84" s="53"/>
      <c r="G84" s="53"/>
    </row>
    <row r="85">
      <c r="A85" s="53" t="s">
        <v>82</v>
      </c>
      <c r="B85" s="53" t="s">
        <v>768</v>
      </c>
      <c r="C85" s="53"/>
      <c r="D85" s="53">
        <v>1.0</v>
      </c>
      <c r="E85" s="53"/>
      <c r="F85" s="53"/>
      <c r="G85" s="53"/>
    </row>
    <row r="86">
      <c r="A86" s="53" t="s">
        <v>82</v>
      </c>
      <c r="B86" s="53" t="s">
        <v>787</v>
      </c>
      <c r="C86" s="53"/>
      <c r="D86" s="53">
        <v>1.0</v>
      </c>
      <c r="E86" s="53"/>
      <c r="F86" s="53"/>
      <c r="G86" s="53"/>
    </row>
    <row r="87">
      <c r="A87" s="53" t="s">
        <v>82</v>
      </c>
      <c r="B87" s="53" t="s">
        <v>732</v>
      </c>
      <c r="C87" s="53"/>
      <c r="D87" s="53">
        <v>1.0</v>
      </c>
      <c r="E87" s="53"/>
      <c r="F87" s="53"/>
      <c r="G87" s="53"/>
    </row>
    <row r="88">
      <c r="A88" s="53" t="s">
        <v>82</v>
      </c>
      <c r="B88" s="53" t="s">
        <v>740</v>
      </c>
      <c r="C88" s="53"/>
      <c r="D88" s="53">
        <v>1.0</v>
      </c>
      <c r="E88" s="53"/>
      <c r="F88" s="53"/>
      <c r="G88" s="53"/>
    </row>
    <row r="89">
      <c r="A89" s="53" t="s">
        <v>83</v>
      </c>
      <c r="B89" s="53" t="s">
        <v>451</v>
      </c>
      <c r="C89" s="53"/>
      <c r="D89" s="53">
        <v>1.0</v>
      </c>
      <c r="E89" s="53"/>
      <c r="F89" s="53"/>
      <c r="G89" s="53"/>
    </row>
    <row r="90">
      <c r="A90" s="53" t="s">
        <v>83</v>
      </c>
      <c r="B90" s="53" t="s">
        <v>458</v>
      </c>
      <c r="C90" s="53"/>
      <c r="D90" s="53">
        <v>1.0</v>
      </c>
      <c r="E90" s="53"/>
      <c r="F90" s="53"/>
      <c r="G90" s="53"/>
    </row>
    <row r="91">
      <c r="A91" s="53" t="s">
        <v>83</v>
      </c>
      <c r="B91" s="53" t="s">
        <v>541</v>
      </c>
      <c r="C91" s="53"/>
      <c r="D91" s="53">
        <v>1.0</v>
      </c>
      <c r="E91" s="53"/>
      <c r="F91" s="53"/>
      <c r="G91" s="53"/>
    </row>
    <row r="92">
      <c r="A92" s="53" t="s">
        <v>83</v>
      </c>
      <c r="B92" s="53" t="s">
        <v>648</v>
      </c>
      <c r="C92" s="53"/>
      <c r="D92" s="53">
        <v>1.0</v>
      </c>
      <c r="E92" s="53"/>
      <c r="F92" s="53"/>
      <c r="G92" s="53"/>
    </row>
    <row r="93">
      <c r="A93" s="147" t="s">
        <v>83</v>
      </c>
      <c r="B93" s="147" t="s">
        <v>109</v>
      </c>
      <c r="C93" s="147">
        <v>1.0</v>
      </c>
      <c r="D93" s="53"/>
      <c r="E93" s="53"/>
      <c r="F93" s="53"/>
      <c r="G93" s="53"/>
    </row>
    <row r="94">
      <c r="A94" s="147" t="s">
        <v>83</v>
      </c>
      <c r="B94" s="147" t="s">
        <v>122</v>
      </c>
      <c r="C94" s="147">
        <v>1.0</v>
      </c>
      <c r="D94" s="53"/>
      <c r="E94" s="53"/>
      <c r="F94" s="53"/>
      <c r="G94" s="53"/>
    </row>
    <row r="95">
      <c r="A95" s="53" t="s">
        <v>83</v>
      </c>
      <c r="B95" s="53" t="s">
        <v>710</v>
      </c>
      <c r="C95" s="53"/>
      <c r="D95" s="53">
        <v>1.0</v>
      </c>
      <c r="E95" s="53"/>
      <c r="F95" s="53"/>
      <c r="G95" s="53"/>
    </row>
    <row r="96">
      <c r="A96" s="53" t="s">
        <v>83</v>
      </c>
      <c r="B96" s="53" t="s">
        <v>674</v>
      </c>
      <c r="C96" s="53"/>
      <c r="D96" s="53">
        <v>1.0</v>
      </c>
      <c r="E96" s="53"/>
      <c r="F96" s="53"/>
      <c r="G96" s="53"/>
    </row>
    <row r="97">
      <c r="A97" s="53" t="s">
        <v>83</v>
      </c>
      <c r="B97" s="53" t="s">
        <v>684</v>
      </c>
      <c r="C97" s="53"/>
      <c r="D97" s="53">
        <v>1.0</v>
      </c>
      <c r="E97" s="53"/>
      <c r="F97" s="53"/>
      <c r="G97" s="53"/>
    </row>
    <row r="98">
      <c r="A98" s="53" t="s">
        <v>83</v>
      </c>
      <c r="B98" s="53" t="s">
        <v>676</v>
      </c>
      <c r="C98" s="53"/>
      <c r="D98" s="53">
        <v>1.0</v>
      </c>
      <c r="E98" s="53"/>
      <c r="F98" s="53"/>
      <c r="G98" s="53"/>
    </row>
    <row r="99">
      <c r="A99" s="53" t="s">
        <v>83</v>
      </c>
      <c r="B99" s="53" t="s">
        <v>760</v>
      </c>
      <c r="C99" s="53"/>
      <c r="D99" s="53">
        <v>1.0</v>
      </c>
      <c r="E99" s="53"/>
      <c r="F99" s="53"/>
      <c r="G99" s="53"/>
    </row>
    <row r="100">
      <c r="A100" s="147" t="s">
        <v>83</v>
      </c>
      <c r="B100" s="147" t="s">
        <v>134</v>
      </c>
      <c r="C100" s="147">
        <v>1.0</v>
      </c>
      <c r="D100" s="53"/>
      <c r="E100" s="53"/>
      <c r="F100" s="53"/>
      <c r="G100" s="53"/>
    </row>
    <row r="101">
      <c r="A101" s="53" t="s">
        <v>83</v>
      </c>
      <c r="B101" s="53" t="s">
        <v>764</v>
      </c>
      <c r="C101" s="53"/>
      <c r="D101" s="53">
        <v>1.0</v>
      </c>
      <c r="E101" s="53"/>
      <c r="F101" s="53"/>
      <c r="G101" s="53"/>
    </row>
    <row r="102">
      <c r="A102" s="53" t="s">
        <v>83</v>
      </c>
      <c r="B102" s="53" t="s">
        <v>724</v>
      </c>
      <c r="C102" s="53"/>
      <c r="D102" s="53">
        <v>1.0</v>
      </c>
      <c r="E102" s="53"/>
      <c r="F102" s="53"/>
      <c r="G102" s="53"/>
    </row>
    <row r="103">
      <c r="A103" s="53" t="s">
        <v>83</v>
      </c>
      <c r="B103" s="53" t="s">
        <v>717</v>
      </c>
      <c r="C103" s="53"/>
      <c r="D103" s="53">
        <v>1.0</v>
      </c>
      <c r="E103" s="53"/>
      <c r="F103" s="53"/>
      <c r="G103" s="53"/>
    </row>
    <row r="104">
      <c r="A104" s="53" t="s">
        <v>83</v>
      </c>
      <c r="B104" s="53" t="s">
        <v>731</v>
      </c>
      <c r="C104" s="53"/>
      <c r="D104" s="53">
        <v>1.0</v>
      </c>
      <c r="E104" s="53"/>
      <c r="F104" s="53"/>
      <c r="G104" s="53"/>
    </row>
    <row r="105">
      <c r="A105" s="147" t="s">
        <v>84</v>
      </c>
      <c r="B105" s="147" t="s">
        <v>110</v>
      </c>
      <c r="C105" s="147">
        <v>1.0</v>
      </c>
      <c r="D105" s="53"/>
      <c r="E105" s="53"/>
      <c r="F105" s="53"/>
      <c r="G105" s="53"/>
    </row>
    <row r="106">
      <c r="A106" s="147" t="s">
        <v>84</v>
      </c>
      <c r="B106" s="147" t="s">
        <v>123</v>
      </c>
      <c r="C106" s="147">
        <v>1.0</v>
      </c>
      <c r="D106" s="53"/>
      <c r="E106" s="53"/>
      <c r="F106" s="53"/>
      <c r="G106" s="53"/>
    </row>
    <row r="107">
      <c r="A107" s="53" t="s">
        <v>84</v>
      </c>
      <c r="B107" s="53" t="s">
        <v>807</v>
      </c>
      <c r="C107" s="53"/>
      <c r="D107" s="53">
        <v>1.0</v>
      </c>
      <c r="E107" s="53"/>
      <c r="F107" s="53"/>
      <c r="G107" s="53"/>
    </row>
    <row r="108">
      <c r="A108" s="53" t="s">
        <v>84</v>
      </c>
      <c r="B108" s="53" t="s">
        <v>811</v>
      </c>
      <c r="C108" s="53"/>
      <c r="D108" s="53">
        <v>1.0</v>
      </c>
      <c r="E108" s="53"/>
      <c r="F108" s="53"/>
      <c r="G108" s="53"/>
    </row>
    <row r="109">
      <c r="A109" s="147" t="s">
        <v>84</v>
      </c>
      <c r="B109" s="147" t="s">
        <v>135</v>
      </c>
      <c r="C109" s="147">
        <v>1.0</v>
      </c>
      <c r="D109" s="53"/>
      <c r="E109" s="53"/>
      <c r="F109" s="53"/>
      <c r="G109" s="53"/>
    </row>
    <row r="110">
      <c r="A110" s="53" t="s">
        <v>84</v>
      </c>
      <c r="B110" s="53" t="s">
        <v>809</v>
      </c>
      <c r="C110" s="53"/>
      <c r="D110" s="53">
        <v>1.0</v>
      </c>
      <c r="E110" s="53"/>
      <c r="F110" s="53"/>
      <c r="G110" s="53"/>
    </row>
    <row r="111">
      <c r="A111" s="53" t="s">
        <v>84</v>
      </c>
      <c r="B111" s="53" t="s">
        <v>714</v>
      </c>
      <c r="C111" s="53"/>
      <c r="D111" s="53">
        <v>1.0</v>
      </c>
      <c r="E111" s="53"/>
      <c r="F111" s="53"/>
      <c r="G111" s="53"/>
    </row>
    <row r="112">
      <c r="A112" s="147" t="s">
        <v>84</v>
      </c>
      <c r="B112" s="147" t="s">
        <v>680</v>
      </c>
      <c r="C112" s="53"/>
      <c r="D112" s="53">
        <v>1.0</v>
      </c>
      <c r="E112" s="53"/>
      <c r="F112" s="53"/>
      <c r="G112" s="53"/>
    </row>
    <row r="113">
      <c r="A113" s="147" t="s">
        <v>84</v>
      </c>
      <c r="B113" s="147" t="s">
        <v>789</v>
      </c>
      <c r="C113" s="53"/>
      <c r="D113" s="53">
        <v>1.0</v>
      </c>
      <c r="E113" s="53"/>
      <c r="F113" s="53"/>
      <c r="G113" s="53"/>
    </row>
    <row r="114">
      <c r="A114" s="147" t="s">
        <v>84</v>
      </c>
      <c r="B114" s="147" t="s">
        <v>780</v>
      </c>
      <c r="C114" s="53"/>
      <c r="D114" s="53">
        <v>1.0</v>
      </c>
      <c r="E114" s="53"/>
      <c r="F114" s="53"/>
      <c r="G114" s="53"/>
    </row>
    <row r="115">
      <c r="A115" s="147" t="s">
        <v>84</v>
      </c>
      <c r="B115" s="147" t="s">
        <v>486</v>
      </c>
      <c r="C115" s="53"/>
      <c r="D115" s="53">
        <v>1.0</v>
      </c>
      <c r="E115" s="53"/>
      <c r="F115" s="53"/>
      <c r="G115" s="53"/>
    </row>
    <row r="116">
      <c r="A116" s="147" t="s">
        <v>84</v>
      </c>
      <c r="B116" s="147" t="s">
        <v>723</v>
      </c>
      <c r="C116" s="53"/>
      <c r="D116" s="53">
        <v>1.0</v>
      </c>
      <c r="E116" s="53"/>
      <c r="F116" s="53"/>
      <c r="G116" s="53"/>
    </row>
    <row r="117">
      <c r="A117" s="147" t="s">
        <v>85</v>
      </c>
      <c r="B117" s="147" t="s">
        <v>614</v>
      </c>
      <c r="C117" s="53"/>
      <c r="D117" s="53">
        <v>1.0</v>
      </c>
      <c r="E117" s="53"/>
      <c r="F117" s="53"/>
      <c r="G117" s="53"/>
    </row>
    <row r="118">
      <c r="A118" s="147" t="s">
        <v>85</v>
      </c>
      <c r="B118" s="147" t="s">
        <v>555</v>
      </c>
      <c r="C118" s="53"/>
      <c r="D118" s="53">
        <v>1.0</v>
      </c>
      <c r="E118" s="53"/>
      <c r="F118" s="53"/>
      <c r="G118" s="53"/>
    </row>
    <row r="119">
      <c r="A119" s="147" t="s">
        <v>85</v>
      </c>
      <c r="B119" s="147" t="s">
        <v>661</v>
      </c>
      <c r="C119" s="53"/>
      <c r="D119" s="53">
        <v>1.0</v>
      </c>
      <c r="E119" s="53"/>
      <c r="F119" s="53"/>
      <c r="G119" s="53"/>
    </row>
    <row r="120">
      <c r="A120" s="53" t="s">
        <v>85</v>
      </c>
      <c r="B120" s="53" t="s">
        <v>653</v>
      </c>
      <c r="C120" s="53"/>
      <c r="D120" s="53">
        <v>1.0</v>
      </c>
      <c r="E120" s="53"/>
      <c r="F120" s="53"/>
      <c r="G120" s="53"/>
    </row>
    <row r="121">
      <c r="A121" s="53" t="s">
        <v>85</v>
      </c>
      <c r="B121" s="53" t="s">
        <v>813</v>
      </c>
      <c r="C121" s="53"/>
      <c r="D121" s="53">
        <v>1.0</v>
      </c>
      <c r="E121" s="53"/>
      <c r="F121" s="53"/>
      <c r="G121" s="53"/>
    </row>
    <row r="122">
      <c r="A122" s="53" t="s">
        <v>85</v>
      </c>
      <c r="B122" s="53" t="s">
        <v>706</v>
      </c>
      <c r="C122" s="53"/>
      <c r="D122" s="53">
        <v>1.0</v>
      </c>
      <c r="E122" s="53"/>
      <c r="F122" s="53"/>
      <c r="G122" s="53"/>
    </row>
    <row r="123">
      <c r="A123" s="53" t="s">
        <v>85</v>
      </c>
      <c r="B123" s="53" t="s">
        <v>682</v>
      </c>
      <c r="C123" s="53"/>
      <c r="D123" s="53">
        <v>1.0</v>
      </c>
      <c r="E123" s="53"/>
      <c r="F123" s="53"/>
      <c r="G123" s="53"/>
    </row>
    <row r="124">
      <c r="A124" s="53" t="s">
        <v>85</v>
      </c>
      <c r="B124" s="53" t="s">
        <v>771</v>
      </c>
      <c r="C124" s="53"/>
      <c r="D124" s="53">
        <v>1.0</v>
      </c>
      <c r="E124" s="53"/>
      <c r="F124" s="53"/>
      <c r="G124" s="53"/>
    </row>
    <row r="125">
      <c r="A125" s="53" t="s">
        <v>85</v>
      </c>
      <c r="B125" s="53" t="s">
        <v>495</v>
      </c>
      <c r="C125" s="53"/>
      <c r="D125" s="53">
        <v>1.0</v>
      </c>
      <c r="E125" s="53"/>
      <c r="F125" s="53"/>
      <c r="G125" s="53"/>
    </row>
    <row r="126">
      <c r="A126" s="53" t="s">
        <v>85</v>
      </c>
      <c r="B126" s="53" t="s">
        <v>475</v>
      </c>
      <c r="C126" s="53"/>
      <c r="D126" s="53">
        <v>1.0</v>
      </c>
      <c r="E126" s="53"/>
      <c r="F126" s="53"/>
      <c r="G126" s="53"/>
    </row>
    <row r="127">
      <c r="A127" s="53" t="s">
        <v>85</v>
      </c>
      <c r="B127" s="53" t="s">
        <v>734</v>
      </c>
      <c r="C127" s="53"/>
      <c r="D127" s="53">
        <v>1.0</v>
      </c>
      <c r="E127" s="53"/>
      <c r="F127" s="53"/>
      <c r="G127" s="53"/>
    </row>
    <row r="128">
      <c r="A128" s="53" t="s">
        <v>86</v>
      </c>
      <c r="B128" s="53" t="s">
        <v>600</v>
      </c>
      <c r="C128" s="53"/>
      <c r="D128" s="53">
        <v>1.0</v>
      </c>
      <c r="E128" s="53"/>
      <c r="F128" s="53"/>
      <c r="G128" s="53"/>
    </row>
    <row r="129">
      <c r="A129" s="53" t="s">
        <v>86</v>
      </c>
      <c r="B129" s="53" t="s">
        <v>598</v>
      </c>
      <c r="C129" s="53"/>
      <c r="D129" s="53">
        <v>1.0</v>
      </c>
      <c r="E129" s="53"/>
      <c r="F129" s="53"/>
      <c r="G129" s="53"/>
    </row>
    <row r="130">
      <c r="A130" s="53" t="s">
        <v>86</v>
      </c>
      <c r="B130" s="53" t="s">
        <v>456</v>
      </c>
      <c r="C130" s="53"/>
      <c r="D130" s="53">
        <v>1.0</v>
      </c>
      <c r="E130" s="53"/>
      <c r="F130" s="53"/>
      <c r="G130" s="53"/>
    </row>
    <row r="131">
      <c r="A131" s="53" t="s">
        <v>86</v>
      </c>
      <c r="B131" s="53" t="s">
        <v>540</v>
      </c>
      <c r="C131" s="53"/>
      <c r="D131" s="53">
        <v>1.0</v>
      </c>
      <c r="E131" s="53"/>
      <c r="F131" s="53"/>
      <c r="G131" s="53"/>
    </row>
    <row r="132">
      <c r="A132" s="53" t="s">
        <v>86</v>
      </c>
      <c r="B132" s="53" t="s">
        <v>662</v>
      </c>
      <c r="C132" s="53"/>
      <c r="D132" s="53">
        <v>1.0</v>
      </c>
      <c r="E132" s="53"/>
      <c r="F132" s="53"/>
      <c r="G132" s="53"/>
    </row>
    <row r="133">
      <c r="A133" s="53" t="s">
        <v>86</v>
      </c>
      <c r="B133" s="53" t="s">
        <v>803</v>
      </c>
      <c r="C133" s="53"/>
      <c r="D133" s="53">
        <v>1.0</v>
      </c>
      <c r="E133" s="53"/>
      <c r="F133" s="53"/>
      <c r="G133" s="53"/>
    </row>
    <row r="134">
      <c r="A134" s="53" t="s">
        <v>86</v>
      </c>
      <c r="B134" s="53" t="s">
        <v>699</v>
      </c>
      <c r="C134" s="53"/>
      <c r="D134" s="53">
        <v>1.0</v>
      </c>
      <c r="E134" s="53"/>
      <c r="F134" s="53"/>
      <c r="G134" s="53"/>
    </row>
    <row r="135">
      <c r="A135" s="53" t="s">
        <v>86</v>
      </c>
      <c r="B135" s="53" t="s">
        <v>693</v>
      </c>
      <c r="C135" s="53"/>
      <c r="D135" s="53">
        <v>1.0</v>
      </c>
      <c r="E135" s="53"/>
      <c r="F135" s="53"/>
      <c r="G135" s="53"/>
    </row>
    <row r="136">
      <c r="A136" s="147" t="s">
        <v>86</v>
      </c>
      <c r="B136" s="147" t="s">
        <v>111</v>
      </c>
      <c r="C136" s="147">
        <v>1.0</v>
      </c>
      <c r="D136" s="53"/>
      <c r="E136" s="53"/>
      <c r="F136" s="53"/>
      <c r="G136" s="53"/>
    </row>
    <row r="137">
      <c r="A137" s="53" t="s">
        <v>86</v>
      </c>
      <c r="B137" s="53" t="s">
        <v>497</v>
      </c>
      <c r="C137" s="53"/>
      <c r="D137" s="53">
        <v>1.0</v>
      </c>
      <c r="E137" s="53"/>
      <c r="F137" s="53"/>
      <c r="G137" s="53"/>
    </row>
    <row r="138">
      <c r="A138" s="147" t="s">
        <v>86</v>
      </c>
      <c r="B138" s="147" t="s">
        <v>124</v>
      </c>
      <c r="C138" s="147">
        <v>1.0</v>
      </c>
      <c r="D138" s="53"/>
      <c r="E138" s="53"/>
      <c r="F138" s="53"/>
      <c r="G138" s="53"/>
    </row>
    <row r="139">
      <c r="A139" s="53" t="s">
        <v>86</v>
      </c>
      <c r="B139" s="53" t="s">
        <v>824</v>
      </c>
      <c r="C139" s="53"/>
      <c r="D139" s="53">
        <v>1.0</v>
      </c>
      <c r="E139" s="53"/>
      <c r="F139" s="53"/>
      <c r="G139" s="53"/>
    </row>
    <row r="140">
      <c r="A140" s="53" t="s">
        <v>86</v>
      </c>
      <c r="B140" s="53" t="s">
        <v>830</v>
      </c>
      <c r="C140" s="53"/>
      <c r="D140" s="53">
        <v>1.0</v>
      </c>
      <c r="E140" s="53"/>
      <c r="F140" s="53"/>
      <c r="G140" s="53"/>
    </row>
    <row r="141">
      <c r="A141" s="53" t="s">
        <v>86</v>
      </c>
      <c r="B141" s="53" t="s">
        <v>568</v>
      </c>
      <c r="C141" s="53"/>
      <c r="D141" s="53">
        <v>1.0</v>
      </c>
      <c r="E141" s="53"/>
      <c r="F141" s="53"/>
      <c r="G141" s="53"/>
    </row>
    <row r="142">
      <c r="A142" s="53" t="s">
        <v>86</v>
      </c>
      <c r="B142" s="53" t="s">
        <v>572</v>
      </c>
      <c r="C142" s="53"/>
      <c r="D142" s="53">
        <v>1.0</v>
      </c>
      <c r="E142" s="53"/>
      <c r="F142" s="53"/>
      <c r="G142" s="53"/>
    </row>
    <row r="143">
      <c r="A143" s="53" t="s">
        <v>86</v>
      </c>
      <c r="B143" s="53" t="s">
        <v>388</v>
      </c>
      <c r="C143" s="53"/>
      <c r="D143" s="53">
        <v>1.0</v>
      </c>
      <c r="E143" s="53"/>
      <c r="F143" s="53"/>
      <c r="G143" s="53"/>
    </row>
    <row r="144">
      <c r="A144" s="53" t="s">
        <v>86</v>
      </c>
      <c r="B144" s="53" t="s">
        <v>416</v>
      </c>
      <c r="C144" s="53"/>
      <c r="D144" s="53">
        <v>1.0</v>
      </c>
      <c r="E144" s="53"/>
      <c r="F144" s="53"/>
      <c r="G144" s="53"/>
    </row>
    <row r="145">
      <c r="A145" s="53" t="s">
        <v>86</v>
      </c>
      <c r="B145" s="53" t="s">
        <v>394</v>
      </c>
      <c r="C145" s="53"/>
      <c r="D145" s="53">
        <v>1.0</v>
      </c>
      <c r="E145" s="53"/>
      <c r="F145" s="53"/>
      <c r="G145" s="53"/>
    </row>
    <row r="146">
      <c r="A146" s="53" t="s">
        <v>86</v>
      </c>
      <c r="B146" s="53" t="s">
        <v>629</v>
      </c>
      <c r="C146" s="53"/>
      <c r="D146" s="53">
        <v>1.0</v>
      </c>
      <c r="E146" s="53"/>
      <c r="F146" s="53"/>
      <c r="G146" s="53"/>
    </row>
    <row r="147">
      <c r="A147" s="53" t="s">
        <v>86</v>
      </c>
      <c r="B147" s="53" t="s">
        <v>632</v>
      </c>
      <c r="C147" s="53"/>
      <c r="D147" s="53">
        <v>1.0</v>
      </c>
      <c r="E147" s="53"/>
      <c r="F147" s="53"/>
      <c r="G147" s="53"/>
    </row>
    <row r="148">
      <c r="A148" s="53" t="s">
        <v>86</v>
      </c>
      <c r="B148" s="53" t="s">
        <v>637</v>
      </c>
      <c r="C148" s="53"/>
      <c r="D148" s="53">
        <v>1.0</v>
      </c>
      <c r="E148" s="53"/>
      <c r="F148" s="53"/>
      <c r="G148" s="53"/>
    </row>
    <row r="149">
      <c r="A149" s="53" t="s">
        <v>86</v>
      </c>
      <c r="B149" s="53" t="s">
        <v>621</v>
      </c>
      <c r="C149" s="53"/>
      <c r="D149" s="53">
        <v>1.0</v>
      </c>
      <c r="E149" s="53"/>
      <c r="F149" s="53"/>
      <c r="G149" s="53"/>
    </row>
    <row r="150">
      <c r="A150" s="53" t="s">
        <v>86</v>
      </c>
      <c r="B150" s="53" t="s">
        <v>617</v>
      </c>
      <c r="C150" s="53"/>
      <c r="D150" s="53">
        <v>1.0</v>
      </c>
      <c r="E150" s="53"/>
      <c r="F150" s="53"/>
      <c r="G150" s="53"/>
    </row>
    <row r="151">
      <c r="A151" s="53" t="s">
        <v>86</v>
      </c>
      <c r="B151" s="53" t="s">
        <v>636</v>
      </c>
      <c r="C151" s="53"/>
      <c r="D151" s="53">
        <v>1.0</v>
      </c>
      <c r="E151" s="53"/>
      <c r="F151" s="53"/>
      <c r="G151" s="53"/>
    </row>
    <row r="152">
      <c r="A152" s="53" t="s">
        <v>86</v>
      </c>
      <c r="B152" s="53" t="s">
        <v>737</v>
      </c>
      <c r="C152" s="53"/>
      <c r="D152" s="53">
        <v>1.0</v>
      </c>
      <c r="E152" s="53"/>
      <c r="F152" s="53"/>
      <c r="G152" s="53"/>
    </row>
    <row r="153">
      <c r="A153" s="53" t="s">
        <v>86</v>
      </c>
      <c r="B153" s="53" t="s">
        <v>718</v>
      </c>
      <c r="C153" s="53"/>
      <c r="D153" s="53">
        <v>1.0</v>
      </c>
      <c r="E153" s="53"/>
      <c r="F153" s="53"/>
      <c r="G153" s="53"/>
    </row>
    <row r="154">
      <c r="A154" s="147" t="s">
        <v>87</v>
      </c>
      <c r="B154" s="147" t="s">
        <v>597</v>
      </c>
      <c r="C154" s="53"/>
      <c r="D154" s="53">
        <v>1.0</v>
      </c>
      <c r="E154" s="53"/>
      <c r="F154" s="53"/>
      <c r="G154" s="53"/>
    </row>
    <row r="155">
      <c r="A155" s="53" t="s">
        <v>87</v>
      </c>
      <c r="B155" s="53" t="s">
        <v>606</v>
      </c>
      <c r="C155" s="53"/>
      <c r="D155" s="53">
        <v>1.0</v>
      </c>
      <c r="E155" s="53"/>
      <c r="F155" s="53"/>
      <c r="G155" s="53"/>
    </row>
    <row r="156">
      <c r="A156" s="147" t="s">
        <v>87</v>
      </c>
      <c r="B156" s="147" t="s">
        <v>452</v>
      </c>
      <c r="C156" s="53"/>
      <c r="D156" s="53">
        <v>1.0</v>
      </c>
      <c r="E156" s="53"/>
      <c r="F156" s="53"/>
      <c r="G156" s="53"/>
    </row>
    <row r="157">
      <c r="A157" s="53" t="s">
        <v>87</v>
      </c>
      <c r="B157" s="53" t="s">
        <v>450</v>
      </c>
      <c r="C157" s="53"/>
      <c r="D157" s="53">
        <v>1.0</v>
      </c>
      <c r="E157" s="53"/>
      <c r="F157" s="53"/>
      <c r="G157" s="53"/>
    </row>
    <row r="158">
      <c r="A158" s="53" t="s">
        <v>87</v>
      </c>
      <c r="B158" s="53" t="s">
        <v>441</v>
      </c>
      <c r="C158" s="53"/>
      <c r="D158" s="53">
        <v>1.0</v>
      </c>
      <c r="E158" s="53"/>
      <c r="F158" s="53"/>
      <c r="G158" s="53"/>
    </row>
    <row r="159">
      <c r="A159" s="53" t="s">
        <v>87</v>
      </c>
      <c r="B159" s="53" t="s">
        <v>473</v>
      </c>
      <c r="C159" s="53"/>
      <c r="D159" s="53">
        <v>1.0</v>
      </c>
      <c r="E159" s="53"/>
      <c r="F159" s="53"/>
      <c r="G159" s="53"/>
    </row>
    <row r="160">
      <c r="A160" s="53" t="s">
        <v>87</v>
      </c>
      <c r="B160" s="53" t="s">
        <v>583</v>
      </c>
      <c r="C160" s="53"/>
      <c r="D160" s="53">
        <v>1.0</v>
      </c>
      <c r="E160" s="53"/>
      <c r="F160" s="53"/>
      <c r="G160" s="53"/>
    </row>
    <row r="161">
      <c r="A161" s="53" t="s">
        <v>87</v>
      </c>
      <c r="B161" s="53" t="s">
        <v>527</v>
      </c>
      <c r="C161" s="53"/>
      <c r="D161" s="53">
        <v>1.0</v>
      </c>
      <c r="E161" s="53"/>
      <c r="F161" s="53"/>
      <c r="G161" s="53"/>
    </row>
    <row r="162">
      <c r="A162" s="53" t="s">
        <v>87</v>
      </c>
      <c r="B162" s="53" t="s">
        <v>551</v>
      </c>
      <c r="C162" s="53"/>
      <c r="D162" s="53">
        <v>1.0</v>
      </c>
      <c r="E162" s="53"/>
      <c r="F162" s="53"/>
      <c r="G162" s="53"/>
    </row>
    <row r="163">
      <c r="A163" s="53" t="s">
        <v>87</v>
      </c>
      <c r="B163" s="53" t="s">
        <v>532</v>
      </c>
      <c r="C163" s="53"/>
      <c r="D163" s="53">
        <v>1.0</v>
      </c>
      <c r="E163" s="53"/>
      <c r="F163" s="53"/>
      <c r="G163" s="53"/>
    </row>
    <row r="164">
      <c r="A164" s="53" t="s">
        <v>87</v>
      </c>
      <c r="B164" s="53" t="s">
        <v>645</v>
      </c>
      <c r="C164" s="53"/>
      <c r="D164" s="53">
        <v>1.0</v>
      </c>
      <c r="E164" s="53"/>
      <c r="F164" s="53"/>
      <c r="G164" s="53"/>
    </row>
    <row r="165">
      <c r="A165" s="53" t="s">
        <v>87</v>
      </c>
      <c r="B165" s="53" t="s">
        <v>715</v>
      </c>
      <c r="C165" s="53"/>
      <c r="D165" s="53">
        <v>1.0</v>
      </c>
      <c r="E165" s="53"/>
      <c r="F165" s="53"/>
      <c r="G165" s="53"/>
    </row>
    <row r="166">
      <c r="A166" s="53" t="s">
        <v>87</v>
      </c>
      <c r="B166" s="53" t="s">
        <v>704</v>
      </c>
      <c r="C166" s="53"/>
      <c r="D166" s="53">
        <v>1.0</v>
      </c>
      <c r="E166" s="53"/>
      <c r="F166" s="53"/>
      <c r="G166" s="53"/>
    </row>
    <row r="167">
      <c r="A167" s="53" t="s">
        <v>87</v>
      </c>
      <c r="B167" s="53" t="s">
        <v>673</v>
      </c>
      <c r="C167" s="53"/>
      <c r="D167" s="53">
        <v>1.0</v>
      </c>
      <c r="E167" s="53"/>
      <c r="F167" s="53"/>
      <c r="G167" s="53"/>
    </row>
    <row r="168">
      <c r="A168" s="53" t="s">
        <v>87</v>
      </c>
      <c r="B168" s="53" t="s">
        <v>512</v>
      </c>
      <c r="C168" s="53"/>
      <c r="D168" s="53">
        <v>1.0</v>
      </c>
      <c r="E168" s="53"/>
      <c r="F168" s="53"/>
      <c r="G168" s="53"/>
    </row>
    <row r="169">
      <c r="A169" s="53" t="s">
        <v>87</v>
      </c>
      <c r="B169" s="53" t="s">
        <v>821</v>
      </c>
      <c r="C169" s="53"/>
      <c r="D169" s="53">
        <v>1.0</v>
      </c>
      <c r="E169" s="53"/>
      <c r="F169" s="53"/>
      <c r="G169" s="53"/>
    </row>
    <row r="170">
      <c r="A170" s="53" t="s">
        <v>87</v>
      </c>
      <c r="B170" s="53" t="s">
        <v>818</v>
      </c>
      <c r="C170" s="53"/>
      <c r="D170" s="53">
        <v>1.0</v>
      </c>
      <c r="E170" s="53"/>
      <c r="F170" s="53"/>
      <c r="G170" s="53"/>
    </row>
    <row r="171">
      <c r="A171" s="53" t="s">
        <v>87</v>
      </c>
      <c r="B171" s="53" t="s">
        <v>826</v>
      </c>
      <c r="C171" s="53"/>
      <c r="D171" s="53">
        <v>1.0</v>
      </c>
      <c r="E171" s="53"/>
      <c r="F171" s="53"/>
      <c r="G171" s="53"/>
    </row>
    <row r="172">
      <c r="A172" s="53" t="s">
        <v>87</v>
      </c>
      <c r="B172" s="53" t="s">
        <v>829</v>
      </c>
      <c r="C172" s="53"/>
      <c r="D172" s="53">
        <v>1.0</v>
      </c>
      <c r="E172" s="147"/>
      <c r="F172" s="147"/>
      <c r="G172" s="147"/>
    </row>
    <row r="173">
      <c r="A173" s="53" t="s">
        <v>87</v>
      </c>
      <c r="B173" s="53" t="s">
        <v>828</v>
      </c>
      <c r="C173" s="53"/>
      <c r="D173" s="53">
        <v>1.0</v>
      </c>
      <c r="E173" s="147"/>
      <c r="F173" s="147"/>
      <c r="G173" s="147"/>
    </row>
    <row r="174">
      <c r="A174" s="53" t="s">
        <v>87</v>
      </c>
      <c r="B174" s="53" t="s">
        <v>567</v>
      </c>
      <c r="C174" s="53"/>
      <c r="D174" s="53">
        <v>1.0</v>
      </c>
      <c r="E174" s="147"/>
      <c r="F174" s="147"/>
      <c r="G174" s="147"/>
    </row>
    <row r="175">
      <c r="A175" s="53" t="s">
        <v>87</v>
      </c>
      <c r="B175" s="53" t="s">
        <v>580</v>
      </c>
      <c r="C175" s="53"/>
      <c r="D175" s="53">
        <v>1.0</v>
      </c>
      <c r="E175" s="147"/>
      <c r="F175" s="147"/>
      <c r="G175" s="147"/>
    </row>
    <row r="176">
      <c r="A176" s="53" t="s">
        <v>87</v>
      </c>
      <c r="B176" s="53" t="s">
        <v>579</v>
      </c>
      <c r="C176" s="53"/>
      <c r="D176" s="53">
        <v>1.0</v>
      </c>
      <c r="E176" s="147"/>
      <c r="F176" s="147"/>
      <c r="G176" s="147"/>
    </row>
    <row r="177">
      <c r="A177" s="53" t="s">
        <v>87</v>
      </c>
      <c r="B177" s="53" t="s">
        <v>405</v>
      </c>
      <c r="C177" s="53"/>
      <c r="D177" s="53">
        <v>1.0</v>
      </c>
      <c r="E177" s="147"/>
      <c r="F177" s="147"/>
      <c r="G177" s="147"/>
    </row>
    <row r="178">
      <c r="A178" s="53" t="s">
        <v>87</v>
      </c>
      <c r="B178" s="53" t="s">
        <v>638</v>
      </c>
      <c r="C178" s="53"/>
      <c r="D178" s="53">
        <v>1.0</v>
      </c>
      <c r="E178" s="147"/>
      <c r="F178" s="147"/>
      <c r="G178" s="147"/>
    </row>
    <row r="179">
      <c r="A179" s="53" t="s">
        <v>87</v>
      </c>
      <c r="B179" s="53" t="s">
        <v>635</v>
      </c>
      <c r="C179" s="53"/>
      <c r="D179" s="53">
        <v>1.0</v>
      </c>
      <c r="E179" s="147"/>
      <c r="F179" s="147"/>
      <c r="G179" s="147"/>
    </row>
    <row r="180">
      <c r="A180" s="147" t="s">
        <v>87</v>
      </c>
      <c r="B180" s="147" t="s">
        <v>634</v>
      </c>
      <c r="C180" s="53"/>
      <c r="D180" s="53">
        <v>1.0</v>
      </c>
    </row>
    <row r="181">
      <c r="A181" s="53" t="s">
        <v>87</v>
      </c>
      <c r="B181" s="53" t="s">
        <v>627</v>
      </c>
      <c r="C181" s="53"/>
      <c r="D181" s="53">
        <v>1.0</v>
      </c>
      <c r="E181" s="147"/>
      <c r="F181" s="147"/>
      <c r="G181" s="147"/>
    </row>
    <row r="182">
      <c r="A182" s="53" t="s">
        <v>87</v>
      </c>
      <c r="B182" s="53" t="s">
        <v>619</v>
      </c>
      <c r="C182" s="53"/>
      <c r="D182" s="53">
        <v>1.0</v>
      </c>
      <c r="E182" s="147"/>
      <c r="F182" s="147"/>
      <c r="G182" s="147"/>
    </row>
    <row r="183">
      <c r="A183" s="53" t="s">
        <v>87</v>
      </c>
      <c r="B183" s="53" t="s">
        <v>729</v>
      </c>
      <c r="C183" s="53"/>
      <c r="D183" s="53">
        <v>1.0</v>
      </c>
      <c r="E183" s="147"/>
      <c r="F183" s="147"/>
      <c r="G183" s="147"/>
    </row>
    <row r="184">
      <c r="A184" s="147" t="s">
        <v>88</v>
      </c>
      <c r="B184" s="147" t="s">
        <v>112</v>
      </c>
      <c r="C184" s="147">
        <v>1.0</v>
      </c>
      <c r="D184" s="53"/>
      <c r="E184" s="147"/>
      <c r="F184" s="147"/>
      <c r="G184" s="147"/>
    </row>
    <row r="185">
      <c r="A185" s="53" t="s">
        <v>88</v>
      </c>
      <c r="B185" s="53" t="s">
        <v>697</v>
      </c>
      <c r="C185" s="53"/>
      <c r="D185" s="53">
        <v>1.0</v>
      </c>
      <c r="E185" s="147"/>
      <c r="F185" s="147"/>
      <c r="G185" s="147"/>
    </row>
    <row r="186">
      <c r="A186" s="147" t="s">
        <v>88</v>
      </c>
      <c r="B186" s="147" t="s">
        <v>125</v>
      </c>
      <c r="C186" s="147">
        <v>1.0</v>
      </c>
      <c r="D186" s="53"/>
    </row>
    <row r="187">
      <c r="A187" s="147" t="s">
        <v>88</v>
      </c>
      <c r="B187" s="147" t="s">
        <v>136</v>
      </c>
      <c r="C187" s="147">
        <v>1.0</v>
      </c>
      <c r="D187" s="53"/>
    </row>
    <row r="188">
      <c r="A188" s="53" t="s">
        <v>88</v>
      </c>
      <c r="B188" s="53" t="s">
        <v>677</v>
      </c>
      <c r="C188" s="53"/>
      <c r="D188" s="53">
        <v>1.0</v>
      </c>
    </row>
    <row r="189">
      <c r="A189" s="53" t="s">
        <v>88</v>
      </c>
      <c r="B189" s="53" t="s">
        <v>689</v>
      </c>
      <c r="C189" s="53"/>
      <c r="D189" s="53">
        <v>1.0</v>
      </c>
    </row>
    <row r="190">
      <c r="A190" s="147" t="s">
        <v>88</v>
      </c>
      <c r="B190" s="147" t="s">
        <v>145</v>
      </c>
      <c r="C190" s="147">
        <v>1.0</v>
      </c>
      <c r="D190" s="53"/>
    </row>
    <row r="191">
      <c r="A191" s="53" t="s">
        <v>88</v>
      </c>
      <c r="B191" s="53" t="s">
        <v>766</v>
      </c>
      <c r="C191" s="53"/>
      <c r="D191" s="53">
        <v>1.0</v>
      </c>
    </row>
    <row r="192">
      <c r="A192" s="147" t="s">
        <v>88</v>
      </c>
      <c r="B192" s="147" t="s">
        <v>154</v>
      </c>
      <c r="C192" s="147">
        <v>1.0</v>
      </c>
      <c r="D192" s="53"/>
    </row>
    <row r="193">
      <c r="A193" s="53" t="s">
        <v>88</v>
      </c>
      <c r="B193" s="53" t="s">
        <v>784</v>
      </c>
      <c r="C193" s="53"/>
      <c r="D193" s="53">
        <v>1.0</v>
      </c>
    </row>
    <row r="194">
      <c r="A194" s="147" t="s">
        <v>88</v>
      </c>
      <c r="B194" s="147" t="s">
        <v>494</v>
      </c>
      <c r="C194" s="53"/>
      <c r="D194" s="53">
        <v>1.0</v>
      </c>
    </row>
    <row r="195">
      <c r="A195" s="53" t="s">
        <v>88</v>
      </c>
      <c r="B195" s="53" t="s">
        <v>487</v>
      </c>
      <c r="C195" s="53"/>
      <c r="D195" s="53">
        <v>1.0</v>
      </c>
    </row>
    <row r="196">
      <c r="A196" s="147" t="s">
        <v>88</v>
      </c>
      <c r="B196" s="147" t="s">
        <v>161</v>
      </c>
      <c r="C196" s="147">
        <v>1.0</v>
      </c>
      <c r="D196" s="53"/>
    </row>
    <row r="197">
      <c r="A197" s="53" t="s">
        <v>88</v>
      </c>
      <c r="B197" s="53" t="s">
        <v>511</v>
      </c>
      <c r="C197" s="53"/>
      <c r="D197" s="53">
        <v>1.0</v>
      </c>
    </row>
    <row r="198">
      <c r="A198" s="147" t="s">
        <v>88</v>
      </c>
      <c r="B198" s="147" t="s">
        <v>167</v>
      </c>
      <c r="C198" s="147">
        <v>1.0</v>
      </c>
      <c r="D198" s="53"/>
    </row>
    <row r="199">
      <c r="A199" s="53" t="s">
        <v>88</v>
      </c>
      <c r="B199" s="53" t="s">
        <v>827</v>
      </c>
      <c r="C199" s="53"/>
      <c r="D199" s="53">
        <v>1.0</v>
      </c>
    </row>
    <row r="200">
      <c r="A200" s="147" t="s">
        <v>88</v>
      </c>
      <c r="B200" s="147" t="s">
        <v>173</v>
      </c>
      <c r="C200" s="147">
        <v>1.0</v>
      </c>
      <c r="D200" s="53"/>
    </row>
    <row r="201">
      <c r="A201" s="147" t="s">
        <v>88</v>
      </c>
      <c r="B201" s="147" t="s">
        <v>179</v>
      </c>
      <c r="C201" s="147">
        <v>1.0</v>
      </c>
      <c r="D201" s="53"/>
    </row>
    <row r="202">
      <c r="A202" s="147" t="s">
        <v>88</v>
      </c>
      <c r="B202" s="147" t="s">
        <v>814</v>
      </c>
      <c r="C202" s="53"/>
      <c r="D202" s="53">
        <v>1.0</v>
      </c>
    </row>
    <row r="203">
      <c r="A203" s="147" t="s">
        <v>88</v>
      </c>
      <c r="B203" s="147" t="s">
        <v>184</v>
      </c>
      <c r="C203" s="147">
        <v>1.0</v>
      </c>
      <c r="D203" s="53"/>
    </row>
    <row r="204">
      <c r="A204" s="147" t="s">
        <v>88</v>
      </c>
      <c r="B204" s="147" t="s">
        <v>189</v>
      </c>
      <c r="C204" s="147">
        <v>1.0</v>
      </c>
      <c r="D204" s="53"/>
    </row>
    <row r="205">
      <c r="A205" s="147" t="s">
        <v>88</v>
      </c>
      <c r="B205" s="147" t="s">
        <v>193</v>
      </c>
      <c r="C205" s="147">
        <v>1.0</v>
      </c>
      <c r="D205" s="53"/>
    </row>
    <row r="206">
      <c r="A206" s="147" t="s">
        <v>88</v>
      </c>
      <c r="B206" s="147" t="s">
        <v>197</v>
      </c>
      <c r="C206" s="147">
        <v>1.0</v>
      </c>
      <c r="D206" s="53"/>
    </row>
    <row r="207">
      <c r="A207" s="147" t="s">
        <v>88</v>
      </c>
      <c r="B207" s="147" t="s">
        <v>201</v>
      </c>
      <c r="C207" s="147">
        <v>1.0</v>
      </c>
      <c r="D207" s="53"/>
    </row>
    <row r="208">
      <c r="A208" s="147" t="s">
        <v>88</v>
      </c>
      <c r="B208" s="147" t="s">
        <v>205</v>
      </c>
      <c r="C208" s="147">
        <v>1.0</v>
      </c>
      <c r="D208" s="53"/>
    </row>
    <row r="209">
      <c r="A209" s="147" t="s">
        <v>88</v>
      </c>
      <c r="B209" s="147" t="s">
        <v>208</v>
      </c>
      <c r="C209" s="147">
        <v>1.0</v>
      </c>
      <c r="D209" s="53"/>
    </row>
    <row r="210">
      <c r="A210" s="147" t="s">
        <v>88</v>
      </c>
      <c r="B210" s="147" t="s">
        <v>210</v>
      </c>
      <c r="C210" s="147">
        <v>1.0</v>
      </c>
      <c r="D210" s="53"/>
    </row>
    <row r="211">
      <c r="A211" s="53" t="s">
        <v>88</v>
      </c>
      <c r="B211" s="53" t="s">
        <v>410</v>
      </c>
      <c r="C211" s="53"/>
      <c r="D211" s="53">
        <v>1.0</v>
      </c>
    </row>
    <row r="212">
      <c r="A212" s="147" t="s">
        <v>88</v>
      </c>
      <c r="B212" s="147" t="s">
        <v>212</v>
      </c>
      <c r="C212" s="147">
        <v>1.0</v>
      </c>
      <c r="D212" s="53"/>
    </row>
    <row r="213">
      <c r="A213" s="147" t="s">
        <v>88</v>
      </c>
      <c r="B213" s="147" t="s">
        <v>214</v>
      </c>
      <c r="C213" s="147">
        <v>1.0</v>
      </c>
      <c r="D213" s="53"/>
    </row>
    <row r="214">
      <c r="A214" s="147" t="s">
        <v>88</v>
      </c>
      <c r="B214" s="147" t="s">
        <v>216</v>
      </c>
      <c r="C214" s="147">
        <v>1.0</v>
      </c>
      <c r="D214" s="53"/>
    </row>
    <row r="215">
      <c r="A215" s="147" t="s">
        <v>88</v>
      </c>
      <c r="B215" s="147" t="s">
        <v>218</v>
      </c>
      <c r="C215" s="147">
        <v>1.0</v>
      </c>
      <c r="D215" s="53"/>
    </row>
    <row r="216">
      <c r="A216" s="53" t="s">
        <v>88</v>
      </c>
      <c r="B216" s="53" t="s">
        <v>722</v>
      </c>
      <c r="C216" s="53"/>
      <c r="D216" s="53">
        <v>1.0</v>
      </c>
    </row>
    <row r="217">
      <c r="A217" s="147" t="s">
        <v>88</v>
      </c>
      <c r="B217" s="147" t="s">
        <v>220</v>
      </c>
      <c r="C217" s="147">
        <v>1.0</v>
      </c>
      <c r="D217" s="53"/>
    </row>
    <row r="218">
      <c r="A218" s="53" t="s">
        <v>89</v>
      </c>
      <c r="B218" s="53" t="s">
        <v>708</v>
      </c>
      <c r="C218" s="53"/>
      <c r="D218" s="53">
        <v>1.0</v>
      </c>
    </row>
    <row r="219">
      <c r="A219" s="147" t="s">
        <v>89</v>
      </c>
      <c r="B219" s="147" t="s">
        <v>113</v>
      </c>
      <c r="C219" s="147">
        <v>1.0</v>
      </c>
      <c r="D219" s="53"/>
    </row>
    <row r="220">
      <c r="A220" s="147" t="s">
        <v>89</v>
      </c>
      <c r="B220" s="147" t="s">
        <v>126</v>
      </c>
      <c r="C220" s="147">
        <v>1.0</v>
      </c>
      <c r="D220" s="53"/>
    </row>
    <row r="221">
      <c r="A221" s="53" t="s">
        <v>89</v>
      </c>
      <c r="B221" s="53" t="s">
        <v>503</v>
      </c>
      <c r="C221" s="53"/>
      <c r="D221" s="53">
        <v>1.0</v>
      </c>
    </row>
    <row r="222">
      <c r="A222" s="147" t="s">
        <v>89</v>
      </c>
      <c r="B222" s="147" t="s">
        <v>137</v>
      </c>
      <c r="C222" s="147">
        <v>1.0</v>
      </c>
      <c r="D222" s="53"/>
    </row>
    <row r="223">
      <c r="A223" s="53" t="s">
        <v>89</v>
      </c>
      <c r="B223" s="53" t="s">
        <v>815</v>
      </c>
      <c r="C223" s="53"/>
      <c r="D223" s="53">
        <v>1.0</v>
      </c>
    </row>
    <row r="224">
      <c r="A224" s="147" t="s">
        <v>89</v>
      </c>
      <c r="B224" s="147" t="s">
        <v>146</v>
      </c>
      <c r="C224" s="147">
        <v>1.0</v>
      </c>
      <c r="D224" s="53"/>
    </row>
    <row r="225">
      <c r="A225" s="147" t="s">
        <v>89</v>
      </c>
      <c r="B225" s="147" t="s">
        <v>560</v>
      </c>
      <c r="C225" s="53"/>
      <c r="D225" s="53">
        <v>1.0</v>
      </c>
    </row>
    <row r="226">
      <c r="A226" s="147" t="s">
        <v>89</v>
      </c>
      <c r="B226" s="147" t="s">
        <v>155</v>
      </c>
      <c r="C226" s="147">
        <v>1.0</v>
      </c>
      <c r="D226" s="53"/>
    </row>
    <row r="227">
      <c r="A227" s="147" t="s">
        <v>89</v>
      </c>
      <c r="B227" s="147" t="s">
        <v>162</v>
      </c>
      <c r="C227" s="147">
        <v>1.0</v>
      </c>
      <c r="D227" s="53"/>
    </row>
    <row r="228">
      <c r="A228" s="147" t="s">
        <v>89</v>
      </c>
      <c r="B228" s="147" t="s">
        <v>168</v>
      </c>
      <c r="C228" s="147">
        <v>1.0</v>
      </c>
      <c r="D228" s="53"/>
    </row>
    <row r="229">
      <c r="A229" s="53" t="s">
        <v>89</v>
      </c>
      <c r="B229" s="53" t="s">
        <v>633</v>
      </c>
      <c r="C229" s="53"/>
      <c r="D229" s="53">
        <v>1.0</v>
      </c>
    </row>
    <row r="230">
      <c r="A230" s="147" t="s">
        <v>89</v>
      </c>
      <c r="B230" s="147" t="s">
        <v>623</v>
      </c>
      <c r="C230" s="53"/>
      <c r="D230" s="53">
        <v>1.0</v>
      </c>
    </row>
    <row r="231">
      <c r="A231" s="147" t="s">
        <v>89</v>
      </c>
      <c r="B231" s="147" t="s">
        <v>174</v>
      </c>
      <c r="C231" s="147">
        <v>1.0</v>
      </c>
      <c r="D231" s="53"/>
    </row>
    <row r="232">
      <c r="A232" s="147" t="s">
        <v>90</v>
      </c>
      <c r="B232" s="147" t="s">
        <v>615</v>
      </c>
      <c r="C232" s="53"/>
      <c r="D232" s="53">
        <v>1.0</v>
      </c>
    </row>
    <row r="233">
      <c r="A233" s="147" t="s">
        <v>90</v>
      </c>
      <c r="B233" s="147" t="s">
        <v>114</v>
      </c>
      <c r="C233" s="147">
        <v>1.0</v>
      </c>
      <c r="D233" s="53"/>
    </row>
    <row r="234">
      <c r="A234" s="147" t="s">
        <v>90</v>
      </c>
      <c r="B234" s="147" t="s">
        <v>434</v>
      </c>
      <c r="C234" s="53"/>
      <c r="D234" s="53">
        <v>1.0</v>
      </c>
    </row>
    <row r="235">
      <c r="A235" s="147" t="s">
        <v>90</v>
      </c>
      <c r="B235" s="147" t="s">
        <v>534</v>
      </c>
      <c r="C235" s="53"/>
      <c r="D235" s="53">
        <v>1.0</v>
      </c>
    </row>
    <row r="236">
      <c r="A236" s="147" t="s">
        <v>90</v>
      </c>
      <c r="B236" s="147" t="s">
        <v>127</v>
      </c>
      <c r="C236" s="147">
        <v>1.0</v>
      </c>
      <c r="D236" s="53"/>
    </row>
    <row r="237">
      <c r="A237" s="147" t="s">
        <v>90</v>
      </c>
      <c r="B237" s="147" t="s">
        <v>138</v>
      </c>
      <c r="C237" s="147">
        <v>1.0</v>
      </c>
      <c r="D237" s="53"/>
    </row>
    <row r="238">
      <c r="A238" s="53" t="s">
        <v>90</v>
      </c>
      <c r="B238" s="53" t="s">
        <v>687</v>
      </c>
      <c r="C238" s="53"/>
      <c r="D238" s="53">
        <v>1.0</v>
      </c>
    </row>
    <row r="239">
      <c r="A239" s="147" t="s">
        <v>90</v>
      </c>
      <c r="B239" s="147" t="s">
        <v>147</v>
      </c>
      <c r="C239" s="147">
        <v>1.0</v>
      </c>
      <c r="D239" s="53"/>
    </row>
    <row r="240">
      <c r="A240" s="147" t="s">
        <v>90</v>
      </c>
      <c r="B240" s="147" t="s">
        <v>156</v>
      </c>
      <c r="C240" s="147">
        <v>1.0</v>
      </c>
      <c r="D240" s="53"/>
    </row>
    <row r="241">
      <c r="A241" s="53" t="s">
        <v>90</v>
      </c>
      <c r="B241" s="53" t="s">
        <v>772</v>
      </c>
      <c r="C241" s="53"/>
      <c r="D241" s="53">
        <v>1.0</v>
      </c>
    </row>
    <row r="242">
      <c r="A242" s="53" t="s">
        <v>90</v>
      </c>
      <c r="B242" s="53" t="s">
        <v>788</v>
      </c>
      <c r="C242" s="53"/>
      <c r="D242" s="53">
        <v>1.0</v>
      </c>
    </row>
    <row r="243">
      <c r="A243" s="53" t="s">
        <v>90</v>
      </c>
      <c r="B243" s="53" t="s">
        <v>774</v>
      </c>
      <c r="C243" s="53"/>
      <c r="D243" s="53">
        <v>1.0</v>
      </c>
    </row>
    <row r="244">
      <c r="A244" s="53" t="s">
        <v>90</v>
      </c>
      <c r="B244" s="53" t="s">
        <v>504</v>
      </c>
      <c r="C244" s="53"/>
      <c r="D244" s="53">
        <v>1.0</v>
      </c>
    </row>
    <row r="245">
      <c r="A245" s="147" t="s">
        <v>90</v>
      </c>
      <c r="B245" s="147" t="s">
        <v>163</v>
      </c>
      <c r="C245" s="147">
        <v>1.0</v>
      </c>
      <c r="D245" s="53"/>
    </row>
    <row r="246">
      <c r="A246" s="53" t="s">
        <v>90</v>
      </c>
      <c r="B246" s="53" t="s">
        <v>479</v>
      </c>
      <c r="C246" s="53"/>
      <c r="D246" s="53">
        <v>1.0</v>
      </c>
    </row>
    <row r="247">
      <c r="A247" s="147" t="s">
        <v>90</v>
      </c>
      <c r="B247" s="147" t="s">
        <v>822</v>
      </c>
      <c r="C247" s="53"/>
      <c r="D247" s="53">
        <v>1.0</v>
      </c>
    </row>
    <row r="248">
      <c r="A248" s="147" t="s">
        <v>90</v>
      </c>
      <c r="B248" s="147" t="s">
        <v>374</v>
      </c>
      <c r="C248" s="53"/>
      <c r="D248" s="53">
        <v>1.0</v>
      </c>
    </row>
    <row r="249">
      <c r="A249" s="147" t="s">
        <v>90</v>
      </c>
      <c r="B249" s="147" t="s">
        <v>820</v>
      </c>
      <c r="C249" s="53"/>
      <c r="D249" s="53">
        <v>1.0</v>
      </c>
    </row>
    <row r="250">
      <c r="A250" s="147" t="s">
        <v>90</v>
      </c>
      <c r="B250" s="147" t="s">
        <v>169</v>
      </c>
      <c r="C250" s="147">
        <v>1.0</v>
      </c>
      <c r="D250" s="53"/>
    </row>
    <row r="251">
      <c r="A251" s="147" t="s">
        <v>90</v>
      </c>
      <c r="B251" s="147" t="s">
        <v>175</v>
      </c>
      <c r="C251" s="147">
        <v>1.0</v>
      </c>
      <c r="D251" s="53"/>
    </row>
    <row r="252">
      <c r="A252" s="147" t="s">
        <v>90</v>
      </c>
      <c r="B252" s="147" t="s">
        <v>180</v>
      </c>
      <c r="C252" s="147">
        <v>1.0</v>
      </c>
      <c r="D252" s="53"/>
    </row>
    <row r="253">
      <c r="A253" s="147" t="s">
        <v>90</v>
      </c>
      <c r="B253" s="147" t="s">
        <v>185</v>
      </c>
      <c r="C253" s="147">
        <v>1.0</v>
      </c>
      <c r="D253" s="53"/>
    </row>
    <row r="254">
      <c r="A254" s="147" t="s">
        <v>90</v>
      </c>
      <c r="B254" s="147" t="s">
        <v>190</v>
      </c>
      <c r="C254" s="147">
        <v>1.0</v>
      </c>
      <c r="D254" s="53"/>
    </row>
    <row r="255">
      <c r="A255" s="147" t="s">
        <v>90</v>
      </c>
      <c r="B255" s="147" t="s">
        <v>194</v>
      </c>
      <c r="C255" s="147">
        <v>1.0</v>
      </c>
      <c r="D255" s="53"/>
    </row>
    <row r="256">
      <c r="A256" s="147" t="s">
        <v>90</v>
      </c>
      <c r="B256" s="147" t="s">
        <v>198</v>
      </c>
      <c r="C256" s="147">
        <v>1.0</v>
      </c>
      <c r="D256" s="53"/>
    </row>
    <row r="257">
      <c r="A257" s="147" t="s">
        <v>90</v>
      </c>
      <c r="B257" s="147" t="s">
        <v>402</v>
      </c>
      <c r="C257" s="53"/>
      <c r="D257" s="53">
        <v>1.0</v>
      </c>
    </row>
    <row r="258">
      <c r="A258" s="147" t="s">
        <v>90</v>
      </c>
      <c r="B258" s="147" t="s">
        <v>423</v>
      </c>
      <c r="C258" s="53"/>
      <c r="D258" s="53">
        <v>1.0</v>
      </c>
    </row>
    <row r="259">
      <c r="A259" s="147" t="s">
        <v>90</v>
      </c>
      <c r="B259" s="147" t="s">
        <v>413</v>
      </c>
      <c r="C259" s="53"/>
      <c r="D259" s="53">
        <v>1.0</v>
      </c>
    </row>
    <row r="260">
      <c r="A260" s="147" t="s">
        <v>90</v>
      </c>
      <c r="B260" s="147" t="s">
        <v>381</v>
      </c>
      <c r="C260" s="53"/>
      <c r="D260" s="53">
        <v>1.0</v>
      </c>
    </row>
    <row r="261">
      <c r="A261" s="147" t="s">
        <v>90</v>
      </c>
      <c r="B261" s="147" t="s">
        <v>202</v>
      </c>
      <c r="C261" s="147">
        <v>1.0</v>
      </c>
      <c r="D261" s="53"/>
    </row>
    <row r="262">
      <c r="A262" s="147" t="s">
        <v>90</v>
      </c>
      <c r="B262" s="147" t="s">
        <v>721</v>
      </c>
      <c r="C262" s="53"/>
      <c r="D262" s="53">
        <v>1.0</v>
      </c>
    </row>
    <row r="263">
      <c r="A263" s="147" t="s">
        <v>90</v>
      </c>
      <c r="B263" s="147" t="s">
        <v>735</v>
      </c>
      <c r="C263" s="53"/>
      <c r="D263" s="53">
        <v>1.0</v>
      </c>
    </row>
    <row r="264">
      <c r="A264" s="147" t="s">
        <v>90</v>
      </c>
      <c r="B264" s="147" t="s">
        <v>206</v>
      </c>
      <c r="C264" s="147">
        <v>1.0</v>
      </c>
      <c r="D264" s="53"/>
    </row>
    <row r="265">
      <c r="A265" s="147" t="s">
        <v>90</v>
      </c>
      <c r="B265" s="147" t="s">
        <v>730</v>
      </c>
      <c r="C265" s="53"/>
      <c r="D265" s="53">
        <v>1.0</v>
      </c>
    </row>
    <row r="266">
      <c r="A266" s="147" t="s">
        <v>90</v>
      </c>
      <c r="B266" s="147" t="s">
        <v>738</v>
      </c>
      <c r="C266" s="53"/>
      <c r="D266" s="53">
        <v>1.0</v>
      </c>
    </row>
    <row r="267">
      <c r="A267" s="147" t="s">
        <v>91</v>
      </c>
      <c r="B267" s="147" t="s">
        <v>432</v>
      </c>
      <c r="C267" s="53"/>
      <c r="D267" s="53">
        <v>1.0</v>
      </c>
    </row>
    <row r="268">
      <c r="A268" s="147" t="s">
        <v>91</v>
      </c>
      <c r="B268" s="147" t="s">
        <v>605</v>
      </c>
      <c r="C268" s="53"/>
      <c r="D268" s="53">
        <v>1.0</v>
      </c>
    </row>
    <row r="269">
      <c r="A269" s="147" t="s">
        <v>91</v>
      </c>
      <c r="B269" s="147" t="s">
        <v>805</v>
      </c>
      <c r="C269" s="53"/>
      <c r="D269" s="53">
        <v>1.0</v>
      </c>
    </row>
    <row r="270">
      <c r="A270" s="147" t="s">
        <v>91</v>
      </c>
      <c r="B270" s="147" t="s">
        <v>756</v>
      </c>
      <c r="C270" s="53"/>
      <c r="D270" s="53">
        <v>1.0</v>
      </c>
    </row>
    <row r="271">
      <c r="A271" s="147" t="s">
        <v>91</v>
      </c>
      <c r="B271" s="147" t="s">
        <v>482</v>
      </c>
      <c r="C271" s="53"/>
      <c r="D271" s="53">
        <v>1.0</v>
      </c>
    </row>
    <row r="272">
      <c r="A272" s="147" t="s">
        <v>91</v>
      </c>
      <c r="B272" s="147" t="s">
        <v>489</v>
      </c>
      <c r="C272" s="53"/>
      <c r="D272" s="53">
        <v>1.0</v>
      </c>
    </row>
    <row r="273">
      <c r="A273" s="147" t="s">
        <v>91</v>
      </c>
      <c r="B273" s="147" t="s">
        <v>823</v>
      </c>
      <c r="C273" s="53"/>
      <c r="D273" s="53">
        <v>1.0</v>
      </c>
    </row>
    <row r="274">
      <c r="A274" s="53" t="s">
        <v>91</v>
      </c>
      <c r="B274" s="53" t="s">
        <v>825</v>
      </c>
      <c r="C274" s="53"/>
      <c r="D274" s="53">
        <v>1.0</v>
      </c>
    </row>
    <row r="275">
      <c r="A275" s="53" t="s">
        <v>91</v>
      </c>
      <c r="B275" s="53" t="s">
        <v>564</v>
      </c>
      <c r="C275" s="53"/>
      <c r="D275" s="53">
        <v>1.0</v>
      </c>
    </row>
    <row r="276">
      <c r="A276" s="147" t="s">
        <v>91</v>
      </c>
      <c r="B276" s="147" t="s">
        <v>577</v>
      </c>
      <c r="C276" s="53"/>
      <c r="D276" s="53">
        <v>1.0</v>
      </c>
    </row>
    <row r="277">
      <c r="A277" s="147" t="s">
        <v>91</v>
      </c>
      <c r="B277" s="147" t="s">
        <v>399</v>
      </c>
      <c r="C277" s="53"/>
      <c r="D277" s="53">
        <v>1.0</v>
      </c>
    </row>
    <row r="278">
      <c r="A278" s="53" t="s">
        <v>91</v>
      </c>
      <c r="B278" s="53" t="s">
        <v>403</v>
      </c>
      <c r="C278" s="53"/>
      <c r="D278" s="53">
        <v>1.0</v>
      </c>
    </row>
    <row r="279">
      <c r="A279" s="147" t="s">
        <v>91</v>
      </c>
      <c r="B279" s="147" t="s">
        <v>625</v>
      </c>
      <c r="C279" s="53"/>
      <c r="D279" s="53">
        <v>1.0</v>
      </c>
    </row>
    <row r="280">
      <c r="A280" s="147" t="s">
        <v>91</v>
      </c>
      <c r="B280" s="147" t="s">
        <v>631</v>
      </c>
      <c r="C280" s="53"/>
      <c r="D280" s="53">
        <v>1.0</v>
      </c>
    </row>
    <row r="281">
      <c r="A281" s="53" t="s">
        <v>92</v>
      </c>
      <c r="B281" s="53" t="s">
        <v>453</v>
      </c>
      <c r="C281" s="53"/>
      <c r="D281" s="53">
        <v>1.0</v>
      </c>
    </row>
    <row r="282">
      <c r="A282" s="147" t="s">
        <v>92</v>
      </c>
      <c r="B282" s="147" t="s">
        <v>115</v>
      </c>
      <c r="C282" s="147">
        <v>1.0</v>
      </c>
      <c r="D282" s="53"/>
    </row>
    <row r="283">
      <c r="A283" s="147" t="s">
        <v>92</v>
      </c>
      <c r="B283" s="147" t="s">
        <v>128</v>
      </c>
      <c r="C283" s="147">
        <v>1.0</v>
      </c>
      <c r="D283" s="53"/>
    </row>
    <row r="284">
      <c r="A284" s="147" t="s">
        <v>92</v>
      </c>
      <c r="B284" s="147" t="s">
        <v>819</v>
      </c>
      <c r="C284" s="53"/>
      <c r="D284" s="53">
        <v>1.0</v>
      </c>
    </row>
    <row r="285">
      <c r="A285" s="147" t="s">
        <v>92</v>
      </c>
      <c r="B285" s="147" t="s">
        <v>139</v>
      </c>
      <c r="C285" s="147">
        <v>1.0</v>
      </c>
      <c r="D285" s="53"/>
    </row>
    <row r="286">
      <c r="A286" s="147" t="s">
        <v>92</v>
      </c>
      <c r="B286" s="147" t="s">
        <v>148</v>
      </c>
      <c r="C286" s="147">
        <v>1.0</v>
      </c>
      <c r="D286" s="53"/>
    </row>
    <row r="287">
      <c r="A287" s="147" t="s">
        <v>92</v>
      </c>
      <c r="B287" s="147" t="s">
        <v>157</v>
      </c>
      <c r="C287" s="147">
        <v>1.0</v>
      </c>
      <c r="D287" s="53"/>
    </row>
    <row r="288">
      <c r="A288" s="147" t="s">
        <v>93</v>
      </c>
      <c r="B288" s="147" t="s">
        <v>817</v>
      </c>
      <c r="C288" s="53"/>
      <c r="D288" s="53">
        <v>1.0</v>
      </c>
    </row>
    <row r="289">
      <c r="A289" s="53" t="s">
        <v>93</v>
      </c>
      <c r="B289" s="53" t="s">
        <v>816</v>
      </c>
      <c r="C289" s="53"/>
      <c r="D289" s="53">
        <v>1.0</v>
      </c>
    </row>
    <row r="290">
      <c r="A290" s="147" t="s">
        <v>93</v>
      </c>
      <c r="B290" s="147" t="s">
        <v>570</v>
      </c>
      <c r="C290" s="53"/>
      <c r="D290" s="53">
        <v>1.0</v>
      </c>
    </row>
    <row r="291">
      <c r="A291" s="147" t="s">
        <v>93</v>
      </c>
      <c r="B291" s="147" t="s">
        <v>557</v>
      </c>
      <c r="C291" s="53"/>
      <c r="D291" s="53">
        <v>1.0</v>
      </c>
    </row>
    <row r="292">
      <c r="A292" s="147" t="s">
        <v>93</v>
      </c>
      <c r="B292" s="147" t="s">
        <v>366</v>
      </c>
      <c r="C292" s="53"/>
      <c r="D292" s="53">
        <v>1.0</v>
      </c>
    </row>
    <row r="293">
      <c r="A293" s="147" t="s">
        <v>93</v>
      </c>
      <c r="B293" s="147" t="s">
        <v>558</v>
      </c>
      <c r="C293" s="53"/>
      <c r="D293" s="53">
        <v>1.0</v>
      </c>
    </row>
    <row r="294">
      <c r="A294" s="147" t="s">
        <v>94</v>
      </c>
      <c r="B294" s="147" t="s">
        <v>465</v>
      </c>
      <c r="C294" s="53"/>
      <c r="D294" s="53">
        <v>1.0</v>
      </c>
    </row>
    <row r="295">
      <c r="A295" s="147" t="s">
        <v>94</v>
      </c>
      <c r="B295" s="147" t="s">
        <v>436</v>
      </c>
      <c r="C295" s="53"/>
      <c r="D295" s="53">
        <v>1.0</v>
      </c>
    </row>
    <row r="296">
      <c r="A296" s="147" t="s">
        <v>94</v>
      </c>
      <c r="B296" s="147" t="s">
        <v>116</v>
      </c>
      <c r="C296" s="147">
        <v>1.0</v>
      </c>
      <c r="D296" s="53"/>
    </row>
    <row r="297">
      <c r="A297" s="147" t="s">
        <v>94</v>
      </c>
      <c r="B297" s="147" t="s">
        <v>129</v>
      </c>
      <c r="C297" s="147">
        <v>1.0</v>
      </c>
      <c r="D297" s="53"/>
    </row>
    <row r="298">
      <c r="A298" s="147" t="s">
        <v>94</v>
      </c>
      <c r="B298" s="147" t="s">
        <v>140</v>
      </c>
      <c r="C298" s="147">
        <v>1.0</v>
      </c>
      <c r="D298" s="53"/>
    </row>
    <row r="299">
      <c r="A299" s="147" t="s">
        <v>94</v>
      </c>
      <c r="B299" s="147" t="s">
        <v>149</v>
      </c>
      <c r="C299" s="147">
        <v>1.0</v>
      </c>
      <c r="D299" s="53"/>
    </row>
    <row r="300">
      <c r="A300" s="53" t="s">
        <v>95</v>
      </c>
      <c r="B300" s="53" t="s">
        <v>649</v>
      </c>
      <c r="C300" s="53"/>
      <c r="D300" s="53">
        <v>1.0</v>
      </c>
    </row>
    <row r="301">
      <c r="A301" s="147" t="s">
        <v>95</v>
      </c>
      <c r="B301" s="147" t="s">
        <v>640</v>
      </c>
      <c r="C301" s="53"/>
      <c r="D301" s="53">
        <v>1.0</v>
      </c>
    </row>
    <row r="302">
      <c r="A302" s="147" t="s">
        <v>95</v>
      </c>
      <c r="B302" s="147" t="s">
        <v>656</v>
      </c>
      <c r="C302" s="53"/>
      <c r="D302" s="53">
        <v>1.0</v>
      </c>
    </row>
    <row r="303">
      <c r="A303" s="53" t="s">
        <v>95</v>
      </c>
      <c r="B303" s="53" t="s">
        <v>750</v>
      </c>
      <c r="C303" s="53"/>
      <c r="D303" s="53">
        <v>1.0</v>
      </c>
    </row>
    <row r="304">
      <c r="A304" s="147" t="s">
        <v>95</v>
      </c>
      <c r="B304" s="147" t="s">
        <v>746</v>
      </c>
      <c r="C304" s="53"/>
      <c r="D304" s="53">
        <v>1.0</v>
      </c>
    </row>
    <row r="305">
      <c r="A305" s="147" t="s">
        <v>95</v>
      </c>
      <c r="B305" s="147" t="s">
        <v>797</v>
      </c>
      <c r="C305" s="53"/>
      <c r="D305" s="53">
        <v>1.0</v>
      </c>
    </row>
    <row r="306">
      <c r="A306" s="147" t="s">
        <v>95</v>
      </c>
      <c r="B306" s="147" t="s">
        <v>783</v>
      </c>
      <c r="C306" s="53"/>
      <c r="D306" s="53">
        <v>1.0</v>
      </c>
    </row>
    <row r="307">
      <c r="A307" s="147" t="s">
        <v>95</v>
      </c>
      <c r="B307" s="147" t="s">
        <v>776</v>
      </c>
      <c r="C307" s="53"/>
      <c r="D307" s="53">
        <v>1.0</v>
      </c>
    </row>
    <row r="308">
      <c r="A308" s="53" t="s">
        <v>96</v>
      </c>
      <c r="B308" s="53" t="s">
        <v>589</v>
      </c>
      <c r="C308" s="53"/>
      <c r="D308" s="53">
        <v>1.0</v>
      </c>
    </row>
    <row r="309">
      <c r="A309" s="147" t="s">
        <v>96</v>
      </c>
      <c r="B309" s="147" t="s">
        <v>611</v>
      </c>
      <c r="C309" s="53"/>
      <c r="D309" s="53">
        <v>1.0</v>
      </c>
    </row>
    <row r="310">
      <c r="A310" s="147" t="s">
        <v>96</v>
      </c>
      <c r="B310" s="147" t="s">
        <v>443</v>
      </c>
      <c r="C310" s="53"/>
      <c r="D310" s="53">
        <v>1.0</v>
      </c>
    </row>
    <row r="311">
      <c r="A311" s="147" t="s">
        <v>96</v>
      </c>
      <c r="B311" s="147" t="s">
        <v>552</v>
      </c>
      <c r="C311" s="53"/>
      <c r="D311" s="53">
        <v>1.0</v>
      </c>
    </row>
    <row r="312">
      <c r="A312" s="147" t="s">
        <v>96</v>
      </c>
      <c r="B312" s="147" t="s">
        <v>665</v>
      </c>
      <c r="C312" s="53"/>
      <c r="D312" s="53">
        <v>1.0</v>
      </c>
    </row>
    <row r="313">
      <c r="A313" s="147" t="s">
        <v>96</v>
      </c>
      <c r="B313" s="147" t="s">
        <v>806</v>
      </c>
      <c r="C313" s="53"/>
      <c r="D313" s="53">
        <v>1.0</v>
      </c>
    </row>
    <row r="314">
      <c r="A314" s="53" t="s">
        <v>96</v>
      </c>
      <c r="B314" s="53" t="s">
        <v>804</v>
      </c>
      <c r="C314" s="53"/>
      <c r="D314" s="53">
        <v>1.0</v>
      </c>
    </row>
    <row r="315">
      <c r="A315" s="53" t="s">
        <v>96</v>
      </c>
      <c r="B315" s="53" t="s">
        <v>808</v>
      </c>
      <c r="C315" s="53"/>
      <c r="D315" s="53">
        <v>1.0</v>
      </c>
    </row>
    <row r="316">
      <c r="A316" s="147" t="s">
        <v>96</v>
      </c>
      <c r="B316" s="147" t="s">
        <v>117</v>
      </c>
      <c r="C316" s="147">
        <v>1.0</v>
      </c>
      <c r="D316" s="53"/>
    </row>
    <row r="317">
      <c r="A317" s="147" t="s">
        <v>96</v>
      </c>
      <c r="B317" s="147" t="s">
        <v>130</v>
      </c>
      <c r="C317" s="147">
        <v>1.0</v>
      </c>
      <c r="D317" s="53"/>
    </row>
    <row r="318">
      <c r="A318" s="147" t="s">
        <v>96</v>
      </c>
      <c r="B318" s="147" t="s">
        <v>141</v>
      </c>
      <c r="C318" s="147">
        <v>1.0</v>
      </c>
      <c r="D318" s="53"/>
    </row>
    <row r="319">
      <c r="A319" s="53" t="s">
        <v>96</v>
      </c>
      <c r="B319" s="53" t="s">
        <v>678</v>
      </c>
      <c r="C319" s="53"/>
      <c r="D319" s="53">
        <v>1.0</v>
      </c>
    </row>
    <row r="320">
      <c r="A320" s="147" t="s">
        <v>96</v>
      </c>
      <c r="B320" s="147" t="s">
        <v>150</v>
      </c>
      <c r="C320" s="147">
        <v>1.0</v>
      </c>
      <c r="D320" s="53"/>
    </row>
    <row r="321">
      <c r="A321" s="53" t="s">
        <v>96</v>
      </c>
      <c r="B321" s="53" t="s">
        <v>502</v>
      </c>
      <c r="C321" s="53"/>
      <c r="D321" s="53">
        <v>1.0</v>
      </c>
    </row>
    <row r="322">
      <c r="A322" s="53" t="s">
        <v>97</v>
      </c>
      <c r="B322" s="53" t="s">
        <v>609</v>
      </c>
      <c r="C322" s="53"/>
      <c r="D322" s="53">
        <v>1.0</v>
      </c>
    </row>
    <row r="323">
      <c r="A323" s="147" t="s">
        <v>97</v>
      </c>
      <c r="B323" s="147" t="s">
        <v>118</v>
      </c>
      <c r="C323" s="147">
        <v>1.0</v>
      </c>
      <c r="D323" s="53"/>
    </row>
    <row r="324">
      <c r="A324" s="53" t="s">
        <v>97</v>
      </c>
      <c r="B324" s="53" t="s">
        <v>530</v>
      </c>
      <c r="C324" s="53"/>
      <c r="D324" s="53">
        <v>1.0</v>
      </c>
    </row>
    <row r="325">
      <c r="A325" s="147" t="s">
        <v>97</v>
      </c>
      <c r="B325" s="147" t="s">
        <v>549</v>
      </c>
      <c r="C325" s="53"/>
      <c r="D325" s="53">
        <v>1.0</v>
      </c>
    </row>
    <row r="326">
      <c r="A326" s="53" t="s">
        <v>97</v>
      </c>
      <c r="B326" s="53" t="s">
        <v>550</v>
      </c>
      <c r="C326" s="53"/>
      <c r="D326" s="53">
        <v>1.0</v>
      </c>
    </row>
    <row r="327">
      <c r="A327" s="147" t="s">
        <v>97</v>
      </c>
      <c r="B327" s="147" t="s">
        <v>131</v>
      </c>
      <c r="C327" s="147">
        <v>1.0</v>
      </c>
      <c r="D327" s="53"/>
    </row>
    <row r="328">
      <c r="A328" s="53" t="s">
        <v>97</v>
      </c>
      <c r="B328" s="53" t="s">
        <v>652</v>
      </c>
      <c r="C328" s="53"/>
      <c r="D328" s="53">
        <v>1.0</v>
      </c>
    </row>
    <row r="329">
      <c r="A329" s="53" t="s">
        <v>97</v>
      </c>
      <c r="B329" s="53" t="s">
        <v>654</v>
      </c>
      <c r="C329" s="53"/>
      <c r="D329" s="53">
        <v>1.0</v>
      </c>
    </row>
    <row r="330">
      <c r="A330" s="147" t="s">
        <v>97</v>
      </c>
      <c r="B330" s="147" t="s">
        <v>142</v>
      </c>
      <c r="C330" s="147">
        <v>1.0</v>
      </c>
      <c r="D330" s="53"/>
    </row>
    <row r="331">
      <c r="A331" s="147" t="s">
        <v>97</v>
      </c>
      <c r="B331" s="147" t="s">
        <v>151</v>
      </c>
      <c r="C331" s="147">
        <v>1.0</v>
      </c>
      <c r="D331" s="53"/>
    </row>
    <row r="332">
      <c r="A332" s="147" t="s">
        <v>97</v>
      </c>
      <c r="B332" s="147" t="s">
        <v>158</v>
      </c>
      <c r="C332" s="147">
        <v>1.0</v>
      </c>
      <c r="D332" s="53"/>
    </row>
    <row r="333">
      <c r="A333" s="147" t="s">
        <v>97</v>
      </c>
      <c r="B333" s="147" t="s">
        <v>164</v>
      </c>
      <c r="C333" s="147">
        <v>1.0</v>
      </c>
      <c r="D333" s="53"/>
    </row>
    <row r="334">
      <c r="A334" s="147" t="s">
        <v>97</v>
      </c>
      <c r="B334" s="147" t="s">
        <v>170</v>
      </c>
      <c r="C334" s="147">
        <v>1.0</v>
      </c>
      <c r="D334" s="53"/>
    </row>
    <row r="335">
      <c r="A335" s="147" t="s">
        <v>97</v>
      </c>
      <c r="B335" s="147" t="s">
        <v>176</v>
      </c>
      <c r="C335" s="147">
        <v>1.0</v>
      </c>
      <c r="D335" s="53"/>
    </row>
    <row r="336">
      <c r="A336" s="53" t="s">
        <v>97</v>
      </c>
      <c r="B336" s="53" t="s">
        <v>742</v>
      </c>
      <c r="C336" s="53"/>
      <c r="D336" s="53">
        <v>1.0</v>
      </c>
    </row>
    <row r="337">
      <c r="A337" s="147" t="s">
        <v>97</v>
      </c>
      <c r="B337" s="147" t="s">
        <v>181</v>
      </c>
      <c r="C337" s="147">
        <v>1.0</v>
      </c>
      <c r="D337" s="53"/>
    </row>
    <row r="338">
      <c r="A338" s="147" t="s">
        <v>97</v>
      </c>
      <c r="B338" s="147" t="s">
        <v>186</v>
      </c>
      <c r="C338" s="147">
        <v>1.0</v>
      </c>
      <c r="D338" s="53"/>
    </row>
    <row r="339">
      <c r="A339" s="147" t="s">
        <v>97</v>
      </c>
      <c r="B339" s="147" t="s">
        <v>191</v>
      </c>
      <c r="C339" s="147">
        <v>1.0</v>
      </c>
      <c r="D339" s="53"/>
    </row>
    <row r="340">
      <c r="A340" s="53" t="s">
        <v>97</v>
      </c>
      <c r="B340" s="53" t="s">
        <v>749</v>
      </c>
      <c r="C340" s="53"/>
      <c r="D340" s="53">
        <v>1.0</v>
      </c>
    </row>
    <row r="341">
      <c r="A341" s="147" t="s">
        <v>97</v>
      </c>
      <c r="B341" s="147" t="s">
        <v>195</v>
      </c>
      <c r="C341" s="147">
        <v>1.0</v>
      </c>
      <c r="D341" s="53"/>
    </row>
    <row r="342">
      <c r="A342" s="147" t="s">
        <v>97</v>
      </c>
      <c r="B342" s="147" t="s">
        <v>199</v>
      </c>
      <c r="C342" s="147">
        <v>1.0</v>
      </c>
      <c r="D342" s="53"/>
    </row>
    <row r="343">
      <c r="A343" s="147" t="s">
        <v>97</v>
      </c>
      <c r="B343" s="147" t="s">
        <v>203</v>
      </c>
      <c r="C343" s="147">
        <v>1.0</v>
      </c>
      <c r="D343" s="53"/>
    </row>
    <row r="344">
      <c r="A344" s="147" t="s">
        <v>97</v>
      </c>
      <c r="B344" s="147" t="s">
        <v>207</v>
      </c>
      <c r="C344" s="147">
        <v>1.0</v>
      </c>
      <c r="D344" s="53"/>
    </row>
    <row r="345">
      <c r="A345" s="147" t="s">
        <v>97</v>
      </c>
      <c r="B345" s="147" t="s">
        <v>209</v>
      </c>
      <c r="C345" s="147">
        <v>1.0</v>
      </c>
      <c r="D345" s="53"/>
    </row>
    <row r="346">
      <c r="A346" s="147" t="s">
        <v>97</v>
      </c>
      <c r="B346" s="147" t="s">
        <v>211</v>
      </c>
      <c r="C346" s="147">
        <v>1.0</v>
      </c>
      <c r="D346" s="53"/>
    </row>
    <row r="347">
      <c r="A347" s="147" t="s">
        <v>97</v>
      </c>
      <c r="B347" s="147" t="s">
        <v>791</v>
      </c>
      <c r="C347" s="53"/>
      <c r="D347" s="53">
        <v>1.0</v>
      </c>
    </row>
    <row r="348">
      <c r="A348" s="147" t="s">
        <v>97</v>
      </c>
      <c r="B348" s="147" t="s">
        <v>213</v>
      </c>
      <c r="C348" s="147">
        <v>1.0</v>
      </c>
      <c r="D348" s="53"/>
    </row>
    <row r="349">
      <c r="A349" s="147" t="s">
        <v>97</v>
      </c>
      <c r="B349" s="147" t="s">
        <v>215</v>
      </c>
      <c r="C349" s="147">
        <v>1.0</v>
      </c>
      <c r="D349" s="53"/>
    </row>
    <row r="350">
      <c r="A350" s="53" t="s">
        <v>97</v>
      </c>
      <c r="B350" s="53" t="s">
        <v>796</v>
      </c>
      <c r="C350" s="53"/>
      <c r="D350" s="53">
        <v>1.0</v>
      </c>
    </row>
    <row r="351">
      <c r="A351" s="147" t="s">
        <v>97</v>
      </c>
      <c r="B351" s="147" t="s">
        <v>217</v>
      </c>
      <c r="C351" s="147">
        <v>1.0</v>
      </c>
      <c r="D351" s="53"/>
    </row>
    <row r="352">
      <c r="A352" s="147" t="s">
        <v>97</v>
      </c>
      <c r="B352" s="147" t="s">
        <v>219</v>
      </c>
      <c r="C352" s="147">
        <v>1.0</v>
      </c>
      <c r="D352" s="53"/>
    </row>
    <row r="353">
      <c r="A353" s="53" t="s">
        <v>97</v>
      </c>
      <c r="B353" s="53" t="s">
        <v>794</v>
      </c>
      <c r="C353" s="53"/>
      <c r="D353" s="53">
        <v>1.0</v>
      </c>
    </row>
    <row r="354">
      <c r="A354" s="147" t="s">
        <v>97</v>
      </c>
      <c r="B354" s="147" t="s">
        <v>221</v>
      </c>
      <c r="C354" s="147">
        <v>1.0</v>
      </c>
      <c r="D354" s="53"/>
    </row>
    <row r="355">
      <c r="A355" s="147" t="s">
        <v>97</v>
      </c>
      <c r="B355" s="147" t="s">
        <v>222</v>
      </c>
      <c r="C355" s="147">
        <v>1.0</v>
      </c>
      <c r="D355" s="53"/>
    </row>
    <row r="356">
      <c r="A356" s="147" t="s">
        <v>97</v>
      </c>
      <c r="B356" s="147" t="s">
        <v>223</v>
      </c>
      <c r="C356" s="147">
        <v>1.0</v>
      </c>
      <c r="D356" s="53"/>
    </row>
    <row r="357">
      <c r="A357" s="147" t="s">
        <v>97</v>
      </c>
      <c r="B357" s="147" t="s">
        <v>224</v>
      </c>
      <c r="C357" s="147">
        <v>1.0</v>
      </c>
      <c r="D357" s="53"/>
    </row>
    <row r="358">
      <c r="A358" s="53" t="s">
        <v>97</v>
      </c>
      <c r="B358" s="53" t="s">
        <v>691</v>
      </c>
      <c r="C358" s="53"/>
      <c r="D358" s="53">
        <v>1.0</v>
      </c>
    </row>
    <row r="359">
      <c r="A359" s="147" t="s">
        <v>97</v>
      </c>
      <c r="B359" s="147" t="s">
        <v>225</v>
      </c>
      <c r="C359" s="147">
        <v>1.0</v>
      </c>
      <c r="D359" s="53"/>
    </row>
    <row r="360">
      <c r="A360" s="53" t="s">
        <v>97</v>
      </c>
      <c r="B360" s="53" t="s">
        <v>785</v>
      </c>
      <c r="C360" s="53"/>
      <c r="D360" s="53">
        <v>1.0</v>
      </c>
    </row>
    <row r="361">
      <c r="A361" s="147" t="s">
        <v>97</v>
      </c>
      <c r="B361" s="147" t="s">
        <v>226</v>
      </c>
      <c r="C361" s="147">
        <v>1.0</v>
      </c>
      <c r="D361" s="53"/>
    </row>
    <row r="362">
      <c r="A362" s="53" t="s">
        <v>97</v>
      </c>
      <c r="B362" s="53" t="s">
        <v>782</v>
      </c>
      <c r="C362" s="53"/>
      <c r="D362" s="53">
        <v>1.0</v>
      </c>
    </row>
    <row r="363">
      <c r="A363" s="53" t="s">
        <v>97</v>
      </c>
      <c r="B363" s="53" t="s">
        <v>716</v>
      </c>
      <c r="C363" s="53"/>
      <c r="D363" s="53">
        <v>1.0</v>
      </c>
    </row>
    <row r="364">
      <c r="A364" s="53" t="s">
        <v>97</v>
      </c>
      <c r="B364" s="53" t="s">
        <v>720</v>
      </c>
      <c r="C364" s="53"/>
      <c r="D364" s="53">
        <v>1.0</v>
      </c>
    </row>
    <row r="365">
      <c r="A365" s="53" t="s">
        <v>98</v>
      </c>
      <c r="B365" s="53" t="s">
        <v>454</v>
      </c>
      <c r="C365" s="53"/>
      <c r="D365" s="53">
        <v>1.0</v>
      </c>
    </row>
    <row r="366">
      <c r="A366" s="53" t="s">
        <v>98</v>
      </c>
      <c r="B366" s="53" t="s">
        <v>535</v>
      </c>
      <c r="C366" s="53"/>
      <c r="D366" s="53">
        <v>1.0</v>
      </c>
    </row>
    <row r="367">
      <c r="A367" s="53" t="s">
        <v>98</v>
      </c>
      <c r="B367" s="53" t="s">
        <v>544</v>
      </c>
      <c r="C367" s="53"/>
      <c r="D367" s="53">
        <v>1.0</v>
      </c>
    </row>
    <row r="368">
      <c r="A368" s="53" t="s">
        <v>98</v>
      </c>
      <c r="B368" s="53" t="s">
        <v>529</v>
      </c>
      <c r="C368" s="53"/>
      <c r="D368" s="53">
        <v>1.0</v>
      </c>
    </row>
    <row r="369">
      <c r="A369" s="53" t="s">
        <v>98</v>
      </c>
      <c r="B369" s="53" t="s">
        <v>520</v>
      </c>
      <c r="C369" s="53"/>
      <c r="D369" s="53">
        <v>1.0</v>
      </c>
    </row>
    <row r="370">
      <c r="A370" s="53" t="s">
        <v>98</v>
      </c>
      <c r="B370" s="53" t="s">
        <v>539</v>
      </c>
      <c r="C370" s="53"/>
      <c r="D370" s="53">
        <v>1.0</v>
      </c>
    </row>
    <row r="371">
      <c r="A371" s="53" t="s">
        <v>98</v>
      </c>
      <c r="B371" s="53" t="s">
        <v>547</v>
      </c>
      <c r="C371" s="53"/>
      <c r="D371" s="53">
        <v>1.0</v>
      </c>
    </row>
    <row r="372">
      <c r="A372" s="53" t="s">
        <v>98</v>
      </c>
      <c r="B372" s="53" t="s">
        <v>657</v>
      </c>
      <c r="C372" s="53"/>
      <c r="D372" s="53">
        <v>1.0</v>
      </c>
    </row>
    <row r="373">
      <c r="A373" s="53" t="s">
        <v>98</v>
      </c>
      <c r="B373" s="53" t="s">
        <v>812</v>
      </c>
      <c r="C373" s="53"/>
      <c r="D373" s="53">
        <v>1.0</v>
      </c>
    </row>
    <row r="374">
      <c r="A374" s="53" t="s">
        <v>98</v>
      </c>
      <c r="B374" s="53" t="s">
        <v>741</v>
      </c>
      <c r="C374" s="53"/>
      <c r="D374" s="53">
        <v>1.0</v>
      </c>
    </row>
    <row r="375">
      <c r="A375" s="53" t="s">
        <v>98</v>
      </c>
      <c r="B375" s="53" t="s">
        <v>752</v>
      </c>
      <c r="C375" s="53"/>
      <c r="D375" s="53">
        <v>1.0</v>
      </c>
    </row>
    <row r="376">
      <c r="A376" s="147" t="s">
        <v>98</v>
      </c>
      <c r="B376" s="147" t="s">
        <v>755</v>
      </c>
      <c r="C376" s="53"/>
      <c r="D376" s="53">
        <v>1.0</v>
      </c>
    </row>
    <row r="377">
      <c r="A377" s="53" t="s">
        <v>98</v>
      </c>
      <c r="B377" s="53" t="s">
        <v>753</v>
      </c>
      <c r="C377" s="53"/>
      <c r="D377" s="53">
        <v>1.0</v>
      </c>
    </row>
    <row r="378">
      <c r="A378" s="147" t="s">
        <v>98</v>
      </c>
      <c r="B378" s="147" t="s">
        <v>743</v>
      </c>
      <c r="C378" s="53"/>
      <c r="D378" s="53">
        <v>1.0</v>
      </c>
    </row>
    <row r="379">
      <c r="A379" s="147" t="s">
        <v>98</v>
      </c>
      <c r="B379" s="147" t="s">
        <v>747</v>
      </c>
      <c r="C379" s="53"/>
      <c r="D379" s="53">
        <v>1.0</v>
      </c>
    </row>
    <row r="380">
      <c r="A380" s="53" t="s">
        <v>98</v>
      </c>
      <c r="B380" s="53" t="s">
        <v>799</v>
      </c>
      <c r="C380" s="53"/>
      <c r="D380" s="53">
        <v>1.0</v>
      </c>
    </row>
    <row r="381">
      <c r="A381" s="53" t="s">
        <v>98</v>
      </c>
      <c r="B381" s="53" t="s">
        <v>793</v>
      </c>
      <c r="C381" s="53"/>
      <c r="D381" s="53">
        <v>1.0</v>
      </c>
    </row>
    <row r="382">
      <c r="A382" s="53" t="s">
        <v>98</v>
      </c>
      <c r="B382" s="53" t="s">
        <v>798</v>
      </c>
      <c r="C382" s="53"/>
      <c r="D382" s="53">
        <v>1.0</v>
      </c>
    </row>
    <row r="383">
      <c r="A383" s="53" t="s">
        <v>98</v>
      </c>
      <c r="B383" s="53" t="s">
        <v>713</v>
      </c>
      <c r="C383" s="53"/>
      <c r="D383" s="53">
        <v>1.0</v>
      </c>
    </row>
    <row r="384">
      <c r="A384" s="53" t="s">
        <v>98</v>
      </c>
      <c r="B384" s="53" t="s">
        <v>669</v>
      </c>
      <c r="C384" s="53"/>
      <c r="D384" s="53">
        <v>1.0</v>
      </c>
    </row>
    <row r="385">
      <c r="A385" s="53" t="s">
        <v>98</v>
      </c>
      <c r="B385" s="53" t="s">
        <v>667</v>
      </c>
      <c r="C385" s="53"/>
      <c r="D385" s="53">
        <v>1.0</v>
      </c>
    </row>
    <row r="386">
      <c r="A386" s="53" t="s">
        <v>98</v>
      </c>
      <c r="B386" s="53" t="s">
        <v>668</v>
      </c>
      <c r="C386" s="53"/>
      <c r="D386" s="53">
        <v>1.0</v>
      </c>
    </row>
    <row r="387">
      <c r="A387" s="53" t="s">
        <v>98</v>
      </c>
      <c r="B387" s="53" t="s">
        <v>672</v>
      </c>
      <c r="C387" s="53"/>
      <c r="D387" s="53">
        <v>1.0</v>
      </c>
    </row>
    <row r="388">
      <c r="A388" s="53" t="s">
        <v>98</v>
      </c>
      <c r="B388" s="53" t="s">
        <v>763</v>
      </c>
      <c r="C388" s="53"/>
      <c r="D388" s="53">
        <v>1.0</v>
      </c>
    </row>
    <row r="389">
      <c r="A389" s="53" t="s">
        <v>98</v>
      </c>
      <c r="B389" s="53" t="s">
        <v>775</v>
      </c>
      <c r="C389" s="53"/>
      <c r="D389" s="53">
        <v>1.0</v>
      </c>
    </row>
    <row r="390">
      <c r="A390" s="53" t="s">
        <v>98</v>
      </c>
      <c r="B390" s="53" t="s">
        <v>728</v>
      </c>
      <c r="C390" s="53"/>
      <c r="D390" s="53">
        <v>1.0</v>
      </c>
    </row>
    <row r="391">
      <c r="A391" s="53" t="s">
        <v>98</v>
      </c>
      <c r="B391" s="53" t="s">
        <v>726</v>
      </c>
      <c r="C391" s="53"/>
      <c r="D391" s="53">
        <v>1.0</v>
      </c>
    </row>
    <row r="392">
      <c r="A392" s="147" t="s">
        <v>98</v>
      </c>
      <c r="B392" s="147" t="s">
        <v>725</v>
      </c>
      <c r="C392" s="53"/>
      <c r="D392" s="53">
        <v>1.0</v>
      </c>
      <c r="E392" s="147"/>
      <c r="F392" s="147"/>
      <c r="G392" s="147"/>
      <c r="H392" s="147"/>
      <c r="I392" s="147"/>
    </row>
  </sheetData>
  <autoFilter ref="$A$1:$I$392">
    <filterColumn colId="1">
      <filters>
        <filter val="Riachuelo"/>
        <filter val="São Cristovão"/>
        <filter val="Rua Da Praia"/>
        <filter val="Hp. Carrefour Boa Viagem"/>
        <filter val="Shop Riomar - CE"/>
        <filter val="Shop Botafogo"/>
        <filter val="Liberdade"/>
        <filter val="Shopping Praça da Moça"/>
        <filter val="Shop Park Europeu"/>
        <filter val="Shop Parangaba"/>
        <filter val="Shop Pátio Batel"/>
        <filter val="Shopping Nova Iguaçu"/>
        <filter val="Oliveira Lima"/>
        <filter val="Shop Estação"/>
        <filter val="Bangu Shop. 1"/>
        <filter val="Bangu Shop. 2"/>
        <filter val="Shop Tijuca Off"/>
        <filter val="Liberato Barroso"/>
        <filter val="Luciano Das Neves"/>
        <filter val="Belford Roxo Centro"/>
        <filter val="Vila Hauer"/>
        <filter val="Barra Shopping Sul"/>
        <filter val="Muffato Tiradentes"/>
        <filter val="Loja Rudge"/>
        <filter val="Hiper Boa Vista"/>
        <filter val="Shop Cidade Maringa"/>
        <filter val="Líder Independência"/>
        <filter val="Av Francisco Raulino"/>
        <filter val="Encruzilhada"/>
        <filter val="Dr. Flores"/>
        <filter val="Boulevard Assis"/>
        <filter val="Hiper Bom Preço"/>
        <filter val="Carijos"/>
        <filter val="Conde do Bonfim"/>
        <filter val="Carrefour Passos De Areia"/>
        <filter val="Hp. Carrefour Torre"/>
        <filter val="Arthur Thomas"/>
        <filter val="Copacabana"/>
        <filter val="Flagship Pinheiros"/>
        <filter val="Shopping Rio Poty"/>
        <filter val="Santa Leopoldina"/>
        <filter val="Shop Mueller"/>
        <filter val="Bb Ipiranga 122"/>
        <filter val="Ipanema Metrô (Gal Osorio)"/>
        <filter val="Chapot"/>
        <filter val="Hiper Extra Aguanambi"/>
        <filter val="Sh. Guararapes"/>
        <filter val="Sh. Iguatemi 2"/>
        <filter val="Américas Shop."/>
        <filter val="Hiper Extra Sul"/>
        <filter val="Walmart Osasco"/>
        <filter val="Bb Country 113"/>
        <filter val="Shop Boulevard BH"/>
        <filter val="Loja Westphalen"/>
        <filter val="Tijuca 45"/>
        <filter val="Shop Castanheira"/>
        <filter val="Liberato Barroso Centro"/>
        <filter val="Flag Morumbi"/>
        <filter val="North Shop. Jóquei"/>
        <filter val="Afogados"/>
        <filter val="Shop Palladium"/>
        <filter val="Nilópolis Shopping"/>
        <filter val="Shop CNB 1"/>
        <filter val="Hiper Marco"/>
        <filter val="Boca Do Rio"/>
        <filter val="Sh. Catuaí"/>
        <filter val="Carvalho Mercadao"/>
        <filter val="G Imbuí"/>
        <filter val="G.Etc"/>
        <filter val="Shop Via Sul"/>
        <filter val="Bretas_Supermercado"/>
        <filter val="Voluntários"/>
        <filter val="Shop Brasília"/>
        <filter val="Centro Lauro"/>
        <filter val="Muricy"/>
        <filter val="Haddock Lobo"/>
        <filter val="Shopping Iguatemi Poa"/>
        <filter val="Shop Boulevard"/>
        <filter val="Gonçalves Dias"/>
        <filter val="Caetés"/>
        <filter val="Shop. ABC"/>
        <filter val="Cooper Vila Nova"/>
        <filter val="Ferreira Costa JPA"/>
        <filter val="Sh Brotas"/>
        <filter val="G.Espinheiro"/>
        <filter val="Yamada CN"/>
        <filter val="João Alfredo"/>
        <filter val="Doutor Olivo"/>
        <filter val="Floresta"/>
        <filter val="São Paulo"/>
        <filter val="Assaí"/>
        <filter val="Shop Tijuca"/>
        <filter val="Pedro Caetano"/>
        <filter val="Guilherme Rocha"/>
        <filter val="Shop Ibirapuera"/>
        <filter val="Quiosque Catete"/>
        <filter val="Hp. Av. Recife"/>
        <filter val="Shop. Manaíra II"/>
        <filter val="Shop. Atrium"/>
        <filter val="Pátio Altiplano"/>
        <filter val="Sitio Cercado"/>
        <filter val="Mandacaru"/>
        <filter val="Super Shop Osasco"/>
        <filter val="Shop Água Verde"/>
        <filter val="Hiper G. Barbosa"/>
        <filter val="Bom Preço São Rafael"/>
        <filter val="Presidente Vargas"/>
        <filter val="Hiper Nilo Peçanha"/>
        <filter val="Shop Riomar Presidente Kennedy"/>
        <filter val="Shop Santa Cruz"/>
        <filter val="Sh. Aurora"/>
        <filter val="MAG Shop."/>
        <filter val="Hiper Prezunic Sta Cruz"/>
        <filter val="Park Shopping Boulevard"/>
        <filter val="Shop. Plaza Antigo"/>
        <filter val="Sobradinho Q8"/>
        <filter val="Walmart São Bernardo"/>
        <filter val="Sh. Sec"/>
        <filter val="Borges"/>
        <filter val="Centerlar"/>
        <filter val="Shop. Downtown"/>
        <filter val="Shop Leblon"/>
        <filter val="Shop Metro"/>
        <filter val="G Madison"/>
        <filter val="Pontes Vieira"/>
        <filter val="Champagnat"/>
        <filter val="Parque Piaui"/>
        <filter val="Carrefour Diadema"/>
        <filter val="Montese"/>
        <filter val="Shopping João Pessoa"/>
        <filter val="Shop Jardins"/>
        <filter val="Copacabana Lido"/>
        <filter val="Carioca"/>
        <filter val="Rua Rui Barbosa"/>
        <filter val="Shop Jardim das Américas"/>
        <filter val="Shop. Golden"/>
        <filter val="Selim Sales"/>
        <filter val="Muffato Quintino"/>
        <filter val="Hiper G. Barbosa Sul"/>
        <filter val="Sh. Tacaruna"/>
        <filter val="Shop Neumarkt"/>
        <filter val="Muffato Madre"/>
        <filter val="Hiper Farolândia"/>
        <filter val="Oratorio"/>
        <filter val="Marambaia"/>
        <filter val="Anita Garibaldi"/>
        <filter val="Mata_São_João"/>
        <filter val="403 Norte"/>
        <filter val="Londoia Shopping"/>
        <filter val="Jockey Plaza"/>
        <filter val="Hiper Big Xaxim"/>
        <filter val="Shop It Center"/>
        <filter val="Barra Shop."/>
        <filter val="Oliveira Paiva"/>
        <filter val="Shop. Villa Lobos"/>
        <filter val="Nagumo"/>
        <filter val="Shop Grand Messejana"/>
        <filter val="Sh. Boulevard"/>
        <filter val="Londrina Calçadão"/>
        <filter val="São Caetano"/>
        <filter val="Bacacheri"/>
        <filter val="Laranjeiras"/>
        <filter val="Campo Grande Park Shop."/>
        <filter val="Sh. Bela Vista"/>
        <filter val="Hiper Angeloni"/>
        <filter val="Assaí Luzita"/>
        <filter val="Shop Anália Franco"/>
        <filter val="G.Derby"/>
        <filter val="Hiper Carrefour Osasco"/>
        <filter val="Sobradinho III"/>
        <filter val="Shop Patio Dom Luis"/>
        <filter val="Sh. Itaigara"/>
        <filter val="Paripe"/>
        <filter val="Maria Matos"/>
        <filter val="Minas Shop."/>
        <filter val="Shop Pátio Belém - Lj 101"/>
        <filter val="Santa Felicidade"/>
        <filter val="Costa Azul"/>
        <filter val="Cyclamenes"/>
        <filter val="Shop Patio Savassi"/>
        <filter val="Shop Central"/>
        <filter val="Rua Nova"/>
        <filter val="Teresina Shopping"/>
        <filter val="Casa Amarela"/>
        <filter val="Aurora"/>
        <filter val="G.Conselheiro Aguiar"/>
        <filter val="Carrefour Vergueiro"/>
        <filter val="Shop Del Paseo"/>
        <filter val="Santa Efigênia"/>
        <filter val="Hp Cabula"/>
        <filter val="Park Shop Barigui"/>
        <filter val="Castelo Branco Diadema"/>
        <filter val="Messejana"/>
        <filter val="Vitória Boulevard SSA"/>
        <filter val="São José Diadema"/>
        <filter val="Sh. SSA1"/>
        <filter val="Cymbalaria"/>
        <filter val="Sh. SSA2"/>
        <filter val="Shop. Tambiá"/>
        <filter val="Carrefour Oratorio"/>
        <filter val="Freguesia 123"/>
        <filter val="Flores"/>
        <filter val="Shop. Plaza Novo"/>
        <filter val="Shop Pinheirinho"/>
        <filter val="Muffato Duque"/>
        <filter val="Voluntarios"/>
        <filter val="Park Shop Belém"/>
        <filter val="Sh. Royal"/>
        <filter val="Central do Brasil"/>
        <filter val="Shop Riomar - SE"/>
        <filter val="Hp Carvalho Homero"/>
        <filter val="Sh. Comtour"/>
        <filter val="Shop. Continental"/>
        <filter val="Shop Eusébio Mall"/>
        <filter val="Batista Campos"/>
        <filter val="Hiper Muffato"/>
        <filter val="Beberibe"/>
        <filter val="Bb Zaffari Higienópolis"/>
        <filter val="Cavaleiro"/>
        <filter val="Água Fria"/>
        <filter val="Hp Carvalho Barao"/>
        <filter val="Largo do Machado"/>
        <filter val="Nova Lima"/>
        <filter val="Periperi"/>
        <filter val="Plaza Shop. Carapicuíba"/>
        <filter val="Guanabara Tijuca"/>
        <filter val="Santa Clara"/>
        <filter val="Brasil"/>
        <filter val="Via Illuminata"/>
        <filter val="Carrefour Taboão"/>
        <filter val="Icoaraci"/>
        <filter val="Shopping Salvador Norte"/>
        <filter val="Hiper Coqueiro"/>
        <filter val="Rodoviaria Ssa"/>
        <filter val="Rio de Janeiro"/>
        <filter val="Hiper Norte GB34"/>
        <filter val="Avenida Center"/>
        <filter val="Caminho do Mar"/>
        <filter val="Carrefour Limão"/>
        <filter val="Shop Bourbon"/>
        <filter val="Sh. Paralela"/>
        <filter val="Penha II"/>
        <filter val="Sh. Boa Vista 2"/>
        <filter val="Hiper. Lider"/>
        <filter val="Sh. Boa Vista 1"/>
        <filter val="Conde"/>
        <filter val="Hiper Guanabara"/>
        <filter val="Hiper São José"/>
        <filter val="Rua XV Casarão"/>
        <filter val="Catuaí Maringá"/>
        <filter val="Cidade Nova"/>
        <filter val="Assaí Carapicuíba"/>
        <filter val="Realengo"/>
        <filter val="Hiper Walmart"/>
        <filter val="Curitiba"/>
        <filter val="Lagoa"/>
        <filter val="Jaboatão"/>
        <filter val="Hp Carvalho Dirceu"/>
        <filter val="Supermercado Sonda"/>
        <filter val="Rodoviária RJ"/>
        <filter val="Jardim Carioca"/>
        <filter val="BB Assis"/>
        <filter val="Ilha Plaza Shop."/>
        <filter val="Shop. Manaíra"/>
        <filter val="Loja Ouvidor"/>
        <filter val="Shop Cidade"/>
        <filter val="Cajazeiras"/>
        <filter val="Belford Roxo Carrefour"/>
        <filter val="Senador"/>
        <filter val="Campo Sales"/>
        <filter val="General"/>
        <filter val="Shopping Moinhos"/>
        <filter val="Av Pres Medice"/>
        <filter val="Campo Grande Passeio Shop."/>
        <filter val="Rodoviaria Belem"/>
        <filter val="Campo Grande West Shop."/>
        <filter val="Bb Walling"/>
        <filter val="Shop Iande Caucaia"/>
        <filter val="Sh. Rio Mar"/>
        <filter val="Av Felinto Rego"/>
        <filter val="Bangu Calçadão"/>
        <filter val="Bento Ferreira"/>
        <filter val="Rua Das Calçadas"/>
        <filter val="307 Norte"/>
        <filter val="Shopping Praia de Belas"/>
        <filter val="Juvevê"/>
        <filter val="João Pessoa"/>
        <filter val="Shop. Recreio"/>
        <filter val="Shop Pátio Belém 232"/>
        <filter val="Azenha"/>
        <filter val="Coronel Pedro"/>
        <filter val="Hiper Muffato Linha Verde"/>
        <filter val="NomeLoja"/>
        <filter val="Av Dom Severino"/>
        <filter val="Park Shopping Aracajú"/>
        <filter val="Norte Shopping"/>
        <filter val="Visconde de Inhauma"/>
        <filter val="309 Norte"/>
        <filter val="Savassi"/>
        <filter val="Buritis"/>
        <filter val="Av Piaui"/>
        <filter val="BDF - Loja Sh Pátio Brasil"/>
        <filter val="Sh Lapa"/>
        <filter val="Sh. Plaza"/>
        <filter val="Hp Portão"/>
        <filter val="Shop Via Parque"/>
        <filter val="Shop Benfica"/>
        <filter val="Shop. São Bernardo Plaza"/>
        <filter val="Josefa Taveira"/>
        <filter val="Prazeres"/>
        <filter val="Carrefour Pedro Américo"/>
        <filter val="Shop Curitiba"/>
        <filter val="Bourguignon"/>
        <filter val="Aquiraz"/>
        <filter val="Shop. Center Sul"/>
        <filter val="Voluntários da Pátria"/>
        <filter val="Carrefour São Bernardo"/>
        <filter val="Nossa Senhora da Paz"/>
        <filter val="Centro Ipatinga"/>
        <filter val="Shop Alto da XV"/>
        <filter val="Shop Del Rey"/>
        <filter val="Park Shopping Bahia"/>
        <filter val="Pedro Pereira"/>
        <filter val="Hiper Cidade Nova"/>
        <filter val="Shop. Nova América 107"/>
        <filter val="Shop Arvoredo"/>
        <filter val="BH Shop."/>
        <filter val="Djalma Dutra"/>
        <filter val="Hiper Giassi"/>
        <filter val="Shop Aldeota"/>
        <filter val="Barreiro de Baixo"/>
        <filter val="G.Candeias"/>
        <filter val="Sh. Recife 1"/>
        <filter val="Riverside R. Ininga"/>
        <filter val="Norte Shop"/>
        <filter val="Shop Rio Sul"/>
        <filter val="Andradas"/>
        <filter val="Bb Teresopolis"/>
        <filter val="Quiosque Av Center"/>
        <filter val="Duque"/>
        <filter val="Vale do Aço"/>
        <filter val="Sudoeste"/>
        <filter val="Coop Capuava"/>
        <filter val="North Shop Piso 1"/>
        <filter val="Shop Maracanau"/>
        <filter val="Shop Boulevard BSB"/>
        <filter val="G.Ferreira Costa"/>
        <filter val="G Outlet"/>
        <filter val="Shop. Mangabeira"/>
        <filter val="Shop Diamond Mall"/>
        <filter val="Hiper Parque Verde"/>
        <filter val="Iguaçu Top Shopping"/>
        <filter val="Sh. Barra"/>
        <filter val="Shopping Solares"/>
        <filter val="Shopping Total"/>
        <filter val="Bairro Alto"/>
        <filter val="Méier"/>
        <filter val="Renanthera"/>
        <filter val="Quiosque Muffato Portao"/>
        <filter val="João Negrão"/>
        <filter val="Hiper Bom Preço Papicu"/>
        <filter val="Shop Via Pampulha"/>
        <filter val="Ribeira"/>
        <filter val="Shop Bosque Grão Pará"/>
        <filter val="Hiper Condor Champagnat"/>
        <filter val="Santa Terezinha"/>
        <filter val="Passos"/>
        <filter val="Moema"/>
        <filter val="Hiper Angeloni - BLU"/>
        <filter val="Maranguape Centro"/>
        <filter val="Center Minas"/>
        <filter val="28 de Abril 494"/>
        <filter val="Shop Barreiro"/>
        <filter val="Novo Mundo"/>
        <filter val="Boulevard Shop."/>
        <filter val="Fazendinha"/>
        <filter val="Hiper Umarizal"/>
        <filter val="Rodovia Do Sol"/>
        <filter val="Maringá Park"/>
        <filter val="Shop Cidade BH"/>
        <filter val="Barão de Mesquita"/>
        <filter val="Shop. União Osasco"/>
        <filter val="Alfandega"/>
        <filter val="Humaita"/>
        <filter val="Hiper Garcia"/>
        <filter val="Shop. Nova América 535"/>
        <filter val="Hiper Carrefour"/>
        <filter val="Shop Total"/>
        <filter val="Shop Iguatemi Piso 2"/>
        <filter val="Shop Iguatemi Piso 1"/>
        <filter val="Simplicio Mendes"/>
      </filters>
    </filterColumn>
    <sortState ref="A1:I392">
      <sortCondition ref="A1:A392"/>
      <sortCondition ref="B1:B392"/>
    </sortState>
  </autoFil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13"/>
    <col customWidth="1" min="3" max="3" width="18.25"/>
    <col customWidth="1" min="4" max="4" width="15.13"/>
    <col customWidth="1" min="5" max="5" width="18.25"/>
    <col customWidth="1" min="6" max="6" width="15.13"/>
    <col customWidth="1" min="7" max="7" width="18.25"/>
    <col customWidth="1" min="8" max="8" width="15.13"/>
    <col customWidth="1" min="9" max="9" width="18.25"/>
    <col customWidth="1" min="16" max="16" width="17.13"/>
    <col customWidth="1" min="17" max="20" width="16.75"/>
  </cols>
  <sheetData>
    <row r="1">
      <c r="A1" s="104"/>
      <c r="B1" s="104" t="s">
        <v>233</v>
      </c>
      <c r="C1" s="104" t="s">
        <v>234</v>
      </c>
      <c r="D1" s="104"/>
      <c r="E1" s="104"/>
      <c r="F1" s="104"/>
      <c r="G1" s="104"/>
      <c r="H1" s="104"/>
      <c r="I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104"/>
      <c r="B2" s="104" t="s">
        <v>24</v>
      </c>
      <c r="C2" s="104"/>
      <c r="D2" s="104" t="s">
        <v>25</v>
      </c>
      <c r="E2" s="104"/>
      <c r="F2" s="104" t="s">
        <v>26</v>
      </c>
      <c r="G2" s="104"/>
      <c r="H2" s="104" t="s">
        <v>27</v>
      </c>
      <c r="I2" s="104"/>
      <c r="J2" s="105"/>
      <c r="K2" s="105"/>
      <c r="L2" s="105"/>
      <c r="M2" s="105" t="s">
        <v>24</v>
      </c>
      <c r="N2" s="106" t="s">
        <v>25</v>
      </c>
      <c r="O2" s="106" t="s">
        <v>26</v>
      </c>
      <c r="P2" s="106" t="s">
        <v>27</v>
      </c>
      <c r="Q2" s="105" t="s">
        <v>24</v>
      </c>
      <c r="R2" s="106" t="s">
        <v>25</v>
      </c>
      <c r="S2" s="106" t="s">
        <v>26</v>
      </c>
      <c r="T2" s="106" t="s">
        <v>27</v>
      </c>
      <c r="U2" s="106" t="s">
        <v>55</v>
      </c>
      <c r="V2" s="4"/>
      <c r="W2" s="4"/>
      <c r="X2" s="4"/>
      <c r="Y2" s="4"/>
      <c r="Z2" s="4"/>
      <c r="AA2" s="4"/>
      <c r="AB2" s="4"/>
      <c r="AC2" s="4"/>
    </row>
    <row r="3">
      <c r="A3" s="104" t="s">
        <v>236</v>
      </c>
      <c r="B3" s="104" t="s">
        <v>237</v>
      </c>
      <c r="C3" s="104" t="s">
        <v>238</v>
      </c>
      <c r="D3" s="104" t="s">
        <v>237</v>
      </c>
      <c r="E3" s="104" t="s">
        <v>238</v>
      </c>
      <c r="F3" s="104" t="s">
        <v>237</v>
      </c>
      <c r="G3" s="104" t="s">
        <v>238</v>
      </c>
      <c r="H3" s="104" t="s">
        <v>237</v>
      </c>
      <c r="I3" s="104" t="s">
        <v>238</v>
      </c>
      <c r="J3" s="148" t="s">
        <v>239</v>
      </c>
      <c r="K3" s="148" t="s">
        <v>240</v>
      </c>
      <c r="L3" s="105" t="s">
        <v>241</v>
      </c>
      <c r="M3" s="105" t="s">
        <v>242</v>
      </c>
      <c r="N3" s="105" t="s">
        <v>242</v>
      </c>
      <c r="O3" s="105" t="s">
        <v>242</v>
      </c>
      <c r="P3" s="105" t="s">
        <v>242</v>
      </c>
      <c r="Q3" s="106" t="s">
        <v>243</v>
      </c>
      <c r="R3" s="106" t="s">
        <v>243</v>
      </c>
      <c r="S3" s="106" t="s">
        <v>243</v>
      </c>
      <c r="T3" s="106" t="s">
        <v>243</v>
      </c>
      <c r="U3" s="106" t="s">
        <v>243</v>
      </c>
      <c r="V3" s="4"/>
      <c r="W3" s="4"/>
      <c r="X3" s="4"/>
      <c r="Y3" s="4"/>
      <c r="Z3" s="4"/>
      <c r="AA3" s="4"/>
      <c r="AB3" s="4"/>
      <c r="AC3" s="4"/>
    </row>
    <row r="4">
      <c r="A4" s="108">
        <v>1.0</v>
      </c>
      <c r="B4" s="53">
        <v>488091.3434355235</v>
      </c>
      <c r="C4" s="53">
        <v>5612314.120000001</v>
      </c>
      <c r="D4" s="53">
        <v>735351.5984606163</v>
      </c>
      <c r="E4" s="53">
        <v>5654473.839999999</v>
      </c>
      <c r="F4" s="53">
        <v>282621.46951177047</v>
      </c>
      <c r="G4" s="53">
        <v>2202069.8400000003</v>
      </c>
      <c r="H4" s="53">
        <v>197257.28495537123</v>
      </c>
      <c r="I4" s="53">
        <v>3837954.0</v>
      </c>
      <c r="J4" s="53">
        <f>SUM('2023'!B4,'2023'!D4,'2023'!F4,'2023'!H4)</f>
        <v>36510.70279</v>
      </c>
      <c r="K4" s="53">
        <f>SUM('2023'!C4,'2023'!E4,'2023'!G4,'2023'!I4)</f>
        <v>17640120.12</v>
      </c>
      <c r="L4" s="54">
        <f t="shared" ref="L4:L55" si="1">J4/K4</f>
        <v>0.002069753638</v>
      </c>
      <c r="M4" s="54">
        <f>'2023'!B4/'2023'!C4</f>
        <v>-0.03063313765</v>
      </c>
      <c r="N4" s="54">
        <f>'2023'!D4/'2023'!E4</f>
        <v>0.01613809334</v>
      </c>
      <c r="O4" s="54">
        <f>'2023'!F4/'2023'!G4</f>
        <v>0.03010794028</v>
      </c>
      <c r="P4" s="54">
        <f>'2023'!H4/'2023'!I4</f>
        <v>0.01631909197</v>
      </c>
      <c r="Q4" s="4" t="str">
        <f>IF('2023'!B4&gt;=0,"Positiva","Negativa")</f>
        <v>Negativa</v>
      </c>
      <c r="R4" s="4" t="str">
        <f>IF('2023'!D4&gt;=0,"Positiva","Negativa")</f>
        <v>Positiva</v>
      </c>
      <c r="S4" s="4" t="str">
        <f>IF('2023'!F4&gt;=0,"Positiva","Negativa")</f>
        <v>Positiva</v>
      </c>
      <c r="T4" s="4" t="str">
        <f>IF('2023'!H4&gt;=0,"Positiva","Negativa")</f>
        <v>Positiva</v>
      </c>
      <c r="U4" s="4" t="str">
        <f t="shared" ref="U4:U55" si="2">IF(J4&gt;=0,"Positiva","Negativa")</f>
        <v>Positiva</v>
      </c>
      <c r="V4" s="4"/>
      <c r="W4" s="4"/>
      <c r="X4" s="4"/>
      <c r="Y4" s="4"/>
      <c r="Z4" s="4"/>
      <c r="AA4" s="4"/>
      <c r="AB4" s="4"/>
      <c r="AC4" s="4"/>
    </row>
    <row r="5">
      <c r="A5" s="108">
        <v>2.0</v>
      </c>
      <c r="B5" s="53">
        <v>-6013.225625112912</v>
      </c>
      <c r="C5" s="53">
        <v>6561006.07</v>
      </c>
      <c r="D5" s="53">
        <v>74240.52773008081</v>
      </c>
      <c r="E5" s="53">
        <v>6370324.5200000005</v>
      </c>
      <c r="F5" s="53">
        <v>119901.86580982035</v>
      </c>
      <c r="G5" s="53">
        <v>2417371.1899999995</v>
      </c>
      <c r="H5" s="53">
        <v>-214233.16971461358</v>
      </c>
      <c r="I5" s="53">
        <v>4358053.7</v>
      </c>
      <c r="J5" s="53">
        <f>SUM('2023'!B5,'2023'!D5,'2023'!F5,'2023'!H5)</f>
        <v>-47987.62499</v>
      </c>
      <c r="K5" s="53">
        <f>SUM('2023'!C5,'2023'!E5,'2023'!G5,'2023'!I5)</f>
        <v>17399701.65</v>
      </c>
      <c r="L5" s="54">
        <f t="shared" si="1"/>
        <v>-0.002757956771</v>
      </c>
      <c r="M5" s="54">
        <f>'2023'!B5/'2023'!C5</f>
        <v>-0.02558444631</v>
      </c>
      <c r="N5" s="54">
        <f>'2023'!D5/'2023'!E5</f>
        <v>0.01063582568</v>
      </c>
      <c r="O5" s="54">
        <f>'2023'!F5/'2023'!G5</f>
        <v>0.01253050235</v>
      </c>
      <c r="P5" s="54">
        <f>'2023'!H5/'2023'!I5</f>
        <v>0.00397345534</v>
      </c>
      <c r="Q5" s="4" t="str">
        <f>IF('2023'!B5&gt;=0,"Positiva","Negativa")</f>
        <v>Negativa</v>
      </c>
      <c r="R5" s="4" t="str">
        <f>IF('2023'!D5&gt;=0,"Positiva","Negativa")</f>
        <v>Positiva</v>
      </c>
      <c r="S5" s="4" t="str">
        <f>IF('2023'!F5&gt;=0,"Positiva","Negativa")</f>
        <v>Positiva</v>
      </c>
      <c r="T5" s="4" t="str">
        <f>IF('2023'!H5&gt;=0,"Positiva","Negativa")</f>
        <v>Positiva</v>
      </c>
      <c r="U5" s="4" t="str">
        <f t="shared" si="2"/>
        <v>Negativa</v>
      </c>
      <c r="V5" s="4"/>
      <c r="W5" s="4"/>
      <c r="X5" s="4"/>
      <c r="Y5" s="4"/>
      <c r="Z5" s="4"/>
      <c r="AA5" s="4"/>
      <c r="AB5" s="4"/>
      <c r="AC5" s="4"/>
    </row>
    <row r="6">
      <c r="A6" s="108">
        <v>3.0</v>
      </c>
      <c r="B6" s="53">
        <v>-65798.5067001651</v>
      </c>
      <c r="C6" s="53">
        <v>6023329.17</v>
      </c>
      <c r="D6" s="53">
        <v>-65143.43506576213</v>
      </c>
      <c r="E6" s="53">
        <v>5690208.17</v>
      </c>
      <c r="F6" s="53">
        <v>133714.60435036418</v>
      </c>
      <c r="G6" s="53">
        <v>2398593.3099999996</v>
      </c>
      <c r="H6" s="53">
        <v>-213545.40493776955</v>
      </c>
      <c r="I6" s="53">
        <v>4079091.7</v>
      </c>
      <c r="J6" s="53">
        <f>SUM('2023'!B6,'2023'!D6,'2023'!F6,'2023'!H6)</f>
        <v>-356630.068</v>
      </c>
      <c r="K6" s="53">
        <f>SUM('2023'!C6,'2023'!E6,'2023'!G6,'2023'!I6)</f>
        <v>15907408.03</v>
      </c>
      <c r="L6" s="54">
        <f t="shared" si="1"/>
        <v>-0.02241911865</v>
      </c>
      <c r="M6" s="54">
        <f>'2023'!B6/'2023'!C6</f>
        <v>-0.06487867935</v>
      </c>
      <c r="N6" s="54">
        <f>'2023'!D6/'2023'!E6</f>
        <v>-0.002242339528</v>
      </c>
      <c r="O6" s="54">
        <f>'2023'!F6/'2023'!G6</f>
        <v>-0.02176508064</v>
      </c>
      <c r="P6" s="54">
        <f>'2023'!H6/'2023'!I6</f>
        <v>0.01253824028</v>
      </c>
      <c r="Q6" s="4" t="str">
        <f>IF('2023'!B6&gt;=0,"Positiva","Negativa")</f>
        <v>Negativa</v>
      </c>
      <c r="R6" s="4" t="str">
        <f>IF('2023'!D6&gt;=0,"Positiva","Negativa")</f>
        <v>Negativa</v>
      </c>
      <c r="S6" s="4" t="str">
        <f>IF('2023'!F6&gt;=0,"Positiva","Negativa")</f>
        <v>Negativa</v>
      </c>
      <c r="T6" s="4" t="str">
        <f>IF('2023'!H6&gt;=0,"Positiva","Negativa")</f>
        <v>Positiva</v>
      </c>
      <c r="U6" s="4" t="str">
        <f t="shared" si="2"/>
        <v>Negativa</v>
      </c>
      <c r="V6" s="4"/>
      <c r="W6" s="4"/>
      <c r="X6" s="4"/>
      <c r="Y6" s="4"/>
      <c r="Z6" s="4"/>
      <c r="AA6" s="4"/>
      <c r="AB6" s="4"/>
      <c r="AC6" s="4"/>
    </row>
    <row r="7">
      <c r="A7" s="108">
        <v>4.0</v>
      </c>
      <c r="B7" s="53">
        <v>-19644.327860778507</v>
      </c>
      <c r="C7" s="53">
        <v>5891573.55</v>
      </c>
      <c r="D7" s="53">
        <v>16379.749269477194</v>
      </c>
      <c r="E7" s="53">
        <v>5687495.529999999</v>
      </c>
      <c r="F7" s="53">
        <v>69059.388581244</v>
      </c>
      <c r="G7" s="53">
        <v>2303099.57</v>
      </c>
      <c r="H7" s="53">
        <v>-180550.10427047178</v>
      </c>
      <c r="I7" s="53">
        <v>3954860.2600000002</v>
      </c>
      <c r="J7" s="53">
        <f>SUM('2023'!B7,'2023'!D7,'2023'!F7,'2023'!H7)</f>
        <v>-343653.7056</v>
      </c>
      <c r="K7" s="53">
        <f>SUM('2023'!C7,'2023'!E7,'2023'!G7,'2023'!I7)</f>
        <v>14954968.68</v>
      </c>
      <c r="L7" s="54">
        <f t="shared" si="1"/>
        <v>-0.02297923272</v>
      </c>
      <c r="M7" s="54">
        <f>'2023'!B7/'2023'!C7</f>
        <v>-0.0260521435</v>
      </c>
      <c r="N7" s="54">
        <f>'2023'!D7/'2023'!E7</f>
        <v>-0.01046863876</v>
      </c>
      <c r="O7" s="54">
        <f>'2023'!F7/'2023'!G7</f>
        <v>-0.05607959454</v>
      </c>
      <c r="P7" s="54">
        <f>'2023'!H7/'2023'!I7</f>
        <v>-0.01826615977</v>
      </c>
      <c r="Q7" s="4" t="str">
        <f>IF('2023'!B7&gt;=0,"Positiva","Negativa")</f>
        <v>Negativa</v>
      </c>
      <c r="R7" s="4" t="str">
        <f>IF('2023'!D7&gt;=0,"Positiva","Negativa")</f>
        <v>Negativa</v>
      </c>
      <c r="S7" s="4" t="str">
        <f>IF('2023'!F7&gt;=0,"Positiva","Negativa")</f>
        <v>Negativa</v>
      </c>
      <c r="T7" s="4" t="str">
        <f>IF('2023'!H7&gt;=0,"Positiva","Negativa")</f>
        <v>Negativa</v>
      </c>
      <c r="U7" s="4" t="str">
        <f t="shared" si="2"/>
        <v>Negativa</v>
      </c>
      <c r="V7" s="4"/>
      <c r="W7" s="4"/>
      <c r="X7" s="4"/>
      <c r="Y7" s="4"/>
      <c r="Z7" s="4"/>
      <c r="AA7" s="4"/>
      <c r="AB7" s="4"/>
      <c r="AC7" s="4"/>
    </row>
    <row r="8">
      <c r="A8" s="108">
        <v>5.0</v>
      </c>
      <c r="B8" s="53">
        <v>295390.25182492647</v>
      </c>
      <c r="C8" s="53">
        <v>6561201.159999999</v>
      </c>
      <c r="D8" s="53">
        <v>90100.16156068085</v>
      </c>
      <c r="E8" s="53">
        <v>6264573.620000001</v>
      </c>
      <c r="F8" s="53">
        <v>50689.59312825529</v>
      </c>
      <c r="G8" s="53">
        <v>2517673.1799999997</v>
      </c>
      <c r="H8" s="53">
        <v>-226832.90305455192</v>
      </c>
      <c r="I8" s="53">
        <v>4362578.14</v>
      </c>
      <c r="J8" s="53">
        <f>SUM('2023'!B8,'2023'!D8,'2023'!F8,'2023'!H8)</f>
        <v>-425837.3375</v>
      </c>
      <c r="K8" s="53">
        <f>SUM('2023'!C8,'2023'!E8,'2023'!G8,'2023'!I8)</f>
        <v>17508059.16</v>
      </c>
      <c r="L8" s="54">
        <f t="shared" si="1"/>
        <v>-0.02432236113</v>
      </c>
      <c r="M8" s="54">
        <f>'2023'!B8/'2023'!C8</f>
        <v>-0.03147457151</v>
      </c>
      <c r="N8" s="54">
        <f>'2023'!D8/'2023'!E8</f>
        <v>-0.0200756018</v>
      </c>
      <c r="O8" s="54">
        <f>'2023'!F8/'2023'!G8</f>
        <v>-0.01477353522</v>
      </c>
      <c r="P8" s="54">
        <f>'2023'!H8/'2023'!I8</f>
        <v>-0.02543759051</v>
      </c>
      <c r="Q8" s="4" t="str">
        <f>IF('2023'!B8&gt;=0,"Positiva","Negativa")</f>
        <v>Negativa</v>
      </c>
      <c r="R8" s="4" t="str">
        <f>IF('2023'!D8&gt;=0,"Positiva","Negativa")</f>
        <v>Negativa</v>
      </c>
      <c r="S8" s="4" t="str">
        <f>IF('2023'!F8&gt;=0,"Positiva","Negativa")</f>
        <v>Negativa</v>
      </c>
      <c r="T8" s="4" t="str">
        <f>IF('2023'!H8&gt;=0,"Positiva","Negativa")</f>
        <v>Negativa</v>
      </c>
      <c r="U8" s="4" t="str">
        <f t="shared" si="2"/>
        <v>Negativa</v>
      </c>
      <c r="V8" s="4"/>
      <c r="W8" s="4"/>
      <c r="X8" s="4"/>
      <c r="Y8" s="4"/>
      <c r="Z8" s="4"/>
      <c r="AA8" s="4"/>
      <c r="AB8" s="4"/>
      <c r="AC8" s="4"/>
    </row>
    <row r="9">
      <c r="A9" s="108">
        <v>6.0</v>
      </c>
      <c r="B9" s="53">
        <v>381309.2200543588</v>
      </c>
      <c r="C9" s="53">
        <v>6453973.49</v>
      </c>
      <c r="D9" s="53">
        <v>27534.24538551643</v>
      </c>
      <c r="E9" s="53">
        <v>6339739.260000001</v>
      </c>
      <c r="F9" s="53">
        <v>22535.53709102454</v>
      </c>
      <c r="G9" s="53">
        <v>2585398.7500000005</v>
      </c>
      <c r="H9" s="53">
        <v>-65050.19240924405</v>
      </c>
      <c r="I9" s="53">
        <v>4863696.529999998</v>
      </c>
      <c r="J9" s="53">
        <f>SUM('2023'!B9,'2023'!D9,'2023'!F9,'2023'!H9)</f>
        <v>-172483.4305</v>
      </c>
      <c r="K9" s="53">
        <f>SUM('2023'!C9,'2023'!E9,'2023'!G9,'2023'!I9)</f>
        <v>18626785.18</v>
      </c>
      <c r="L9" s="54">
        <f t="shared" si="1"/>
        <v>-0.009259967774</v>
      </c>
      <c r="M9" s="54">
        <f>'2023'!B9/'2023'!C9</f>
        <v>-0.05323887258</v>
      </c>
      <c r="N9" s="54">
        <f>'2023'!D9/'2023'!E9</f>
        <v>0.0001641975918</v>
      </c>
      <c r="O9" s="54">
        <f>'2023'!F9/'2023'!G9</f>
        <v>0.03023534354</v>
      </c>
      <c r="P9" s="54">
        <f>'2023'!H9/'2023'!I9</f>
        <v>0.01522600794</v>
      </c>
      <c r="Q9" s="4" t="str">
        <f>IF('2023'!B9&gt;=0,"Positiva","Negativa")</f>
        <v>Negativa</v>
      </c>
      <c r="R9" s="4" t="str">
        <f>IF('2023'!D9&gt;=0,"Positiva","Negativa")</f>
        <v>Positiva</v>
      </c>
      <c r="S9" s="4" t="str">
        <f>IF('2023'!F9&gt;=0,"Positiva","Negativa")</f>
        <v>Positiva</v>
      </c>
      <c r="T9" s="4" t="str">
        <f>IF('2023'!H9&gt;=0,"Positiva","Negativa")</f>
        <v>Positiva</v>
      </c>
      <c r="U9" s="4" t="str">
        <f t="shared" si="2"/>
        <v>Negativa</v>
      </c>
      <c r="V9" s="4"/>
      <c r="W9" s="4"/>
      <c r="X9" s="4"/>
      <c r="Y9" s="4"/>
      <c r="Z9" s="4"/>
      <c r="AA9" s="4"/>
      <c r="AB9" s="4"/>
      <c r="AC9" s="4"/>
    </row>
    <row r="10">
      <c r="A10" s="108">
        <v>7.0</v>
      </c>
      <c r="B10" s="53">
        <v>516272.030660028</v>
      </c>
      <c r="C10" s="53">
        <v>5026380.250000001</v>
      </c>
      <c r="D10" s="53">
        <v>499439.7704325549</v>
      </c>
      <c r="E10" s="53">
        <v>4785191.5</v>
      </c>
      <c r="F10" s="53">
        <v>338178.5043931003</v>
      </c>
      <c r="G10" s="53">
        <v>2438578.08</v>
      </c>
      <c r="H10" s="53">
        <v>166582.36931261607</v>
      </c>
      <c r="I10" s="53">
        <v>3981047.9799999995</v>
      </c>
      <c r="J10" s="53">
        <f>SUM('2023'!B10,'2023'!D10,'2023'!F10,'2023'!H10)</f>
        <v>293470.8149</v>
      </c>
      <c r="K10" s="53">
        <f>SUM('2023'!C10,'2023'!E10,'2023'!G10,'2023'!I10)</f>
        <v>16205977.29</v>
      </c>
      <c r="L10" s="54">
        <f t="shared" si="1"/>
        <v>0.01810880082</v>
      </c>
      <c r="M10" s="54">
        <f>'2023'!B10/'2023'!C10</f>
        <v>0.01817662493</v>
      </c>
      <c r="N10" s="54">
        <f>'2023'!D10/'2023'!E10</f>
        <v>0.01080529124</v>
      </c>
      <c r="O10" s="54">
        <f>'2023'!F10/'2023'!G10</f>
        <v>-0.01820721491</v>
      </c>
      <c r="P10" s="54">
        <f>'2023'!H10/'2023'!I10</f>
        <v>0.04621072812</v>
      </c>
      <c r="Q10" s="4" t="str">
        <f>IF('2023'!B10&gt;=0,"Positiva","Negativa")</f>
        <v>Positiva</v>
      </c>
      <c r="R10" s="4" t="str">
        <f>IF('2023'!D10&gt;=0,"Positiva","Negativa")</f>
        <v>Positiva</v>
      </c>
      <c r="S10" s="4" t="str">
        <f>IF('2023'!F10&gt;=0,"Positiva","Negativa")</f>
        <v>Negativa</v>
      </c>
      <c r="T10" s="4" t="str">
        <f>IF('2023'!H10&gt;=0,"Positiva","Negativa")</f>
        <v>Positiva</v>
      </c>
      <c r="U10" s="4" t="str">
        <f t="shared" si="2"/>
        <v>Positiva</v>
      </c>
      <c r="V10" s="4"/>
      <c r="W10" s="4"/>
      <c r="X10" s="4"/>
      <c r="Y10" s="4"/>
      <c r="Z10" s="4"/>
      <c r="AA10" s="4"/>
      <c r="AB10" s="4"/>
      <c r="AC10" s="4"/>
    </row>
    <row r="11">
      <c r="A11" s="108">
        <v>8.0</v>
      </c>
      <c r="B11" s="53">
        <v>-916663.0826235688</v>
      </c>
      <c r="C11" s="53">
        <v>5799259.849999999</v>
      </c>
      <c r="D11" s="53">
        <v>-778412.4119171837</v>
      </c>
      <c r="E11" s="53">
        <v>5760889.199999999</v>
      </c>
      <c r="F11" s="53">
        <v>-466650.40209044894</v>
      </c>
      <c r="G11" s="53">
        <v>2356275.52</v>
      </c>
      <c r="H11" s="53">
        <v>-714869.5843111235</v>
      </c>
      <c r="I11" s="53">
        <v>4101521.1499999994</v>
      </c>
      <c r="J11" s="53">
        <f>SUM('2023'!B11,'2023'!D11,'2023'!F11,'2023'!H11)</f>
        <v>1757238.67</v>
      </c>
      <c r="K11" s="53">
        <f>SUM('2023'!C11,'2023'!E11,'2023'!G11,'2023'!I11)</f>
        <v>13697615.46</v>
      </c>
      <c r="L11" s="54">
        <f t="shared" si="1"/>
        <v>0.1282879254</v>
      </c>
      <c r="M11" s="54">
        <f>'2023'!B11/'2023'!C11</f>
        <v>0.1353938271</v>
      </c>
      <c r="N11" s="54">
        <f>'2023'!D11/'2023'!E11</f>
        <v>0.1257089977</v>
      </c>
      <c r="O11" s="54">
        <f>'2023'!F11/'2023'!G11</f>
        <v>0.1608918551</v>
      </c>
      <c r="P11" s="54">
        <f>'2023'!H11/'2023'!I11</f>
        <v>0.1030109437</v>
      </c>
      <c r="Q11" s="4" t="str">
        <f>IF('2023'!B11&gt;=0,"Positiva","Negativa")</f>
        <v>Positiva</v>
      </c>
      <c r="R11" s="4" t="str">
        <f>IF('2023'!D11&gt;=0,"Positiva","Negativa")</f>
        <v>Positiva</v>
      </c>
      <c r="S11" s="4" t="str">
        <f>IF('2023'!F11&gt;=0,"Positiva","Negativa")</f>
        <v>Positiva</v>
      </c>
      <c r="T11" s="4" t="str">
        <f>IF('2023'!H11&gt;=0,"Positiva","Negativa")</f>
        <v>Positiva</v>
      </c>
      <c r="U11" s="4" t="str">
        <f t="shared" si="2"/>
        <v>Positiva</v>
      </c>
      <c r="V11" s="4"/>
      <c r="W11" s="4"/>
      <c r="X11" s="4"/>
      <c r="Y11" s="4"/>
      <c r="Z11" s="4"/>
      <c r="AA11" s="4"/>
      <c r="AB11" s="4"/>
      <c r="AC11" s="4"/>
    </row>
    <row r="12">
      <c r="A12" s="108">
        <v>9.0</v>
      </c>
      <c r="B12" s="53">
        <v>-10229.426851697583</v>
      </c>
      <c r="C12" s="53">
        <v>6336607.769999999</v>
      </c>
      <c r="D12" s="53">
        <v>-126689.53525923102</v>
      </c>
      <c r="E12" s="53">
        <v>6181688.5</v>
      </c>
      <c r="F12" s="53">
        <v>27759.436023092298</v>
      </c>
      <c r="G12" s="53">
        <v>2580300.36</v>
      </c>
      <c r="H12" s="53">
        <v>-51240.44982766457</v>
      </c>
      <c r="I12" s="53">
        <v>4638094.789999999</v>
      </c>
      <c r="J12" s="53">
        <f>SUM('2023'!B12,'2023'!D12,'2023'!F12,'2023'!H12)</f>
        <v>-1664172.641</v>
      </c>
      <c r="K12" s="53">
        <f>SUM('2023'!C12,'2023'!E12,'2023'!G12,'2023'!I12)</f>
        <v>19458521.23</v>
      </c>
      <c r="L12" s="54">
        <f t="shared" si="1"/>
        <v>-0.08552410647</v>
      </c>
      <c r="M12" s="54">
        <f>'2023'!B12/'2023'!C12</f>
        <v>-0.0729504452</v>
      </c>
      <c r="N12" s="54">
        <f>'2023'!D12/'2023'!E12</f>
        <v>-0.06662115306</v>
      </c>
      <c r="O12" s="54">
        <f>'2023'!F12/'2023'!G12</f>
        <v>-0.08681628579</v>
      </c>
      <c r="P12" s="54">
        <f>'2023'!H12/'2023'!I12</f>
        <v>-0.1281044368</v>
      </c>
      <c r="Q12" s="4" t="str">
        <f>IF('2023'!B12&gt;=0,"Positiva","Negativa")</f>
        <v>Negativa</v>
      </c>
      <c r="R12" s="4" t="str">
        <f>IF('2023'!D12&gt;=0,"Positiva","Negativa")</f>
        <v>Negativa</v>
      </c>
      <c r="S12" s="4" t="str">
        <f>IF('2023'!F12&gt;=0,"Positiva","Negativa")</f>
        <v>Negativa</v>
      </c>
      <c r="T12" s="4" t="str">
        <f>IF('2023'!H12&gt;=0,"Positiva","Negativa")</f>
        <v>Negativa</v>
      </c>
      <c r="U12" s="4" t="str">
        <f t="shared" si="2"/>
        <v>Negativa</v>
      </c>
      <c r="V12" s="4"/>
      <c r="W12" s="4"/>
      <c r="X12" s="4"/>
      <c r="Y12" s="4"/>
      <c r="Z12" s="4"/>
      <c r="AA12" s="4"/>
      <c r="AB12" s="4"/>
      <c r="AC12" s="4"/>
    </row>
    <row r="13">
      <c r="A13" s="108">
        <v>10.0</v>
      </c>
      <c r="B13" s="53">
        <v>148581.86451463503</v>
      </c>
      <c r="C13" s="53">
        <v>8121840.510000001</v>
      </c>
      <c r="D13" s="53">
        <v>79886.22237313326</v>
      </c>
      <c r="E13" s="53">
        <v>8394899.440000001</v>
      </c>
      <c r="F13" s="53">
        <v>99396.50654638643</v>
      </c>
      <c r="G13" s="53">
        <v>3361192.9699999993</v>
      </c>
      <c r="H13" s="53">
        <v>100524.910426238</v>
      </c>
      <c r="I13" s="53">
        <v>6444921.25</v>
      </c>
      <c r="J13" s="53">
        <f>SUM('2023'!B13,'2023'!D13,'2023'!F13,'2023'!H13)</f>
        <v>-299700.1364</v>
      </c>
      <c r="K13" s="53">
        <f>SUM('2023'!C13,'2023'!E13,'2023'!G13,'2023'!I13)</f>
        <v>22832026.77</v>
      </c>
      <c r="L13" s="54">
        <f t="shared" si="1"/>
        <v>-0.01312630453</v>
      </c>
      <c r="M13" s="54">
        <f>'2023'!B13/'2023'!C13</f>
        <v>-0.02616587222</v>
      </c>
      <c r="N13" s="54">
        <f>'2023'!D13/'2023'!E13</f>
        <v>-0.009884714052</v>
      </c>
      <c r="O13" s="54">
        <f>'2023'!F13/'2023'!G13</f>
        <v>0.02087003021</v>
      </c>
      <c r="P13" s="54">
        <f>'2023'!H13/'2023'!I13</f>
        <v>-0.01767773227</v>
      </c>
      <c r="Q13" s="4" t="str">
        <f>IF('2023'!B13&gt;=0,"Positiva","Negativa")</f>
        <v>Negativa</v>
      </c>
      <c r="R13" s="4" t="str">
        <f>IF('2023'!D13&gt;=0,"Positiva","Negativa")</f>
        <v>Negativa</v>
      </c>
      <c r="S13" s="4" t="str">
        <f>IF('2023'!F13&gt;=0,"Positiva","Negativa")</f>
        <v>Positiva</v>
      </c>
      <c r="T13" s="4" t="str">
        <f>IF('2023'!H13&gt;=0,"Positiva","Negativa")</f>
        <v>Negativa</v>
      </c>
      <c r="U13" s="4" t="str">
        <f t="shared" si="2"/>
        <v>Negativa</v>
      </c>
      <c r="V13" s="4"/>
      <c r="W13" s="4"/>
      <c r="X13" s="4"/>
      <c r="Y13" s="4"/>
      <c r="Z13" s="4"/>
      <c r="AA13" s="4"/>
      <c r="AB13" s="4"/>
      <c r="AC13" s="4"/>
    </row>
    <row r="14">
      <c r="A14" s="108">
        <v>11.0</v>
      </c>
      <c r="B14" s="53">
        <v>-100484.21929345113</v>
      </c>
      <c r="C14" s="53">
        <v>7279441.21</v>
      </c>
      <c r="D14" s="53">
        <v>-93496.94467376349</v>
      </c>
      <c r="E14" s="53">
        <v>7365773.879999999</v>
      </c>
      <c r="F14" s="53">
        <v>-154366.56002706717</v>
      </c>
      <c r="G14" s="53">
        <v>2825320.0300000003</v>
      </c>
      <c r="H14" s="53">
        <v>-129971.81537003494</v>
      </c>
      <c r="I14" s="53">
        <v>5112894.6</v>
      </c>
      <c r="J14" s="53">
        <f>SUM('2023'!B14,'2023'!D14,'2023'!F14,'2023'!H14)</f>
        <v>-85916.11472</v>
      </c>
      <c r="K14" s="53">
        <f>SUM('2023'!C14,'2023'!E14,'2023'!G14,'2023'!I14)</f>
        <v>19117501.13</v>
      </c>
      <c r="L14" s="54">
        <f t="shared" si="1"/>
        <v>-0.004494107998</v>
      </c>
      <c r="M14" s="54">
        <f>'2023'!B14/'2023'!C14</f>
        <v>-0.0469156358</v>
      </c>
      <c r="N14" s="54">
        <f>'2023'!D14/'2023'!E14</f>
        <v>0.009108804839</v>
      </c>
      <c r="O14" s="54">
        <f>'2023'!F14/'2023'!G14</f>
        <v>0.06999815386</v>
      </c>
      <c r="P14" s="54">
        <f>'2023'!H14/'2023'!I14</f>
        <v>-0.00784624106</v>
      </c>
      <c r="Q14" s="4" t="str">
        <f>IF('2023'!B14&gt;=0,"Positiva","Negativa")</f>
        <v>Negativa</v>
      </c>
      <c r="R14" s="4" t="str">
        <f>IF('2023'!D14&gt;=0,"Positiva","Negativa")</f>
        <v>Positiva</v>
      </c>
      <c r="S14" s="4" t="str">
        <f>IF('2023'!F14&gt;=0,"Positiva","Negativa")</f>
        <v>Positiva</v>
      </c>
      <c r="T14" s="4" t="str">
        <f>IF('2023'!H14&gt;=0,"Positiva","Negativa")</f>
        <v>Negativa</v>
      </c>
      <c r="U14" s="4" t="str">
        <f t="shared" si="2"/>
        <v>Negativa</v>
      </c>
      <c r="V14" s="4"/>
      <c r="W14" s="4"/>
      <c r="X14" s="4"/>
      <c r="Y14" s="4"/>
      <c r="Z14" s="4"/>
      <c r="AA14" s="4"/>
      <c r="AB14" s="4"/>
      <c r="AC14" s="4"/>
    </row>
    <row r="15">
      <c r="A15" s="108">
        <v>12.0</v>
      </c>
      <c r="B15" s="53">
        <v>119301.51936868312</v>
      </c>
      <c r="C15" s="53">
        <v>6541689.02</v>
      </c>
      <c r="D15" s="53">
        <v>-215384.30240388354</v>
      </c>
      <c r="E15" s="53">
        <v>6287252.12</v>
      </c>
      <c r="F15" s="53">
        <v>-59427.86673161149</v>
      </c>
      <c r="G15" s="53">
        <v>2659058.3900000006</v>
      </c>
      <c r="H15" s="53">
        <v>50132.10262043684</v>
      </c>
      <c r="I15" s="53">
        <v>4776678.62</v>
      </c>
      <c r="J15" s="53">
        <f>SUM('2023'!B15,'2023'!D15,'2023'!F15,'2023'!H15)</f>
        <v>-216396.8185</v>
      </c>
      <c r="K15" s="53">
        <f>SUM('2023'!C15,'2023'!E15,'2023'!G15,'2023'!I15)</f>
        <v>16840975.53</v>
      </c>
      <c r="L15" s="54">
        <f t="shared" si="1"/>
        <v>-0.01284942301</v>
      </c>
      <c r="M15" s="54">
        <f>'2023'!B15/'2023'!C15</f>
        <v>-0.01607844867</v>
      </c>
      <c r="N15" s="54">
        <f>'2023'!D15/'2023'!E15</f>
        <v>-0.02745283445</v>
      </c>
      <c r="O15" s="54">
        <f>'2023'!F15/'2023'!G15</f>
        <v>0.004262119797</v>
      </c>
      <c r="P15" s="54">
        <f>'2023'!H15/'2023'!I15</f>
        <v>0.002180068576</v>
      </c>
      <c r="Q15" s="4" t="str">
        <f>IF('2023'!B15&gt;=0,"Positiva","Negativa")</f>
        <v>Negativa</v>
      </c>
      <c r="R15" s="4" t="str">
        <f>IF('2023'!D15&gt;=0,"Positiva","Negativa")</f>
        <v>Negativa</v>
      </c>
      <c r="S15" s="4" t="str">
        <f>IF('2023'!F15&gt;=0,"Positiva","Negativa")</f>
        <v>Positiva</v>
      </c>
      <c r="T15" s="4" t="str">
        <f>IF('2023'!H15&gt;=0,"Positiva","Negativa")</f>
        <v>Positiva</v>
      </c>
      <c r="U15" s="4" t="str">
        <f t="shared" si="2"/>
        <v>Negativa</v>
      </c>
      <c r="V15" s="4"/>
      <c r="W15" s="4"/>
      <c r="X15" s="4"/>
      <c r="Y15" s="4"/>
      <c r="Z15" s="4"/>
      <c r="AA15" s="4"/>
      <c r="AB15" s="4"/>
      <c r="AC15" s="4"/>
    </row>
    <row r="16">
      <c r="A16" s="108">
        <v>13.0</v>
      </c>
      <c r="B16" s="53">
        <v>487443.90062192234</v>
      </c>
      <c r="C16" s="53">
        <v>5520012.459999999</v>
      </c>
      <c r="D16" s="53">
        <v>535467.6785626592</v>
      </c>
      <c r="E16" s="53">
        <v>5719024.859999999</v>
      </c>
      <c r="F16" s="53">
        <v>69583.85777461097</v>
      </c>
      <c r="G16" s="53">
        <v>2433225.1399999997</v>
      </c>
      <c r="H16" s="53">
        <v>426796.1395803015</v>
      </c>
      <c r="I16" s="53">
        <v>4261449.87</v>
      </c>
      <c r="J16" s="53">
        <f>SUM('2023'!B16,'2023'!D16,'2023'!F16,'2023'!H16)</f>
        <v>-54204.81383</v>
      </c>
      <c r="K16" s="53">
        <f>SUM('2023'!C16,'2023'!E16,'2023'!G16,'2023'!I16)</f>
        <v>18193512.55</v>
      </c>
      <c r="L16" s="54">
        <f t="shared" si="1"/>
        <v>-0.002979348473</v>
      </c>
      <c r="M16" s="54">
        <f>'2023'!B16/'2023'!C16</f>
        <v>0.0006349165539</v>
      </c>
      <c r="N16" s="54">
        <f>'2023'!D16/'2023'!E16</f>
        <v>-0.01969125994</v>
      </c>
      <c r="O16" s="54">
        <f>'2023'!F16/'2023'!G16</f>
        <v>0.05381976567</v>
      </c>
      <c r="P16" s="54">
        <f>'2023'!H16/'2023'!I16</f>
        <v>-0.01698625847</v>
      </c>
      <c r="Q16" s="4" t="str">
        <f>IF('2023'!B16&gt;=0,"Positiva","Negativa")</f>
        <v>Positiva</v>
      </c>
      <c r="R16" s="4" t="str">
        <f>IF('2023'!D16&gt;=0,"Positiva","Negativa")</f>
        <v>Negativa</v>
      </c>
      <c r="S16" s="4" t="str">
        <f>IF('2023'!F16&gt;=0,"Positiva","Negativa")</f>
        <v>Positiva</v>
      </c>
      <c r="T16" s="4" t="str">
        <f>IF('2023'!H16&gt;=0,"Positiva","Negativa")</f>
        <v>Negativa</v>
      </c>
      <c r="U16" s="4" t="str">
        <f t="shared" si="2"/>
        <v>Negativa</v>
      </c>
      <c r="V16" s="4"/>
      <c r="W16" s="4"/>
      <c r="X16" s="4"/>
      <c r="Y16" s="4"/>
      <c r="Z16" s="4"/>
      <c r="AA16" s="4"/>
      <c r="AB16" s="4"/>
      <c r="AC16" s="4"/>
    </row>
    <row r="17">
      <c r="A17" s="108">
        <v>14.0</v>
      </c>
      <c r="B17" s="53">
        <v>-792482.0563045728</v>
      </c>
      <c r="C17" s="53">
        <v>7251441.310000003</v>
      </c>
      <c r="D17" s="53">
        <v>-738568.3115107691</v>
      </c>
      <c r="E17" s="53">
        <v>7481835.220000002</v>
      </c>
      <c r="F17" s="53">
        <v>-362230.9854488918</v>
      </c>
      <c r="G17" s="53">
        <v>2831668.51</v>
      </c>
      <c r="H17" s="53">
        <v>-829431.5495927873</v>
      </c>
      <c r="I17" s="53">
        <v>5404879.870000001</v>
      </c>
      <c r="J17" s="53">
        <f>SUM('2023'!B17,'2023'!D17,'2023'!F17,'2023'!H17)</f>
        <v>1224560.777</v>
      </c>
      <c r="K17" s="53">
        <f>SUM('2023'!C17,'2023'!E17,'2023'!G17,'2023'!I17)</f>
        <v>19559060.94</v>
      </c>
      <c r="L17" s="54">
        <f t="shared" si="1"/>
        <v>0.06260836245</v>
      </c>
      <c r="M17" s="54">
        <f>'2023'!B17/'2023'!C17</f>
        <v>0.07610614048</v>
      </c>
      <c r="N17" s="54">
        <f>'2023'!D17/'2023'!E17</f>
        <v>0.0186412801</v>
      </c>
      <c r="O17" s="54">
        <f>'2023'!F17/'2023'!G17</f>
        <v>0.09768753973</v>
      </c>
      <c r="P17" s="54">
        <f>'2023'!H17/'2023'!I17</f>
        <v>0.08329158693</v>
      </c>
      <c r="Q17" s="4" t="str">
        <f>IF('2023'!B17&gt;=0,"Positiva","Negativa")</f>
        <v>Positiva</v>
      </c>
      <c r="R17" s="4" t="str">
        <f>IF('2023'!D17&gt;=0,"Positiva","Negativa")</f>
        <v>Positiva</v>
      </c>
      <c r="S17" s="4" t="str">
        <f>IF('2023'!F17&gt;=0,"Positiva","Negativa")</f>
        <v>Positiva</v>
      </c>
      <c r="T17" s="4" t="str">
        <f>IF('2023'!H17&gt;=0,"Positiva","Negativa")</f>
        <v>Positiva</v>
      </c>
      <c r="U17" s="4" t="str">
        <f t="shared" si="2"/>
        <v>Positiva</v>
      </c>
      <c r="V17" s="4"/>
      <c r="W17" s="4"/>
      <c r="X17" s="4"/>
      <c r="Y17" s="4"/>
      <c r="Z17" s="4"/>
      <c r="AA17" s="4"/>
      <c r="AB17" s="4"/>
      <c r="AC17" s="4"/>
    </row>
    <row r="18">
      <c r="A18" s="108">
        <v>15.0</v>
      </c>
      <c r="B18" s="53">
        <v>55134.72795257352</v>
      </c>
      <c r="C18" s="53">
        <v>7457418.7</v>
      </c>
      <c r="D18" s="53">
        <v>241210.68392178448</v>
      </c>
      <c r="E18" s="53">
        <v>7524980.569999999</v>
      </c>
      <c r="F18" s="53">
        <v>-96105.61908491616</v>
      </c>
      <c r="G18" s="53">
        <v>2837495.65</v>
      </c>
      <c r="H18" s="53">
        <v>-79904.322405816</v>
      </c>
      <c r="I18" s="53">
        <v>5243591.159999999</v>
      </c>
      <c r="J18" s="53">
        <f>SUM('2023'!B18,'2023'!D18,'2023'!F18,'2023'!H18)</f>
        <v>-2056197.028</v>
      </c>
      <c r="K18" s="53">
        <f>SUM('2023'!C18,'2023'!E18,'2023'!G18,'2023'!I18)</f>
        <v>20358370.76</v>
      </c>
      <c r="L18" s="54">
        <f t="shared" si="1"/>
        <v>-0.1010000777</v>
      </c>
      <c r="M18" s="54">
        <f>'2023'!B18/'2023'!C18</f>
        <v>-0.08526878378</v>
      </c>
      <c r="N18" s="54">
        <f>'2023'!D18/'2023'!E18</f>
        <v>-0.1518417343</v>
      </c>
      <c r="O18" s="54">
        <f>'2023'!F18/'2023'!G18</f>
        <v>0.002985554255</v>
      </c>
      <c r="P18" s="54">
        <f>'2023'!H18/'2023'!I18</f>
        <v>-0.1106816087</v>
      </c>
      <c r="Q18" s="4" t="str">
        <f>IF('2023'!B18&gt;=0,"Positiva","Negativa")</f>
        <v>Negativa</v>
      </c>
      <c r="R18" s="4" t="str">
        <f>IF('2023'!D18&gt;=0,"Positiva","Negativa")</f>
        <v>Negativa</v>
      </c>
      <c r="S18" s="4" t="str">
        <f>IF('2023'!F18&gt;=0,"Positiva","Negativa")</f>
        <v>Positiva</v>
      </c>
      <c r="T18" s="4" t="str">
        <f>IF('2023'!H18&gt;=0,"Positiva","Negativa")</f>
        <v>Negativa</v>
      </c>
      <c r="U18" s="4" t="str">
        <f t="shared" si="2"/>
        <v>Negativa</v>
      </c>
      <c r="V18" s="4"/>
      <c r="W18" s="4"/>
      <c r="X18" s="4"/>
      <c r="Y18" s="4"/>
      <c r="Z18" s="4"/>
      <c r="AA18" s="4"/>
      <c r="AB18" s="4"/>
      <c r="AC18" s="4"/>
    </row>
    <row r="19">
      <c r="A19" s="108">
        <v>16.0</v>
      </c>
      <c r="B19" s="53">
        <v>-348101.57174278185</v>
      </c>
      <c r="C19" s="53">
        <v>6685134.329999999</v>
      </c>
      <c r="D19" s="53">
        <v>-301950.8273603214</v>
      </c>
      <c r="E19" s="53">
        <v>6814760.630000001</v>
      </c>
      <c r="F19" s="53">
        <v>-148704.7873727054</v>
      </c>
      <c r="G19" s="53">
        <v>2666532.77</v>
      </c>
      <c r="H19" s="53">
        <v>-367943.3307846234</v>
      </c>
      <c r="I19" s="53">
        <v>4692033.799999999</v>
      </c>
      <c r="J19" s="53">
        <f>SUM('2023'!B19,'2023'!D19,'2023'!F19,'2023'!H19)</f>
        <v>-362025.2796</v>
      </c>
      <c r="K19" s="53">
        <f>SUM('2023'!C19,'2023'!E19,'2023'!G19,'2023'!I19)</f>
        <v>18172469.14</v>
      </c>
      <c r="L19" s="54">
        <f t="shared" si="1"/>
        <v>-0.01992163403</v>
      </c>
      <c r="M19" s="54">
        <f>'2023'!B19/'2023'!C19</f>
        <v>-0.01705744755</v>
      </c>
      <c r="N19" s="54">
        <f>'2023'!D19/'2023'!E19</f>
        <v>-0.03102598875</v>
      </c>
      <c r="O19" s="54">
        <f>'2023'!F19/'2023'!G19</f>
        <v>-0.003913390143</v>
      </c>
      <c r="P19" s="54">
        <f>'2023'!H19/'2023'!I19</f>
        <v>-0.01823615665</v>
      </c>
      <c r="Q19" s="4" t="str">
        <f>IF('2023'!B19&gt;=0,"Positiva","Negativa")</f>
        <v>Negativa</v>
      </c>
      <c r="R19" s="4" t="str">
        <f>IF('2023'!D19&gt;=0,"Positiva","Negativa")</f>
        <v>Negativa</v>
      </c>
      <c r="S19" s="4" t="str">
        <f>IF('2023'!F19&gt;=0,"Positiva","Negativa")</f>
        <v>Negativa</v>
      </c>
      <c r="T19" s="4" t="str">
        <f>IF('2023'!H19&gt;=0,"Positiva","Negativa")</f>
        <v>Negativa</v>
      </c>
      <c r="U19" s="4" t="str">
        <f t="shared" si="2"/>
        <v>Negativa</v>
      </c>
      <c r="V19" s="4"/>
      <c r="W19" s="4"/>
      <c r="X19" s="4"/>
      <c r="Y19" s="4"/>
      <c r="Z19" s="4"/>
      <c r="AA19" s="4"/>
      <c r="AB19" s="4"/>
      <c r="AC19" s="4"/>
    </row>
    <row r="20">
      <c r="A20" s="108">
        <v>17.0</v>
      </c>
      <c r="B20" s="53">
        <v>-116447.42224006657</v>
      </c>
      <c r="C20" s="53">
        <v>6849145.740000001</v>
      </c>
      <c r="D20" s="53">
        <v>118269.67502581439</v>
      </c>
      <c r="E20" s="53">
        <v>6437292.77</v>
      </c>
      <c r="F20" s="53">
        <v>11171.11292000825</v>
      </c>
      <c r="G20" s="53">
        <v>2578893.8099999996</v>
      </c>
      <c r="H20" s="53">
        <v>22840.70734635848</v>
      </c>
      <c r="I20" s="53">
        <v>4564971.359999999</v>
      </c>
      <c r="J20" s="53">
        <f>SUM('2023'!B20,'2023'!D20,'2023'!F20,'2023'!H20)</f>
        <v>-861526.1312</v>
      </c>
      <c r="K20" s="53">
        <f>SUM('2023'!C20,'2023'!E20,'2023'!G20,'2023'!I20)</f>
        <v>19435735.86</v>
      </c>
      <c r="L20" s="54">
        <f t="shared" si="1"/>
        <v>-0.04432691087</v>
      </c>
      <c r="M20" s="54">
        <f>'2023'!B20/'2023'!C20</f>
        <v>-0.04059837966</v>
      </c>
      <c r="N20" s="54">
        <f>'2023'!D20/'2023'!E20</f>
        <v>-0.04411204168</v>
      </c>
      <c r="O20" s="54">
        <f>'2023'!F20/'2023'!G20</f>
        <v>-0.02347705673</v>
      </c>
      <c r="P20" s="54">
        <f>'2023'!H20/'2023'!I20</f>
        <v>-0.06194576031</v>
      </c>
      <c r="Q20" s="4" t="str">
        <f>IF('2023'!B20&gt;=0,"Positiva","Negativa")</f>
        <v>Negativa</v>
      </c>
      <c r="R20" s="4" t="str">
        <f>IF('2023'!D20&gt;=0,"Positiva","Negativa")</f>
        <v>Negativa</v>
      </c>
      <c r="S20" s="4" t="str">
        <f>IF('2023'!F20&gt;=0,"Positiva","Negativa")</f>
        <v>Negativa</v>
      </c>
      <c r="T20" s="4" t="str">
        <f>IF('2023'!H20&gt;=0,"Positiva","Negativa")</f>
        <v>Negativa</v>
      </c>
      <c r="U20" s="4" t="str">
        <f t="shared" si="2"/>
        <v>Negativa</v>
      </c>
      <c r="V20" s="4"/>
      <c r="W20" s="4"/>
      <c r="X20" s="4"/>
      <c r="Y20" s="4"/>
      <c r="Z20" s="4"/>
      <c r="AA20" s="4"/>
      <c r="AB20" s="4"/>
      <c r="AC20" s="4"/>
    </row>
    <row r="21">
      <c r="A21" s="108">
        <v>18.0</v>
      </c>
      <c r="B21" s="53">
        <v>29477.800894174197</v>
      </c>
      <c r="C21" s="53">
        <v>8457797.95</v>
      </c>
      <c r="D21" s="53">
        <v>85939.90261851596</v>
      </c>
      <c r="E21" s="53">
        <v>7992271.34</v>
      </c>
      <c r="F21" s="53">
        <v>-249105.83038120676</v>
      </c>
      <c r="G21" s="53">
        <v>3245606.9299999997</v>
      </c>
      <c r="H21" s="53">
        <v>-506609.52592081804</v>
      </c>
      <c r="I21" s="53">
        <v>5127175.120000001</v>
      </c>
      <c r="J21" s="53">
        <f>SUM('2023'!B21,'2023'!D21,'2023'!F21,'2023'!H21)</f>
        <v>1029933.934</v>
      </c>
      <c r="K21" s="53">
        <f>SUM('2023'!C21,'2023'!E21,'2023'!G21,'2023'!I21)</f>
        <v>23775652.11</v>
      </c>
      <c r="L21" s="54">
        <f t="shared" si="1"/>
        <v>0.04331885111</v>
      </c>
      <c r="M21" s="54">
        <f>'2023'!B21/'2023'!C21</f>
        <v>0.07249688684</v>
      </c>
      <c r="N21" s="54">
        <f>'2023'!D21/'2023'!E21</f>
        <v>0.01036164117</v>
      </c>
      <c r="O21" s="54">
        <f>'2023'!F21/'2023'!G21</f>
        <v>0.07557014822</v>
      </c>
      <c r="P21" s="54">
        <f>'2023'!H21/'2023'!I21</f>
        <v>0.02753159685</v>
      </c>
      <c r="Q21" s="4" t="str">
        <f>IF('2023'!B21&gt;=0,"Positiva","Negativa")</f>
        <v>Positiva</v>
      </c>
      <c r="R21" s="4" t="str">
        <f>IF('2023'!D21&gt;=0,"Positiva","Negativa")</f>
        <v>Positiva</v>
      </c>
      <c r="S21" s="4" t="str">
        <f>IF('2023'!F21&gt;=0,"Positiva","Negativa")</f>
        <v>Positiva</v>
      </c>
      <c r="T21" s="4" t="str">
        <f>IF('2023'!H21&gt;=0,"Positiva","Negativa")</f>
        <v>Positiva</v>
      </c>
      <c r="U21" s="4" t="str">
        <f t="shared" si="2"/>
        <v>Positiva</v>
      </c>
      <c r="V21" s="4"/>
      <c r="W21" s="4"/>
      <c r="X21" s="4"/>
      <c r="Y21" s="4"/>
      <c r="Z21" s="4"/>
      <c r="AA21" s="4"/>
      <c r="AB21" s="4"/>
      <c r="AC21" s="4"/>
    </row>
    <row r="22">
      <c r="A22" s="108">
        <v>19.0</v>
      </c>
      <c r="B22" s="53">
        <v>-567408.9520312791</v>
      </c>
      <c r="C22" s="53">
        <v>2.2455602900000006E7</v>
      </c>
      <c r="D22" s="53">
        <v>136067.15084723552</v>
      </c>
      <c r="E22" s="53">
        <v>2.3301188490000006E7</v>
      </c>
      <c r="F22" s="53">
        <v>-254272.03929864138</v>
      </c>
      <c r="G22" s="53">
        <v>8742656.04</v>
      </c>
      <c r="H22" s="53">
        <v>-395111.694692537</v>
      </c>
      <c r="I22" s="53">
        <v>1.3173648E7</v>
      </c>
      <c r="J22" s="53">
        <f>SUM('2023'!B22,'2023'!D22,'2023'!F22,'2023'!H22)</f>
        <v>115568.8344</v>
      </c>
      <c r="K22" s="53">
        <f>SUM('2023'!C22,'2023'!E22,'2023'!G22,'2023'!I22)</f>
        <v>59886050.72</v>
      </c>
      <c r="L22" s="54">
        <f t="shared" si="1"/>
        <v>0.001929812252</v>
      </c>
      <c r="M22" s="54">
        <f>'2023'!B22/'2023'!C22</f>
        <v>-0.01323355415</v>
      </c>
      <c r="N22" s="54">
        <f>'2023'!D22/'2023'!E22</f>
        <v>0.01376645891</v>
      </c>
      <c r="O22" s="54">
        <f>'2023'!F22/'2023'!G22</f>
        <v>0.03381617557</v>
      </c>
      <c r="P22" s="54">
        <f>'2023'!H22/'2023'!I22</f>
        <v>-0.01163941529</v>
      </c>
      <c r="Q22" s="4" t="str">
        <f>IF('2023'!B22&gt;=0,"Positiva","Negativa")</f>
        <v>Negativa</v>
      </c>
      <c r="R22" s="4" t="str">
        <f>IF('2023'!D22&gt;=0,"Positiva","Negativa")</f>
        <v>Positiva</v>
      </c>
      <c r="S22" s="4" t="str">
        <f>IF('2023'!F22&gt;=0,"Positiva","Negativa")</f>
        <v>Positiva</v>
      </c>
      <c r="T22" s="4" t="str">
        <f>IF('2023'!H22&gt;=0,"Positiva","Negativa")</f>
        <v>Negativa</v>
      </c>
      <c r="U22" s="4" t="str">
        <f t="shared" si="2"/>
        <v>Positiva</v>
      </c>
      <c r="V22" s="4"/>
      <c r="W22" s="4"/>
      <c r="X22" s="4"/>
      <c r="Y22" s="4"/>
      <c r="Z22" s="4"/>
      <c r="AA22" s="4"/>
      <c r="AB22" s="4"/>
      <c r="AC22" s="4"/>
    </row>
    <row r="23">
      <c r="A23" s="108">
        <v>20.0</v>
      </c>
      <c r="B23" s="53">
        <v>28831.203517656395</v>
      </c>
      <c r="C23" s="53">
        <v>7219348.630000003</v>
      </c>
      <c r="D23" s="53">
        <v>-60793.31126416986</v>
      </c>
      <c r="E23" s="53">
        <v>7400606.850000001</v>
      </c>
      <c r="F23" s="53">
        <v>-132432.45874740076</v>
      </c>
      <c r="G23" s="53">
        <v>2788799.21</v>
      </c>
      <c r="H23" s="53">
        <v>-79180.81251353608</v>
      </c>
      <c r="I23" s="53">
        <v>4571144.77</v>
      </c>
      <c r="J23" s="53">
        <f>SUM('2023'!B23,'2023'!D23,'2023'!F23,'2023'!H23)</f>
        <v>-110343.4249</v>
      </c>
      <c r="K23" s="53">
        <f>SUM('2023'!C23,'2023'!E23,'2023'!G23,'2023'!I23)</f>
        <v>18319605.93</v>
      </c>
      <c r="L23" s="54">
        <f t="shared" si="1"/>
        <v>-0.006023242276</v>
      </c>
      <c r="M23" s="54">
        <f>'2023'!B23/'2023'!C23</f>
        <v>-0.03376171242</v>
      </c>
      <c r="N23" s="54">
        <f>'2023'!D23/'2023'!E23</f>
        <v>-0.01370464746</v>
      </c>
      <c r="O23" s="54">
        <f>'2023'!F23/'2023'!G23</f>
        <v>0.05500931058</v>
      </c>
      <c r="P23" s="54">
        <f>'2023'!H23/'2023'!I23</f>
        <v>0.01043522206</v>
      </c>
      <c r="Q23" s="4" t="str">
        <f>IF('2023'!B23&gt;=0,"Positiva","Negativa")</f>
        <v>Negativa</v>
      </c>
      <c r="R23" s="4" t="str">
        <f>IF('2023'!D23&gt;=0,"Positiva","Negativa")</f>
        <v>Negativa</v>
      </c>
      <c r="S23" s="4" t="str">
        <f>IF('2023'!F23&gt;=0,"Positiva","Negativa")</f>
        <v>Positiva</v>
      </c>
      <c r="T23" s="4" t="str">
        <f>IF('2023'!H23&gt;=0,"Positiva","Negativa")</f>
        <v>Positiva</v>
      </c>
      <c r="U23" s="4" t="str">
        <f t="shared" si="2"/>
        <v>Negativa</v>
      </c>
      <c r="V23" s="4"/>
      <c r="W23" s="4"/>
      <c r="X23" s="4"/>
      <c r="Y23" s="4"/>
      <c r="Z23" s="4"/>
      <c r="AA23" s="4"/>
      <c r="AB23" s="4"/>
      <c r="AC23" s="4"/>
    </row>
    <row r="24">
      <c r="A24" s="108">
        <v>21.0</v>
      </c>
      <c r="B24" s="53">
        <v>-38742.16088196238</v>
      </c>
      <c r="C24" s="53">
        <v>6527265.850000001</v>
      </c>
      <c r="D24" s="53">
        <v>12121.44378150214</v>
      </c>
      <c r="E24" s="53">
        <v>6419616.76</v>
      </c>
      <c r="F24" s="53">
        <v>68305.6576262745</v>
      </c>
      <c r="G24" s="53">
        <v>2622724.6199999996</v>
      </c>
      <c r="H24" s="53">
        <v>-116288.60453558779</v>
      </c>
      <c r="I24" s="53">
        <v>4165506.520000001</v>
      </c>
      <c r="J24" s="53">
        <f>SUM('2023'!B24,'2023'!D24,'2023'!F24,'2023'!H24)</f>
        <v>-279141.6183</v>
      </c>
      <c r="K24" s="53">
        <f>SUM('2023'!C24,'2023'!E24,'2023'!G24,'2023'!I24)</f>
        <v>16217196.33</v>
      </c>
      <c r="L24" s="54">
        <f t="shared" si="1"/>
        <v>-0.01721269279</v>
      </c>
      <c r="M24" s="54">
        <f>'2023'!B24/'2023'!C24</f>
        <v>-0.004388045517</v>
      </c>
      <c r="N24" s="54">
        <f>'2023'!D24/'2023'!E24</f>
        <v>-0.02961482988</v>
      </c>
      <c r="O24" s="54">
        <f>'2023'!F24/'2023'!G24</f>
        <v>0.01051755486</v>
      </c>
      <c r="P24" s="54">
        <f>'2023'!H24/'2023'!I24</f>
        <v>-0.0337720746</v>
      </c>
      <c r="Q24" s="4" t="str">
        <f>IF('2023'!B24&gt;=0,"Positiva","Negativa")</f>
        <v>Negativa</v>
      </c>
      <c r="R24" s="4" t="str">
        <f>IF('2023'!D24&gt;=0,"Positiva","Negativa")</f>
        <v>Negativa</v>
      </c>
      <c r="S24" s="4" t="str">
        <f>IF('2023'!F24&gt;=0,"Positiva","Negativa")</f>
        <v>Positiva</v>
      </c>
      <c r="T24" s="4" t="str">
        <f>IF('2023'!H24&gt;=0,"Positiva","Negativa")</f>
        <v>Negativa</v>
      </c>
      <c r="U24" s="4" t="str">
        <f t="shared" si="2"/>
        <v>Negativa</v>
      </c>
      <c r="V24" s="4"/>
      <c r="W24" s="4"/>
      <c r="X24" s="4"/>
      <c r="Y24" s="4"/>
      <c r="Z24" s="4"/>
      <c r="AA24" s="4"/>
      <c r="AB24" s="4"/>
      <c r="AC24" s="4"/>
    </row>
    <row r="25">
      <c r="A25" s="108">
        <v>22.0</v>
      </c>
      <c r="B25" s="53">
        <v>48291.598423277996</v>
      </c>
      <c r="C25" s="53">
        <v>6427162.710000001</v>
      </c>
      <c r="D25" s="53">
        <v>261581.5680438498</v>
      </c>
      <c r="E25" s="53">
        <v>6011358.03</v>
      </c>
      <c r="F25" s="53">
        <v>96918.36581744874</v>
      </c>
      <c r="G25" s="53">
        <v>2527392.9899999998</v>
      </c>
      <c r="H25" s="53">
        <v>128884.7884458554</v>
      </c>
      <c r="I25" s="53">
        <v>4262675.140000001</v>
      </c>
      <c r="J25" s="53">
        <f>SUM('2023'!B25,'2023'!D25,'2023'!F25,'2023'!H25)</f>
        <v>71588.24569</v>
      </c>
      <c r="K25" s="53">
        <f>SUM('2023'!C25,'2023'!E25,'2023'!G25,'2023'!I25)</f>
        <v>18607651.9</v>
      </c>
      <c r="L25" s="54">
        <f t="shared" si="1"/>
        <v>0.003847247685</v>
      </c>
      <c r="M25" s="54">
        <f>'2023'!B25/'2023'!C25</f>
        <v>0.0008494637354</v>
      </c>
      <c r="N25" s="54">
        <f>'2023'!D25/'2023'!E25</f>
        <v>-0.01214948313</v>
      </c>
      <c r="O25" s="54">
        <f>'2023'!F25/'2023'!G25</f>
        <v>0.02246696041</v>
      </c>
      <c r="P25" s="54">
        <f>'2023'!H25/'2023'!I25</f>
        <v>0.02080967582</v>
      </c>
      <c r="Q25" s="4" t="str">
        <f>IF('2023'!B25&gt;=0,"Positiva","Negativa")</f>
        <v>Positiva</v>
      </c>
      <c r="R25" s="4" t="str">
        <f>IF('2023'!D25&gt;=0,"Positiva","Negativa")</f>
        <v>Negativa</v>
      </c>
      <c r="S25" s="4" t="str">
        <f>IF('2023'!F25&gt;=0,"Positiva","Negativa")</f>
        <v>Positiva</v>
      </c>
      <c r="T25" s="4" t="str">
        <f>IF('2023'!H25&gt;=0,"Positiva","Negativa")</f>
        <v>Positiva</v>
      </c>
      <c r="U25" s="4" t="str">
        <f t="shared" si="2"/>
        <v>Positiva</v>
      </c>
      <c r="V25" s="4"/>
      <c r="W25" s="4"/>
      <c r="X25" s="4"/>
      <c r="Y25" s="4"/>
      <c r="Z25" s="4"/>
      <c r="AA25" s="4"/>
      <c r="AB25" s="4"/>
      <c r="AC25" s="4"/>
    </row>
    <row r="26">
      <c r="A26" s="108">
        <v>23.0</v>
      </c>
      <c r="B26" s="53">
        <v>-171198.2485548478</v>
      </c>
      <c r="C26" s="53">
        <v>8381097.4</v>
      </c>
      <c r="D26" s="53">
        <v>-416236.25543309056</v>
      </c>
      <c r="E26" s="53">
        <v>9099116.919999998</v>
      </c>
      <c r="F26" s="53">
        <v>-267669.95385714003</v>
      </c>
      <c r="G26" s="53">
        <v>3183739.6799999992</v>
      </c>
      <c r="H26" s="53">
        <v>-243085.32284121565</v>
      </c>
      <c r="I26" s="53">
        <v>6273508.660000001</v>
      </c>
      <c r="J26" s="53">
        <f>SUM('2023'!B26,'2023'!D26,'2023'!F26,'2023'!H26)</f>
        <v>852388.2251</v>
      </c>
      <c r="K26" s="53">
        <f>SUM('2023'!C26,'2023'!E26,'2023'!G26,'2023'!I26)</f>
        <v>27791156.16</v>
      </c>
      <c r="L26" s="54">
        <f t="shared" si="1"/>
        <v>0.03067120418</v>
      </c>
      <c r="M26" s="54">
        <f>'2023'!B26/'2023'!C26</f>
        <v>0.02219923182</v>
      </c>
      <c r="N26" s="54">
        <f>'2023'!D26/'2023'!E26</f>
        <v>0.00267780139</v>
      </c>
      <c r="O26" s="54">
        <f>'2023'!F26/'2023'!G26</f>
        <v>0.06558636969</v>
      </c>
      <c r="P26" s="54">
        <f>'2023'!H26/'2023'!I26</f>
        <v>0.0628654768</v>
      </c>
      <c r="Q26" s="4" t="str">
        <f>IF('2023'!B26&gt;=0,"Positiva","Negativa")</f>
        <v>Positiva</v>
      </c>
      <c r="R26" s="4" t="str">
        <f>IF('2023'!D26&gt;=0,"Positiva","Negativa")</f>
        <v>Positiva</v>
      </c>
      <c r="S26" s="4" t="str">
        <f>IF('2023'!F26&gt;=0,"Positiva","Negativa")</f>
        <v>Positiva</v>
      </c>
      <c r="T26" s="4" t="str">
        <f>IF('2023'!H26&gt;=0,"Positiva","Negativa")</f>
        <v>Positiva</v>
      </c>
      <c r="U26" s="4" t="str">
        <f t="shared" si="2"/>
        <v>Positiva</v>
      </c>
      <c r="V26" s="4"/>
      <c r="W26" s="4"/>
      <c r="X26" s="4"/>
      <c r="Y26" s="4"/>
      <c r="Z26" s="4"/>
      <c r="AA26" s="4"/>
      <c r="AB26" s="4"/>
      <c r="AC26" s="4"/>
    </row>
    <row r="27">
      <c r="A27" s="108">
        <v>24.0</v>
      </c>
      <c r="B27" s="53">
        <v>-411202.2763690084</v>
      </c>
      <c r="C27" s="53">
        <v>1.2333179300000003E7</v>
      </c>
      <c r="D27" s="53">
        <v>512912.2664256637</v>
      </c>
      <c r="E27" s="53">
        <v>1.4734234439999998E7</v>
      </c>
      <c r="F27" s="53">
        <v>273908.91697045654</v>
      </c>
      <c r="G27" s="53">
        <v>4952759.63</v>
      </c>
      <c r="H27" s="53">
        <v>1846214.3817829539</v>
      </c>
      <c r="I27" s="53">
        <v>9485076.98</v>
      </c>
      <c r="J27" s="53">
        <f>SUM('2023'!B27,'2023'!D27,'2023'!F27,'2023'!H27)</f>
        <v>-238927.164</v>
      </c>
      <c r="K27" s="53">
        <f>SUM('2023'!C27,'2023'!E27,'2023'!G27,'2023'!I27)</f>
        <v>27181064.24</v>
      </c>
      <c r="L27" s="54">
        <f t="shared" si="1"/>
        <v>-0.008790206367</v>
      </c>
      <c r="M27" s="54">
        <f>'2023'!B27/'2023'!C27</f>
        <v>-0.02733160754</v>
      </c>
      <c r="N27" s="54">
        <f>'2023'!D27/'2023'!E27</f>
        <v>0.05273386695</v>
      </c>
      <c r="O27" s="54">
        <f>'2023'!F27/'2023'!G27</f>
        <v>-0.02433056809</v>
      </c>
      <c r="P27" s="54">
        <f>'2023'!H27/'2023'!I27</f>
        <v>-0.07966447527</v>
      </c>
      <c r="Q27" s="4" t="str">
        <f>IF('2023'!B27&gt;=0,"Positiva","Negativa")</f>
        <v>Negativa</v>
      </c>
      <c r="R27" s="4" t="str">
        <f>IF('2023'!D27&gt;=0,"Positiva","Negativa")</f>
        <v>Positiva</v>
      </c>
      <c r="S27" s="4" t="str">
        <f>IF('2023'!F27&gt;=0,"Positiva","Negativa")</f>
        <v>Negativa</v>
      </c>
      <c r="T27" s="4" t="str">
        <f>IF('2023'!H27&gt;=0,"Positiva","Negativa")</f>
        <v>Negativa</v>
      </c>
      <c r="U27" s="4" t="str">
        <f t="shared" si="2"/>
        <v>Negativa</v>
      </c>
      <c r="V27" s="4"/>
      <c r="W27" s="4"/>
      <c r="X27" s="4"/>
      <c r="Y27" s="4"/>
      <c r="Z27" s="4"/>
      <c r="AA27" s="4"/>
      <c r="AB27" s="4"/>
      <c r="AC27" s="4"/>
    </row>
    <row r="28">
      <c r="A28" s="108">
        <v>25.0</v>
      </c>
      <c r="B28" s="53">
        <v>-624463.7119529675</v>
      </c>
      <c r="C28" s="53">
        <v>7384001.32</v>
      </c>
      <c r="D28" s="53">
        <v>64677.035768097674</v>
      </c>
      <c r="E28" s="53">
        <v>7335424.5200000005</v>
      </c>
      <c r="F28" s="53">
        <v>-147808.62446482098</v>
      </c>
      <c r="G28" s="53">
        <v>2702031.45</v>
      </c>
      <c r="H28" s="53">
        <v>134154.6021058991</v>
      </c>
      <c r="I28" s="53">
        <v>4922381.81</v>
      </c>
      <c r="J28" s="53">
        <f>SUM('2023'!B28,'2023'!D28,'2023'!F28,'2023'!H28)</f>
        <v>194761.2849</v>
      </c>
      <c r="K28" s="53">
        <f>SUM('2023'!C28,'2023'!E28,'2023'!G28,'2023'!I28)</f>
        <v>17770447.61</v>
      </c>
      <c r="L28" s="54">
        <f t="shared" si="1"/>
        <v>0.01095984126</v>
      </c>
      <c r="M28" s="54">
        <f>'2023'!B28/'2023'!C28</f>
        <v>0.0551950093</v>
      </c>
      <c r="N28" s="54">
        <f>'2023'!D28/'2023'!E28</f>
        <v>0.004758209112</v>
      </c>
      <c r="O28" s="54">
        <f>'2023'!F28/'2023'!G28</f>
        <v>0.01580213686</v>
      </c>
      <c r="P28" s="54">
        <f>'2023'!H28/'2023'!I28</f>
        <v>-0.05345312349</v>
      </c>
      <c r="Q28" s="4" t="str">
        <f>IF('2023'!B28&gt;=0,"Positiva","Negativa")</f>
        <v>Positiva</v>
      </c>
      <c r="R28" s="4" t="str">
        <f>IF('2023'!D28&gt;=0,"Positiva","Negativa")</f>
        <v>Positiva</v>
      </c>
      <c r="S28" s="4" t="str">
        <f>IF('2023'!F28&gt;=0,"Positiva","Negativa")</f>
        <v>Positiva</v>
      </c>
      <c r="T28" s="4" t="str">
        <f>IF('2023'!H28&gt;=0,"Positiva","Negativa")</f>
        <v>Negativa</v>
      </c>
      <c r="U28" s="4" t="str">
        <f t="shared" si="2"/>
        <v>Positiva</v>
      </c>
      <c r="V28" s="4"/>
      <c r="W28" s="4"/>
      <c r="X28" s="4"/>
      <c r="Y28" s="4"/>
      <c r="Z28" s="4"/>
      <c r="AA28" s="4"/>
      <c r="AB28" s="4"/>
      <c r="AC28" s="4"/>
    </row>
    <row r="29">
      <c r="A29" s="108">
        <v>26.0</v>
      </c>
      <c r="B29" s="53">
        <v>218.40446764770604</v>
      </c>
      <c r="C29" s="53">
        <v>6988948.989999997</v>
      </c>
      <c r="D29" s="53">
        <v>-36466.13813659158</v>
      </c>
      <c r="E29" s="53">
        <v>6541587.76</v>
      </c>
      <c r="F29" s="53">
        <v>-57194.739544641816</v>
      </c>
      <c r="G29" s="53">
        <v>2610880.7800000003</v>
      </c>
      <c r="H29" s="53">
        <v>83551.91759686297</v>
      </c>
      <c r="I29" s="53">
        <v>4721060.5600000005</v>
      </c>
      <c r="J29" s="53">
        <f>SUM('2023'!B29,'2023'!D29,'2023'!F29,'2023'!H29)</f>
        <v>-123769.0545</v>
      </c>
      <c r="K29" s="53">
        <f>SUM('2023'!C29,'2023'!E29,'2023'!G29,'2023'!I29)</f>
        <v>18466739.47</v>
      </c>
      <c r="L29" s="54">
        <f t="shared" si="1"/>
        <v>-0.006702268944</v>
      </c>
      <c r="M29" s="54">
        <f>'2023'!B29/'2023'!C29</f>
        <v>0.001582324485</v>
      </c>
      <c r="N29" s="54">
        <f>'2023'!D29/'2023'!E29</f>
        <v>0.01306871153</v>
      </c>
      <c r="O29" s="54">
        <f>'2023'!F29/'2023'!G29</f>
        <v>0.004233975563</v>
      </c>
      <c r="P29" s="54">
        <f>'2023'!H29/'2023'!I29</f>
        <v>-0.05430536458</v>
      </c>
      <c r="Q29" s="4" t="str">
        <f>IF('2023'!B29&gt;=0,"Positiva","Negativa")</f>
        <v>Positiva</v>
      </c>
      <c r="R29" s="4" t="str">
        <f>IF('2023'!D29&gt;=0,"Positiva","Negativa")</f>
        <v>Positiva</v>
      </c>
      <c r="S29" s="4" t="str">
        <f>IF('2023'!F29&gt;=0,"Positiva","Negativa")</f>
        <v>Positiva</v>
      </c>
      <c r="T29" s="4" t="str">
        <f>IF('2023'!H29&gt;=0,"Positiva","Negativa")</f>
        <v>Negativa</v>
      </c>
      <c r="U29" s="4" t="str">
        <f t="shared" si="2"/>
        <v>Negativa</v>
      </c>
      <c r="V29" s="4"/>
      <c r="W29" s="4"/>
      <c r="X29" s="4"/>
      <c r="Y29" s="4"/>
      <c r="Z29" s="4"/>
      <c r="AA29" s="4"/>
      <c r="AB29" s="4"/>
      <c r="AC29" s="4"/>
    </row>
    <row r="30">
      <c r="A30" s="108">
        <v>27.0</v>
      </c>
      <c r="B30" s="53">
        <v>67072.24746954328</v>
      </c>
      <c r="C30" s="53">
        <v>8078574.720000001</v>
      </c>
      <c r="D30" s="53">
        <v>64892.74199200558</v>
      </c>
      <c r="E30" s="53">
        <v>8193167.499999999</v>
      </c>
      <c r="F30" s="53">
        <v>-171750.44888980946</v>
      </c>
      <c r="G30" s="53">
        <v>2929596.91</v>
      </c>
      <c r="H30" s="53">
        <v>-62317.150408146495</v>
      </c>
      <c r="I30" s="53">
        <v>5652438.999999999</v>
      </c>
      <c r="J30" s="53">
        <f>SUM('2023'!B30,'2023'!D30,'2023'!F30,'2023'!H30)</f>
        <v>-148891.3036</v>
      </c>
      <c r="K30" s="53">
        <f>SUM('2023'!C30,'2023'!E30,'2023'!G30,'2023'!I30)</f>
        <v>22723230.08</v>
      </c>
      <c r="L30" s="54">
        <f t="shared" si="1"/>
        <v>-0.006552382871</v>
      </c>
      <c r="M30" s="54">
        <f>'2023'!B30/'2023'!C30</f>
        <v>-0.01547682607</v>
      </c>
      <c r="N30" s="54">
        <f>'2023'!D30/'2023'!E30</f>
        <v>0.006054518793</v>
      </c>
      <c r="O30" s="54">
        <f>'2023'!F30/'2023'!G30</f>
        <v>0.01537319286</v>
      </c>
      <c r="P30" s="54">
        <f>'2023'!H30/'2023'!I30</f>
        <v>-0.02249220489</v>
      </c>
      <c r="Q30" s="4" t="str">
        <f>IF('2023'!B30&gt;=0,"Positiva","Negativa")</f>
        <v>Negativa</v>
      </c>
      <c r="R30" s="4" t="str">
        <f>IF('2023'!D30&gt;=0,"Positiva","Negativa")</f>
        <v>Positiva</v>
      </c>
      <c r="S30" s="4" t="str">
        <f>IF('2023'!F30&gt;=0,"Positiva","Negativa")</f>
        <v>Positiva</v>
      </c>
      <c r="T30" s="4" t="str">
        <f>IF('2023'!H30&gt;=0,"Positiva","Negativa")</f>
        <v>Negativa</v>
      </c>
      <c r="U30" s="4" t="str">
        <f t="shared" si="2"/>
        <v>Negativa</v>
      </c>
      <c r="V30" s="4"/>
      <c r="W30" s="4"/>
      <c r="X30" s="4"/>
      <c r="Y30" s="4"/>
      <c r="Z30" s="4"/>
      <c r="AA30" s="4"/>
      <c r="AB30" s="4"/>
      <c r="AC30" s="4"/>
    </row>
    <row r="31">
      <c r="A31" s="108">
        <v>28.0</v>
      </c>
      <c r="B31" s="53">
        <v>95683.73927729166</v>
      </c>
      <c r="C31" s="53">
        <v>7509745.440000001</v>
      </c>
      <c r="D31" s="53">
        <v>163581.03702660836</v>
      </c>
      <c r="E31" s="53">
        <v>7643795.91</v>
      </c>
      <c r="F31" s="53">
        <v>-107253.18273425907</v>
      </c>
      <c r="G31" s="53">
        <v>2577758.6400000006</v>
      </c>
      <c r="H31" s="53">
        <v>5226.634138608819</v>
      </c>
      <c r="I31" s="53">
        <v>4892346.62</v>
      </c>
      <c r="J31" s="53">
        <f>SUM('2023'!B31,'2023'!D31,'2023'!F31,'2023'!H31)</f>
        <v>27736.13968</v>
      </c>
      <c r="K31" s="53">
        <f>SUM('2023'!C31,'2023'!E31,'2023'!G31,'2023'!I31)</f>
        <v>20517899.26</v>
      </c>
      <c r="L31" s="54">
        <f t="shared" si="1"/>
        <v>0.001351802118</v>
      </c>
      <c r="M31" s="54">
        <f>'2023'!B31/'2023'!C31</f>
        <v>0.002546894413</v>
      </c>
      <c r="N31" s="54">
        <f>'2023'!D31/'2023'!E31</f>
        <v>0.01633775364</v>
      </c>
      <c r="O31" s="54">
        <f>'2023'!F31/'2023'!G31</f>
        <v>0.01430620836</v>
      </c>
      <c r="P31" s="54">
        <f>'2023'!H31/'2023'!I31</f>
        <v>-0.02911370306</v>
      </c>
      <c r="Q31" s="4" t="str">
        <f>IF('2023'!B31&gt;=0,"Positiva","Negativa")</f>
        <v>Positiva</v>
      </c>
      <c r="R31" s="4" t="str">
        <f>IF('2023'!D31&gt;=0,"Positiva","Negativa")</f>
        <v>Positiva</v>
      </c>
      <c r="S31" s="4" t="str">
        <f>IF('2023'!F31&gt;=0,"Positiva","Negativa")</f>
        <v>Positiva</v>
      </c>
      <c r="T31" s="4" t="str">
        <f>IF('2023'!H31&gt;=0,"Positiva","Negativa")</f>
        <v>Negativa</v>
      </c>
      <c r="U31" s="4" t="str">
        <f t="shared" si="2"/>
        <v>Positiva</v>
      </c>
      <c r="V31" s="4"/>
      <c r="W31" s="4"/>
      <c r="X31" s="4"/>
      <c r="Y31" s="4"/>
      <c r="Z31" s="4"/>
      <c r="AA31" s="4"/>
      <c r="AB31" s="4"/>
      <c r="AC31" s="4"/>
    </row>
    <row r="32">
      <c r="A32" s="108">
        <v>29.0</v>
      </c>
      <c r="B32" s="53">
        <v>-331956.65055848885</v>
      </c>
      <c r="C32" s="53">
        <v>6358608.110000001</v>
      </c>
      <c r="D32" s="53">
        <v>63382.044615132305</v>
      </c>
      <c r="E32" s="53">
        <v>6851887.100000001</v>
      </c>
      <c r="F32" s="53">
        <v>-110784.87110971639</v>
      </c>
      <c r="G32" s="53">
        <v>2409353.8899999997</v>
      </c>
      <c r="H32" s="53">
        <v>111213.20471496906</v>
      </c>
      <c r="I32" s="53">
        <v>4659593.010000001</v>
      </c>
      <c r="J32" s="53">
        <f>SUM('2023'!B32,'2023'!D32,'2023'!F32,'2023'!H32)</f>
        <v>239079.1037</v>
      </c>
      <c r="K32" s="53">
        <f>SUM('2023'!C32,'2023'!E32,'2023'!G32,'2023'!I32)</f>
        <v>18474309.06</v>
      </c>
      <c r="L32" s="54">
        <f t="shared" si="1"/>
        <v>0.01294116618</v>
      </c>
      <c r="M32" s="54">
        <f>'2023'!B32/'2023'!C32</f>
        <v>0.0001115166934</v>
      </c>
      <c r="N32" s="54">
        <f>'2023'!D32/'2023'!E32</f>
        <v>0.04545623185</v>
      </c>
      <c r="O32" s="54">
        <f>'2023'!F32/'2023'!G32</f>
        <v>-0.0109948162</v>
      </c>
      <c r="P32" s="54">
        <f>'2023'!H32/'2023'!I32</f>
        <v>-0.002477964244</v>
      </c>
      <c r="Q32" s="4" t="str">
        <f>IF('2023'!B32&gt;=0,"Positiva","Negativa")</f>
        <v>Positiva</v>
      </c>
      <c r="R32" s="4" t="str">
        <f>IF('2023'!D32&gt;=0,"Positiva","Negativa")</f>
        <v>Positiva</v>
      </c>
      <c r="S32" s="4" t="str">
        <f>IF('2023'!F32&gt;=0,"Positiva","Negativa")</f>
        <v>Negativa</v>
      </c>
      <c r="T32" s="4" t="str">
        <f>IF('2023'!H32&gt;=0,"Positiva","Negativa")</f>
        <v>Negativa</v>
      </c>
      <c r="U32" s="4" t="str">
        <f t="shared" si="2"/>
        <v>Positiva</v>
      </c>
      <c r="V32" s="4"/>
      <c r="W32" s="4"/>
      <c r="X32" s="4"/>
      <c r="Y32" s="4"/>
      <c r="Z32" s="4"/>
      <c r="AA32" s="4"/>
      <c r="AB32" s="4"/>
      <c r="AC32" s="4"/>
    </row>
    <row r="33">
      <c r="A33" s="108">
        <v>30.0</v>
      </c>
      <c r="B33" s="53">
        <v>85785.52996359748</v>
      </c>
      <c r="C33" s="53">
        <v>5940212.16</v>
      </c>
      <c r="D33" s="53">
        <v>565.2569444442233</v>
      </c>
      <c r="E33" s="53">
        <v>5944206.180000001</v>
      </c>
      <c r="F33" s="53">
        <v>-100140.0656748128</v>
      </c>
      <c r="G33" s="53">
        <v>2175771.16</v>
      </c>
      <c r="H33" s="53">
        <v>77103.30834653087</v>
      </c>
      <c r="I33" s="53">
        <v>4206410.929999999</v>
      </c>
      <c r="J33" s="53">
        <f>SUM('2023'!B33,'2023'!D33,'2023'!F33,'2023'!H33)</f>
        <v>-261276.9693</v>
      </c>
      <c r="K33" s="53">
        <f>SUM('2023'!C33,'2023'!E33,'2023'!G33,'2023'!I33)</f>
        <v>17563678.43</v>
      </c>
      <c r="L33" s="54">
        <f t="shared" si="1"/>
        <v>-0.01487598229</v>
      </c>
      <c r="M33" s="54">
        <f>'2023'!B33/'2023'!C33</f>
        <v>-0.06726484175</v>
      </c>
      <c r="N33" s="54">
        <f>'2023'!D33/'2023'!E33</f>
        <v>0.03439187021</v>
      </c>
      <c r="O33" s="54">
        <f>'2023'!F33/'2023'!G33</f>
        <v>-0.005306530543</v>
      </c>
      <c r="P33" s="54">
        <f>'2023'!H33/'2023'!I33</f>
        <v>-0.01615162737</v>
      </c>
      <c r="Q33" s="4" t="str">
        <f>IF('2023'!B33&gt;=0,"Positiva","Negativa")</f>
        <v>Negativa</v>
      </c>
      <c r="R33" s="4" t="str">
        <f>IF('2023'!D33&gt;=0,"Positiva","Negativa")</f>
        <v>Positiva</v>
      </c>
      <c r="S33" s="4" t="str">
        <f>IF('2023'!F33&gt;=0,"Positiva","Negativa")</f>
        <v>Negativa</v>
      </c>
      <c r="T33" s="4" t="str">
        <f>IF('2023'!H33&gt;=0,"Positiva","Negativa")</f>
        <v>Negativa</v>
      </c>
      <c r="U33" s="4" t="str">
        <f t="shared" si="2"/>
        <v>Negativa</v>
      </c>
      <c r="V33" s="4"/>
      <c r="W33" s="4"/>
      <c r="X33" s="4"/>
      <c r="Y33" s="4"/>
      <c r="Z33" s="4"/>
      <c r="AA33" s="4"/>
      <c r="AB33" s="4"/>
      <c r="AC33" s="4"/>
    </row>
    <row r="34">
      <c r="A34" s="108">
        <v>31.0</v>
      </c>
      <c r="B34" s="53">
        <v>44542.407433548884</v>
      </c>
      <c r="C34" s="53">
        <v>7019789.49</v>
      </c>
      <c r="D34" s="53">
        <v>74355.26336591286</v>
      </c>
      <c r="E34" s="53">
        <v>6889932.44</v>
      </c>
      <c r="F34" s="53">
        <v>-109820.84219953923</v>
      </c>
      <c r="G34" s="53">
        <v>2586237.0499999993</v>
      </c>
      <c r="H34" s="53">
        <v>-166018.03616108652</v>
      </c>
      <c r="I34" s="53">
        <v>4994487.269999999</v>
      </c>
      <c r="J34" s="53">
        <f>SUM('2023'!B34,'2023'!D34,'2023'!F34,'2023'!H34)</f>
        <v>-79760.15328</v>
      </c>
      <c r="K34" s="53">
        <f>SUM('2023'!C34,'2023'!E34,'2023'!G34,'2023'!I34)</f>
        <v>22857102.81</v>
      </c>
      <c r="L34" s="54">
        <f t="shared" si="1"/>
        <v>-0.00348951282</v>
      </c>
      <c r="M34" s="54">
        <f>'2023'!B34/'2023'!C34</f>
        <v>0.003241995069</v>
      </c>
      <c r="N34" s="54">
        <f>'2023'!D34/'2023'!E34</f>
        <v>-0.009502430164</v>
      </c>
      <c r="O34" s="54">
        <f>'2023'!F34/'2023'!G34</f>
        <v>0.002422770622</v>
      </c>
      <c r="P34" s="54">
        <f>'2023'!H34/'2023'!I34</f>
        <v>-0.007478103667</v>
      </c>
      <c r="Q34" s="4" t="str">
        <f>IF('2023'!B34&gt;=0,"Positiva","Negativa")</f>
        <v>Positiva</v>
      </c>
      <c r="R34" s="4" t="str">
        <f>IF('2023'!D34&gt;=0,"Positiva","Negativa")</f>
        <v>Negativa</v>
      </c>
      <c r="S34" s="4" t="str">
        <f>IF('2023'!F34&gt;=0,"Positiva","Negativa")</f>
        <v>Positiva</v>
      </c>
      <c r="T34" s="4" t="str">
        <f>IF('2023'!H34&gt;=0,"Positiva","Negativa")</f>
        <v>Negativa</v>
      </c>
      <c r="U34" s="4" t="str">
        <f t="shared" si="2"/>
        <v>Negativa</v>
      </c>
      <c r="V34" s="4"/>
      <c r="W34" s="4"/>
      <c r="X34" s="4"/>
      <c r="Y34" s="4"/>
      <c r="Z34" s="4"/>
      <c r="AA34" s="4"/>
      <c r="AB34" s="4"/>
      <c r="AC34" s="4"/>
    </row>
    <row r="35">
      <c r="A35" s="108">
        <v>32.0</v>
      </c>
      <c r="B35" s="53">
        <v>-311483.26703441364</v>
      </c>
      <c r="C35" s="53">
        <v>1.2471118290000001E7</v>
      </c>
      <c r="D35" s="53">
        <v>-92783.36352015083</v>
      </c>
      <c r="E35" s="53">
        <v>1.2615612070000002E7</v>
      </c>
      <c r="F35" s="53">
        <v>-146699.7544752798</v>
      </c>
      <c r="G35" s="53">
        <v>5188652.159999999</v>
      </c>
      <c r="H35" s="53">
        <v>227685.3543540106</v>
      </c>
      <c r="I35" s="53">
        <v>9465297.52</v>
      </c>
      <c r="J35" s="53">
        <f>SUM('2023'!B35,'2023'!D35,'2023'!F35,'2023'!H35)</f>
        <v>-135717.9752</v>
      </c>
      <c r="K35" s="53">
        <f>SUM('2023'!C35,'2023'!E35,'2023'!G35,'2023'!I35)</f>
        <v>37580605.63</v>
      </c>
      <c r="L35" s="54">
        <f t="shared" si="1"/>
        <v>-0.003611383395</v>
      </c>
      <c r="M35" s="54">
        <f>'2023'!B35/'2023'!C35</f>
        <v>-0.004812103089</v>
      </c>
      <c r="N35" s="54">
        <f>'2023'!D35/'2023'!E35</f>
        <v>0.01266191839</v>
      </c>
      <c r="O35" s="54">
        <f>'2023'!F35/'2023'!G35</f>
        <v>0.005701447132</v>
      </c>
      <c r="P35" s="54">
        <f>'2023'!H35/'2023'!I35</f>
        <v>-0.02935276733</v>
      </c>
      <c r="Q35" s="4" t="str">
        <f>IF('2023'!B35&gt;=0,"Positiva","Negativa")</f>
        <v>Negativa</v>
      </c>
      <c r="R35" s="4" t="str">
        <f>IF('2023'!D35&gt;=0,"Positiva","Negativa")</f>
        <v>Positiva</v>
      </c>
      <c r="S35" s="4" t="str">
        <f>IF('2023'!F35&gt;=0,"Positiva","Negativa")</f>
        <v>Positiva</v>
      </c>
      <c r="T35" s="4" t="str">
        <f>IF('2023'!H35&gt;=0,"Positiva","Negativa")</f>
        <v>Negativa</v>
      </c>
      <c r="U35" s="4" t="str">
        <f t="shared" si="2"/>
        <v>Negativa</v>
      </c>
      <c r="V35" s="4"/>
      <c r="W35" s="4"/>
      <c r="X35" s="4"/>
      <c r="Y35" s="4"/>
      <c r="Z35" s="4"/>
      <c r="AA35" s="4"/>
      <c r="AB35" s="4"/>
      <c r="AC35" s="4"/>
    </row>
    <row r="36">
      <c r="A36" s="108">
        <v>33.0</v>
      </c>
      <c r="B36" s="53">
        <v>-224882.82151629054</v>
      </c>
      <c r="C36" s="53">
        <v>6437224.53</v>
      </c>
      <c r="D36" s="53">
        <v>6882.962574257508</v>
      </c>
      <c r="E36" s="53">
        <v>6938636.46</v>
      </c>
      <c r="F36" s="53">
        <v>-102805.32904089657</v>
      </c>
      <c r="G36" s="53">
        <v>2706285.8800000004</v>
      </c>
      <c r="H36" s="53">
        <v>-9812.830185698382</v>
      </c>
      <c r="I36" s="53">
        <v>4907939.0200000005</v>
      </c>
      <c r="J36" s="53">
        <f>SUM('2023'!B36,'2023'!D36,'2023'!F36,'2023'!H36)</f>
        <v>-145173.2914</v>
      </c>
      <c r="K36" s="53">
        <f>SUM('2023'!C36,'2023'!E36,'2023'!G36,'2023'!I36)</f>
        <v>18238917.72</v>
      </c>
      <c r="L36" s="54">
        <f t="shared" si="1"/>
        <v>-0.007959534311</v>
      </c>
      <c r="M36" s="54">
        <f>'2023'!B36/'2023'!C36</f>
        <v>0.02750297053</v>
      </c>
      <c r="N36" s="54">
        <f>'2023'!D36/'2023'!E36</f>
        <v>-0.01990693299</v>
      </c>
      <c r="O36" s="54">
        <f>'2023'!F36/'2023'!G36</f>
        <v>-0.04044662107</v>
      </c>
      <c r="P36" s="54">
        <f>'2023'!H36/'2023'!I36</f>
        <v>-0.01980298678</v>
      </c>
      <c r="Q36" s="4" t="str">
        <f>IF('2023'!B36&gt;=0,"Positiva","Negativa")</f>
        <v>Positiva</v>
      </c>
      <c r="R36" s="4" t="str">
        <f>IF('2023'!D36&gt;=0,"Positiva","Negativa")</f>
        <v>Negativa</v>
      </c>
      <c r="S36" s="4" t="str">
        <f>IF('2023'!F36&gt;=0,"Positiva","Negativa")</f>
        <v>Negativa</v>
      </c>
      <c r="T36" s="4" t="str">
        <f>IF('2023'!H36&gt;=0,"Positiva","Negativa")</f>
        <v>Negativa</v>
      </c>
      <c r="U36" s="4" t="str">
        <f t="shared" si="2"/>
        <v>Negativa</v>
      </c>
      <c r="V36" s="4"/>
      <c r="W36" s="4"/>
      <c r="X36" s="4"/>
      <c r="Y36" s="4"/>
      <c r="Z36" s="4"/>
      <c r="AA36" s="4"/>
      <c r="AB36" s="4"/>
      <c r="AC36" s="4"/>
    </row>
    <row r="37">
      <c r="A37" s="108">
        <v>34.0</v>
      </c>
      <c r="B37" s="53">
        <v>-299407.4940233254</v>
      </c>
      <c r="C37" s="53">
        <v>6373843.829999999</v>
      </c>
      <c r="D37" s="53">
        <v>83370.24083995515</v>
      </c>
      <c r="E37" s="53">
        <v>6542394.620000001</v>
      </c>
      <c r="F37" s="53">
        <v>-67971.68937125671</v>
      </c>
      <c r="G37" s="53">
        <v>2578747.1</v>
      </c>
      <c r="H37" s="53">
        <v>-12127.369782237114</v>
      </c>
      <c r="I37" s="53">
        <v>4714942.37</v>
      </c>
      <c r="J37" s="53">
        <f>SUM('2023'!B37,'2023'!D37,'2023'!F37,'2023'!H37)</f>
        <v>-318901.6243</v>
      </c>
      <c r="K37" s="53">
        <f>SUM('2023'!C37,'2023'!E37,'2023'!G37,'2023'!I37)</f>
        <v>16904782.21</v>
      </c>
      <c r="L37" s="54">
        <f t="shared" si="1"/>
        <v>-0.01886458047</v>
      </c>
      <c r="M37" s="54">
        <f>'2023'!B37/'2023'!C37</f>
        <v>0.01621100409</v>
      </c>
      <c r="N37" s="54">
        <f>'2023'!D37/'2023'!E37</f>
        <v>-0.02502581879</v>
      </c>
      <c r="O37" s="54">
        <f>'2023'!F37/'2023'!G37</f>
        <v>-0.04330181183</v>
      </c>
      <c r="P37" s="54">
        <f>'2023'!H37/'2023'!I37</f>
        <v>-0.04639592098</v>
      </c>
      <c r="Q37" s="4" t="str">
        <f>IF('2023'!B37&gt;=0,"Positiva","Negativa")</f>
        <v>Positiva</v>
      </c>
      <c r="R37" s="4" t="str">
        <f>IF('2023'!D37&gt;=0,"Positiva","Negativa")</f>
        <v>Negativa</v>
      </c>
      <c r="S37" s="4" t="str">
        <f>IF('2023'!F37&gt;=0,"Positiva","Negativa")</f>
        <v>Negativa</v>
      </c>
      <c r="T37" s="4" t="str">
        <f>IF('2023'!H37&gt;=0,"Positiva","Negativa")</f>
        <v>Negativa</v>
      </c>
      <c r="U37" s="4" t="str">
        <f t="shared" si="2"/>
        <v>Negativa</v>
      </c>
      <c r="V37" s="4"/>
      <c r="W37" s="4"/>
      <c r="X37" s="4"/>
      <c r="Y37" s="4"/>
      <c r="Z37" s="4"/>
      <c r="AA37" s="4"/>
      <c r="AB37" s="4"/>
      <c r="AC37" s="4"/>
    </row>
    <row r="38">
      <c r="A38" s="108">
        <v>35.0</v>
      </c>
      <c r="B38" s="53">
        <v>-184570.4888364017</v>
      </c>
      <c r="C38" s="53">
        <v>6151844.73</v>
      </c>
      <c r="D38" s="53">
        <v>-56583.62688348959</v>
      </c>
      <c r="E38" s="53">
        <v>6001651.890000001</v>
      </c>
      <c r="F38" s="53">
        <v>-9876.609737381452</v>
      </c>
      <c r="G38" s="53">
        <v>2398514.62</v>
      </c>
      <c r="H38" s="53">
        <v>75200.55439948702</v>
      </c>
      <c r="I38" s="53">
        <v>4459144.7700000005</v>
      </c>
      <c r="J38" s="53">
        <f>SUM('2023'!B38,'2023'!D38,'2023'!F38,'2023'!H38)</f>
        <v>-127038.8082</v>
      </c>
      <c r="K38" s="53">
        <f>SUM('2023'!C38,'2023'!E38,'2023'!G38,'2023'!I38)</f>
        <v>18247308.27</v>
      </c>
      <c r="L38" s="54">
        <f t="shared" si="1"/>
        <v>-0.006962057437</v>
      </c>
      <c r="M38" s="54">
        <f>'2023'!B38/'2023'!C38</f>
        <v>-0.02050246987</v>
      </c>
      <c r="N38" s="54">
        <f>'2023'!D38/'2023'!E38</f>
        <v>0.00743832937</v>
      </c>
      <c r="O38" s="54">
        <f>'2023'!F38/'2023'!G38</f>
        <v>0.02230032649</v>
      </c>
      <c r="P38" s="54">
        <f>'2023'!H38/'2023'!I38</f>
        <v>-0.02355645093</v>
      </c>
      <c r="Q38" s="4" t="str">
        <f>IF('2023'!B38&gt;=0,"Positiva","Negativa")</f>
        <v>Negativa</v>
      </c>
      <c r="R38" s="4" t="str">
        <f>IF('2023'!D38&gt;=0,"Positiva","Negativa")</f>
        <v>Positiva</v>
      </c>
      <c r="S38" s="4" t="str">
        <f>IF('2023'!F38&gt;=0,"Positiva","Negativa")</f>
        <v>Positiva</v>
      </c>
      <c r="T38" s="4" t="str">
        <f>IF('2023'!H38&gt;=0,"Positiva","Negativa")</f>
        <v>Negativa</v>
      </c>
      <c r="U38" s="4" t="str">
        <f t="shared" si="2"/>
        <v>Negativa</v>
      </c>
      <c r="V38" s="4"/>
      <c r="W38" s="4"/>
      <c r="X38" s="4"/>
      <c r="Y38" s="4"/>
      <c r="Z38" s="4"/>
      <c r="AA38" s="4"/>
      <c r="AB38" s="4"/>
      <c r="AC38" s="4"/>
    </row>
    <row r="39">
      <c r="A39" s="108">
        <v>36.0</v>
      </c>
      <c r="B39" s="53">
        <v>-331968.08207188256</v>
      </c>
      <c r="C39" s="53">
        <v>7388778.699999999</v>
      </c>
      <c r="D39" s="53">
        <v>108755.0744211526</v>
      </c>
      <c r="E39" s="53">
        <v>7379188.34</v>
      </c>
      <c r="F39" s="53">
        <v>-76302.2719667376</v>
      </c>
      <c r="G39" s="53">
        <v>2955899.1200000006</v>
      </c>
      <c r="H39" s="53">
        <v>-419855.2777819561</v>
      </c>
      <c r="I39" s="53">
        <v>4985502.82</v>
      </c>
      <c r="J39" s="53">
        <f>SUM('2023'!B39,'2023'!D39,'2023'!F39,'2023'!H39)</f>
        <v>-33656.45256</v>
      </c>
      <c r="K39" s="53">
        <f>SUM('2023'!C39,'2023'!E39,'2023'!G39,'2023'!I39)</f>
        <v>21901804.69</v>
      </c>
      <c r="L39" s="54">
        <f t="shared" si="1"/>
        <v>-0.001536697685</v>
      </c>
      <c r="M39" s="54">
        <f>'2023'!B39/'2023'!C39</f>
        <v>-0.0005699410489</v>
      </c>
      <c r="N39" s="54">
        <f>'2023'!D39/'2023'!E39</f>
        <v>-0.01714673329</v>
      </c>
      <c r="O39" s="54">
        <f>'2023'!F39/'2023'!G39</f>
        <v>0.02353348573</v>
      </c>
      <c r="P39" s="54">
        <f>'2023'!H39/'2023'!I39</f>
        <v>0.004072509415</v>
      </c>
      <c r="Q39" s="4" t="str">
        <f>IF('2023'!B39&gt;=0,"Positiva","Negativa")</f>
        <v>Negativa</v>
      </c>
      <c r="R39" s="4" t="str">
        <f>IF('2023'!D39&gt;=0,"Positiva","Negativa")</f>
        <v>Negativa</v>
      </c>
      <c r="S39" s="4" t="str">
        <f>IF('2023'!F39&gt;=0,"Positiva","Negativa")</f>
        <v>Positiva</v>
      </c>
      <c r="T39" s="4" t="str">
        <f>IF('2023'!H39&gt;=0,"Positiva","Negativa")</f>
        <v>Positiva</v>
      </c>
      <c r="U39" s="4" t="str">
        <f t="shared" si="2"/>
        <v>Negativa</v>
      </c>
      <c r="V39" s="4"/>
      <c r="W39" s="4"/>
      <c r="X39" s="4"/>
      <c r="Y39" s="4"/>
      <c r="Z39" s="4"/>
      <c r="AA39" s="4"/>
      <c r="AB39" s="4"/>
      <c r="AC39" s="4"/>
    </row>
    <row r="40">
      <c r="A40" s="108">
        <v>37.0</v>
      </c>
      <c r="B40" s="53">
        <v>-298088.78944771277</v>
      </c>
      <c r="C40" s="53">
        <v>7495724.01</v>
      </c>
      <c r="D40" s="53">
        <v>43568.31720804408</v>
      </c>
      <c r="E40" s="53">
        <v>7574668.580000002</v>
      </c>
      <c r="F40" s="53">
        <v>-112603.79316662822</v>
      </c>
      <c r="G40" s="53">
        <v>2739535.26</v>
      </c>
      <c r="H40" s="53">
        <v>-109816.67948538918</v>
      </c>
      <c r="I40" s="53">
        <v>5256576.5</v>
      </c>
      <c r="J40" s="53">
        <f>SUM('2023'!B40,'2023'!D40,'2023'!F40,'2023'!H40)</f>
        <v>2757.124344</v>
      </c>
      <c r="K40" s="53">
        <f>SUM('2023'!C40,'2023'!E40,'2023'!G40,'2023'!I40)</f>
        <v>20474216.55</v>
      </c>
      <c r="L40" s="54">
        <f t="shared" si="1"/>
        <v>0.0001346632403</v>
      </c>
      <c r="M40" s="54">
        <f>'2023'!B40/'2023'!C40</f>
        <v>0.01804761</v>
      </c>
      <c r="N40" s="54">
        <f>'2023'!D40/'2023'!E40</f>
        <v>0.01289696924</v>
      </c>
      <c r="O40" s="54">
        <f>'2023'!F40/'2023'!G40</f>
        <v>-0.004567138867</v>
      </c>
      <c r="P40" s="54">
        <f>'2023'!H40/'2023'!I40</f>
        <v>-0.04114430883</v>
      </c>
      <c r="Q40" s="4" t="str">
        <f>IF('2023'!B40&gt;=0,"Positiva","Negativa")</f>
        <v>Positiva</v>
      </c>
      <c r="R40" s="4" t="str">
        <f>IF('2023'!D40&gt;=0,"Positiva","Negativa")</f>
        <v>Positiva</v>
      </c>
      <c r="S40" s="4" t="str">
        <f>IF('2023'!F40&gt;=0,"Positiva","Negativa")</f>
        <v>Negativa</v>
      </c>
      <c r="T40" s="4" t="str">
        <f>IF('2023'!H40&gt;=0,"Positiva","Negativa")</f>
        <v>Negativa</v>
      </c>
      <c r="U40" s="4" t="str">
        <f t="shared" si="2"/>
        <v>Positiva</v>
      </c>
      <c r="V40" s="4"/>
      <c r="W40" s="4"/>
      <c r="X40" s="4"/>
      <c r="Y40" s="4"/>
      <c r="Z40" s="4"/>
      <c r="AA40" s="4"/>
      <c r="AB40" s="4"/>
      <c r="AC40" s="4"/>
    </row>
    <row r="41">
      <c r="A41" s="108">
        <v>38.0</v>
      </c>
      <c r="B41" s="53">
        <v>-149407.66173496837</v>
      </c>
      <c r="C41" s="53">
        <v>6212453.93</v>
      </c>
      <c r="D41" s="53">
        <v>359443.6367560541</v>
      </c>
      <c r="E41" s="53">
        <v>6409956.319999998</v>
      </c>
      <c r="F41" s="53">
        <v>-679.785420487573</v>
      </c>
      <c r="G41" s="53">
        <v>2456376.42</v>
      </c>
      <c r="H41" s="53">
        <v>-105245.71116966438</v>
      </c>
      <c r="I41" s="53">
        <v>4248532.24</v>
      </c>
      <c r="J41" s="53">
        <f>SUM('2023'!B41,'2023'!D41,'2023'!F41,'2023'!H41)</f>
        <v>-275476.7095</v>
      </c>
      <c r="K41" s="53">
        <f>SUM('2023'!C41,'2023'!E41,'2023'!G41,'2023'!I41)</f>
        <v>17892958.5</v>
      </c>
      <c r="L41" s="54">
        <f t="shared" si="1"/>
        <v>-0.01539581671</v>
      </c>
      <c r="M41" s="54">
        <f>'2023'!B41/'2023'!C41</f>
        <v>-0.01550466125</v>
      </c>
      <c r="N41" s="54">
        <f>'2023'!D41/'2023'!E41</f>
        <v>-0.01629153473</v>
      </c>
      <c r="O41" s="54">
        <f>'2023'!F41/'2023'!G41</f>
        <v>0.01710836086</v>
      </c>
      <c r="P41" s="54">
        <f>'2023'!H41/'2023'!I41</f>
        <v>-0.03219982857</v>
      </c>
      <c r="Q41" s="4" t="str">
        <f>IF('2023'!B41&gt;=0,"Positiva","Negativa")</f>
        <v>Negativa</v>
      </c>
      <c r="R41" s="4" t="str">
        <f>IF('2023'!D41&gt;=0,"Positiva","Negativa")</f>
        <v>Negativa</v>
      </c>
      <c r="S41" s="4" t="str">
        <f>IF('2023'!F41&gt;=0,"Positiva","Negativa")</f>
        <v>Positiva</v>
      </c>
      <c r="T41" s="4" t="str">
        <f>IF('2023'!H41&gt;=0,"Positiva","Negativa")</f>
        <v>Negativa</v>
      </c>
      <c r="U41" s="4" t="str">
        <f t="shared" si="2"/>
        <v>Negativa</v>
      </c>
      <c r="V41" s="4"/>
      <c r="W41" s="4"/>
      <c r="X41" s="4"/>
      <c r="Y41" s="4"/>
      <c r="Z41" s="4"/>
      <c r="AA41" s="4"/>
      <c r="AB41" s="4"/>
      <c r="AC41" s="4"/>
    </row>
    <row r="42">
      <c r="A42" s="108">
        <v>39.0</v>
      </c>
      <c r="B42" s="53">
        <v>-174254.7372340566</v>
      </c>
      <c r="C42" s="53">
        <v>6121715.54</v>
      </c>
      <c r="D42" s="53">
        <v>-111899.6244073095</v>
      </c>
      <c r="E42" s="53">
        <v>6128221.319999999</v>
      </c>
      <c r="F42" s="53">
        <v>-248544.63385898588</v>
      </c>
      <c r="G42" s="53">
        <v>2409453.1999999997</v>
      </c>
      <c r="H42" s="53">
        <v>-360951.52081329556</v>
      </c>
      <c r="I42" s="53">
        <v>4347054.09</v>
      </c>
      <c r="J42" s="53">
        <f>SUM('2023'!B42,'2023'!D42,'2023'!F42,'2023'!H42)</f>
        <v>25922.40061</v>
      </c>
      <c r="K42" s="53">
        <f>SUM('2023'!C42,'2023'!E42,'2023'!G42,'2023'!I42)</f>
        <v>19388549.07</v>
      </c>
      <c r="L42" s="54">
        <f t="shared" si="1"/>
        <v>0.001336995384</v>
      </c>
      <c r="M42" s="54">
        <f>'2023'!B42/'2023'!C42</f>
        <v>-0.02946470602</v>
      </c>
      <c r="N42" s="54">
        <f>'2023'!D42/'2023'!E42</f>
        <v>0.012309723</v>
      </c>
      <c r="O42" s="54">
        <f>'2023'!F42/'2023'!G42</f>
        <v>0.08501872916</v>
      </c>
      <c r="P42" s="54">
        <f>'2023'!H42/'2023'!I42</f>
        <v>-0.020390819</v>
      </c>
      <c r="Q42" s="4" t="str">
        <f>IF('2023'!B42&gt;=0,"Positiva","Negativa")</f>
        <v>Negativa</v>
      </c>
      <c r="R42" s="4" t="str">
        <f>IF('2023'!D42&gt;=0,"Positiva","Negativa")</f>
        <v>Positiva</v>
      </c>
      <c r="S42" s="4" t="str">
        <f>IF('2023'!F42&gt;=0,"Positiva","Negativa")</f>
        <v>Positiva</v>
      </c>
      <c r="T42" s="4" t="str">
        <f>IF('2023'!H42&gt;=0,"Positiva","Negativa")</f>
        <v>Negativa</v>
      </c>
      <c r="U42" s="4" t="str">
        <f t="shared" si="2"/>
        <v>Positiva</v>
      </c>
      <c r="V42" s="4"/>
      <c r="W42" s="4"/>
      <c r="X42" s="4"/>
      <c r="Y42" s="4"/>
      <c r="Z42" s="4"/>
      <c r="AA42" s="4"/>
      <c r="AB42" s="4"/>
      <c r="AC42" s="4"/>
    </row>
    <row r="43">
      <c r="A43" s="108">
        <v>40.0</v>
      </c>
      <c r="B43" s="53">
        <v>46665.38166445284</v>
      </c>
      <c r="C43" s="53">
        <v>7051893.609999999</v>
      </c>
      <c r="D43" s="53">
        <v>68149.93923995746</v>
      </c>
      <c r="E43" s="53">
        <v>7354966.429999999</v>
      </c>
      <c r="F43" s="53">
        <v>-276675.9522017664</v>
      </c>
      <c r="G43" s="53">
        <v>2793174.0200000005</v>
      </c>
      <c r="H43" s="53">
        <v>108346.78547878726</v>
      </c>
      <c r="I43" s="53">
        <v>5469203.300000001</v>
      </c>
      <c r="J43" s="53">
        <f>SUM('2023'!B43,'2023'!D43,'2023'!F43,'2023'!H43)</f>
        <v>-769050.2168</v>
      </c>
      <c r="K43" s="53">
        <f>SUM('2023'!C43,'2023'!E43,'2023'!G43,'2023'!I43)</f>
        <v>24028843.77</v>
      </c>
      <c r="L43" s="54">
        <f t="shared" si="1"/>
        <v>-0.03200529431</v>
      </c>
      <c r="M43" s="54">
        <f>'2023'!B43/'2023'!C43</f>
        <v>-0.04399672979</v>
      </c>
      <c r="N43" s="54">
        <f>'2023'!D43/'2023'!E43</f>
        <v>-0.02351326983</v>
      </c>
      <c r="O43" s="54">
        <f>'2023'!F43/'2023'!G43</f>
        <v>0.05742705813</v>
      </c>
      <c r="P43" s="54">
        <f>'2023'!H43/'2023'!I43</f>
        <v>-0.07876294174</v>
      </c>
      <c r="Q43" s="4" t="str">
        <f>IF('2023'!B43&gt;=0,"Positiva","Negativa")</f>
        <v>Negativa</v>
      </c>
      <c r="R43" s="4" t="str">
        <f>IF('2023'!D43&gt;=0,"Positiva","Negativa")</f>
        <v>Negativa</v>
      </c>
      <c r="S43" s="4" t="str">
        <f>IF('2023'!F43&gt;=0,"Positiva","Negativa")</f>
        <v>Positiva</v>
      </c>
      <c r="T43" s="4" t="str">
        <f>IF('2023'!H43&gt;=0,"Positiva","Negativa")</f>
        <v>Negativa</v>
      </c>
      <c r="U43" s="4" t="str">
        <f t="shared" si="2"/>
        <v>Negativa</v>
      </c>
      <c r="V43" s="4"/>
      <c r="W43" s="4"/>
      <c r="X43" s="4"/>
      <c r="Y43" s="4"/>
      <c r="Z43" s="4"/>
      <c r="AA43" s="4"/>
      <c r="AB43" s="4"/>
      <c r="AC43" s="4"/>
    </row>
    <row r="44">
      <c r="A44" s="108">
        <v>41.0</v>
      </c>
      <c r="B44" s="53">
        <v>409025.4168774042</v>
      </c>
      <c r="C44" s="53">
        <v>6616442.800000001</v>
      </c>
      <c r="D44" s="53">
        <v>170013.53323370597</v>
      </c>
      <c r="E44" s="53">
        <v>6602713.59</v>
      </c>
      <c r="F44" s="53">
        <v>-313742.65152506315</v>
      </c>
      <c r="G44" s="53">
        <v>2357041.27</v>
      </c>
      <c r="H44" s="53">
        <v>-302531.6118223135</v>
      </c>
      <c r="I44" s="53">
        <v>4487296.180000001</v>
      </c>
      <c r="J44" s="53">
        <f>SUM('2023'!B44,'2023'!D44,'2023'!F44,'2023'!H44)</f>
        <v>-261050.2376</v>
      </c>
      <c r="K44" s="53">
        <f>SUM('2023'!C44,'2023'!E44,'2023'!G44,'2023'!I44)</f>
        <v>24141602.36</v>
      </c>
      <c r="L44" s="54">
        <f t="shared" si="1"/>
        <v>-0.01081329374</v>
      </c>
      <c r="M44" s="54">
        <f>'2023'!B44/'2023'!C44</f>
        <v>-0.04099671307</v>
      </c>
      <c r="N44" s="54">
        <f>'2023'!D44/'2023'!E44</f>
        <v>-0.0131088401</v>
      </c>
      <c r="O44" s="54">
        <f>'2023'!F44/'2023'!G44</f>
        <v>0.02880216278</v>
      </c>
      <c r="P44" s="54">
        <f>'2023'!H44/'2023'!I44</f>
        <v>0.008106445908</v>
      </c>
      <c r="Q44" s="4" t="str">
        <f>IF('2023'!B44&gt;=0,"Positiva","Negativa")</f>
        <v>Negativa</v>
      </c>
      <c r="R44" s="4" t="str">
        <f>IF('2023'!D44&gt;=0,"Positiva","Negativa")</f>
        <v>Negativa</v>
      </c>
      <c r="S44" s="4" t="str">
        <f>IF('2023'!F44&gt;=0,"Positiva","Negativa")</f>
        <v>Positiva</v>
      </c>
      <c r="T44" s="4" t="str">
        <f>IF('2023'!H44&gt;=0,"Positiva","Negativa")</f>
        <v>Positiva</v>
      </c>
      <c r="U44" s="4" t="str">
        <f t="shared" si="2"/>
        <v>Negativa</v>
      </c>
      <c r="V44" s="4"/>
      <c r="W44" s="4"/>
      <c r="X44" s="4"/>
      <c r="Y44" s="4"/>
      <c r="Z44" s="4"/>
      <c r="AA44" s="4"/>
      <c r="AB44" s="4"/>
      <c r="AC44" s="4"/>
    </row>
    <row r="45">
      <c r="A45" s="108">
        <v>42.0</v>
      </c>
      <c r="B45" s="53">
        <v>-66405.72115289002</v>
      </c>
      <c r="C45" s="53">
        <v>7386914.41</v>
      </c>
      <c r="D45" s="53">
        <v>-451197.81647920026</v>
      </c>
      <c r="E45" s="53">
        <v>7218809.19</v>
      </c>
      <c r="F45" s="53">
        <v>-222414.83211319344</v>
      </c>
      <c r="G45" s="53">
        <v>2770304.300000001</v>
      </c>
      <c r="H45" s="53">
        <v>-102300.41658246124</v>
      </c>
      <c r="I45" s="53">
        <v>5109066.85</v>
      </c>
      <c r="J45" s="53">
        <f>SUM('2023'!B45,'2023'!D45,'2023'!F45,'2023'!H45)</f>
        <v>-26690.27846</v>
      </c>
      <c r="K45" s="53">
        <f>SUM('2023'!C45,'2023'!E45,'2023'!G45,'2023'!I45)</f>
        <v>19049825.23</v>
      </c>
      <c r="L45" s="54">
        <f t="shared" si="1"/>
        <v>-0.00140107734</v>
      </c>
      <c r="M45" s="54">
        <f>'2023'!B45/'2023'!C45</f>
        <v>-0.01324747493</v>
      </c>
      <c r="N45" s="54">
        <f>'2023'!D45/'2023'!E45</f>
        <v>0.02811541429</v>
      </c>
      <c r="O45" s="54">
        <f>'2023'!F45/'2023'!G45</f>
        <v>0.003744747099</v>
      </c>
      <c r="P45" s="54">
        <f>'2023'!H45/'2023'!I45</f>
        <v>-0.02726368404</v>
      </c>
      <c r="Q45" s="4" t="str">
        <f>IF('2023'!B45&gt;=0,"Positiva","Negativa")</f>
        <v>Negativa</v>
      </c>
      <c r="R45" s="4" t="str">
        <f>IF('2023'!D45&gt;=0,"Positiva","Negativa")</f>
        <v>Positiva</v>
      </c>
      <c r="S45" s="4" t="str">
        <f>IF('2023'!F45&gt;=0,"Positiva","Negativa")</f>
        <v>Positiva</v>
      </c>
      <c r="T45" s="4" t="str">
        <f>IF('2023'!H45&gt;=0,"Positiva","Negativa")</f>
        <v>Negativa</v>
      </c>
      <c r="U45" s="4" t="str">
        <f t="shared" si="2"/>
        <v>Negativa</v>
      </c>
      <c r="V45" s="4"/>
      <c r="W45" s="4"/>
      <c r="X45" s="4"/>
      <c r="Y45" s="4"/>
      <c r="Z45" s="4"/>
      <c r="AA45" s="4"/>
      <c r="AB45" s="4"/>
      <c r="AC45" s="4"/>
    </row>
    <row r="46">
      <c r="A46" s="108">
        <v>43.0</v>
      </c>
      <c r="B46" s="53">
        <v>-40301.89696602312</v>
      </c>
      <c r="C46" s="53">
        <v>5790368.240000001</v>
      </c>
      <c r="D46" s="53">
        <v>287370.6026112931</v>
      </c>
      <c r="E46" s="53">
        <v>5595185.790000001</v>
      </c>
      <c r="F46" s="53">
        <v>35141.88875712021</v>
      </c>
      <c r="G46" s="53">
        <v>2371593.64</v>
      </c>
      <c r="H46" s="53">
        <v>162256.9700766281</v>
      </c>
      <c r="I46" s="53">
        <v>4331363.300000001</v>
      </c>
      <c r="J46" s="53">
        <f>SUM('2023'!B46,'2023'!D46,'2023'!F46,'2023'!H46)</f>
        <v>-66329.66974</v>
      </c>
      <c r="K46" s="53">
        <f>SUM('2023'!C46,'2023'!E46,'2023'!G46,'2023'!I46)</f>
        <v>17821679.47</v>
      </c>
      <c r="L46" s="54">
        <f t="shared" si="1"/>
        <v>-0.003721852918</v>
      </c>
      <c r="M46" s="54">
        <f>'2023'!B46/'2023'!C46</f>
        <v>-0.03567849493</v>
      </c>
      <c r="N46" s="54">
        <f>'2023'!D46/'2023'!E46</f>
        <v>0.03552666803</v>
      </c>
      <c r="O46" s="54">
        <f>'2023'!F46/'2023'!G46</f>
        <v>0.01223133225</v>
      </c>
      <c r="P46" s="54">
        <f>'2023'!H46/'2023'!I46</f>
        <v>-0.02327609109</v>
      </c>
      <c r="Q46" s="4" t="str">
        <f>IF('2023'!B46&gt;=0,"Positiva","Negativa")</f>
        <v>Negativa</v>
      </c>
      <c r="R46" s="4" t="str">
        <f>IF('2023'!D46&gt;=0,"Positiva","Negativa")</f>
        <v>Positiva</v>
      </c>
      <c r="S46" s="4" t="str">
        <f>IF('2023'!F46&gt;=0,"Positiva","Negativa")</f>
        <v>Positiva</v>
      </c>
      <c r="T46" s="4" t="str">
        <f>IF('2023'!H46&gt;=0,"Positiva","Negativa")</f>
        <v>Negativa</v>
      </c>
      <c r="U46" s="4" t="str">
        <f t="shared" si="2"/>
        <v>Negativa</v>
      </c>
      <c r="V46" s="4"/>
      <c r="W46" s="4"/>
      <c r="X46" s="4"/>
      <c r="Y46" s="4"/>
      <c r="Z46" s="4"/>
      <c r="AA46" s="4"/>
      <c r="AB46" s="4"/>
      <c r="AC46" s="4"/>
    </row>
    <row r="47">
      <c r="A47" s="108">
        <v>44.0</v>
      </c>
      <c r="B47" s="53">
        <v>-182976.1565832602</v>
      </c>
      <c r="C47" s="53">
        <v>5806995.830000001</v>
      </c>
      <c r="D47" s="53">
        <v>-63837.26914709933</v>
      </c>
      <c r="E47" s="53">
        <v>5800947.4399999995</v>
      </c>
      <c r="F47" s="53">
        <v>-4044.2627403028637</v>
      </c>
      <c r="G47" s="53">
        <v>2420699.19</v>
      </c>
      <c r="H47" s="53">
        <v>97814.53639303711</v>
      </c>
      <c r="I47" s="53">
        <v>4166734.040000001</v>
      </c>
      <c r="J47" s="53">
        <f>SUM('2023'!B47,'2023'!D47,'2023'!F47,'2023'!H47)</f>
        <v>-29404.33252</v>
      </c>
      <c r="K47" s="53">
        <f>SUM('2023'!C47,'2023'!E47,'2023'!G47,'2023'!I47)</f>
        <v>20544001.34</v>
      </c>
      <c r="L47" s="54">
        <f t="shared" si="1"/>
        <v>-0.001431285563</v>
      </c>
      <c r="M47" s="54">
        <f>'2023'!B47/'2023'!C47</f>
        <v>0.01322862125</v>
      </c>
      <c r="N47" s="54">
        <f>'2023'!D47/'2023'!E47</f>
        <v>0.008107097735</v>
      </c>
      <c r="O47" s="54">
        <f>'2023'!F47/'2023'!G47</f>
        <v>0.02839391215</v>
      </c>
      <c r="P47" s="54">
        <f>'2023'!H47/'2023'!I47</f>
        <v>-0.05277533687</v>
      </c>
      <c r="Q47" s="4" t="str">
        <f>IF('2023'!B47&gt;=0,"Positiva","Negativa")</f>
        <v>Positiva</v>
      </c>
      <c r="R47" s="4" t="str">
        <f>IF('2023'!D47&gt;=0,"Positiva","Negativa")</f>
        <v>Positiva</v>
      </c>
      <c r="S47" s="4" t="str">
        <f>IF('2023'!F47&gt;=0,"Positiva","Negativa")</f>
        <v>Positiva</v>
      </c>
      <c r="T47" s="4" t="str">
        <f>IF('2023'!H47&gt;=0,"Positiva","Negativa")</f>
        <v>Negativa</v>
      </c>
      <c r="U47" s="4" t="str">
        <f t="shared" si="2"/>
        <v>Negativa</v>
      </c>
      <c r="V47" s="4"/>
      <c r="W47" s="4"/>
      <c r="X47" s="4"/>
      <c r="Y47" s="4"/>
      <c r="Z47" s="4"/>
      <c r="AA47" s="4"/>
      <c r="AB47" s="4"/>
      <c r="AC47" s="4"/>
    </row>
    <row r="48">
      <c r="A48" s="108">
        <v>45.0</v>
      </c>
      <c r="B48" s="53">
        <v>-26384.19123525248</v>
      </c>
      <c r="C48" s="53">
        <v>1.0513332560000004E7</v>
      </c>
      <c r="D48" s="53">
        <v>581336.2637326315</v>
      </c>
      <c r="E48" s="53">
        <v>1.01138243E7</v>
      </c>
      <c r="F48" s="53">
        <v>-334156.0180766644</v>
      </c>
      <c r="G48" s="53">
        <v>3332703.62</v>
      </c>
      <c r="H48" s="53">
        <v>-193237.4772631452</v>
      </c>
      <c r="I48" s="53">
        <v>6657006.29</v>
      </c>
      <c r="J48" s="53">
        <f>SUM('2023'!B48,'2023'!D48,'2023'!F48,'2023'!H48)</f>
        <v>-82886.47028</v>
      </c>
      <c r="K48" s="53">
        <f>SUM('2023'!C48,'2023'!E48,'2023'!G48,'2023'!I48)</f>
        <v>24729186.2</v>
      </c>
      <c r="L48" s="54">
        <f t="shared" si="1"/>
        <v>-0.003351767001</v>
      </c>
      <c r="M48" s="54">
        <f>'2023'!B48/'2023'!C48</f>
        <v>0.01745260377</v>
      </c>
      <c r="N48" s="54">
        <f>'2023'!D48/'2023'!E48</f>
        <v>0.004164651746</v>
      </c>
      <c r="O48" s="54">
        <f>'2023'!F48/'2023'!G48</f>
        <v>-0.004968286202</v>
      </c>
      <c r="P48" s="54">
        <f>'2023'!H48/'2023'!I48</f>
        <v>-0.04331884759</v>
      </c>
      <c r="Q48" s="4" t="str">
        <f>IF('2023'!B48&gt;=0,"Positiva","Negativa")</f>
        <v>Positiva</v>
      </c>
      <c r="R48" s="4" t="str">
        <f>IF('2023'!D48&gt;=0,"Positiva","Negativa")</f>
        <v>Positiva</v>
      </c>
      <c r="S48" s="4" t="str">
        <f>IF('2023'!F48&gt;=0,"Positiva","Negativa")</f>
        <v>Negativa</v>
      </c>
      <c r="T48" s="4" t="str">
        <f>IF('2023'!H48&gt;=0,"Positiva","Negativa")</f>
        <v>Negativa</v>
      </c>
      <c r="U48" s="4" t="str">
        <f t="shared" si="2"/>
        <v>Negativa</v>
      </c>
      <c r="V48" s="4"/>
      <c r="W48" s="4"/>
      <c r="X48" s="4"/>
      <c r="Y48" s="4"/>
      <c r="Z48" s="4"/>
      <c r="AA48" s="4"/>
      <c r="AB48" s="4"/>
      <c r="AC48" s="4"/>
    </row>
    <row r="49">
      <c r="A49" s="108">
        <v>46.0</v>
      </c>
      <c r="B49" s="53">
        <v>-907729.0217506752</v>
      </c>
      <c r="C49" s="53">
        <v>8470973.059999999</v>
      </c>
      <c r="D49" s="53">
        <v>316044.28971568006</v>
      </c>
      <c r="E49" s="53">
        <v>8067255.709999998</v>
      </c>
      <c r="F49" s="53">
        <v>145294.03977071747</v>
      </c>
      <c r="G49" s="53">
        <v>3068732.6800000006</v>
      </c>
      <c r="H49" s="53">
        <v>26180.01184447851</v>
      </c>
      <c r="I49" s="53">
        <v>5605932.9</v>
      </c>
      <c r="J49" s="53">
        <f>SUM('2023'!B49,'2023'!D49,'2023'!F49,'2023'!H49)</f>
        <v>-290773.1939</v>
      </c>
      <c r="K49" s="53">
        <f>SUM('2023'!C49,'2023'!E49,'2023'!G49,'2023'!I49)</f>
        <v>28202687.28</v>
      </c>
      <c r="L49" s="54">
        <f t="shared" si="1"/>
        <v>-0.01031012368</v>
      </c>
      <c r="M49" s="54">
        <f>'2023'!B49/'2023'!C49</f>
        <v>0.04639866599</v>
      </c>
      <c r="N49" s="54">
        <f>'2023'!D49/'2023'!E49</f>
        <v>-0.01594523235</v>
      </c>
      <c r="O49" s="54">
        <f>'2023'!F49/'2023'!G49</f>
        <v>-0.06772972374</v>
      </c>
      <c r="P49" s="54">
        <f>'2023'!H49/'2023'!I49</f>
        <v>-0.07583155685</v>
      </c>
      <c r="Q49" s="4" t="str">
        <f>IF('2023'!B49&gt;=0,"Positiva","Negativa")</f>
        <v>Positiva</v>
      </c>
      <c r="R49" s="4" t="str">
        <f>IF('2023'!D49&gt;=0,"Positiva","Negativa")</f>
        <v>Negativa</v>
      </c>
      <c r="S49" s="4" t="str">
        <f>IF('2023'!F49&gt;=0,"Positiva","Negativa")</f>
        <v>Negativa</v>
      </c>
      <c r="T49" s="4" t="str">
        <f>IF('2023'!H49&gt;=0,"Positiva","Negativa")</f>
        <v>Negativa</v>
      </c>
      <c r="U49" s="4" t="str">
        <f t="shared" si="2"/>
        <v>Negativa</v>
      </c>
      <c r="V49" s="4"/>
      <c r="W49" s="4"/>
      <c r="X49" s="4"/>
      <c r="Y49" s="4"/>
      <c r="Z49" s="4"/>
      <c r="AA49" s="4"/>
      <c r="AB49" s="4"/>
      <c r="AC49" s="4"/>
    </row>
    <row r="50">
      <c r="A50" s="108">
        <v>47.0</v>
      </c>
      <c r="B50" s="53">
        <v>-204359.49377172856</v>
      </c>
      <c r="C50" s="53">
        <v>8923039.64</v>
      </c>
      <c r="D50" s="53">
        <v>198102.23131086453</v>
      </c>
      <c r="E50" s="53">
        <v>8063570.75</v>
      </c>
      <c r="F50" s="53">
        <v>62909.910426300965</v>
      </c>
      <c r="G50" s="53">
        <v>3276399.8</v>
      </c>
      <c r="H50" s="53">
        <v>442707.25137513096</v>
      </c>
      <c r="I50" s="53">
        <v>5966696.44</v>
      </c>
      <c r="J50" s="53">
        <f>SUM('2023'!B50,'2023'!D50,'2023'!F50,'2023'!H50)</f>
        <v>-684235.2679</v>
      </c>
      <c r="K50" s="53">
        <f>SUM('2023'!C50,'2023'!E50,'2023'!G50,'2023'!I50)</f>
        <v>34564636.31</v>
      </c>
      <c r="L50" s="54">
        <f t="shared" si="1"/>
        <v>-0.01979581853</v>
      </c>
      <c r="M50" s="54">
        <f>'2023'!B50/'2023'!C50</f>
        <v>-0.02061041286</v>
      </c>
      <c r="N50" s="54">
        <f>'2023'!D50/'2023'!E50</f>
        <v>-0.01928524388</v>
      </c>
      <c r="O50" s="54">
        <f>'2023'!F50/'2023'!G50</f>
        <v>0.004223485044</v>
      </c>
      <c r="P50" s="54">
        <f>'2023'!H50/'2023'!I50</f>
        <v>-0.03188568092</v>
      </c>
      <c r="Q50" s="4" t="str">
        <f>IF('2023'!B50&gt;=0,"Positiva","Negativa")</f>
        <v>Negativa</v>
      </c>
      <c r="R50" s="4" t="str">
        <f>IF('2023'!D50&gt;=0,"Positiva","Negativa")</f>
        <v>Negativa</v>
      </c>
      <c r="S50" s="4" t="str">
        <f>IF('2023'!F50&gt;=0,"Positiva","Negativa")</f>
        <v>Positiva</v>
      </c>
      <c r="T50" s="4" t="str">
        <f>IF('2023'!H50&gt;=0,"Positiva","Negativa")</f>
        <v>Negativa</v>
      </c>
      <c r="U50" s="4" t="str">
        <f t="shared" si="2"/>
        <v>Negativa</v>
      </c>
      <c r="V50" s="4"/>
      <c r="W50" s="4"/>
      <c r="X50" s="4"/>
      <c r="Y50" s="4"/>
      <c r="Z50" s="4"/>
      <c r="AA50" s="4"/>
      <c r="AB50" s="4"/>
      <c r="AC50" s="4"/>
    </row>
    <row r="51">
      <c r="A51" s="108">
        <v>48.0</v>
      </c>
      <c r="B51" s="53">
        <v>398159.6233488358</v>
      </c>
      <c r="C51" s="53">
        <v>1.189535146E7</v>
      </c>
      <c r="D51" s="53">
        <v>61828.25742656105</v>
      </c>
      <c r="E51" s="53">
        <v>1.0939249459999997E7</v>
      </c>
      <c r="F51" s="53">
        <v>-262374.8471982544</v>
      </c>
      <c r="G51" s="53">
        <v>4246262.78</v>
      </c>
      <c r="H51" s="53">
        <v>406836.7903171526</v>
      </c>
      <c r="I51" s="53">
        <v>8595329.969999999</v>
      </c>
      <c r="J51" s="53">
        <f>SUM('2023'!B51,'2023'!D51,'2023'!F51,'2023'!H51)</f>
        <v>208633.1851</v>
      </c>
      <c r="K51" s="53">
        <f>SUM('2023'!C51,'2023'!E51,'2023'!G51,'2023'!I51)</f>
        <v>24789225.94</v>
      </c>
      <c r="L51" s="54">
        <f t="shared" si="1"/>
        <v>0.008416284785</v>
      </c>
      <c r="M51" s="54">
        <f>'2023'!B51/'2023'!C51</f>
        <v>0.0229152884</v>
      </c>
      <c r="N51" s="54">
        <f>'2023'!D51/'2023'!E51</f>
        <v>0.03482413136</v>
      </c>
      <c r="O51" s="54">
        <f>'2023'!F51/'2023'!G51</f>
        <v>0.0239520425</v>
      </c>
      <c r="P51" s="54">
        <f>'2023'!H51/'2023'!I51</f>
        <v>-0.05338014448</v>
      </c>
      <c r="Q51" s="4" t="str">
        <f>IF('2023'!B51&gt;=0,"Positiva","Negativa")</f>
        <v>Positiva</v>
      </c>
      <c r="R51" s="4" t="str">
        <f>IF('2023'!D51&gt;=0,"Positiva","Negativa")</f>
        <v>Positiva</v>
      </c>
      <c r="S51" s="4" t="str">
        <f>IF('2023'!F51&gt;=0,"Positiva","Negativa")</f>
        <v>Positiva</v>
      </c>
      <c r="T51" s="4" t="str">
        <f>IF('2023'!H51&gt;=0,"Positiva","Negativa")</f>
        <v>Negativa</v>
      </c>
      <c r="U51" s="4" t="str">
        <f t="shared" si="2"/>
        <v>Positiva</v>
      </c>
      <c r="V51" s="4"/>
      <c r="W51" s="4"/>
      <c r="X51" s="4"/>
      <c r="Y51" s="4"/>
      <c r="Z51" s="4"/>
      <c r="AA51" s="4"/>
      <c r="AB51" s="4"/>
      <c r="AC51" s="4"/>
    </row>
    <row r="52">
      <c r="A52" s="108">
        <v>49.0</v>
      </c>
      <c r="B52" s="53">
        <v>-73703.40563057273</v>
      </c>
      <c r="C52" s="53">
        <v>8303640.830000001</v>
      </c>
      <c r="D52" s="53">
        <v>188310.01553776627</v>
      </c>
      <c r="E52" s="53">
        <v>9729897.51</v>
      </c>
      <c r="F52" s="53">
        <v>-233831.12401849148</v>
      </c>
      <c r="G52" s="53">
        <v>4199825.98</v>
      </c>
      <c r="H52" s="53">
        <v>-47866.27440499528</v>
      </c>
      <c r="I52" s="53">
        <v>7728637.4</v>
      </c>
      <c r="J52" s="53">
        <f>SUM('2023'!B52,'2023'!D52,'2023'!F52,'2023'!H52)</f>
        <v>41890.35169</v>
      </c>
      <c r="K52" s="53">
        <f>SUM('2023'!C52,'2023'!E52,'2023'!G52,'2023'!I52)</f>
        <v>34293673.35</v>
      </c>
      <c r="L52" s="54">
        <f t="shared" si="1"/>
        <v>0.001221518362</v>
      </c>
      <c r="M52" s="54">
        <f>'2023'!B52/'2023'!C52</f>
        <v>0.02916545441</v>
      </c>
      <c r="N52" s="54">
        <f>'2023'!D52/'2023'!E52</f>
        <v>0.01479015424</v>
      </c>
      <c r="O52" s="54">
        <f>'2023'!F52/'2023'!G52</f>
        <v>0.04359793269</v>
      </c>
      <c r="P52" s="54">
        <f>'2023'!H52/'2023'!I52</f>
        <v>-0.06732467525</v>
      </c>
      <c r="Q52" s="4" t="str">
        <f>IF('2023'!B52&gt;=0,"Positiva","Negativa")</f>
        <v>Positiva</v>
      </c>
      <c r="R52" s="4" t="str">
        <f>IF('2023'!D52&gt;=0,"Positiva","Negativa")</f>
        <v>Positiva</v>
      </c>
      <c r="S52" s="4" t="str">
        <f>IF('2023'!F52&gt;=0,"Positiva","Negativa")</f>
        <v>Positiva</v>
      </c>
      <c r="T52" s="4" t="str">
        <f>IF('2023'!H52&gt;=0,"Positiva","Negativa")</f>
        <v>Negativa</v>
      </c>
      <c r="U52" s="4" t="str">
        <f t="shared" si="2"/>
        <v>Positiva</v>
      </c>
      <c r="V52" s="4"/>
      <c r="W52" s="4"/>
      <c r="X52" s="4"/>
      <c r="Y52" s="4"/>
      <c r="Z52" s="4"/>
      <c r="AA52" s="4"/>
      <c r="AB52" s="4"/>
      <c r="AC52" s="4"/>
    </row>
    <row r="53">
      <c r="A53" s="108">
        <v>50.0</v>
      </c>
      <c r="B53" s="53">
        <v>-68465.71187856993</v>
      </c>
      <c r="C53" s="53">
        <v>1.0076775690000001E7</v>
      </c>
      <c r="D53" s="53">
        <v>-185806.93074963472</v>
      </c>
      <c r="E53" s="53">
        <v>1.270298812E7</v>
      </c>
      <c r="F53" s="53">
        <v>-106492.38618821107</v>
      </c>
      <c r="G53" s="53">
        <v>5517637.63</v>
      </c>
      <c r="H53" s="53">
        <v>5436.44623879549</v>
      </c>
      <c r="I53" s="53">
        <v>1.018485658E7</v>
      </c>
      <c r="J53" s="53">
        <f>SUM('2023'!B53,'2023'!D53,'2023'!F53,'2023'!H53)</f>
        <v>122598.6312</v>
      </c>
      <c r="K53" s="53">
        <f>SUM('2023'!C53,'2023'!E53,'2023'!G53,'2023'!I53)</f>
        <v>45104722.31</v>
      </c>
      <c r="L53" s="54">
        <f t="shared" si="1"/>
        <v>0.002718088594</v>
      </c>
      <c r="M53" s="54">
        <f>'2023'!B53/'2023'!C53</f>
        <v>0.01963346579</v>
      </c>
      <c r="N53" s="54">
        <f>'2023'!D53/'2023'!E53</f>
        <v>0.01366616086</v>
      </c>
      <c r="O53" s="54">
        <f>'2023'!F53/'2023'!G53</f>
        <v>-0.004884121834</v>
      </c>
      <c r="P53" s="54">
        <f>'2023'!H53/'2023'!I53</f>
        <v>-0.02398364919</v>
      </c>
      <c r="Q53" s="4" t="str">
        <f>IF('2023'!B53&gt;=0,"Positiva","Negativa")</f>
        <v>Positiva</v>
      </c>
      <c r="R53" s="4" t="str">
        <f>IF('2023'!D53&gt;=0,"Positiva","Negativa")</f>
        <v>Positiva</v>
      </c>
      <c r="S53" s="4" t="str">
        <f>IF('2023'!F53&gt;=0,"Positiva","Negativa")</f>
        <v>Negativa</v>
      </c>
      <c r="T53" s="4" t="str">
        <f>IF('2023'!H53&gt;=0,"Positiva","Negativa")</f>
        <v>Negativa</v>
      </c>
      <c r="U53" s="4" t="str">
        <f t="shared" si="2"/>
        <v>Positiva</v>
      </c>
      <c r="V53" s="4"/>
      <c r="W53" s="4"/>
      <c r="X53" s="4"/>
      <c r="Y53" s="4"/>
      <c r="Z53" s="4"/>
      <c r="AA53" s="4"/>
      <c r="AB53" s="4"/>
      <c r="AC53" s="4"/>
    </row>
    <row r="54">
      <c r="A54" s="108">
        <v>51.0</v>
      </c>
      <c r="B54" s="53">
        <v>-196584.67558279922</v>
      </c>
      <c r="C54" s="53">
        <v>1.531628261E7</v>
      </c>
      <c r="D54" s="53">
        <v>-129840.25630232456</v>
      </c>
      <c r="E54" s="53">
        <v>2.0984522059999995E7</v>
      </c>
      <c r="F54" s="53">
        <v>-51559.772753208716</v>
      </c>
      <c r="G54" s="53">
        <v>8321130.469999998</v>
      </c>
      <c r="H54" s="53">
        <v>699689.7819179262</v>
      </c>
      <c r="I54" s="53">
        <v>1.6847403159999996E7</v>
      </c>
      <c r="J54" s="53">
        <f>SUM('2023'!B54,'2023'!D54,'2023'!F54,'2023'!H54)</f>
        <v>-11056898.74</v>
      </c>
      <c r="K54" s="53">
        <f>SUM('2023'!C54,'2023'!E54,'2023'!G54,'2023'!I54)</f>
        <v>88149192.73</v>
      </c>
      <c r="L54" s="54">
        <f t="shared" si="1"/>
        <v>-0.1254339194</v>
      </c>
      <c r="M54" s="54">
        <f>'2023'!B54/'2023'!C54</f>
        <v>-0.1458444857</v>
      </c>
      <c r="N54" s="54">
        <f>'2023'!D54/'2023'!E54</f>
        <v>-0.1133636638</v>
      </c>
      <c r="O54" s="54">
        <f>'2023'!F54/'2023'!G54</f>
        <v>-0.1199155023</v>
      </c>
      <c r="P54" s="54">
        <f>'2023'!H54/'2023'!I54</f>
        <v>-0.1242809349</v>
      </c>
      <c r="Q54" s="4" t="str">
        <f>IF('2023'!B54&gt;=0,"Positiva","Negativa")</f>
        <v>Negativa</v>
      </c>
      <c r="R54" s="4" t="str">
        <f>IF('2023'!D54&gt;=0,"Positiva","Negativa")</f>
        <v>Negativa</v>
      </c>
      <c r="S54" s="4" t="str">
        <f>IF('2023'!F54&gt;=0,"Positiva","Negativa")</f>
        <v>Negativa</v>
      </c>
      <c r="T54" s="4" t="str">
        <f>IF('2023'!H54&gt;=0,"Positiva","Negativa")</f>
        <v>Negativa</v>
      </c>
      <c r="U54" s="4" t="str">
        <f t="shared" si="2"/>
        <v>Negativa</v>
      </c>
      <c r="V54" s="4"/>
      <c r="W54" s="4"/>
      <c r="X54" s="4"/>
      <c r="Y54" s="4"/>
      <c r="Z54" s="4"/>
      <c r="AA54" s="4"/>
      <c r="AB54" s="4"/>
      <c r="AC54" s="4"/>
    </row>
    <row r="55">
      <c r="A55" s="108">
        <v>52.0</v>
      </c>
      <c r="B55" s="53">
        <v>-2221709.5026190057</v>
      </c>
      <c r="C55" s="53">
        <v>1.34807768E7</v>
      </c>
      <c r="D55" s="53">
        <v>-2291023.5640980424</v>
      </c>
      <c r="E55" s="53">
        <v>1.56987596E7</v>
      </c>
      <c r="F55" s="53">
        <v>-889464.3356972369</v>
      </c>
      <c r="G55" s="53">
        <v>5622315.249999999</v>
      </c>
      <c r="H55" s="53">
        <v>-1629086.6451001426</v>
      </c>
      <c r="I55" s="53">
        <v>1.089448769E7</v>
      </c>
      <c r="J55" s="53">
        <f>SUM('2023'!B55,'2023'!D55,'2023'!F55,'2023'!H55)</f>
        <v>2695450.692</v>
      </c>
      <c r="K55" s="53">
        <f>SUM('2023'!C55,'2023'!E55,'2023'!G55,'2023'!I55)</f>
        <v>22890704.11</v>
      </c>
      <c r="L55" s="54">
        <f t="shared" si="1"/>
        <v>0.1177530704</v>
      </c>
      <c r="M55" s="54">
        <f>'2023'!B55/'2023'!C55</f>
        <v>0.133169738</v>
      </c>
      <c r="N55" s="54">
        <f>'2023'!D55/'2023'!E55</f>
        <v>0.1043360102</v>
      </c>
      <c r="O55" s="54">
        <f>'2023'!F55/'2023'!G55</f>
        <v>0.1649158346</v>
      </c>
      <c r="P55" s="54">
        <f>'2023'!H55/'2023'!I55</f>
        <v>0.08344328138</v>
      </c>
      <c r="Q55" s="4" t="str">
        <f>IF('2023'!B55&gt;=0,"Positiva","Negativa")</f>
        <v>Positiva</v>
      </c>
      <c r="R55" s="4" t="str">
        <f>IF('2023'!D55&gt;=0,"Positiva","Negativa")</f>
        <v>Positiva</v>
      </c>
      <c r="S55" s="4" t="str">
        <f>IF('2023'!F55&gt;=0,"Positiva","Negativa")</f>
        <v>Positiva</v>
      </c>
      <c r="T55" s="4" t="str">
        <f>IF('2023'!H55&gt;=0,"Positiva","Negativa")</f>
        <v>Positiva</v>
      </c>
      <c r="U55" s="4" t="str">
        <f t="shared" si="2"/>
        <v>Positiva</v>
      </c>
      <c r="V55" s="4"/>
      <c r="W55" s="4"/>
      <c r="X55" s="4"/>
      <c r="Y55" s="4"/>
      <c r="Z55" s="4"/>
      <c r="AA55" s="4"/>
      <c r="AB55" s="4"/>
      <c r="AC55" s="4"/>
    </row>
    <row r="56">
      <c r="A56" s="4"/>
      <c r="B56" s="149">
        <f>SUM(B4:B54)</f>
        <v>-4516531.244</v>
      </c>
      <c r="C56" s="4"/>
      <c r="D56" s="149">
        <f>SUM(D4:D54)</f>
        <v>2406041.028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5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53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5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53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53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53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53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53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53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53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53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53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53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53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53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53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53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53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53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53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autoFilter ref="$A$1:$U$56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13"/>
    <col customWidth="1" min="3" max="3" width="18.25"/>
    <col customWidth="1" min="4" max="4" width="15.13"/>
    <col customWidth="1" min="5" max="5" width="18.25"/>
    <col customWidth="1" min="6" max="6" width="15.13"/>
    <col customWidth="1" min="7" max="7" width="18.25"/>
    <col customWidth="1" min="8" max="8" width="15.13"/>
    <col customWidth="1" min="9" max="9" width="18.25"/>
    <col customWidth="1" min="16" max="16" width="15.13"/>
  </cols>
  <sheetData>
    <row r="1">
      <c r="A1" s="104"/>
      <c r="B1" s="104" t="s">
        <v>233</v>
      </c>
      <c r="C1" s="104" t="s">
        <v>234</v>
      </c>
      <c r="D1" s="104"/>
      <c r="E1" s="104"/>
      <c r="F1" s="104"/>
      <c r="G1" s="104"/>
      <c r="H1" s="104"/>
      <c r="I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104"/>
      <c r="B2" s="104" t="s">
        <v>24</v>
      </c>
      <c r="C2" s="104"/>
      <c r="D2" s="104" t="s">
        <v>25</v>
      </c>
      <c r="E2" s="104"/>
      <c r="F2" s="104" t="s">
        <v>26</v>
      </c>
      <c r="G2" s="104"/>
      <c r="H2" s="104" t="s">
        <v>27</v>
      </c>
      <c r="I2" s="104"/>
      <c r="J2" s="105"/>
      <c r="K2" s="105"/>
      <c r="L2" s="105"/>
      <c r="M2" s="105" t="s">
        <v>24</v>
      </c>
      <c r="N2" s="106" t="s">
        <v>25</v>
      </c>
      <c r="O2" s="106" t="s">
        <v>26</v>
      </c>
      <c r="P2" s="106" t="s">
        <v>27</v>
      </c>
      <c r="Q2" s="105" t="s">
        <v>24</v>
      </c>
      <c r="R2" s="106" t="s">
        <v>25</v>
      </c>
      <c r="S2" s="106" t="s">
        <v>26</v>
      </c>
      <c r="T2" s="106" t="s">
        <v>27</v>
      </c>
      <c r="U2" s="106" t="s">
        <v>55</v>
      </c>
      <c r="V2" s="4"/>
      <c r="W2" s="4"/>
      <c r="X2" s="4"/>
      <c r="Y2" s="4"/>
      <c r="Z2" s="4"/>
      <c r="AA2" s="4"/>
      <c r="AB2" s="4"/>
      <c r="AC2" s="4"/>
    </row>
    <row r="3">
      <c r="A3" s="104" t="s">
        <v>236</v>
      </c>
      <c r="B3" s="104" t="s">
        <v>237</v>
      </c>
      <c r="C3" s="104" t="s">
        <v>238</v>
      </c>
      <c r="D3" s="104" t="s">
        <v>237</v>
      </c>
      <c r="E3" s="104" t="s">
        <v>238</v>
      </c>
      <c r="F3" s="104" t="s">
        <v>237</v>
      </c>
      <c r="G3" s="104" t="s">
        <v>238</v>
      </c>
      <c r="H3" s="104" t="s">
        <v>237</v>
      </c>
      <c r="I3" s="104" t="s">
        <v>238</v>
      </c>
      <c r="J3" s="148" t="s">
        <v>239</v>
      </c>
      <c r="K3" s="148" t="s">
        <v>240</v>
      </c>
      <c r="L3" s="148" t="s">
        <v>241</v>
      </c>
      <c r="M3" s="150" t="s">
        <v>242</v>
      </c>
      <c r="N3" s="150" t="s">
        <v>242</v>
      </c>
      <c r="O3" s="150" t="s">
        <v>242</v>
      </c>
      <c r="P3" s="150" t="s">
        <v>242</v>
      </c>
      <c r="Q3" s="106" t="s">
        <v>243</v>
      </c>
      <c r="R3" s="106" t="s">
        <v>243</v>
      </c>
      <c r="S3" s="106" t="s">
        <v>243</v>
      </c>
      <c r="T3" s="106" t="s">
        <v>243</v>
      </c>
      <c r="U3" s="106" t="s">
        <v>243</v>
      </c>
      <c r="V3" s="4"/>
      <c r="W3" s="4"/>
      <c r="X3" s="4"/>
      <c r="Y3" s="4"/>
      <c r="Z3" s="4"/>
      <c r="AA3" s="4"/>
      <c r="AB3" s="4"/>
      <c r="AC3" s="4"/>
    </row>
    <row r="4">
      <c r="A4" s="108">
        <v>1.0</v>
      </c>
      <c r="B4" s="53">
        <v>-182566.30437357983</v>
      </c>
      <c r="C4" s="53">
        <v>5959765.09</v>
      </c>
      <c r="D4" s="53">
        <v>91013.97625564315</v>
      </c>
      <c r="E4" s="53">
        <v>5639698.219999999</v>
      </c>
      <c r="F4" s="53">
        <v>64380.4692636151</v>
      </c>
      <c r="G4" s="53">
        <v>2138321.94</v>
      </c>
      <c r="H4" s="53">
        <v>63682.561648510615</v>
      </c>
      <c r="I4" s="53">
        <v>3902334.87</v>
      </c>
      <c r="J4" s="53">
        <f t="shared" ref="J4:K4" si="1">SUM(B4,D4,F4,H4)</f>
        <v>36510.70279</v>
      </c>
      <c r="K4" s="53">
        <f t="shared" si="1"/>
        <v>17640120.12</v>
      </c>
      <c r="L4" s="54">
        <f t="shared" ref="L4:L55" si="3">J4/K4</f>
        <v>0.002069753638</v>
      </c>
      <c r="M4" s="54">
        <f t="shared" ref="M4:M55" si="4">B4/C4</f>
        <v>-0.03063313765</v>
      </c>
      <c r="N4" s="54">
        <f t="shared" ref="N4:N55" si="5">D4/E4</f>
        <v>0.01613809334</v>
      </c>
      <c r="O4" s="54">
        <f t="shared" ref="O4:O55" si="6">F4/G4</f>
        <v>0.03010794028</v>
      </c>
      <c r="P4" s="54">
        <f t="shared" ref="P4:P55" si="7">H4/I4</f>
        <v>0.01631909197</v>
      </c>
      <c r="Q4" s="4" t="str">
        <f t="shared" ref="Q4:Q55" si="8">IF(B4&gt;=0,"Positiva","Negativa")</f>
        <v>Negativa</v>
      </c>
      <c r="R4" s="4" t="str">
        <f t="shared" ref="R4:R55" si="9">IF(D4&gt;=0,"Positiva","Negativa")</f>
        <v>Positiva</v>
      </c>
      <c r="S4" s="4" t="str">
        <f t="shared" ref="S4:S55" si="10">IF(F4&gt;=0,"Positiva","Negativa")</f>
        <v>Positiva</v>
      </c>
      <c r="T4" s="4" t="str">
        <f t="shared" ref="T4:T55" si="11">IF(H4&gt;=0,"Positiva","Negativa")</f>
        <v>Positiva</v>
      </c>
      <c r="U4" s="4" t="str">
        <f t="shared" ref="U4:U55" si="12">IF(J4&gt;=0,"Positiva","Negativa")</f>
        <v>Positiva</v>
      </c>
      <c r="V4" s="4"/>
      <c r="W4" s="4"/>
      <c r="X4" s="4"/>
      <c r="Y4" s="4"/>
      <c r="Z4" s="4"/>
      <c r="AA4" s="4"/>
      <c r="AB4" s="4"/>
      <c r="AC4" s="4"/>
    </row>
    <row r="5">
      <c r="A5" s="108">
        <v>2.0</v>
      </c>
      <c r="B5" s="53">
        <v>-148753.62805222234</v>
      </c>
      <c r="C5" s="53">
        <v>5814221.120000001</v>
      </c>
      <c r="D5" s="53">
        <v>59303.846069686224</v>
      </c>
      <c r="E5" s="53">
        <v>5575857.28</v>
      </c>
      <c r="F5" s="53">
        <v>25747.921075349885</v>
      </c>
      <c r="G5" s="53">
        <v>2054819.54</v>
      </c>
      <c r="H5" s="53">
        <v>15714.2359205668</v>
      </c>
      <c r="I5" s="53">
        <v>3954803.7100000004</v>
      </c>
      <c r="J5" s="53">
        <f t="shared" ref="J5:K5" si="2">SUM(B5,D5,F5,H5)</f>
        <v>-47987.62499</v>
      </c>
      <c r="K5" s="53">
        <f t="shared" si="2"/>
        <v>17399701.65</v>
      </c>
      <c r="L5" s="54">
        <f t="shared" si="3"/>
        <v>-0.002757956771</v>
      </c>
      <c r="M5" s="54">
        <f t="shared" si="4"/>
        <v>-0.02558444631</v>
      </c>
      <c r="N5" s="54">
        <f t="shared" si="5"/>
        <v>0.01063582568</v>
      </c>
      <c r="O5" s="54">
        <f t="shared" si="6"/>
        <v>0.01253050235</v>
      </c>
      <c r="P5" s="54">
        <f t="shared" si="7"/>
        <v>0.00397345534</v>
      </c>
      <c r="Q5" s="4" t="str">
        <f t="shared" si="8"/>
        <v>Negativa</v>
      </c>
      <c r="R5" s="4" t="str">
        <f t="shared" si="9"/>
        <v>Positiva</v>
      </c>
      <c r="S5" s="4" t="str">
        <f t="shared" si="10"/>
        <v>Positiva</v>
      </c>
      <c r="T5" s="4" t="str">
        <f t="shared" si="11"/>
        <v>Positiva</v>
      </c>
      <c r="U5" s="4" t="str">
        <f t="shared" si="12"/>
        <v>Negativa</v>
      </c>
      <c r="V5" s="4"/>
      <c r="W5" s="4"/>
      <c r="X5" s="4"/>
      <c r="Y5" s="4"/>
      <c r="Z5" s="4"/>
      <c r="AA5" s="4"/>
      <c r="AB5" s="4"/>
      <c r="AC5" s="4"/>
    </row>
    <row r="6">
      <c r="A6" s="108">
        <v>3.0</v>
      </c>
      <c r="B6" s="53">
        <v>-349319.5108976315</v>
      </c>
      <c r="C6" s="53">
        <v>5384195.7700000005</v>
      </c>
      <c r="D6" s="53">
        <v>-11063.144553020484</v>
      </c>
      <c r="E6" s="53">
        <v>4933750.850000001</v>
      </c>
      <c r="F6" s="53">
        <v>-42085.29074605942</v>
      </c>
      <c r="G6" s="53">
        <v>1933615.2000000002</v>
      </c>
      <c r="H6" s="53">
        <v>45837.87821705477</v>
      </c>
      <c r="I6" s="53">
        <v>3655846.21</v>
      </c>
      <c r="J6" s="53">
        <f t="shared" ref="J6:K6" si="13">SUM(B6,D6,F6,H6)</f>
        <v>-356630.068</v>
      </c>
      <c r="K6" s="53">
        <f t="shared" si="13"/>
        <v>15907408.03</v>
      </c>
      <c r="L6" s="54">
        <f t="shared" si="3"/>
        <v>-0.02241911865</v>
      </c>
      <c r="M6" s="54">
        <f t="shared" si="4"/>
        <v>-0.06487867935</v>
      </c>
      <c r="N6" s="54">
        <f t="shared" si="5"/>
        <v>-0.002242339528</v>
      </c>
      <c r="O6" s="54">
        <f t="shared" si="6"/>
        <v>-0.02176508064</v>
      </c>
      <c r="P6" s="54">
        <f t="shared" si="7"/>
        <v>0.01253824028</v>
      </c>
      <c r="Q6" s="4" t="str">
        <f t="shared" si="8"/>
        <v>Negativa</v>
      </c>
      <c r="R6" s="4" t="str">
        <f t="shared" si="9"/>
        <v>Negativa</v>
      </c>
      <c r="S6" s="4" t="str">
        <f t="shared" si="10"/>
        <v>Negativa</v>
      </c>
      <c r="T6" s="4" t="str">
        <f t="shared" si="11"/>
        <v>Positiva</v>
      </c>
      <c r="U6" s="4" t="str">
        <f t="shared" si="12"/>
        <v>Negativa</v>
      </c>
      <c r="V6" s="4"/>
      <c r="W6" s="4"/>
      <c r="X6" s="4"/>
      <c r="Y6" s="4"/>
      <c r="Z6" s="4"/>
      <c r="AA6" s="4"/>
      <c r="AB6" s="4"/>
      <c r="AC6" s="4"/>
    </row>
    <row r="7">
      <c r="A7" s="108">
        <v>4.0</v>
      </c>
      <c r="B7" s="53">
        <v>-128555.75686529817</v>
      </c>
      <c r="C7" s="53">
        <v>4934555.840000001</v>
      </c>
      <c r="D7" s="53">
        <v>-49876.528426794976</v>
      </c>
      <c r="E7" s="53">
        <v>4764375.73</v>
      </c>
      <c r="F7" s="53">
        <v>-102648.23172751525</v>
      </c>
      <c r="G7" s="53">
        <v>1830402.5300000003</v>
      </c>
      <c r="H7" s="53">
        <v>-62573.18855656579</v>
      </c>
      <c r="I7" s="53">
        <v>3425634.58</v>
      </c>
      <c r="J7" s="53">
        <f t="shared" ref="J7:K7" si="14">SUM(B7,D7,F7,H7)</f>
        <v>-343653.7056</v>
      </c>
      <c r="K7" s="53">
        <f t="shared" si="14"/>
        <v>14954968.68</v>
      </c>
      <c r="L7" s="54">
        <f t="shared" si="3"/>
        <v>-0.02297923272</v>
      </c>
      <c r="M7" s="54">
        <f t="shared" si="4"/>
        <v>-0.0260521435</v>
      </c>
      <c r="N7" s="54">
        <f t="shared" si="5"/>
        <v>-0.01046863876</v>
      </c>
      <c r="O7" s="54">
        <f t="shared" si="6"/>
        <v>-0.05607959454</v>
      </c>
      <c r="P7" s="54">
        <f t="shared" si="7"/>
        <v>-0.01826615977</v>
      </c>
      <c r="Q7" s="4" t="str">
        <f t="shared" si="8"/>
        <v>Negativa</v>
      </c>
      <c r="R7" s="4" t="str">
        <f t="shared" si="9"/>
        <v>Negativa</v>
      </c>
      <c r="S7" s="4" t="str">
        <f t="shared" si="10"/>
        <v>Negativa</v>
      </c>
      <c r="T7" s="4" t="str">
        <f t="shared" si="11"/>
        <v>Negativa</v>
      </c>
      <c r="U7" s="4" t="str">
        <f t="shared" si="12"/>
        <v>Negativa</v>
      </c>
      <c r="V7" s="4"/>
      <c r="W7" s="4"/>
      <c r="X7" s="4"/>
      <c r="Y7" s="4"/>
      <c r="Z7" s="4"/>
      <c r="AA7" s="4"/>
      <c r="AB7" s="4"/>
      <c r="AC7" s="4"/>
    </row>
    <row r="8">
      <c r="A8" s="108">
        <v>5.0</v>
      </c>
      <c r="B8" s="53">
        <v>-177730.24086376833</v>
      </c>
      <c r="C8" s="53">
        <v>5646788.26</v>
      </c>
      <c r="D8" s="53">
        <v>-112191.73035532142</v>
      </c>
      <c r="E8" s="53">
        <v>5588461.63</v>
      </c>
      <c r="F8" s="53">
        <v>-32763.424040733797</v>
      </c>
      <c r="G8" s="53">
        <v>2217710.4899999998</v>
      </c>
      <c r="H8" s="53">
        <v>-103151.9422530033</v>
      </c>
      <c r="I8" s="53">
        <v>4055098.78</v>
      </c>
      <c r="J8" s="53">
        <f t="shared" ref="J8:K8" si="15">SUM(B8,D8,F8,H8)</f>
        <v>-425837.3375</v>
      </c>
      <c r="K8" s="53">
        <f t="shared" si="15"/>
        <v>17508059.16</v>
      </c>
      <c r="L8" s="54">
        <f t="shared" si="3"/>
        <v>-0.02432236113</v>
      </c>
      <c r="M8" s="54">
        <f t="shared" si="4"/>
        <v>-0.03147457151</v>
      </c>
      <c r="N8" s="54">
        <f t="shared" si="5"/>
        <v>-0.0200756018</v>
      </c>
      <c r="O8" s="54">
        <f t="shared" si="6"/>
        <v>-0.01477353522</v>
      </c>
      <c r="P8" s="54">
        <f t="shared" si="7"/>
        <v>-0.02543759051</v>
      </c>
      <c r="Q8" s="4" t="str">
        <f t="shared" si="8"/>
        <v>Negativa</v>
      </c>
      <c r="R8" s="4" t="str">
        <f t="shared" si="9"/>
        <v>Negativa</v>
      </c>
      <c r="S8" s="4" t="str">
        <f t="shared" si="10"/>
        <v>Negativa</v>
      </c>
      <c r="T8" s="4" t="str">
        <f t="shared" si="11"/>
        <v>Negativa</v>
      </c>
      <c r="U8" s="4" t="str">
        <f t="shared" si="12"/>
        <v>Negativa</v>
      </c>
      <c r="V8" s="4"/>
      <c r="W8" s="4"/>
      <c r="X8" s="4"/>
      <c r="Y8" s="4"/>
      <c r="Z8" s="4"/>
      <c r="AA8" s="4"/>
      <c r="AB8" s="4"/>
      <c r="AC8" s="4"/>
    </row>
    <row r="9">
      <c r="A9" s="108">
        <v>6.0</v>
      </c>
      <c r="B9" s="53">
        <v>-310774.0121566429</v>
      </c>
      <c r="C9" s="53">
        <v>5837351.49</v>
      </c>
      <c r="D9" s="53">
        <v>987.7161295001242</v>
      </c>
      <c r="E9" s="53">
        <v>6015411.789999999</v>
      </c>
      <c r="F9" s="53">
        <v>68816.25929840936</v>
      </c>
      <c r="G9" s="53">
        <v>2276020.42</v>
      </c>
      <c r="H9" s="53">
        <v>68486.6062323943</v>
      </c>
      <c r="I9" s="53">
        <v>4498001.4799999995</v>
      </c>
      <c r="J9" s="53">
        <f t="shared" ref="J9:K9" si="16">SUM(B9,D9,F9,H9)</f>
        <v>-172483.4305</v>
      </c>
      <c r="K9" s="53">
        <f t="shared" si="16"/>
        <v>18626785.18</v>
      </c>
      <c r="L9" s="54">
        <f t="shared" si="3"/>
        <v>-0.009259967774</v>
      </c>
      <c r="M9" s="54">
        <f t="shared" si="4"/>
        <v>-0.05323887258</v>
      </c>
      <c r="N9" s="54">
        <f t="shared" si="5"/>
        <v>0.0001641975918</v>
      </c>
      <c r="O9" s="54">
        <f t="shared" si="6"/>
        <v>0.03023534354</v>
      </c>
      <c r="P9" s="54">
        <f t="shared" si="7"/>
        <v>0.01522600794</v>
      </c>
      <c r="Q9" s="4" t="str">
        <f t="shared" si="8"/>
        <v>Negativa</v>
      </c>
      <c r="R9" s="4" t="str">
        <f t="shared" si="9"/>
        <v>Positiva</v>
      </c>
      <c r="S9" s="4" t="str">
        <f t="shared" si="10"/>
        <v>Positiva</v>
      </c>
      <c r="T9" s="4" t="str">
        <f t="shared" si="11"/>
        <v>Positiva</v>
      </c>
      <c r="U9" s="4" t="str">
        <f t="shared" si="12"/>
        <v>Negativa</v>
      </c>
      <c r="V9" s="4"/>
      <c r="W9" s="4"/>
      <c r="X9" s="4"/>
      <c r="Y9" s="4"/>
      <c r="Z9" s="4"/>
      <c r="AA9" s="4"/>
      <c r="AB9" s="4"/>
      <c r="AC9" s="4"/>
    </row>
    <row r="10">
      <c r="A10" s="108">
        <v>7.0</v>
      </c>
      <c r="B10" s="53">
        <v>91642.38263713452</v>
      </c>
      <c r="C10" s="53">
        <v>5041771.119999999</v>
      </c>
      <c r="D10" s="53">
        <v>56703.46420102801</v>
      </c>
      <c r="E10" s="53">
        <v>5247749.73</v>
      </c>
      <c r="F10" s="53">
        <v>-36256.971641269534</v>
      </c>
      <c r="G10" s="53">
        <v>1991351.8799999997</v>
      </c>
      <c r="H10" s="53">
        <v>181381.93966790155</v>
      </c>
      <c r="I10" s="53">
        <v>3925104.5599999996</v>
      </c>
      <c r="J10" s="53">
        <f t="shared" ref="J10:K10" si="17">SUM(B10,D10,F10,H10)</f>
        <v>293470.8149</v>
      </c>
      <c r="K10" s="53">
        <f t="shared" si="17"/>
        <v>16205977.29</v>
      </c>
      <c r="L10" s="54">
        <f t="shared" si="3"/>
        <v>0.01810880082</v>
      </c>
      <c r="M10" s="54">
        <f t="shared" si="4"/>
        <v>0.01817662493</v>
      </c>
      <c r="N10" s="54">
        <f t="shared" si="5"/>
        <v>0.01080529124</v>
      </c>
      <c r="O10" s="54">
        <f t="shared" si="6"/>
        <v>-0.01820721491</v>
      </c>
      <c r="P10" s="54">
        <f t="shared" si="7"/>
        <v>0.04621072812</v>
      </c>
      <c r="Q10" s="4" t="str">
        <f t="shared" si="8"/>
        <v>Positiva</v>
      </c>
      <c r="R10" s="4" t="str">
        <f t="shared" si="9"/>
        <v>Positiva</v>
      </c>
      <c r="S10" s="4" t="str">
        <f t="shared" si="10"/>
        <v>Negativa</v>
      </c>
      <c r="T10" s="4" t="str">
        <f t="shared" si="11"/>
        <v>Positiva</v>
      </c>
      <c r="U10" s="4" t="str">
        <f t="shared" si="12"/>
        <v>Positiva</v>
      </c>
      <c r="V10" s="4"/>
      <c r="W10" s="4"/>
      <c r="X10" s="4"/>
      <c r="Y10" s="4"/>
      <c r="Z10" s="4"/>
      <c r="AA10" s="4"/>
      <c r="AB10" s="4"/>
      <c r="AC10" s="4"/>
    </row>
    <row r="11">
      <c r="A11" s="108">
        <v>8.0</v>
      </c>
      <c r="B11" s="53">
        <v>581954.0032244483</v>
      </c>
      <c r="C11" s="53">
        <v>4298231.43</v>
      </c>
      <c r="D11" s="53">
        <v>488812.0621973503</v>
      </c>
      <c r="E11" s="53">
        <v>3888441.3299999996</v>
      </c>
      <c r="F11" s="53">
        <v>330187.7980182547</v>
      </c>
      <c r="G11" s="53">
        <v>2052234.3900000001</v>
      </c>
      <c r="H11" s="53">
        <v>356284.8069549136</v>
      </c>
      <c r="I11" s="53">
        <v>3458708.3099999996</v>
      </c>
      <c r="J11" s="53">
        <f t="shared" ref="J11:K11" si="18">SUM(B11,D11,F11,H11)</f>
        <v>1757238.67</v>
      </c>
      <c r="K11" s="53">
        <f t="shared" si="18"/>
        <v>13697615.46</v>
      </c>
      <c r="L11" s="54">
        <f t="shared" si="3"/>
        <v>0.1282879254</v>
      </c>
      <c r="M11" s="54">
        <f t="shared" si="4"/>
        <v>0.1353938271</v>
      </c>
      <c r="N11" s="54">
        <f t="shared" si="5"/>
        <v>0.1257089977</v>
      </c>
      <c r="O11" s="54">
        <f t="shared" si="6"/>
        <v>0.1608918551</v>
      </c>
      <c r="P11" s="54">
        <f t="shared" si="7"/>
        <v>0.1030109437</v>
      </c>
      <c r="Q11" s="4" t="str">
        <f t="shared" si="8"/>
        <v>Positiva</v>
      </c>
      <c r="R11" s="4" t="str">
        <f t="shared" si="9"/>
        <v>Positiva</v>
      </c>
      <c r="S11" s="4" t="str">
        <f t="shared" si="10"/>
        <v>Positiva</v>
      </c>
      <c r="T11" s="4" t="str">
        <f t="shared" si="11"/>
        <v>Positiva</v>
      </c>
      <c r="U11" s="4" t="str">
        <f t="shared" si="12"/>
        <v>Positiva</v>
      </c>
      <c r="V11" s="4"/>
      <c r="W11" s="4"/>
      <c r="X11" s="4"/>
      <c r="Y11" s="4"/>
      <c r="Z11" s="4"/>
      <c r="AA11" s="4"/>
      <c r="AB11" s="4"/>
      <c r="AC11" s="4"/>
    </row>
    <row r="12">
      <c r="A12" s="108">
        <v>9.0</v>
      </c>
      <c r="B12" s="53">
        <v>-460852.99087261263</v>
      </c>
      <c r="C12" s="53">
        <v>6317343.089999999</v>
      </c>
      <c r="D12" s="53">
        <v>-412152.96390808595</v>
      </c>
      <c r="E12" s="53">
        <v>6186518.02</v>
      </c>
      <c r="F12" s="53">
        <v>-209756.4695570724</v>
      </c>
      <c r="G12" s="53">
        <v>2416095.8699999996</v>
      </c>
      <c r="H12" s="53">
        <v>-581410.2171473653</v>
      </c>
      <c r="I12" s="53">
        <v>4538564.250000001</v>
      </c>
      <c r="J12" s="53">
        <f t="shared" ref="J12:K12" si="19">SUM(B12,D12,F12,H12)</f>
        <v>-1664172.641</v>
      </c>
      <c r="K12" s="53">
        <f t="shared" si="19"/>
        <v>19458521.23</v>
      </c>
      <c r="L12" s="54">
        <f t="shared" si="3"/>
        <v>-0.08552410647</v>
      </c>
      <c r="M12" s="54">
        <f t="shared" si="4"/>
        <v>-0.0729504452</v>
      </c>
      <c r="N12" s="54">
        <f t="shared" si="5"/>
        <v>-0.06662115306</v>
      </c>
      <c r="O12" s="54">
        <f t="shared" si="6"/>
        <v>-0.08681628579</v>
      </c>
      <c r="P12" s="54">
        <f t="shared" si="7"/>
        <v>-0.1281044368</v>
      </c>
      <c r="Q12" s="4" t="str">
        <f t="shared" si="8"/>
        <v>Negativa</v>
      </c>
      <c r="R12" s="4" t="str">
        <f t="shared" si="9"/>
        <v>Negativa</v>
      </c>
      <c r="S12" s="4" t="str">
        <f t="shared" si="10"/>
        <v>Negativa</v>
      </c>
      <c r="T12" s="4" t="str">
        <f t="shared" si="11"/>
        <v>Negativa</v>
      </c>
      <c r="U12" s="4" t="str">
        <f t="shared" si="12"/>
        <v>Negativa</v>
      </c>
      <c r="V12" s="4"/>
      <c r="W12" s="4"/>
      <c r="X12" s="4"/>
      <c r="Y12" s="4"/>
      <c r="Z12" s="4"/>
      <c r="AA12" s="4"/>
      <c r="AB12" s="4"/>
      <c r="AC12" s="4"/>
    </row>
    <row r="13">
      <c r="A13" s="108">
        <v>10.0</v>
      </c>
      <c r="B13" s="53">
        <v>-187772.83478699732</v>
      </c>
      <c r="C13" s="53">
        <v>7176249.779999998</v>
      </c>
      <c r="D13" s="53">
        <v>-72601.73893761667</v>
      </c>
      <c r="E13" s="53">
        <v>7344849.6899999995</v>
      </c>
      <c r="F13" s="53">
        <v>58251.49189160421</v>
      </c>
      <c r="G13" s="53">
        <v>2791155.1300000004</v>
      </c>
      <c r="H13" s="53">
        <v>-97577.05460169805</v>
      </c>
      <c r="I13" s="53">
        <v>5519772.170000001</v>
      </c>
      <c r="J13" s="53">
        <f t="shared" ref="J13:K13" si="20">SUM(B13,D13,F13,H13)</f>
        <v>-299700.1364</v>
      </c>
      <c r="K13" s="53">
        <f t="shared" si="20"/>
        <v>22832026.77</v>
      </c>
      <c r="L13" s="54">
        <f t="shared" si="3"/>
        <v>-0.01312630453</v>
      </c>
      <c r="M13" s="54">
        <f t="shared" si="4"/>
        <v>-0.02616587222</v>
      </c>
      <c r="N13" s="54">
        <f t="shared" si="5"/>
        <v>-0.009884714052</v>
      </c>
      <c r="O13" s="54">
        <f t="shared" si="6"/>
        <v>0.02087003021</v>
      </c>
      <c r="P13" s="54">
        <f t="shared" si="7"/>
        <v>-0.01767773227</v>
      </c>
      <c r="Q13" s="4" t="str">
        <f t="shared" si="8"/>
        <v>Negativa</v>
      </c>
      <c r="R13" s="4" t="str">
        <f t="shared" si="9"/>
        <v>Negativa</v>
      </c>
      <c r="S13" s="4" t="str">
        <f t="shared" si="10"/>
        <v>Positiva</v>
      </c>
      <c r="T13" s="4" t="str">
        <f t="shared" si="11"/>
        <v>Negativa</v>
      </c>
      <c r="U13" s="4" t="str">
        <f t="shared" si="12"/>
        <v>Negativa</v>
      </c>
      <c r="V13" s="4"/>
      <c r="W13" s="4"/>
      <c r="X13" s="4"/>
      <c r="Y13" s="4"/>
      <c r="Z13" s="4"/>
      <c r="AA13" s="4"/>
      <c r="AB13" s="4"/>
      <c r="AC13" s="4"/>
    </row>
    <row r="14">
      <c r="A14" s="108">
        <v>11.0</v>
      </c>
      <c r="B14" s="53">
        <v>-279025.51561311027</v>
      </c>
      <c r="C14" s="53">
        <v>5947388.559999999</v>
      </c>
      <c r="D14" s="53">
        <v>57237.01582472588</v>
      </c>
      <c r="E14" s="53">
        <v>6283702.069999999</v>
      </c>
      <c r="F14" s="53">
        <v>170763.5720572392</v>
      </c>
      <c r="G14" s="53">
        <v>2439543.9400000004</v>
      </c>
      <c r="H14" s="53">
        <v>-34891.18699032258</v>
      </c>
      <c r="I14" s="53">
        <v>4446866.56</v>
      </c>
      <c r="J14" s="53">
        <f t="shared" ref="J14:K14" si="21">SUM(B14,D14,F14,H14)</f>
        <v>-85916.11472</v>
      </c>
      <c r="K14" s="53">
        <f t="shared" si="21"/>
        <v>19117501.13</v>
      </c>
      <c r="L14" s="54">
        <f t="shared" si="3"/>
        <v>-0.004494107998</v>
      </c>
      <c r="M14" s="54">
        <f t="shared" si="4"/>
        <v>-0.0469156358</v>
      </c>
      <c r="N14" s="54">
        <f t="shared" si="5"/>
        <v>0.009108804839</v>
      </c>
      <c r="O14" s="54">
        <f t="shared" si="6"/>
        <v>0.06999815386</v>
      </c>
      <c r="P14" s="54">
        <f t="shared" si="7"/>
        <v>-0.00784624106</v>
      </c>
      <c r="Q14" s="4" t="str">
        <f t="shared" si="8"/>
        <v>Negativa</v>
      </c>
      <c r="R14" s="4" t="str">
        <f t="shared" si="9"/>
        <v>Positiva</v>
      </c>
      <c r="S14" s="4" t="str">
        <f t="shared" si="10"/>
        <v>Positiva</v>
      </c>
      <c r="T14" s="4" t="str">
        <f t="shared" si="11"/>
        <v>Negativa</v>
      </c>
      <c r="U14" s="4" t="str">
        <f t="shared" si="12"/>
        <v>Negativa</v>
      </c>
      <c r="V14" s="4"/>
      <c r="W14" s="4"/>
      <c r="X14" s="4"/>
      <c r="Y14" s="4"/>
      <c r="Z14" s="4"/>
      <c r="AA14" s="4"/>
      <c r="AB14" s="4"/>
      <c r="AC14" s="4"/>
    </row>
    <row r="15">
      <c r="A15" s="108">
        <v>12.0</v>
      </c>
      <c r="B15" s="53">
        <v>-83990.02729600723</v>
      </c>
      <c r="C15" s="53">
        <v>5223764.369999999</v>
      </c>
      <c r="D15" s="53">
        <v>-150391.71386109025</v>
      </c>
      <c r="E15" s="53">
        <v>5478185.29</v>
      </c>
      <c r="F15" s="53">
        <v>9419.473221618317</v>
      </c>
      <c r="G15" s="53">
        <v>2210044.22</v>
      </c>
      <c r="H15" s="53">
        <v>8565.449429275952</v>
      </c>
      <c r="I15" s="53">
        <v>3928981.6499999994</v>
      </c>
      <c r="J15" s="53">
        <f t="shared" ref="J15:K15" si="22">SUM(B15,D15,F15,H15)</f>
        <v>-216396.8185</v>
      </c>
      <c r="K15" s="53">
        <f t="shared" si="22"/>
        <v>16840975.53</v>
      </c>
      <c r="L15" s="54">
        <f t="shared" si="3"/>
        <v>-0.01284942301</v>
      </c>
      <c r="M15" s="54">
        <f t="shared" si="4"/>
        <v>-0.01607844867</v>
      </c>
      <c r="N15" s="54">
        <f t="shared" si="5"/>
        <v>-0.02745283445</v>
      </c>
      <c r="O15" s="54">
        <f t="shared" si="6"/>
        <v>0.004262119797</v>
      </c>
      <c r="P15" s="54">
        <f t="shared" si="7"/>
        <v>0.002180068576</v>
      </c>
      <c r="Q15" s="4" t="str">
        <f t="shared" si="8"/>
        <v>Negativa</v>
      </c>
      <c r="R15" s="4" t="str">
        <f t="shared" si="9"/>
        <v>Negativa</v>
      </c>
      <c r="S15" s="4" t="str">
        <f t="shared" si="10"/>
        <v>Positiva</v>
      </c>
      <c r="T15" s="4" t="str">
        <f t="shared" si="11"/>
        <v>Positiva</v>
      </c>
      <c r="U15" s="4" t="str">
        <f t="shared" si="12"/>
        <v>Negativa</v>
      </c>
      <c r="V15" s="4"/>
      <c r="W15" s="4"/>
      <c r="X15" s="4"/>
      <c r="Y15" s="4"/>
      <c r="Z15" s="4"/>
      <c r="AA15" s="4"/>
      <c r="AB15" s="4"/>
      <c r="AC15" s="4"/>
    </row>
    <row r="16">
      <c r="A16" s="108">
        <v>13.0</v>
      </c>
      <c r="B16" s="53">
        <v>3740.4485291631936</v>
      </c>
      <c r="C16" s="53">
        <v>5891244.299999999</v>
      </c>
      <c r="D16" s="53">
        <v>-113121.83909870387</v>
      </c>
      <c r="E16" s="53">
        <v>5744774.05</v>
      </c>
      <c r="F16" s="53">
        <v>126605.44721961771</v>
      </c>
      <c r="G16" s="53">
        <v>2352396.8499999996</v>
      </c>
      <c r="H16" s="53">
        <v>-71428.87047965845</v>
      </c>
      <c r="I16" s="53">
        <v>4205097.35</v>
      </c>
      <c r="J16" s="53">
        <f t="shared" ref="J16:K16" si="23">SUM(B16,D16,F16,H16)</f>
        <v>-54204.81383</v>
      </c>
      <c r="K16" s="53">
        <f t="shared" si="23"/>
        <v>18193512.55</v>
      </c>
      <c r="L16" s="54">
        <f t="shared" si="3"/>
        <v>-0.002979348473</v>
      </c>
      <c r="M16" s="54">
        <f t="shared" si="4"/>
        <v>0.0006349165539</v>
      </c>
      <c r="N16" s="54">
        <f t="shared" si="5"/>
        <v>-0.01969125994</v>
      </c>
      <c r="O16" s="54">
        <f t="shared" si="6"/>
        <v>0.05381976567</v>
      </c>
      <c r="P16" s="54">
        <f t="shared" si="7"/>
        <v>-0.01698625847</v>
      </c>
      <c r="Q16" s="4" t="str">
        <f t="shared" si="8"/>
        <v>Positiva</v>
      </c>
      <c r="R16" s="4" t="str">
        <f t="shared" si="9"/>
        <v>Negativa</v>
      </c>
      <c r="S16" s="4" t="str">
        <f t="shared" si="10"/>
        <v>Positiva</v>
      </c>
      <c r="T16" s="4" t="str">
        <f t="shared" si="11"/>
        <v>Negativa</v>
      </c>
      <c r="U16" s="4" t="str">
        <f t="shared" si="12"/>
        <v>Negativa</v>
      </c>
      <c r="V16" s="4"/>
      <c r="W16" s="4"/>
      <c r="X16" s="4"/>
      <c r="Y16" s="4"/>
      <c r="Z16" s="4"/>
      <c r="AA16" s="4"/>
      <c r="AB16" s="4"/>
      <c r="AC16" s="4"/>
    </row>
    <row r="17">
      <c r="A17" s="108">
        <v>14.0</v>
      </c>
      <c r="B17" s="53">
        <v>451038.07030569273</v>
      </c>
      <c r="C17" s="53">
        <v>5926434.679999999</v>
      </c>
      <c r="D17" s="53">
        <v>115190.32288749306</v>
      </c>
      <c r="E17" s="53">
        <v>6179313.990000001</v>
      </c>
      <c r="F17" s="53">
        <v>254698.06720205</v>
      </c>
      <c r="G17" s="53">
        <v>2607272.8199999994</v>
      </c>
      <c r="H17" s="53">
        <v>403634.31612930546</v>
      </c>
      <c r="I17" s="53">
        <v>4846039.449999999</v>
      </c>
      <c r="J17" s="53">
        <f t="shared" ref="J17:K17" si="24">SUM(B17,D17,F17,H17)</f>
        <v>1224560.777</v>
      </c>
      <c r="K17" s="53">
        <f t="shared" si="24"/>
        <v>19559060.94</v>
      </c>
      <c r="L17" s="54">
        <f t="shared" si="3"/>
        <v>0.06260836245</v>
      </c>
      <c r="M17" s="54">
        <f t="shared" si="4"/>
        <v>0.07610614048</v>
      </c>
      <c r="N17" s="54">
        <f t="shared" si="5"/>
        <v>0.0186412801</v>
      </c>
      <c r="O17" s="54">
        <f t="shared" si="6"/>
        <v>0.09768753973</v>
      </c>
      <c r="P17" s="54">
        <f t="shared" si="7"/>
        <v>0.08329158693</v>
      </c>
      <c r="Q17" s="4" t="str">
        <f t="shared" si="8"/>
        <v>Positiva</v>
      </c>
      <c r="R17" s="4" t="str">
        <f t="shared" si="9"/>
        <v>Positiva</v>
      </c>
      <c r="S17" s="4" t="str">
        <f t="shared" si="10"/>
        <v>Positiva</v>
      </c>
      <c r="T17" s="4" t="str">
        <f t="shared" si="11"/>
        <v>Positiva</v>
      </c>
      <c r="U17" s="4" t="str">
        <f t="shared" si="12"/>
        <v>Positiva</v>
      </c>
      <c r="V17" s="4"/>
      <c r="W17" s="4"/>
      <c r="X17" s="4"/>
      <c r="Y17" s="4"/>
      <c r="Z17" s="4"/>
      <c r="AA17" s="4"/>
      <c r="AB17" s="4"/>
      <c r="AC17" s="4"/>
    </row>
    <row r="18">
      <c r="A18" s="108">
        <v>15.0</v>
      </c>
      <c r="B18" s="53">
        <v>-554826.6391922436</v>
      </c>
      <c r="C18" s="53">
        <v>6506796.680000001</v>
      </c>
      <c r="D18" s="53">
        <v>-985802.3559929088</v>
      </c>
      <c r="E18" s="53">
        <v>6492301.740000002</v>
      </c>
      <c r="F18" s="53">
        <v>7852.62310231007</v>
      </c>
      <c r="G18" s="53">
        <v>2630206.13</v>
      </c>
      <c r="H18" s="53">
        <v>-523420.65568875114</v>
      </c>
      <c r="I18" s="53">
        <v>4729066.21</v>
      </c>
      <c r="J18" s="53">
        <f t="shared" ref="J18:K18" si="25">SUM(B18,D18,F18,H18)</f>
        <v>-2056197.028</v>
      </c>
      <c r="K18" s="53">
        <f t="shared" si="25"/>
        <v>20358370.76</v>
      </c>
      <c r="L18" s="54">
        <f t="shared" si="3"/>
        <v>-0.1010000777</v>
      </c>
      <c r="M18" s="54">
        <f t="shared" si="4"/>
        <v>-0.08526878378</v>
      </c>
      <c r="N18" s="54">
        <f t="shared" si="5"/>
        <v>-0.1518417343</v>
      </c>
      <c r="O18" s="54">
        <f t="shared" si="6"/>
        <v>0.002985554255</v>
      </c>
      <c r="P18" s="54">
        <f t="shared" si="7"/>
        <v>-0.1106816087</v>
      </c>
      <c r="Q18" s="4" t="str">
        <f t="shared" si="8"/>
        <v>Negativa</v>
      </c>
      <c r="R18" s="4" t="str">
        <f t="shared" si="9"/>
        <v>Negativa</v>
      </c>
      <c r="S18" s="4" t="str">
        <f t="shared" si="10"/>
        <v>Positiva</v>
      </c>
      <c r="T18" s="4" t="str">
        <f t="shared" si="11"/>
        <v>Negativa</v>
      </c>
      <c r="U18" s="4" t="str">
        <f t="shared" si="12"/>
        <v>Negativa</v>
      </c>
      <c r="V18" s="4"/>
      <c r="W18" s="4"/>
      <c r="X18" s="4"/>
      <c r="Y18" s="4"/>
      <c r="Z18" s="4"/>
      <c r="AA18" s="4"/>
      <c r="AB18" s="4"/>
      <c r="AC18" s="4"/>
    </row>
    <row r="19">
      <c r="A19" s="108">
        <v>16.0</v>
      </c>
      <c r="B19" s="53">
        <v>-102533.33537320164</v>
      </c>
      <c r="C19" s="53">
        <v>6011059.690000001</v>
      </c>
      <c r="D19" s="53">
        <v>-174601.14283987525</v>
      </c>
      <c r="E19" s="53">
        <v>5627577.07</v>
      </c>
      <c r="F19" s="53">
        <v>-9361.138498252256</v>
      </c>
      <c r="G19" s="53">
        <v>2392079.03</v>
      </c>
      <c r="H19" s="53">
        <v>-75529.66288089496</v>
      </c>
      <c r="I19" s="53">
        <v>4141753.35</v>
      </c>
      <c r="J19" s="53">
        <f t="shared" ref="J19:K19" si="26">SUM(B19,D19,F19,H19)</f>
        <v>-362025.2796</v>
      </c>
      <c r="K19" s="53">
        <f t="shared" si="26"/>
        <v>18172469.14</v>
      </c>
      <c r="L19" s="54">
        <f t="shared" si="3"/>
        <v>-0.01992163403</v>
      </c>
      <c r="M19" s="54">
        <f t="shared" si="4"/>
        <v>-0.01705744755</v>
      </c>
      <c r="N19" s="54">
        <f t="shared" si="5"/>
        <v>-0.03102598875</v>
      </c>
      <c r="O19" s="54">
        <f t="shared" si="6"/>
        <v>-0.003913390143</v>
      </c>
      <c r="P19" s="54">
        <f t="shared" si="7"/>
        <v>-0.01823615665</v>
      </c>
      <c r="Q19" s="4" t="str">
        <f t="shared" si="8"/>
        <v>Negativa</v>
      </c>
      <c r="R19" s="4" t="str">
        <f t="shared" si="9"/>
        <v>Negativa</v>
      </c>
      <c r="S19" s="4" t="str">
        <f t="shared" si="10"/>
        <v>Negativa</v>
      </c>
      <c r="T19" s="4" t="str">
        <f t="shared" si="11"/>
        <v>Negativa</v>
      </c>
      <c r="U19" s="4" t="str">
        <f t="shared" si="12"/>
        <v>Negativa</v>
      </c>
      <c r="V19" s="4"/>
      <c r="W19" s="4"/>
      <c r="X19" s="4"/>
      <c r="Y19" s="4"/>
      <c r="Z19" s="4"/>
      <c r="AA19" s="4"/>
      <c r="AB19" s="4"/>
      <c r="AC19" s="4"/>
    </row>
    <row r="20">
      <c r="A20" s="108">
        <v>17.0</v>
      </c>
      <c r="B20" s="53">
        <v>-266265.04461301875</v>
      </c>
      <c r="C20" s="53">
        <v>6558514.079999999</v>
      </c>
      <c r="D20" s="53">
        <v>-270950.67327706574</v>
      </c>
      <c r="E20" s="53">
        <v>6142329.010000002</v>
      </c>
      <c r="F20" s="53">
        <v>-56688.377555751875</v>
      </c>
      <c r="G20" s="53">
        <v>2414628.8099999996</v>
      </c>
      <c r="H20" s="53">
        <v>-267622.0357520911</v>
      </c>
      <c r="I20" s="53">
        <v>4320263.959999999</v>
      </c>
      <c r="J20" s="53">
        <f t="shared" ref="J20:K20" si="27">SUM(B20,D20,F20,H20)</f>
        <v>-861526.1312</v>
      </c>
      <c r="K20" s="53">
        <f t="shared" si="27"/>
        <v>19435735.86</v>
      </c>
      <c r="L20" s="54">
        <f t="shared" si="3"/>
        <v>-0.04432691087</v>
      </c>
      <c r="M20" s="54">
        <f t="shared" si="4"/>
        <v>-0.04059837966</v>
      </c>
      <c r="N20" s="54">
        <f t="shared" si="5"/>
        <v>-0.04411204168</v>
      </c>
      <c r="O20" s="54">
        <f t="shared" si="6"/>
        <v>-0.02347705673</v>
      </c>
      <c r="P20" s="54">
        <f t="shared" si="7"/>
        <v>-0.06194576031</v>
      </c>
      <c r="Q20" s="4" t="str">
        <f t="shared" si="8"/>
        <v>Negativa</v>
      </c>
      <c r="R20" s="4" t="str">
        <f t="shared" si="9"/>
        <v>Negativa</v>
      </c>
      <c r="S20" s="4" t="str">
        <f t="shared" si="10"/>
        <v>Negativa</v>
      </c>
      <c r="T20" s="4" t="str">
        <f t="shared" si="11"/>
        <v>Negativa</v>
      </c>
      <c r="U20" s="4" t="str">
        <f t="shared" si="12"/>
        <v>Negativa</v>
      </c>
      <c r="V20" s="4"/>
      <c r="W20" s="4"/>
      <c r="X20" s="4"/>
      <c r="Y20" s="4"/>
      <c r="Z20" s="4"/>
      <c r="AA20" s="4"/>
      <c r="AB20" s="4"/>
      <c r="AC20" s="4"/>
    </row>
    <row r="21">
      <c r="A21" s="108">
        <v>18.0</v>
      </c>
      <c r="B21" s="53">
        <v>562263.7355668956</v>
      </c>
      <c r="C21" s="53">
        <v>7755694.9</v>
      </c>
      <c r="D21" s="53">
        <v>76880.72731990014</v>
      </c>
      <c r="E21" s="53">
        <v>7419744.229999999</v>
      </c>
      <c r="F21" s="53">
        <v>242278.33349091496</v>
      </c>
      <c r="G21" s="53">
        <v>3206005.8</v>
      </c>
      <c r="H21" s="53">
        <v>148511.13741818778</v>
      </c>
      <c r="I21" s="53">
        <v>5394207.180000001</v>
      </c>
      <c r="J21" s="53">
        <f t="shared" ref="J21:K21" si="28">SUM(B21,D21,F21,H21)</f>
        <v>1029933.934</v>
      </c>
      <c r="K21" s="53">
        <f t="shared" si="28"/>
        <v>23775652.11</v>
      </c>
      <c r="L21" s="54">
        <f t="shared" si="3"/>
        <v>0.04331885111</v>
      </c>
      <c r="M21" s="54">
        <f t="shared" si="4"/>
        <v>0.07249688684</v>
      </c>
      <c r="N21" s="54">
        <f t="shared" si="5"/>
        <v>0.01036164117</v>
      </c>
      <c r="O21" s="54">
        <f t="shared" si="6"/>
        <v>0.07557014822</v>
      </c>
      <c r="P21" s="54">
        <f t="shared" si="7"/>
        <v>0.02753159685</v>
      </c>
      <c r="Q21" s="4" t="str">
        <f t="shared" si="8"/>
        <v>Positiva</v>
      </c>
      <c r="R21" s="4" t="str">
        <f t="shared" si="9"/>
        <v>Positiva</v>
      </c>
      <c r="S21" s="4" t="str">
        <f t="shared" si="10"/>
        <v>Positiva</v>
      </c>
      <c r="T21" s="4" t="str">
        <f t="shared" si="11"/>
        <v>Positiva</v>
      </c>
      <c r="U21" s="4" t="str">
        <f t="shared" si="12"/>
        <v>Positiva</v>
      </c>
      <c r="V21" s="4"/>
      <c r="W21" s="4"/>
      <c r="X21" s="4"/>
      <c r="Y21" s="4"/>
      <c r="Z21" s="4"/>
      <c r="AA21" s="4"/>
      <c r="AB21" s="4"/>
      <c r="AC21" s="4"/>
    </row>
    <row r="22">
      <c r="A22" s="108">
        <v>19.0</v>
      </c>
      <c r="B22" s="53">
        <v>-262341.9303932513</v>
      </c>
      <c r="C22" s="53">
        <v>1.9823996439999998E7</v>
      </c>
      <c r="D22" s="53">
        <v>271784.43352942134</v>
      </c>
      <c r="E22" s="53">
        <v>1.9742508610000003E7</v>
      </c>
      <c r="F22" s="53">
        <v>254898.68219407622</v>
      </c>
      <c r="G22" s="53">
        <v>7537773.800000001</v>
      </c>
      <c r="H22" s="53">
        <v>-148772.35095410142</v>
      </c>
      <c r="I22" s="53">
        <v>1.278177187E7</v>
      </c>
      <c r="J22" s="53">
        <f t="shared" ref="J22:K22" si="29">SUM(B22,D22,F22,H22)</f>
        <v>115568.8344</v>
      </c>
      <c r="K22" s="53">
        <f t="shared" si="29"/>
        <v>59886050.72</v>
      </c>
      <c r="L22" s="54">
        <f t="shared" si="3"/>
        <v>0.001929812252</v>
      </c>
      <c r="M22" s="54">
        <f t="shared" si="4"/>
        <v>-0.01323355415</v>
      </c>
      <c r="N22" s="54">
        <f t="shared" si="5"/>
        <v>0.01376645891</v>
      </c>
      <c r="O22" s="54">
        <f t="shared" si="6"/>
        <v>0.03381617557</v>
      </c>
      <c r="P22" s="54">
        <f t="shared" si="7"/>
        <v>-0.01163941529</v>
      </c>
      <c r="Q22" s="4" t="str">
        <f t="shared" si="8"/>
        <v>Negativa</v>
      </c>
      <c r="R22" s="4" t="str">
        <f t="shared" si="9"/>
        <v>Positiva</v>
      </c>
      <c r="S22" s="4" t="str">
        <f t="shared" si="10"/>
        <v>Positiva</v>
      </c>
      <c r="T22" s="4" t="str">
        <f t="shared" si="11"/>
        <v>Negativa</v>
      </c>
      <c r="U22" s="4" t="str">
        <f t="shared" si="12"/>
        <v>Positiva</v>
      </c>
      <c r="V22" s="4"/>
      <c r="W22" s="4"/>
      <c r="X22" s="4"/>
      <c r="Y22" s="4"/>
      <c r="Z22" s="4"/>
      <c r="AA22" s="4"/>
      <c r="AB22" s="4"/>
      <c r="AC22" s="4"/>
    </row>
    <row r="23">
      <c r="A23" s="108">
        <v>20.0</v>
      </c>
      <c r="B23" s="53">
        <v>-197909.49814633478</v>
      </c>
      <c r="C23" s="53">
        <v>5861950.830000001</v>
      </c>
      <c r="D23" s="53">
        <v>-82659.02517666061</v>
      </c>
      <c r="E23" s="53">
        <v>6031459.429999999</v>
      </c>
      <c r="F23" s="53">
        <v>127318.54545574827</v>
      </c>
      <c r="G23" s="53">
        <v>2314490.84</v>
      </c>
      <c r="H23" s="53">
        <v>42906.55295568615</v>
      </c>
      <c r="I23" s="53">
        <v>4111704.8300000005</v>
      </c>
      <c r="J23" s="53">
        <f t="shared" ref="J23:K23" si="30">SUM(B23,D23,F23,H23)</f>
        <v>-110343.4249</v>
      </c>
      <c r="K23" s="53">
        <f t="shared" si="30"/>
        <v>18319605.93</v>
      </c>
      <c r="L23" s="54">
        <f t="shared" si="3"/>
        <v>-0.006023242276</v>
      </c>
      <c r="M23" s="54">
        <f t="shared" si="4"/>
        <v>-0.03376171242</v>
      </c>
      <c r="N23" s="54">
        <f t="shared" si="5"/>
        <v>-0.01370464746</v>
      </c>
      <c r="O23" s="54">
        <f t="shared" si="6"/>
        <v>0.05500931058</v>
      </c>
      <c r="P23" s="54">
        <f t="shared" si="7"/>
        <v>0.01043522206</v>
      </c>
      <c r="Q23" s="4" t="str">
        <f t="shared" si="8"/>
        <v>Negativa</v>
      </c>
      <c r="R23" s="4" t="str">
        <f t="shared" si="9"/>
        <v>Negativa</v>
      </c>
      <c r="S23" s="4" t="str">
        <f t="shared" si="10"/>
        <v>Positiva</v>
      </c>
      <c r="T23" s="4" t="str">
        <f t="shared" si="11"/>
        <v>Positiva</v>
      </c>
      <c r="U23" s="4" t="str">
        <f t="shared" si="12"/>
        <v>Negativa</v>
      </c>
      <c r="V23" s="4"/>
      <c r="W23" s="4"/>
      <c r="X23" s="4"/>
      <c r="Y23" s="4"/>
      <c r="Z23" s="4"/>
      <c r="AA23" s="4"/>
      <c r="AB23" s="4"/>
      <c r="AC23" s="4"/>
    </row>
    <row r="24">
      <c r="A24" s="108">
        <v>21.0</v>
      </c>
      <c r="B24" s="53">
        <v>-23308.243688509887</v>
      </c>
      <c r="C24" s="53">
        <v>5311759.780000001</v>
      </c>
      <c r="D24" s="53">
        <v>-154590.0075156648</v>
      </c>
      <c r="E24" s="53">
        <v>5220020.11</v>
      </c>
      <c r="F24" s="53">
        <v>21554.148417957735</v>
      </c>
      <c r="G24" s="53">
        <v>2049349.75</v>
      </c>
      <c r="H24" s="53">
        <v>-122797.51551099512</v>
      </c>
      <c r="I24" s="53">
        <v>3636066.6900000004</v>
      </c>
      <c r="J24" s="53">
        <f t="shared" ref="J24:K24" si="31">SUM(B24,D24,F24,H24)</f>
        <v>-279141.6183</v>
      </c>
      <c r="K24" s="53">
        <f t="shared" si="31"/>
        <v>16217196.33</v>
      </c>
      <c r="L24" s="54">
        <f t="shared" si="3"/>
        <v>-0.01721269279</v>
      </c>
      <c r="M24" s="54">
        <f t="shared" si="4"/>
        <v>-0.004388045517</v>
      </c>
      <c r="N24" s="54">
        <f t="shared" si="5"/>
        <v>-0.02961482988</v>
      </c>
      <c r="O24" s="54">
        <f t="shared" si="6"/>
        <v>0.01051755486</v>
      </c>
      <c r="P24" s="54">
        <f t="shared" si="7"/>
        <v>-0.0337720746</v>
      </c>
      <c r="Q24" s="4" t="str">
        <f t="shared" si="8"/>
        <v>Negativa</v>
      </c>
      <c r="R24" s="4" t="str">
        <f t="shared" si="9"/>
        <v>Negativa</v>
      </c>
      <c r="S24" s="4" t="str">
        <f t="shared" si="10"/>
        <v>Positiva</v>
      </c>
      <c r="T24" s="4" t="str">
        <f t="shared" si="11"/>
        <v>Negativa</v>
      </c>
      <c r="U24" s="4" t="str">
        <f t="shared" si="12"/>
        <v>Negativa</v>
      </c>
      <c r="V24" s="4"/>
      <c r="W24" s="4"/>
      <c r="X24" s="4"/>
      <c r="Y24" s="4"/>
      <c r="Z24" s="4"/>
      <c r="AA24" s="4"/>
      <c r="AB24" s="4"/>
      <c r="AC24" s="4"/>
    </row>
    <row r="25">
      <c r="A25" s="108">
        <v>22.0</v>
      </c>
      <c r="B25" s="53">
        <v>5275.188111529787</v>
      </c>
      <c r="C25" s="53">
        <v>6210021.56</v>
      </c>
      <c r="D25" s="53">
        <v>-72043.05609234462</v>
      </c>
      <c r="E25" s="53">
        <v>5929721.889999999</v>
      </c>
      <c r="F25" s="53">
        <v>50986.4379448192</v>
      </c>
      <c r="G25" s="53">
        <v>2269396.3499999996</v>
      </c>
      <c r="H25" s="53">
        <v>87369.67572666885</v>
      </c>
      <c r="I25" s="53">
        <v>4198512.1</v>
      </c>
      <c r="J25" s="53">
        <f t="shared" ref="J25:K25" si="32">SUM(B25,D25,F25,H25)</f>
        <v>71588.24569</v>
      </c>
      <c r="K25" s="53">
        <f t="shared" si="32"/>
        <v>18607651.9</v>
      </c>
      <c r="L25" s="54">
        <f t="shared" si="3"/>
        <v>0.003847247685</v>
      </c>
      <c r="M25" s="54">
        <f t="shared" si="4"/>
        <v>0.0008494637354</v>
      </c>
      <c r="N25" s="54">
        <f t="shared" si="5"/>
        <v>-0.01214948313</v>
      </c>
      <c r="O25" s="54">
        <f t="shared" si="6"/>
        <v>0.02246696041</v>
      </c>
      <c r="P25" s="54">
        <f t="shared" si="7"/>
        <v>0.02080967582</v>
      </c>
      <c r="Q25" s="4" t="str">
        <f t="shared" si="8"/>
        <v>Positiva</v>
      </c>
      <c r="R25" s="4" t="str">
        <f t="shared" si="9"/>
        <v>Negativa</v>
      </c>
      <c r="S25" s="4" t="str">
        <f t="shared" si="10"/>
        <v>Positiva</v>
      </c>
      <c r="T25" s="4" t="str">
        <f t="shared" si="11"/>
        <v>Positiva</v>
      </c>
      <c r="U25" s="4" t="str">
        <f t="shared" si="12"/>
        <v>Positiva</v>
      </c>
      <c r="V25" s="4"/>
      <c r="W25" s="4"/>
      <c r="X25" s="4"/>
      <c r="Y25" s="4"/>
      <c r="Z25" s="4"/>
      <c r="AA25" s="4"/>
      <c r="AB25" s="4"/>
      <c r="AC25" s="4"/>
    </row>
    <row r="26">
      <c r="A26" s="108">
        <v>23.0</v>
      </c>
      <c r="B26" s="53">
        <v>189856.87134362356</v>
      </c>
      <c r="C26" s="53">
        <v>8552407.260000002</v>
      </c>
      <c r="D26" s="53">
        <v>24753.117046000636</v>
      </c>
      <c r="E26" s="53">
        <v>9243821.12</v>
      </c>
      <c r="F26" s="53">
        <v>227604.90080751223</v>
      </c>
      <c r="G26" s="53">
        <v>3470307.9599999995</v>
      </c>
      <c r="H26" s="53">
        <v>410173.3359222386</v>
      </c>
      <c r="I26" s="53">
        <v>6524619.82</v>
      </c>
      <c r="J26" s="53">
        <f t="shared" ref="J26:K26" si="33">SUM(B26,D26,F26,H26)</f>
        <v>852388.2251</v>
      </c>
      <c r="K26" s="53">
        <f t="shared" si="33"/>
        <v>27791156.16</v>
      </c>
      <c r="L26" s="54">
        <f t="shared" si="3"/>
        <v>0.03067120418</v>
      </c>
      <c r="M26" s="54">
        <f t="shared" si="4"/>
        <v>0.02219923182</v>
      </c>
      <c r="N26" s="54">
        <f t="shared" si="5"/>
        <v>0.00267780139</v>
      </c>
      <c r="O26" s="54">
        <f t="shared" si="6"/>
        <v>0.06558636969</v>
      </c>
      <c r="P26" s="54">
        <f t="shared" si="7"/>
        <v>0.0628654768</v>
      </c>
      <c r="Q26" s="4" t="str">
        <f t="shared" si="8"/>
        <v>Positiva</v>
      </c>
      <c r="R26" s="4" t="str">
        <f t="shared" si="9"/>
        <v>Positiva</v>
      </c>
      <c r="S26" s="4" t="str">
        <f t="shared" si="10"/>
        <v>Positiva</v>
      </c>
      <c r="T26" s="4" t="str">
        <f t="shared" si="11"/>
        <v>Positiva</v>
      </c>
      <c r="U26" s="4" t="str">
        <f t="shared" si="12"/>
        <v>Positiva</v>
      </c>
      <c r="V26" s="4"/>
      <c r="W26" s="4"/>
      <c r="X26" s="4"/>
      <c r="Y26" s="4"/>
      <c r="Z26" s="4"/>
      <c r="AA26" s="4"/>
      <c r="AB26" s="4"/>
      <c r="AC26" s="4"/>
    </row>
    <row r="27">
      <c r="A27" s="108">
        <v>24.0</v>
      </c>
      <c r="B27" s="53">
        <v>-248248.76307476417</v>
      </c>
      <c r="C27" s="53">
        <v>9082845.3</v>
      </c>
      <c r="D27" s="53">
        <v>508852.22442220116</v>
      </c>
      <c r="E27" s="53">
        <v>9649438.85</v>
      </c>
      <c r="F27" s="53">
        <v>-76305.00332921963</v>
      </c>
      <c r="G27" s="53">
        <v>3136178.4499999997</v>
      </c>
      <c r="H27" s="53">
        <v>-423225.62197449704</v>
      </c>
      <c r="I27" s="53">
        <v>5312601.640000001</v>
      </c>
      <c r="J27" s="53">
        <f t="shared" ref="J27:K27" si="34">SUM(B27,D27,F27,H27)</f>
        <v>-238927.164</v>
      </c>
      <c r="K27" s="53">
        <f t="shared" si="34"/>
        <v>27181064.24</v>
      </c>
      <c r="L27" s="54">
        <f t="shared" si="3"/>
        <v>-0.008790206367</v>
      </c>
      <c r="M27" s="54">
        <f t="shared" si="4"/>
        <v>-0.02733160754</v>
      </c>
      <c r="N27" s="54">
        <f t="shared" si="5"/>
        <v>0.05273386695</v>
      </c>
      <c r="O27" s="54">
        <f t="shared" si="6"/>
        <v>-0.02433056809</v>
      </c>
      <c r="P27" s="54">
        <f t="shared" si="7"/>
        <v>-0.07966447527</v>
      </c>
      <c r="Q27" s="4" t="str">
        <f t="shared" si="8"/>
        <v>Negativa</v>
      </c>
      <c r="R27" s="4" t="str">
        <f t="shared" si="9"/>
        <v>Positiva</v>
      </c>
      <c r="S27" s="4" t="str">
        <f t="shared" si="10"/>
        <v>Negativa</v>
      </c>
      <c r="T27" s="4" t="str">
        <f t="shared" si="11"/>
        <v>Negativa</v>
      </c>
      <c r="U27" s="4" t="str">
        <f t="shared" si="12"/>
        <v>Negativa</v>
      </c>
      <c r="V27" s="4"/>
      <c r="W27" s="4"/>
      <c r="X27" s="4"/>
      <c r="Y27" s="4"/>
      <c r="Z27" s="4"/>
      <c r="AA27" s="4"/>
      <c r="AB27" s="4"/>
      <c r="AC27" s="4"/>
    </row>
    <row r="28">
      <c r="A28" s="108">
        <v>25.0</v>
      </c>
      <c r="B28" s="53">
        <v>340034.3605153288</v>
      </c>
      <c r="C28" s="53">
        <v>6160599.750000002</v>
      </c>
      <c r="D28" s="53">
        <v>26579.487044224847</v>
      </c>
      <c r="E28" s="53">
        <v>5586027.5200000005</v>
      </c>
      <c r="F28" s="53">
        <v>34257.674047166074</v>
      </c>
      <c r="G28" s="53">
        <v>2167914.0200000005</v>
      </c>
      <c r="H28" s="53">
        <v>-206110.23667918635</v>
      </c>
      <c r="I28" s="53">
        <v>3855906.3199999994</v>
      </c>
      <c r="J28" s="53">
        <f t="shared" ref="J28:K28" si="35">SUM(B28,D28,F28,H28)</f>
        <v>194761.2849</v>
      </c>
      <c r="K28" s="53">
        <f t="shared" si="35"/>
        <v>17770447.61</v>
      </c>
      <c r="L28" s="54">
        <f t="shared" si="3"/>
        <v>0.01095984126</v>
      </c>
      <c r="M28" s="54">
        <f t="shared" si="4"/>
        <v>0.0551950093</v>
      </c>
      <c r="N28" s="54">
        <f t="shared" si="5"/>
        <v>0.004758209112</v>
      </c>
      <c r="O28" s="54">
        <f t="shared" si="6"/>
        <v>0.01580213686</v>
      </c>
      <c r="P28" s="54">
        <f t="shared" si="7"/>
        <v>-0.05345312349</v>
      </c>
      <c r="Q28" s="4" t="str">
        <f t="shared" si="8"/>
        <v>Positiva</v>
      </c>
      <c r="R28" s="4" t="str">
        <f t="shared" si="9"/>
        <v>Positiva</v>
      </c>
      <c r="S28" s="4" t="str">
        <f t="shared" si="10"/>
        <v>Positiva</v>
      </c>
      <c r="T28" s="4" t="str">
        <f t="shared" si="11"/>
        <v>Negativa</v>
      </c>
      <c r="U28" s="4" t="str">
        <f t="shared" si="12"/>
        <v>Positiva</v>
      </c>
      <c r="V28" s="4"/>
      <c r="W28" s="4"/>
      <c r="X28" s="4"/>
      <c r="Y28" s="4"/>
      <c r="Z28" s="4"/>
      <c r="AA28" s="4"/>
      <c r="AB28" s="4"/>
      <c r="AC28" s="4"/>
    </row>
    <row r="29">
      <c r="A29" s="108">
        <v>26.0</v>
      </c>
      <c r="B29" s="53">
        <v>10233.29691995649</v>
      </c>
      <c r="C29" s="53">
        <v>6467255.619999999</v>
      </c>
      <c r="D29" s="53">
        <v>74699.98890468995</v>
      </c>
      <c r="E29" s="53">
        <v>5715941.370000001</v>
      </c>
      <c r="F29" s="53">
        <v>9585.33436775558</v>
      </c>
      <c r="G29" s="53">
        <v>2263908.76</v>
      </c>
      <c r="H29" s="53">
        <v>-218287.6746483461</v>
      </c>
      <c r="I29" s="53">
        <v>4019633.720000001</v>
      </c>
      <c r="J29" s="53">
        <f t="shared" ref="J29:K29" si="36">SUM(B29,D29,F29,H29)</f>
        <v>-123769.0545</v>
      </c>
      <c r="K29" s="53">
        <f t="shared" si="36"/>
        <v>18466739.47</v>
      </c>
      <c r="L29" s="54">
        <f t="shared" si="3"/>
        <v>-0.006702268944</v>
      </c>
      <c r="M29" s="54">
        <f t="shared" si="4"/>
        <v>0.001582324485</v>
      </c>
      <c r="N29" s="54">
        <f t="shared" si="5"/>
        <v>0.01306871153</v>
      </c>
      <c r="O29" s="54">
        <f t="shared" si="6"/>
        <v>0.004233975563</v>
      </c>
      <c r="P29" s="54">
        <f t="shared" si="7"/>
        <v>-0.05430536458</v>
      </c>
      <c r="Q29" s="4" t="str">
        <f t="shared" si="8"/>
        <v>Positiva</v>
      </c>
      <c r="R29" s="4" t="str">
        <f t="shared" si="9"/>
        <v>Positiva</v>
      </c>
      <c r="S29" s="4" t="str">
        <f t="shared" si="10"/>
        <v>Positiva</v>
      </c>
      <c r="T29" s="4" t="str">
        <f t="shared" si="11"/>
        <v>Negativa</v>
      </c>
      <c r="U29" s="4" t="str">
        <f t="shared" si="12"/>
        <v>Negativa</v>
      </c>
      <c r="V29" s="4"/>
      <c r="W29" s="4"/>
      <c r="X29" s="4"/>
      <c r="Y29" s="4"/>
      <c r="Z29" s="4"/>
      <c r="AA29" s="4"/>
      <c r="AB29" s="4"/>
      <c r="AC29" s="4"/>
    </row>
    <row r="30">
      <c r="A30" s="108">
        <v>27.0</v>
      </c>
      <c r="B30" s="53">
        <v>-113248.58945477892</v>
      </c>
      <c r="C30" s="53">
        <v>7317300.65</v>
      </c>
      <c r="D30" s="53">
        <v>43882.708958581556</v>
      </c>
      <c r="E30" s="53">
        <v>7247926.790000002</v>
      </c>
      <c r="F30" s="53">
        <v>42209.778246916416</v>
      </c>
      <c r="G30" s="53">
        <v>2745674.15</v>
      </c>
      <c r="H30" s="53">
        <v>-121735.20130580713</v>
      </c>
      <c r="I30" s="53">
        <v>5412328.49</v>
      </c>
      <c r="J30" s="53">
        <f t="shared" ref="J30:K30" si="37">SUM(B30,D30,F30,H30)</f>
        <v>-148891.3036</v>
      </c>
      <c r="K30" s="53">
        <f t="shared" si="37"/>
        <v>22723230.08</v>
      </c>
      <c r="L30" s="54">
        <f t="shared" si="3"/>
        <v>-0.006552382871</v>
      </c>
      <c r="M30" s="54">
        <f t="shared" si="4"/>
        <v>-0.01547682607</v>
      </c>
      <c r="N30" s="54">
        <f t="shared" si="5"/>
        <v>0.006054518793</v>
      </c>
      <c r="O30" s="54">
        <f t="shared" si="6"/>
        <v>0.01537319286</v>
      </c>
      <c r="P30" s="54">
        <f t="shared" si="7"/>
        <v>-0.02249220489</v>
      </c>
      <c r="Q30" s="4" t="str">
        <f t="shared" si="8"/>
        <v>Negativa</v>
      </c>
      <c r="R30" s="4" t="str">
        <f t="shared" si="9"/>
        <v>Positiva</v>
      </c>
      <c r="S30" s="4" t="str">
        <f t="shared" si="10"/>
        <v>Positiva</v>
      </c>
      <c r="T30" s="4" t="str">
        <f t="shared" si="11"/>
        <v>Negativa</v>
      </c>
      <c r="U30" s="4" t="str">
        <f t="shared" si="12"/>
        <v>Negativa</v>
      </c>
      <c r="V30" s="4"/>
      <c r="W30" s="4"/>
      <c r="X30" s="4"/>
      <c r="Y30" s="4"/>
      <c r="Z30" s="4"/>
      <c r="AA30" s="4"/>
      <c r="AB30" s="4"/>
      <c r="AC30" s="4"/>
    </row>
    <row r="31">
      <c r="A31" s="108">
        <v>28.0</v>
      </c>
      <c r="B31" s="53">
        <v>17286.278573332616</v>
      </c>
      <c r="C31" s="53">
        <v>6787198.75</v>
      </c>
      <c r="D31" s="53">
        <v>109014.52986942613</v>
      </c>
      <c r="E31" s="53">
        <v>6672553.170000002</v>
      </c>
      <c r="F31" s="53">
        <v>35229.89644718593</v>
      </c>
      <c r="G31" s="53">
        <v>2462560.0</v>
      </c>
      <c r="H31" s="53">
        <v>-133794.5652071482</v>
      </c>
      <c r="I31" s="53">
        <v>4595587.34</v>
      </c>
      <c r="J31" s="53">
        <f t="shared" ref="J31:K31" si="38">SUM(B31,D31,F31,H31)</f>
        <v>27736.13968</v>
      </c>
      <c r="K31" s="53">
        <f t="shared" si="38"/>
        <v>20517899.26</v>
      </c>
      <c r="L31" s="54">
        <f t="shared" si="3"/>
        <v>0.001351802118</v>
      </c>
      <c r="M31" s="54">
        <f t="shared" si="4"/>
        <v>0.002546894413</v>
      </c>
      <c r="N31" s="54">
        <f t="shared" si="5"/>
        <v>0.01633775364</v>
      </c>
      <c r="O31" s="54">
        <f t="shared" si="6"/>
        <v>0.01430620836</v>
      </c>
      <c r="P31" s="54">
        <f t="shared" si="7"/>
        <v>-0.02911370306</v>
      </c>
      <c r="Q31" s="4" t="str">
        <f t="shared" si="8"/>
        <v>Positiva</v>
      </c>
      <c r="R31" s="4" t="str">
        <f t="shared" si="9"/>
        <v>Positiva</v>
      </c>
      <c r="S31" s="4" t="str">
        <f t="shared" si="10"/>
        <v>Positiva</v>
      </c>
      <c r="T31" s="4" t="str">
        <f t="shared" si="11"/>
        <v>Negativa</v>
      </c>
      <c r="U31" s="4" t="str">
        <f t="shared" si="12"/>
        <v>Positiva</v>
      </c>
      <c r="V31" s="4"/>
      <c r="W31" s="4"/>
      <c r="X31" s="4"/>
      <c r="Y31" s="4"/>
      <c r="Z31" s="4"/>
      <c r="AA31" s="4"/>
      <c r="AB31" s="4"/>
      <c r="AC31" s="4"/>
    </row>
    <row r="32">
      <c r="A32" s="108">
        <v>29.0</v>
      </c>
      <c r="B32" s="53">
        <v>664.2054015858739</v>
      </c>
      <c r="C32" s="53">
        <v>5956107.390000001</v>
      </c>
      <c r="D32" s="53">
        <v>273556.7469317808</v>
      </c>
      <c r="E32" s="53">
        <v>6018025.160000001</v>
      </c>
      <c r="F32" s="53">
        <v>-24572.742323995953</v>
      </c>
      <c r="G32" s="53">
        <v>2234938.89</v>
      </c>
      <c r="H32" s="53">
        <v>-10569.106313435437</v>
      </c>
      <c r="I32" s="53">
        <v>4265237.62</v>
      </c>
      <c r="J32" s="53">
        <f t="shared" ref="J32:K32" si="39">SUM(B32,D32,F32,H32)</f>
        <v>239079.1037</v>
      </c>
      <c r="K32" s="53">
        <f t="shared" si="39"/>
        <v>18474309.06</v>
      </c>
      <c r="L32" s="54">
        <f t="shared" si="3"/>
        <v>0.01294116618</v>
      </c>
      <c r="M32" s="54">
        <f t="shared" si="4"/>
        <v>0.0001115166934</v>
      </c>
      <c r="N32" s="54">
        <f t="shared" si="5"/>
        <v>0.04545623185</v>
      </c>
      <c r="O32" s="54">
        <f t="shared" si="6"/>
        <v>-0.0109948162</v>
      </c>
      <c r="P32" s="54">
        <f t="shared" si="7"/>
        <v>-0.002477964244</v>
      </c>
      <c r="Q32" s="4" t="str">
        <f t="shared" si="8"/>
        <v>Positiva</v>
      </c>
      <c r="R32" s="4" t="str">
        <f t="shared" si="9"/>
        <v>Positiva</v>
      </c>
      <c r="S32" s="4" t="str">
        <f t="shared" si="10"/>
        <v>Negativa</v>
      </c>
      <c r="T32" s="4" t="str">
        <f t="shared" si="11"/>
        <v>Negativa</v>
      </c>
      <c r="U32" s="4" t="str">
        <f t="shared" si="12"/>
        <v>Positiva</v>
      </c>
      <c r="V32" s="4"/>
      <c r="W32" s="4"/>
      <c r="X32" s="4"/>
      <c r="Y32" s="4"/>
      <c r="Z32" s="4"/>
      <c r="AA32" s="4"/>
      <c r="AB32" s="4"/>
      <c r="AC32" s="4"/>
    </row>
    <row r="33">
      <c r="A33" s="108">
        <v>30.0</v>
      </c>
      <c r="B33" s="53">
        <v>-376792.3014777893</v>
      </c>
      <c r="C33" s="53">
        <v>5601623.250000001</v>
      </c>
      <c r="D33" s="53">
        <v>193903.54639702794</v>
      </c>
      <c r="E33" s="53">
        <v>5638063.45</v>
      </c>
      <c r="F33" s="53">
        <v>-11623.15227657182</v>
      </c>
      <c r="G33" s="53">
        <v>2190348.6999999997</v>
      </c>
      <c r="H33" s="53">
        <v>-66765.06191561457</v>
      </c>
      <c r="I33" s="53">
        <v>4133643.0300000003</v>
      </c>
      <c r="J33" s="53">
        <f t="shared" ref="J33:K33" si="40">SUM(B33,D33,F33,H33)</f>
        <v>-261276.9693</v>
      </c>
      <c r="K33" s="53">
        <f t="shared" si="40"/>
        <v>17563678.43</v>
      </c>
      <c r="L33" s="54">
        <f t="shared" si="3"/>
        <v>-0.01487598229</v>
      </c>
      <c r="M33" s="54">
        <f t="shared" si="4"/>
        <v>-0.06726484175</v>
      </c>
      <c r="N33" s="54">
        <f t="shared" si="5"/>
        <v>0.03439187021</v>
      </c>
      <c r="O33" s="54">
        <f t="shared" si="6"/>
        <v>-0.005306530543</v>
      </c>
      <c r="P33" s="54">
        <f t="shared" si="7"/>
        <v>-0.01615162737</v>
      </c>
      <c r="Q33" s="4" t="str">
        <f t="shared" si="8"/>
        <v>Negativa</v>
      </c>
      <c r="R33" s="4" t="str">
        <f t="shared" si="9"/>
        <v>Positiva</v>
      </c>
      <c r="S33" s="4" t="str">
        <f t="shared" si="10"/>
        <v>Negativa</v>
      </c>
      <c r="T33" s="4" t="str">
        <f t="shared" si="11"/>
        <v>Negativa</v>
      </c>
      <c r="U33" s="4" t="str">
        <f t="shared" si="12"/>
        <v>Negativa</v>
      </c>
      <c r="V33" s="4"/>
      <c r="W33" s="4"/>
      <c r="X33" s="4"/>
      <c r="Y33" s="4"/>
      <c r="Z33" s="4"/>
      <c r="AA33" s="4"/>
      <c r="AB33" s="4"/>
      <c r="AC33" s="4"/>
    </row>
    <row r="34">
      <c r="A34" s="108">
        <v>31.0</v>
      </c>
      <c r="B34" s="53">
        <v>23483.447597703067</v>
      </c>
      <c r="C34" s="53">
        <v>7243517.369999999</v>
      </c>
      <c r="D34" s="53">
        <v>-68518.98000262155</v>
      </c>
      <c r="E34" s="53">
        <v>7210679.67</v>
      </c>
      <c r="F34" s="53">
        <v>6879.37080868305</v>
      </c>
      <c r="G34" s="53">
        <v>2839464.35</v>
      </c>
      <c r="H34" s="53">
        <v>-41603.991682673004</v>
      </c>
      <c r="I34" s="53">
        <v>5563441.420000001</v>
      </c>
      <c r="J34" s="53">
        <f t="shared" ref="J34:K34" si="41">SUM(B34,D34,F34,H34)</f>
        <v>-79760.15328</v>
      </c>
      <c r="K34" s="53">
        <f t="shared" si="41"/>
        <v>22857102.81</v>
      </c>
      <c r="L34" s="54">
        <f t="shared" si="3"/>
        <v>-0.00348951282</v>
      </c>
      <c r="M34" s="54">
        <f t="shared" si="4"/>
        <v>0.003241995069</v>
      </c>
      <c r="N34" s="54">
        <f t="shared" si="5"/>
        <v>-0.009502430164</v>
      </c>
      <c r="O34" s="54">
        <f t="shared" si="6"/>
        <v>0.002422770622</v>
      </c>
      <c r="P34" s="54">
        <f t="shared" si="7"/>
        <v>-0.007478103667</v>
      </c>
      <c r="Q34" s="4" t="str">
        <f t="shared" si="8"/>
        <v>Positiva</v>
      </c>
      <c r="R34" s="4" t="str">
        <f t="shared" si="9"/>
        <v>Negativa</v>
      </c>
      <c r="S34" s="4" t="str">
        <f t="shared" si="10"/>
        <v>Positiva</v>
      </c>
      <c r="T34" s="4" t="str">
        <f t="shared" si="11"/>
        <v>Negativa</v>
      </c>
      <c r="U34" s="4" t="str">
        <f t="shared" si="12"/>
        <v>Negativa</v>
      </c>
      <c r="V34" s="4"/>
      <c r="W34" s="4"/>
      <c r="X34" s="4"/>
      <c r="Y34" s="4"/>
      <c r="Z34" s="4"/>
      <c r="AA34" s="4"/>
      <c r="AB34" s="4"/>
      <c r="AC34" s="4"/>
    </row>
    <row r="35">
      <c r="A35" s="108">
        <v>32.0</v>
      </c>
      <c r="B35" s="53">
        <v>-56851.386800224114</v>
      </c>
      <c r="C35" s="53">
        <v>1.181424956E7</v>
      </c>
      <c r="D35" s="53">
        <v>151586.92302205888</v>
      </c>
      <c r="E35" s="53">
        <v>1.197187648E7</v>
      </c>
      <c r="F35" s="53">
        <v>28374.120212543905</v>
      </c>
      <c r="G35" s="53">
        <v>4976652.34</v>
      </c>
      <c r="H35" s="53">
        <v>-258827.6315909274</v>
      </c>
      <c r="I35" s="53">
        <v>8817827.25</v>
      </c>
      <c r="J35" s="53">
        <f t="shared" ref="J35:K35" si="42">SUM(B35,D35,F35,H35)</f>
        <v>-135717.9752</v>
      </c>
      <c r="K35" s="53">
        <f t="shared" si="42"/>
        <v>37580605.63</v>
      </c>
      <c r="L35" s="54">
        <f t="shared" si="3"/>
        <v>-0.003611383395</v>
      </c>
      <c r="M35" s="54">
        <f t="shared" si="4"/>
        <v>-0.004812103089</v>
      </c>
      <c r="N35" s="54">
        <f t="shared" si="5"/>
        <v>0.01266191839</v>
      </c>
      <c r="O35" s="54">
        <f t="shared" si="6"/>
        <v>0.005701447132</v>
      </c>
      <c r="P35" s="54">
        <f t="shared" si="7"/>
        <v>-0.02935276733</v>
      </c>
      <c r="Q35" s="4" t="str">
        <f t="shared" si="8"/>
        <v>Negativa</v>
      </c>
      <c r="R35" s="4" t="str">
        <f t="shared" si="9"/>
        <v>Positiva</v>
      </c>
      <c r="S35" s="4" t="str">
        <f t="shared" si="10"/>
        <v>Positiva</v>
      </c>
      <c r="T35" s="4" t="str">
        <f t="shared" si="11"/>
        <v>Negativa</v>
      </c>
      <c r="U35" s="4" t="str">
        <f t="shared" si="12"/>
        <v>Negativa</v>
      </c>
      <c r="V35" s="4"/>
      <c r="W35" s="4"/>
      <c r="X35" s="4"/>
      <c r="Y35" s="4"/>
      <c r="Z35" s="4"/>
      <c r="AA35" s="4"/>
      <c r="AB35" s="4"/>
      <c r="AC35" s="4"/>
    </row>
    <row r="36">
      <c r="A36" s="108">
        <v>33.0</v>
      </c>
      <c r="B36" s="53">
        <v>154387.338419816</v>
      </c>
      <c r="C36" s="53">
        <v>5613478.67</v>
      </c>
      <c r="D36" s="53">
        <v>-117571.31113339287</v>
      </c>
      <c r="E36" s="53">
        <v>5906048.469999999</v>
      </c>
      <c r="F36" s="53">
        <v>-95858.30103432322</v>
      </c>
      <c r="G36" s="53">
        <v>2369995.2800000003</v>
      </c>
      <c r="H36" s="53">
        <v>-86131.01763506155</v>
      </c>
      <c r="I36" s="53">
        <v>4349395.300000001</v>
      </c>
      <c r="J36" s="53">
        <f t="shared" ref="J36:K36" si="43">SUM(B36,D36,F36,H36)</f>
        <v>-145173.2914</v>
      </c>
      <c r="K36" s="53">
        <f t="shared" si="43"/>
        <v>18238917.72</v>
      </c>
      <c r="L36" s="54">
        <f t="shared" si="3"/>
        <v>-0.007959534311</v>
      </c>
      <c r="M36" s="54">
        <f t="shared" si="4"/>
        <v>0.02750297053</v>
      </c>
      <c r="N36" s="54">
        <f t="shared" si="5"/>
        <v>-0.01990693299</v>
      </c>
      <c r="O36" s="54">
        <f t="shared" si="6"/>
        <v>-0.04044662107</v>
      </c>
      <c r="P36" s="54">
        <f t="shared" si="7"/>
        <v>-0.01980298678</v>
      </c>
      <c r="Q36" s="4" t="str">
        <f t="shared" si="8"/>
        <v>Positiva</v>
      </c>
      <c r="R36" s="4" t="str">
        <f t="shared" si="9"/>
        <v>Negativa</v>
      </c>
      <c r="S36" s="4" t="str">
        <f t="shared" si="10"/>
        <v>Negativa</v>
      </c>
      <c r="T36" s="4" t="str">
        <f t="shared" si="11"/>
        <v>Negativa</v>
      </c>
      <c r="U36" s="4" t="str">
        <f t="shared" si="12"/>
        <v>Negativa</v>
      </c>
      <c r="V36" s="4"/>
      <c r="W36" s="4"/>
      <c r="X36" s="4"/>
      <c r="Y36" s="4"/>
      <c r="Z36" s="4"/>
      <c r="AA36" s="4"/>
      <c r="AB36" s="4"/>
      <c r="AC36" s="4"/>
    </row>
    <row r="37">
      <c r="A37" s="108">
        <v>34.0</v>
      </c>
      <c r="B37" s="53">
        <v>89133.87225256966</v>
      </c>
      <c r="C37" s="53">
        <v>5498356.04</v>
      </c>
      <c r="D37" s="53">
        <v>-134042.62216533243</v>
      </c>
      <c r="E37" s="53">
        <v>5356173.289999999</v>
      </c>
      <c r="F37" s="53">
        <v>-93964.41767481311</v>
      </c>
      <c r="G37" s="53">
        <v>2169988.13</v>
      </c>
      <c r="H37" s="53">
        <v>-180028.45672422292</v>
      </c>
      <c r="I37" s="53">
        <v>3880264.75</v>
      </c>
      <c r="J37" s="53">
        <f t="shared" ref="J37:K37" si="44">SUM(B37,D37,F37,H37)</f>
        <v>-318901.6243</v>
      </c>
      <c r="K37" s="53">
        <f t="shared" si="44"/>
        <v>16904782.21</v>
      </c>
      <c r="L37" s="54">
        <f t="shared" si="3"/>
        <v>-0.01886458047</v>
      </c>
      <c r="M37" s="54">
        <f t="shared" si="4"/>
        <v>0.01621100409</v>
      </c>
      <c r="N37" s="54">
        <f t="shared" si="5"/>
        <v>-0.02502581879</v>
      </c>
      <c r="O37" s="54">
        <f t="shared" si="6"/>
        <v>-0.04330181183</v>
      </c>
      <c r="P37" s="54">
        <f t="shared" si="7"/>
        <v>-0.04639592098</v>
      </c>
      <c r="Q37" s="4" t="str">
        <f t="shared" si="8"/>
        <v>Positiva</v>
      </c>
      <c r="R37" s="4" t="str">
        <f t="shared" si="9"/>
        <v>Negativa</v>
      </c>
      <c r="S37" s="4" t="str">
        <f t="shared" si="10"/>
        <v>Negativa</v>
      </c>
      <c r="T37" s="4" t="str">
        <f t="shared" si="11"/>
        <v>Negativa</v>
      </c>
      <c r="U37" s="4" t="str">
        <f t="shared" si="12"/>
        <v>Negativa</v>
      </c>
      <c r="V37" s="4"/>
      <c r="W37" s="4"/>
      <c r="X37" s="4"/>
      <c r="Y37" s="4"/>
      <c r="Z37" s="4"/>
      <c r="AA37" s="4"/>
      <c r="AB37" s="4"/>
      <c r="AC37" s="4"/>
    </row>
    <row r="38">
      <c r="A38" s="108">
        <v>35.0</v>
      </c>
      <c r="B38" s="53">
        <v>-124597.83191904123</v>
      </c>
      <c r="C38" s="53">
        <v>6077210.83</v>
      </c>
      <c r="D38" s="53">
        <v>43122.52134276011</v>
      </c>
      <c r="E38" s="53">
        <v>5797339.59</v>
      </c>
      <c r="F38" s="53">
        <v>50846.012393025914</v>
      </c>
      <c r="G38" s="53">
        <v>2280056.8600000003</v>
      </c>
      <c r="H38" s="53">
        <v>-96409.51006126477</v>
      </c>
      <c r="I38" s="53">
        <v>4092700.9899999993</v>
      </c>
      <c r="J38" s="53">
        <f t="shared" ref="J38:K38" si="45">SUM(B38,D38,F38,H38)</f>
        <v>-127038.8082</v>
      </c>
      <c r="K38" s="53">
        <f t="shared" si="45"/>
        <v>18247308.27</v>
      </c>
      <c r="L38" s="54">
        <f t="shared" si="3"/>
        <v>-0.006962057437</v>
      </c>
      <c r="M38" s="54">
        <f t="shared" si="4"/>
        <v>-0.02050246987</v>
      </c>
      <c r="N38" s="54">
        <f t="shared" si="5"/>
        <v>0.00743832937</v>
      </c>
      <c r="O38" s="54">
        <f t="shared" si="6"/>
        <v>0.02230032649</v>
      </c>
      <c r="P38" s="54">
        <f t="shared" si="7"/>
        <v>-0.02355645093</v>
      </c>
      <c r="Q38" s="4" t="str">
        <f t="shared" si="8"/>
        <v>Negativa</v>
      </c>
      <c r="R38" s="4" t="str">
        <f t="shared" si="9"/>
        <v>Positiva</v>
      </c>
      <c r="S38" s="4" t="str">
        <f t="shared" si="10"/>
        <v>Positiva</v>
      </c>
      <c r="T38" s="4" t="str">
        <f t="shared" si="11"/>
        <v>Negativa</v>
      </c>
      <c r="U38" s="4" t="str">
        <f t="shared" si="12"/>
        <v>Negativa</v>
      </c>
      <c r="V38" s="4"/>
      <c r="W38" s="4"/>
      <c r="X38" s="4"/>
      <c r="Y38" s="4"/>
      <c r="Z38" s="4"/>
      <c r="AA38" s="4"/>
      <c r="AB38" s="4"/>
      <c r="AC38" s="4"/>
    </row>
    <row r="39">
      <c r="A39" s="108">
        <v>36.0</v>
      </c>
      <c r="B39" s="53">
        <v>-4081.312931108103</v>
      </c>
      <c r="C39" s="53">
        <v>7160938.73</v>
      </c>
      <c r="D39" s="53">
        <v>-117043.4927009801</v>
      </c>
      <c r="E39" s="53">
        <v>6825993.660000002</v>
      </c>
      <c r="F39" s="53">
        <v>66793.72854320335</v>
      </c>
      <c r="G39" s="53">
        <v>2838242.0400000005</v>
      </c>
      <c r="H39" s="53">
        <v>20674.624529659297</v>
      </c>
      <c r="I39" s="53">
        <v>5076630.26</v>
      </c>
      <c r="J39" s="53">
        <f t="shared" ref="J39:K39" si="46">SUM(B39,D39,F39,H39)</f>
        <v>-33656.45256</v>
      </c>
      <c r="K39" s="53">
        <f t="shared" si="46"/>
        <v>21901804.69</v>
      </c>
      <c r="L39" s="54">
        <f t="shared" si="3"/>
        <v>-0.001536697685</v>
      </c>
      <c r="M39" s="54">
        <f t="shared" si="4"/>
        <v>-0.0005699410489</v>
      </c>
      <c r="N39" s="54">
        <f t="shared" si="5"/>
        <v>-0.01714673329</v>
      </c>
      <c r="O39" s="54">
        <f t="shared" si="6"/>
        <v>0.02353348573</v>
      </c>
      <c r="P39" s="54">
        <f t="shared" si="7"/>
        <v>0.004072509415</v>
      </c>
      <c r="Q39" s="4" t="str">
        <f t="shared" si="8"/>
        <v>Negativa</v>
      </c>
      <c r="R39" s="4" t="str">
        <f t="shared" si="9"/>
        <v>Negativa</v>
      </c>
      <c r="S39" s="4" t="str">
        <f t="shared" si="10"/>
        <v>Positiva</v>
      </c>
      <c r="T39" s="4" t="str">
        <f t="shared" si="11"/>
        <v>Positiva</v>
      </c>
      <c r="U39" s="4" t="str">
        <f t="shared" si="12"/>
        <v>Negativa</v>
      </c>
      <c r="V39" s="4"/>
      <c r="W39" s="4"/>
      <c r="X39" s="4"/>
      <c r="Y39" s="4"/>
      <c r="Z39" s="4"/>
      <c r="AA39" s="4"/>
      <c r="AB39" s="4"/>
      <c r="AC39" s="4"/>
    </row>
    <row r="40">
      <c r="A40" s="108">
        <v>37.0</v>
      </c>
      <c r="B40" s="53">
        <v>121724.18235084928</v>
      </c>
      <c r="C40" s="53">
        <v>6744615.07</v>
      </c>
      <c r="D40" s="53">
        <v>84810.05548381104</v>
      </c>
      <c r="E40" s="53">
        <v>6575967.880000002</v>
      </c>
      <c r="F40" s="53">
        <v>-11306.877795463799</v>
      </c>
      <c r="G40" s="53">
        <v>2475702.6499999994</v>
      </c>
      <c r="H40" s="53">
        <v>-192470.23569529236</v>
      </c>
      <c r="I40" s="53">
        <v>4677930.949999999</v>
      </c>
      <c r="J40" s="53">
        <f t="shared" ref="J40:K40" si="47">SUM(B40,D40,F40,H40)</f>
        <v>2757.124344</v>
      </c>
      <c r="K40" s="53">
        <f t="shared" si="47"/>
        <v>20474216.55</v>
      </c>
      <c r="L40" s="54">
        <f t="shared" si="3"/>
        <v>0.0001346632403</v>
      </c>
      <c r="M40" s="54">
        <f t="shared" si="4"/>
        <v>0.01804761</v>
      </c>
      <c r="N40" s="54">
        <f t="shared" si="5"/>
        <v>0.01289696924</v>
      </c>
      <c r="O40" s="54">
        <f t="shared" si="6"/>
        <v>-0.004567138867</v>
      </c>
      <c r="P40" s="54">
        <f t="shared" si="7"/>
        <v>-0.04114430883</v>
      </c>
      <c r="Q40" s="4" t="str">
        <f t="shared" si="8"/>
        <v>Positiva</v>
      </c>
      <c r="R40" s="4" t="str">
        <f t="shared" si="9"/>
        <v>Positiva</v>
      </c>
      <c r="S40" s="4" t="str">
        <f t="shared" si="10"/>
        <v>Negativa</v>
      </c>
      <c r="T40" s="4" t="str">
        <f t="shared" si="11"/>
        <v>Negativa</v>
      </c>
      <c r="U40" s="4" t="str">
        <f t="shared" si="12"/>
        <v>Positiva</v>
      </c>
      <c r="V40" s="4"/>
      <c r="W40" s="4"/>
      <c r="X40" s="4"/>
      <c r="Y40" s="4"/>
      <c r="Z40" s="4"/>
      <c r="AA40" s="4"/>
      <c r="AB40" s="4"/>
      <c r="AC40" s="4"/>
    </row>
    <row r="41">
      <c r="A41" s="108">
        <v>38.0</v>
      </c>
      <c r="B41" s="53">
        <v>-91586.10998219033</v>
      </c>
      <c r="C41" s="53">
        <v>5907004.899999999</v>
      </c>
      <c r="D41" s="53">
        <v>-91842.16605159246</v>
      </c>
      <c r="E41" s="53">
        <v>5637416.46</v>
      </c>
      <c r="F41" s="53">
        <v>38989.957992701275</v>
      </c>
      <c r="G41" s="53">
        <v>2279000.2099999995</v>
      </c>
      <c r="H41" s="53">
        <v>-131038.39150281291</v>
      </c>
      <c r="I41" s="53">
        <v>4069536.9299999997</v>
      </c>
      <c r="J41" s="53">
        <f t="shared" ref="J41:K41" si="48">SUM(B41,D41,F41,H41)</f>
        <v>-275476.7095</v>
      </c>
      <c r="K41" s="53">
        <f t="shared" si="48"/>
        <v>17892958.5</v>
      </c>
      <c r="L41" s="54">
        <f t="shared" si="3"/>
        <v>-0.01539581671</v>
      </c>
      <c r="M41" s="54">
        <f t="shared" si="4"/>
        <v>-0.01550466125</v>
      </c>
      <c r="N41" s="54">
        <f t="shared" si="5"/>
        <v>-0.01629153473</v>
      </c>
      <c r="O41" s="54">
        <f t="shared" si="6"/>
        <v>0.01710836086</v>
      </c>
      <c r="P41" s="54">
        <f t="shared" si="7"/>
        <v>-0.03219982857</v>
      </c>
      <c r="Q41" s="4" t="str">
        <f t="shared" si="8"/>
        <v>Negativa</v>
      </c>
      <c r="R41" s="4" t="str">
        <f t="shared" si="9"/>
        <v>Negativa</v>
      </c>
      <c r="S41" s="4" t="str">
        <f t="shared" si="10"/>
        <v>Positiva</v>
      </c>
      <c r="T41" s="4" t="str">
        <f t="shared" si="11"/>
        <v>Negativa</v>
      </c>
      <c r="U41" s="4" t="str">
        <f t="shared" si="12"/>
        <v>Negativa</v>
      </c>
      <c r="V41" s="4"/>
      <c r="W41" s="4"/>
      <c r="X41" s="4"/>
      <c r="Y41" s="4"/>
      <c r="Z41" s="4"/>
      <c r="AA41" s="4"/>
      <c r="AB41" s="4"/>
      <c r="AC41" s="4"/>
    </row>
    <row r="42">
      <c r="A42" s="108">
        <v>39.0</v>
      </c>
      <c r="B42" s="53">
        <v>-177852.55550074845</v>
      </c>
      <c r="C42" s="53">
        <v>6036121.840000001</v>
      </c>
      <c r="D42" s="53">
        <v>73335.33811689439</v>
      </c>
      <c r="E42" s="53">
        <v>5957513.269999999</v>
      </c>
      <c r="F42" s="53">
        <v>226826.17500303144</v>
      </c>
      <c r="G42" s="53">
        <v>2667955.3699999996</v>
      </c>
      <c r="H42" s="53">
        <v>-96386.55700821949</v>
      </c>
      <c r="I42" s="53">
        <v>4726958.59</v>
      </c>
      <c r="J42" s="53">
        <f t="shared" ref="J42:K42" si="49">SUM(B42,D42,F42,H42)</f>
        <v>25922.40061</v>
      </c>
      <c r="K42" s="53">
        <f t="shared" si="49"/>
        <v>19388549.07</v>
      </c>
      <c r="L42" s="54">
        <f t="shared" si="3"/>
        <v>0.001336995384</v>
      </c>
      <c r="M42" s="54">
        <f t="shared" si="4"/>
        <v>-0.02946470602</v>
      </c>
      <c r="N42" s="54">
        <f t="shared" si="5"/>
        <v>0.012309723</v>
      </c>
      <c r="O42" s="54">
        <f t="shared" si="6"/>
        <v>0.08501872916</v>
      </c>
      <c r="P42" s="54">
        <f t="shared" si="7"/>
        <v>-0.020390819</v>
      </c>
      <c r="Q42" s="4" t="str">
        <f t="shared" si="8"/>
        <v>Negativa</v>
      </c>
      <c r="R42" s="4" t="str">
        <f t="shared" si="9"/>
        <v>Positiva</v>
      </c>
      <c r="S42" s="4" t="str">
        <f t="shared" si="10"/>
        <v>Positiva</v>
      </c>
      <c r="T42" s="4" t="str">
        <f t="shared" si="11"/>
        <v>Negativa</v>
      </c>
      <c r="U42" s="4" t="str">
        <f t="shared" si="12"/>
        <v>Positiva</v>
      </c>
      <c r="V42" s="4"/>
      <c r="W42" s="4"/>
      <c r="X42" s="4"/>
      <c r="Y42" s="4"/>
      <c r="Z42" s="4"/>
      <c r="AA42" s="4"/>
      <c r="AB42" s="4"/>
      <c r="AC42" s="4"/>
    </row>
    <row r="43">
      <c r="A43" s="108">
        <v>40.0</v>
      </c>
      <c r="B43" s="53">
        <v>-328561.3102936334</v>
      </c>
      <c r="C43" s="53">
        <v>7467857.540000001</v>
      </c>
      <c r="D43" s="53">
        <v>-181593.87121131923</v>
      </c>
      <c r="E43" s="53">
        <v>7723037.78</v>
      </c>
      <c r="F43" s="53">
        <v>184356.83109583688</v>
      </c>
      <c r="G43" s="53">
        <v>3210278.1700000004</v>
      </c>
      <c r="H43" s="53">
        <v>-443251.8664045832</v>
      </c>
      <c r="I43" s="53">
        <v>5627670.280000001</v>
      </c>
      <c r="J43" s="53">
        <f t="shared" ref="J43:K43" si="50">SUM(B43,D43,F43,H43)</f>
        <v>-769050.2168</v>
      </c>
      <c r="K43" s="53">
        <f t="shared" si="50"/>
        <v>24028843.77</v>
      </c>
      <c r="L43" s="54">
        <f t="shared" si="3"/>
        <v>-0.03200529431</v>
      </c>
      <c r="M43" s="54">
        <f t="shared" si="4"/>
        <v>-0.04399672979</v>
      </c>
      <c r="N43" s="54">
        <f t="shared" si="5"/>
        <v>-0.02351326983</v>
      </c>
      <c r="O43" s="54">
        <f t="shared" si="6"/>
        <v>0.05742705813</v>
      </c>
      <c r="P43" s="54">
        <f t="shared" si="7"/>
        <v>-0.07876294174</v>
      </c>
      <c r="Q43" s="4" t="str">
        <f t="shared" si="8"/>
        <v>Negativa</v>
      </c>
      <c r="R43" s="4" t="str">
        <f t="shared" si="9"/>
        <v>Negativa</v>
      </c>
      <c r="S43" s="4" t="str">
        <f t="shared" si="10"/>
        <v>Positiva</v>
      </c>
      <c r="T43" s="4" t="str">
        <f t="shared" si="11"/>
        <v>Negativa</v>
      </c>
      <c r="U43" s="4" t="str">
        <f t="shared" si="12"/>
        <v>Negativa</v>
      </c>
      <c r="V43" s="4"/>
      <c r="W43" s="4"/>
      <c r="X43" s="4"/>
      <c r="Y43" s="4"/>
      <c r="Z43" s="4"/>
      <c r="AA43" s="4"/>
      <c r="AB43" s="4"/>
      <c r="AC43" s="4"/>
    </row>
    <row r="44">
      <c r="A44" s="108">
        <v>41.0</v>
      </c>
      <c r="B44" s="53">
        <v>-305228.5325649517</v>
      </c>
      <c r="C44" s="53">
        <v>7445195.23</v>
      </c>
      <c r="D44" s="53">
        <v>-98439.21525098142</v>
      </c>
      <c r="E44" s="53">
        <v>7509376.46</v>
      </c>
      <c r="F44" s="53">
        <v>94834.87186614482</v>
      </c>
      <c r="G44" s="53">
        <v>3292630.23</v>
      </c>
      <c r="H44" s="53">
        <v>47782.638324901796</v>
      </c>
      <c r="I44" s="53">
        <v>5894400.4399999995</v>
      </c>
      <c r="J44" s="53">
        <f t="shared" ref="J44:K44" si="51">SUM(B44,D44,F44,H44)</f>
        <v>-261050.2376</v>
      </c>
      <c r="K44" s="53">
        <f t="shared" si="51"/>
        <v>24141602.36</v>
      </c>
      <c r="L44" s="54">
        <f t="shared" si="3"/>
        <v>-0.01081329374</v>
      </c>
      <c r="M44" s="54">
        <f t="shared" si="4"/>
        <v>-0.04099671307</v>
      </c>
      <c r="N44" s="54">
        <f t="shared" si="5"/>
        <v>-0.0131088401</v>
      </c>
      <c r="O44" s="54">
        <f t="shared" si="6"/>
        <v>0.02880216278</v>
      </c>
      <c r="P44" s="54">
        <f t="shared" si="7"/>
        <v>0.008106445908</v>
      </c>
      <c r="Q44" s="4" t="str">
        <f t="shared" si="8"/>
        <v>Negativa</v>
      </c>
      <c r="R44" s="4" t="str">
        <f t="shared" si="9"/>
        <v>Negativa</v>
      </c>
      <c r="S44" s="4" t="str">
        <f t="shared" si="10"/>
        <v>Positiva</v>
      </c>
      <c r="T44" s="4" t="str">
        <f t="shared" si="11"/>
        <v>Positiva</v>
      </c>
      <c r="U44" s="4" t="str">
        <f t="shared" si="12"/>
        <v>Negativa</v>
      </c>
      <c r="V44" s="4"/>
      <c r="W44" s="4"/>
      <c r="X44" s="4"/>
      <c r="Y44" s="4"/>
      <c r="Z44" s="4"/>
      <c r="AA44" s="4"/>
      <c r="AB44" s="4"/>
      <c r="AC44" s="4"/>
    </row>
    <row r="45">
      <c r="A45" s="108">
        <v>42.0</v>
      </c>
      <c r="B45" s="53">
        <v>-79014.28256422246</v>
      </c>
      <c r="C45" s="53">
        <v>5964478.74</v>
      </c>
      <c r="D45" s="53">
        <v>166548.0151322524</v>
      </c>
      <c r="E45" s="53">
        <v>5923726.16</v>
      </c>
      <c r="F45" s="53">
        <v>9785.400028924763</v>
      </c>
      <c r="G45" s="53">
        <v>2613100.37</v>
      </c>
      <c r="H45" s="53">
        <v>-124009.4110570297</v>
      </c>
      <c r="I45" s="53">
        <v>4548519.96</v>
      </c>
      <c r="J45" s="53">
        <f t="shared" ref="J45:K45" si="52">SUM(B45,D45,F45,H45)</f>
        <v>-26690.27846</v>
      </c>
      <c r="K45" s="53">
        <f t="shared" si="52"/>
        <v>19049825.23</v>
      </c>
      <c r="L45" s="54">
        <f t="shared" si="3"/>
        <v>-0.00140107734</v>
      </c>
      <c r="M45" s="54">
        <f t="shared" si="4"/>
        <v>-0.01324747493</v>
      </c>
      <c r="N45" s="54">
        <f t="shared" si="5"/>
        <v>0.02811541429</v>
      </c>
      <c r="O45" s="54">
        <f t="shared" si="6"/>
        <v>0.003744747099</v>
      </c>
      <c r="P45" s="54">
        <f t="shared" si="7"/>
        <v>-0.02726368404</v>
      </c>
      <c r="Q45" s="4" t="str">
        <f t="shared" si="8"/>
        <v>Negativa</v>
      </c>
      <c r="R45" s="4" t="str">
        <f t="shared" si="9"/>
        <v>Positiva</v>
      </c>
      <c r="S45" s="4" t="str">
        <f t="shared" si="10"/>
        <v>Positiva</v>
      </c>
      <c r="T45" s="4" t="str">
        <f t="shared" si="11"/>
        <v>Negativa</v>
      </c>
      <c r="U45" s="4" t="str">
        <f t="shared" si="12"/>
        <v>Negativa</v>
      </c>
      <c r="V45" s="4"/>
      <c r="W45" s="4"/>
      <c r="X45" s="4"/>
      <c r="Y45" s="4"/>
      <c r="Z45" s="4"/>
      <c r="AA45" s="4"/>
      <c r="AB45" s="4"/>
      <c r="AC45" s="4"/>
    </row>
    <row r="46">
      <c r="A46" s="108">
        <v>43.0</v>
      </c>
      <c r="B46" s="53">
        <v>-200547.93696623814</v>
      </c>
      <c r="C46" s="53">
        <v>5620975.25</v>
      </c>
      <c r="D46" s="53">
        <v>202627.01368298646</v>
      </c>
      <c r="E46" s="53">
        <v>5703518.65</v>
      </c>
      <c r="F46" s="53">
        <v>28529.3316106581</v>
      </c>
      <c r="G46" s="53">
        <v>2332479.4899999998</v>
      </c>
      <c r="H46" s="53">
        <v>-96938.07806657137</v>
      </c>
      <c r="I46" s="53">
        <v>4164706.08</v>
      </c>
      <c r="J46" s="53">
        <f t="shared" ref="J46:K46" si="53">SUM(B46,D46,F46,H46)</f>
        <v>-66329.66974</v>
      </c>
      <c r="K46" s="53">
        <f t="shared" si="53"/>
        <v>17821679.47</v>
      </c>
      <c r="L46" s="54">
        <f t="shared" si="3"/>
        <v>-0.003721852918</v>
      </c>
      <c r="M46" s="54">
        <f t="shared" si="4"/>
        <v>-0.03567849493</v>
      </c>
      <c r="N46" s="54">
        <f t="shared" si="5"/>
        <v>0.03552666803</v>
      </c>
      <c r="O46" s="54">
        <f t="shared" si="6"/>
        <v>0.01223133225</v>
      </c>
      <c r="P46" s="54">
        <f t="shared" si="7"/>
        <v>-0.02327609109</v>
      </c>
      <c r="Q46" s="4" t="str">
        <f t="shared" si="8"/>
        <v>Negativa</v>
      </c>
      <c r="R46" s="4" t="str">
        <f t="shared" si="9"/>
        <v>Positiva</v>
      </c>
      <c r="S46" s="4" t="str">
        <f t="shared" si="10"/>
        <v>Positiva</v>
      </c>
      <c r="T46" s="4" t="str">
        <f t="shared" si="11"/>
        <v>Negativa</v>
      </c>
      <c r="U46" s="4" t="str">
        <f t="shared" si="12"/>
        <v>Negativa</v>
      </c>
      <c r="V46" s="4"/>
      <c r="W46" s="4"/>
      <c r="X46" s="4"/>
      <c r="Y46" s="4"/>
      <c r="Z46" s="4"/>
      <c r="AA46" s="4"/>
      <c r="AB46" s="4"/>
      <c r="AC46" s="4"/>
    </row>
    <row r="47">
      <c r="A47" s="108">
        <v>44.0</v>
      </c>
      <c r="B47" s="53">
        <v>91096.47500265794</v>
      </c>
      <c r="C47" s="53">
        <v>6886316.670000001</v>
      </c>
      <c r="D47" s="53">
        <v>52029.84388135411</v>
      </c>
      <c r="E47" s="53">
        <v>6417813.820000001</v>
      </c>
      <c r="F47" s="53">
        <v>73305.02524040412</v>
      </c>
      <c r="G47" s="53">
        <v>2581716.2799999993</v>
      </c>
      <c r="H47" s="53">
        <v>-245835.67664000322</v>
      </c>
      <c r="I47" s="53">
        <v>4658154.57</v>
      </c>
      <c r="J47" s="53">
        <f t="shared" ref="J47:K47" si="54">SUM(B47,D47,F47,H47)</f>
        <v>-29404.33252</v>
      </c>
      <c r="K47" s="53">
        <f t="shared" si="54"/>
        <v>20544001.34</v>
      </c>
      <c r="L47" s="54">
        <f t="shared" si="3"/>
        <v>-0.001431285563</v>
      </c>
      <c r="M47" s="54">
        <f t="shared" si="4"/>
        <v>0.01322862125</v>
      </c>
      <c r="N47" s="54">
        <f t="shared" si="5"/>
        <v>0.008107097735</v>
      </c>
      <c r="O47" s="54">
        <f t="shared" si="6"/>
        <v>0.02839391215</v>
      </c>
      <c r="P47" s="54">
        <f t="shared" si="7"/>
        <v>-0.05277533687</v>
      </c>
      <c r="Q47" s="4" t="str">
        <f t="shared" si="8"/>
        <v>Positiva</v>
      </c>
      <c r="R47" s="4" t="str">
        <f t="shared" si="9"/>
        <v>Positiva</v>
      </c>
      <c r="S47" s="4" t="str">
        <f t="shared" si="10"/>
        <v>Positiva</v>
      </c>
      <c r="T47" s="4" t="str">
        <f t="shared" si="11"/>
        <v>Negativa</v>
      </c>
      <c r="U47" s="4" t="str">
        <f t="shared" si="12"/>
        <v>Negativa</v>
      </c>
      <c r="V47" s="4"/>
      <c r="W47" s="4"/>
      <c r="X47" s="4"/>
      <c r="Y47" s="4"/>
      <c r="Z47" s="4"/>
      <c r="AA47" s="4"/>
      <c r="AB47" s="4"/>
      <c r="AC47" s="4"/>
    </row>
    <row r="48">
      <c r="A48" s="108">
        <v>45.0</v>
      </c>
      <c r="B48" s="53">
        <v>145478.42101053492</v>
      </c>
      <c r="C48" s="53">
        <v>8335628.48</v>
      </c>
      <c r="D48" s="53">
        <v>32521.05241252781</v>
      </c>
      <c r="E48" s="53">
        <v>7808828.779999999</v>
      </c>
      <c r="F48" s="53">
        <v>-14379.26912456975</v>
      </c>
      <c r="G48" s="53">
        <v>2894211.1100000003</v>
      </c>
      <c r="H48" s="53">
        <v>-246506.6745758295</v>
      </c>
      <c r="I48" s="53">
        <v>5690517.829999999</v>
      </c>
      <c r="J48" s="53">
        <f t="shared" ref="J48:K48" si="55">SUM(B48,D48,F48,H48)</f>
        <v>-82886.47028</v>
      </c>
      <c r="K48" s="53">
        <f t="shared" si="55"/>
        <v>24729186.2</v>
      </c>
      <c r="L48" s="54">
        <f t="shared" si="3"/>
        <v>-0.003351767001</v>
      </c>
      <c r="M48" s="54">
        <f t="shared" si="4"/>
        <v>0.01745260377</v>
      </c>
      <c r="N48" s="54">
        <f t="shared" si="5"/>
        <v>0.004164651746</v>
      </c>
      <c r="O48" s="54">
        <f t="shared" si="6"/>
        <v>-0.004968286202</v>
      </c>
      <c r="P48" s="54">
        <f t="shared" si="7"/>
        <v>-0.04331884759</v>
      </c>
      <c r="Q48" s="4" t="str">
        <f t="shared" si="8"/>
        <v>Positiva</v>
      </c>
      <c r="R48" s="4" t="str">
        <f t="shared" si="9"/>
        <v>Positiva</v>
      </c>
      <c r="S48" s="4" t="str">
        <f t="shared" si="10"/>
        <v>Negativa</v>
      </c>
      <c r="T48" s="4" t="str">
        <f t="shared" si="11"/>
        <v>Negativa</v>
      </c>
      <c r="U48" s="4" t="str">
        <f t="shared" si="12"/>
        <v>Negativa</v>
      </c>
      <c r="V48" s="4"/>
      <c r="W48" s="4"/>
      <c r="X48" s="4"/>
      <c r="Y48" s="4"/>
      <c r="Z48" s="4"/>
      <c r="AA48" s="4"/>
      <c r="AB48" s="4"/>
      <c r="AC48" s="4"/>
    </row>
    <row r="49">
      <c r="A49" s="108">
        <v>46.0</v>
      </c>
      <c r="B49" s="53">
        <v>500855.29784820066</v>
      </c>
      <c r="C49" s="53">
        <v>1.079460556E7</v>
      </c>
      <c r="D49" s="53">
        <v>-133961.07857292518</v>
      </c>
      <c r="E49" s="53">
        <v>8401324.96</v>
      </c>
      <c r="F49" s="53">
        <v>-211745.21866203725</v>
      </c>
      <c r="G49" s="53">
        <v>3126326.3299999996</v>
      </c>
      <c r="H49" s="53">
        <v>-445922.1944764014</v>
      </c>
      <c r="I49" s="53">
        <v>5880430.43</v>
      </c>
      <c r="J49" s="53">
        <f t="shared" ref="J49:K49" si="56">SUM(B49,D49,F49,H49)</f>
        <v>-290773.1939</v>
      </c>
      <c r="K49" s="53">
        <f t="shared" si="56"/>
        <v>28202687.28</v>
      </c>
      <c r="L49" s="54">
        <f t="shared" si="3"/>
        <v>-0.01031012368</v>
      </c>
      <c r="M49" s="54">
        <f t="shared" si="4"/>
        <v>0.04639866599</v>
      </c>
      <c r="N49" s="54">
        <f t="shared" si="5"/>
        <v>-0.01594523235</v>
      </c>
      <c r="O49" s="54">
        <f t="shared" si="6"/>
        <v>-0.06772972374</v>
      </c>
      <c r="P49" s="54">
        <f t="shared" si="7"/>
        <v>-0.07583155685</v>
      </c>
      <c r="Q49" s="4" t="str">
        <f t="shared" si="8"/>
        <v>Positiva</v>
      </c>
      <c r="R49" s="4" t="str">
        <f t="shared" si="9"/>
        <v>Negativa</v>
      </c>
      <c r="S49" s="4" t="str">
        <f t="shared" si="10"/>
        <v>Negativa</v>
      </c>
      <c r="T49" s="4" t="str">
        <f t="shared" si="11"/>
        <v>Negativa</v>
      </c>
      <c r="U49" s="4" t="str">
        <f t="shared" si="12"/>
        <v>Negativa</v>
      </c>
      <c r="V49" s="4"/>
      <c r="W49" s="4"/>
      <c r="X49" s="4"/>
      <c r="Y49" s="4"/>
      <c r="Z49" s="4"/>
      <c r="AA49" s="4"/>
      <c r="AB49" s="4"/>
      <c r="AC49" s="4"/>
    </row>
    <row r="50">
      <c r="A50" s="108">
        <v>47.0</v>
      </c>
      <c r="B50" s="53">
        <v>-268232.1041542969</v>
      </c>
      <c r="C50" s="53">
        <v>1.3014397430000002E7</v>
      </c>
      <c r="D50" s="53">
        <v>-196664.94486039883</v>
      </c>
      <c r="E50" s="53">
        <v>1.019769032E7</v>
      </c>
      <c r="F50" s="53">
        <v>16684.440452690345</v>
      </c>
      <c r="G50" s="53">
        <v>3950396.4800000004</v>
      </c>
      <c r="H50" s="53">
        <v>-236022.65933787727</v>
      </c>
      <c r="I50" s="53">
        <v>7402152.08</v>
      </c>
      <c r="J50" s="53">
        <f t="shared" ref="J50:K50" si="57">SUM(B50,D50,F50,H50)</f>
        <v>-684235.2679</v>
      </c>
      <c r="K50" s="53">
        <f t="shared" si="57"/>
        <v>34564636.31</v>
      </c>
      <c r="L50" s="54">
        <f t="shared" si="3"/>
        <v>-0.01979581853</v>
      </c>
      <c r="M50" s="54">
        <f t="shared" si="4"/>
        <v>-0.02061041286</v>
      </c>
      <c r="N50" s="54">
        <f t="shared" si="5"/>
        <v>-0.01928524388</v>
      </c>
      <c r="O50" s="54">
        <f t="shared" si="6"/>
        <v>0.004223485044</v>
      </c>
      <c r="P50" s="54">
        <f t="shared" si="7"/>
        <v>-0.03188568092</v>
      </c>
      <c r="Q50" s="4" t="str">
        <f t="shared" si="8"/>
        <v>Negativa</v>
      </c>
      <c r="R50" s="4" t="str">
        <f t="shared" si="9"/>
        <v>Negativa</v>
      </c>
      <c r="S50" s="4" t="str">
        <f t="shared" si="10"/>
        <v>Positiva</v>
      </c>
      <c r="T50" s="4" t="str">
        <f t="shared" si="11"/>
        <v>Negativa</v>
      </c>
      <c r="U50" s="4" t="str">
        <f t="shared" si="12"/>
        <v>Negativa</v>
      </c>
      <c r="V50" s="4"/>
      <c r="W50" s="4"/>
      <c r="X50" s="4"/>
      <c r="Y50" s="4"/>
      <c r="Z50" s="4"/>
      <c r="AA50" s="4"/>
      <c r="AB50" s="4"/>
      <c r="AC50" s="4"/>
    </row>
    <row r="51">
      <c r="A51" s="108">
        <v>48.0</v>
      </c>
      <c r="B51" s="53">
        <v>174521.50526743496</v>
      </c>
      <c r="C51" s="53">
        <v>7615941.910000001</v>
      </c>
      <c r="D51" s="53">
        <v>275118.7162585471</v>
      </c>
      <c r="E51" s="53">
        <v>7900231.979999999</v>
      </c>
      <c r="F51" s="53">
        <v>78668.08433018779</v>
      </c>
      <c r="G51" s="53">
        <v>3284399.83</v>
      </c>
      <c r="H51" s="53">
        <v>-319675.1207410877</v>
      </c>
      <c r="I51" s="53">
        <v>5988652.220000001</v>
      </c>
      <c r="J51" s="53">
        <f t="shared" ref="J51:K51" si="58">SUM(B51,D51,F51,H51)</f>
        <v>208633.1851</v>
      </c>
      <c r="K51" s="53">
        <f t="shared" si="58"/>
        <v>24789225.94</v>
      </c>
      <c r="L51" s="54">
        <f t="shared" si="3"/>
        <v>0.008416284785</v>
      </c>
      <c r="M51" s="54">
        <f t="shared" si="4"/>
        <v>0.0229152884</v>
      </c>
      <c r="N51" s="54">
        <f t="shared" si="5"/>
        <v>0.03482413136</v>
      </c>
      <c r="O51" s="54">
        <f t="shared" si="6"/>
        <v>0.0239520425</v>
      </c>
      <c r="P51" s="54">
        <f t="shared" si="7"/>
        <v>-0.05338014448</v>
      </c>
      <c r="Q51" s="4" t="str">
        <f t="shared" si="8"/>
        <v>Positiva</v>
      </c>
      <c r="R51" s="4" t="str">
        <f t="shared" si="9"/>
        <v>Positiva</v>
      </c>
      <c r="S51" s="4" t="str">
        <f t="shared" si="10"/>
        <v>Positiva</v>
      </c>
      <c r="T51" s="4" t="str">
        <f t="shared" si="11"/>
        <v>Negativa</v>
      </c>
      <c r="U51" s="4" t="str">
        <f t="shared" si="12"/>
        <v>Positiva</v>
      </c>
      <c r="V51" s="4"/>
      <c r="W51" s="4"/>
      <c r="X51" s="4"/>
      <c r="Y51" s="4"/>
      <c r="Z51" s="4"/>
      <c r="AA51" s="4"/>
      <c r="AB51" s="4"/>
      <c r="AC51" s="4"/>
    </row>
    <row r="52">
      <c r="A52" s="108">
        <v>49.0</v>
      </c>
      <c r="B52" s="53">
        <v>280818.4024248516</v>
      </c>
      <c r="C52" s="53">
        <v>9628459.7</v>
      </c>
      <c r="D52" s="53">
        <v>162318.01300881722</v>
      </c>
      <c r="E52" s="53">
        <v>1.09747343E7</v>
      </c>
      <c r="F52" s="53">
        <v>204566.2702431746</v>
      </c>
      <c r="G52" s="53">
        <v>4692109.410000001</v>
      </c>
      <c r="H52" s="53">
        <v>-605812.3339838169</v>
      </c>
      <c r="I52" s="53">
        <v>8998369.94</v>
      </c>
      <c r="J52" s="53">
        <f t="shared" ref="J52:K52" si="59">SUM(B52,D52,F52,H52)</f>
        <v>41890.35169</v>
      </c>
      <c r="K52" s="53">
        <f t="shared" si="59"/>
        <v>34293673.35</v>
      </c>
      <c r="L52" s="54">
        <f t="shared" si="3"/>
        <v>0.001221518362</v>
      </c>
      <c r="M52" s="54">
        <f t="shared" si="4"/>
        <v>0.02916545441</v>
      </c>
      <c r="N52" s="54">
        <f t="shared" si="5"/>
        <v>0.01479015424</v>
      </c>
      <c r="O52" s="54">
        <f t="shared" si="6"/>
        <v>0.04359793269</v>
      </c>
      <c r="P52" s="54">
        <f t="shared" si="7"/>
        <v>-0.06732467525</v>
      </c>
      <c r="Q52" s="4" t="str">
        <f t="shared" si="8"/>
        <v>Positiva</v>
      </c>
      <c r="R52" s="4" t="str">
        <f t="shared" si="9"/>
        <v>Positiva</v>
      </c>
      <c r="S52" s="4" t="str">
        <f t="shared" si="10"/>
        <v>Positiva</v>
      </c>
      <c r="T52" s="4" t="str">
        <f t="shared" si="11"/>
        <v>Negativa</v>
      </c>
      <c r="U52" s="4" t="str">
        <f t="shared" si="12"/>
        <v>Positiva</v>
      </c>
      <c r="V52" s="4"/>
      <c r="W52" s="4"/>
      <c r="X52" s="4"/>
      <c r="Y52" s="4"/>
      <c r="Z52" s="4"/>
      <c r="AA52" s="4"/>
      <c r="AB52" s="4"/>
      <c r="AC52" s="4"/>
    </row>
    <row r="53">
      <c r="A53" s="108">
        <v>50.0</v>
      </c>
      <c r="B53" s="53">
        <v>234627.84968380947</v>
      </c>
      <c r="C53" s="53">
        <v>1.195040408E7</v>
      </c>
      <c r="D53" s="53">
        <v>203233.58001133805</v>
      </c>
      <c r="E53" s="53">
        <v>1.4871300149999997E7</v>
      </c>
      <c r="F53" s="53">
        <v>-31512.492877599496</v>
      </c>
      <c r="G53" s="53">
        <v>6452028.42</v>
      </c>
      <c r="H53" s="53">
        <v>-283750.3055792569</v>
      </c>
      <c r="I53" s="53">
        <v>1.1830989660000002E7</v>
      </c>
      <c r="J53" s="53">
        <f t="shared" ref="J53:K53" si="60">SUM(B53,D53,F53,H53)</f>
        <v>122598.6312</v>
      </c>
      <c r="K53" s="53">
        <f t="shared" si="60"/>
        <v>45104722.31</v>
      </c>
      <c r="L53" s="54">
        <f t="shared" si="3"/>
        <v>0.002718088594</v>
      </c>
      <c r="M53" s="54">
        <f t="shared" si="4"/>
        <v>0.01963346579</v>
      </c>
      <c r="N53" s="54">
        <f t="shared" si="5"/>
        <v>0.01366616086</v>
      </c>
      <c r="O53" s="54">
        <f t="shared" si="6"/>
        <v>-0.004884121834</v>
      </c>
      <c r="P53" s="54">
        <f t="shared" si="7"/>
        <v>-0.02398364919</v>
      </c>
      <c r="Q53" s="4" t="str">
        <f t="shared" si="8"/>
        <v>Positiva</v>
      </c>
      <c r="R53" s="4" t="str">
        <f t="shared" si="9"/>
        <v>Positiva</v>
      </c>
      <c r="S53" s="4" t="str">
        <f t="shared" si="10"/>
        <v>Negativa</v>
      </c>
      <c r="T53" s="4" t="str">
        <f t="shared" si="11"/>
        <v>Negativa</v>
      </c>
      <c r="U53" s="4" t="str">
        <f t="shared" si="12"/>
        <v>Positiva</v>
      </c>
      <c r="V53" s="4"/>
      <c r="W53" s="4"/>
      <c r="X53" s="4"/>
      <c r="Y53" s="4"/>
      <c r="Z53" s="4"/>
      <c r="AA53" s="4"/>
      <c r="AB53" s="4"/>
      <c r="AC53" s="4"/>
    </row>
    <row r="54">
      <c r="A54" s="108">
        <v>51.0</v>
      </c>
      <c r="B54" s="53">
        <v>-3288501.438922962</v>
      </c>
      <c r="C54" s="53">
        <v>2.2547999830000002E7</v>
      </c>
      <c r="D54" s="53">
        <v>-3450825.2066519256</v>
      </c>
      <c r="E54" s="53">
        <v>3.0440311220000006E7</v>
      </c>
      <c r="F54" s="53">
        <v>-1435414.012944333</v>
      </c>
      <c r="G54" s="53">
        <v>1.197021224E7</v>
      </c>
      <c r="H54" s="53">
        <v>-2882158.0787845254</v>
      </c>
      <c r="I54" s="53">
        <v>2.319066944E7</v>
      </c>
      <c r="J54" s="53">
        <f t="shared" ref="J54:K54" si="61">SUM(B54,D54,F54,H54)</f>
        <v>-11056898.74</v>
      </c>
      <c r="K54" s="53">
        <f t="shared" si="61"/>
        <v>88149192.73</v>
      </c>
      <c r="L54" s="54">
        <f t="shared" si="3"/>
        <v>-0.1254339194</v>
      </c>
      <c r="M54" s="54">
        <f t="shared" si="4"/>
        <v>-0.1458444857</v>
      </c>
      <c r="N54" s="54">
        <f t="shared" si="5"/>
        <v>-0.1133636638</v>
      </c>
      <c r="O54" s="54">
        <f t="shared" si="6"/>
        <v>-0.1199155023</v>
      </c>
      <c r="P54" s="54">
        <f t="shared" si="7"/>
        <v>-0.1242809349</v>
      </c>
      <c r="Q54" s="4" t="str">
        <f t="shared" si="8"/>
        <v>Negativa</v>
      </c>
      <c r="R54" s="4" t="str">
        <f t="shared" si="9"/>
        <v>Negativa</v>
      </c>
      <c r="S54" s="4" t="str">
        <f t="shared" si="10"/>
        <v>Negativa</v>
      </c>
      <c r="T54" s="4" t="str">
        <f t="shared" si="11"/>
        <v>Negativa</v>
      </c>
      <c r="U54" s="4" t="str">
        <f t="shared" si="12"/>
        <v>Negativa</v>
      </c>
      <c r="V54" s="4"/>
      <c r="W54" s="4"/>
      <c r="X54" s="4"/>
      <c r="Y54" s="4"/>
      <c r="Z54" s="4"/>
      <c r="AA54" s="4"/>
      <c r="AB54" s="4"/>
      <c r="AC54" s="4"/>
    </row>
    <row r="55">
      <c r="A55" s="108">
        <v>52.0</v>
      </c>
      <c r="B55" s="53">
        <v>1054327.2160759254</v>
      </c>
      <c r="C55" s="53">
        <v>7917168.209999999</v>
      </c>
      <c r="D55" s="53">
        <v>763812.7199346322</v>
      </c>
      <c r="E55" s="53">
        <v>7320700.86</v>
      </c>
      <c r="F55" s="53">
        <v>483240.85758928634</v>
      </c>
      <c r="G55" s="53">
        <v>2930227.159999999</v>
      </c>
      <c r="H55" s="53">
        <v>394069.8981999742</v>
      </c>
      <c r="I55" s="53">
        <v>4722607.879999999</v>
      </c>
      <c r="J55" s="53">
        <f t="shared" ref="J55:K55" si="62">SUM(B55,D55,F55,H55)</f>
        <v>2695450.692</v>
      </c>
      <c r="K55" s="53">
        <f t="shared" si="62"/>
        <v>22890704.11</v>
      </c>
      <c r="L55" s="54">
        <f t="shared" si="3"/>
        <v>0.1177530704</v>
      </c>
      <c r="M55" s="54">
        <f t="shared" si="4"/>
        <v>0.133169738</v>
      </c>
      <c r="N55" s="54">
        <f t="shared" si="5"/>
        <v>0.1043360102</v>
      </c>
      <c r="O55" s="54">
        <f t="shared" si="6"/>
        <v>0.1649158346</v>
      </c>
      <c r="P55" s="54">
        <f t="shared" si="7"/>
        <v>0.08344328138</v>
      </c>
      <c r="Q55" s="4" t="str">
        <f t="shared" si="8"/>
        <v>Positiva</v>
      </c>
      <c r="R55" s="4" t="str">
        <f t="shared" si="9"/>
        <v>Positiva</v>
      </c>
      <c r="S55" s="4" t="str">
        <f t="shared" si="10"/>
        <v>Positiva</v>
      </c>
      <c r="T55" s="4" t="str">
        <f t="shared" si="11"/>
        <v>Positiva</v>
      </c>
      <c r="U55" s="4" t="str">
        <f t="shared" si="12"/>
        <v>Positiva</v>
      </c>
      <c r="V55" s="4"/>
      <c r="W55" s="4"/>
      <c r="X55" s="4"/>
      <c r="Y55" s="4"/>
      <c r="Z55" s="4"/>
      <c r="AA55" s="4"/>
      <c r="AB55" s="4"/>
      <c r="AC55" s="4"/>
    </row>
    <row r="56">
      <c r="A56" s="4"/>
      <c r="B56" s="149">
        <f t="shared" ref="B56:I56" si="63">SUM(B4:B55)</f>
        <v>-4255427.121</v>
      </c>
      <c r="C56" s="149">
        <f t="shared" si="63"/>
        <v>386649358.5</v>
      </c>
      <c r="D56" s="149">
        <f t="shared" si="63"/>
        <v>-2568329.102</v>
      </c>
      <c r="E56" s="149">
        <f t="shared" si="63"/>
        <v>389680153.4</v>
      </c>
      <c r="F56" s="149">
        <f t="shared" si="63"/>
        <v>1259085.939</v>
      </c>
      <c r="G56" s="149">
        <f t="shared" si="63"/>
        <v>155023919.4</v>
      </c>
      <c r="H56" s="149">
        <f t="shared" si="63"/>
        <v>-7987364.683</v>
      </c>
      <c r="I56" s="149">
        <f t="shared" si="63"/>
        <v>283646285.4</v>
      </c>
      <c r="J56" s="4"/>
      <c r="K56" s="4"/>
      <c r="L56" s="4"/>
      <c r="M56" s="4"/>
      <c r="N56" s="4"/>
      <c r="O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53"/>
      <c r="C82" s="4"/>
      <c r="D82" s="4"/>
      <c r="E82" s="4"/>
      <c r="F82" s="151"/>
      <c r="G82" s="4"/>
      <c r="H82" s="4"/>
      <c r="I82" s="4"/>
      <c r="J82" s="15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53"/>
      <c r="C83" s="4"/>
      <c r="D83" s="4"/>
      <c r="E83" s="4"/>
      <c r="F83" s="152"/>
      <c r="G83" s="71"/>
      <c r="H83" s="4"/>
      <c r="I83" s="4"/>
      <c r="J83" s="15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53"/>
      <c r="C84" s="4"/>
      <c r="D84" s="4"/>
      <c r="E84" s="4"/>
      <c r="F84" s="152"/>
      <c r="G84" s="71"/>
      <c r="H84" s="4"/>
      <c r="I84" s="4"/>
      <c r="J84" s="15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53"/>
      <c r="C85" s="4"/>
      <c r="D85" s="4"/>
      <c r="E85" s="4"/>
      <c r="F85" s="152"/>
      <c r="G85" s="71"/>
      <c r="H85" s="4"/>
      <c r="I85" s="4"/>
      <c r="J85" s="15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53"/>
      <c r="C86" s="4"/>
      <c r="D86" s="4"/>
      <c r="E86" s="4"/>
      <c r="F86" s="152"/>
      <c r="G86" s="71"/>
      <c r="H86" s="4"/>
      <c r="I86" s="4"/>
      <c r="J86" s="15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53"/>
      <c r="C87" s="4"/>
      <c r="D87" s="4"/>
      <c r="E87" s="4"/>
      <c r="F87" s="152"/>
      <c r="G87" s="71"/>
      <c r="H87" s="4"/>
      <c r="I87" s="4"/>
      <c r="J87" s="15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53"/>
      <c r="C88" s="4"/>
      <c r="D88" s="4"/>
      <c r="E88" s="4"/>
      <c r="F88" s="152"/>
      <c r="G88" s="71"/>
      <c r="H88" s="4"/>
      <c r="I88" s="4"/>
      <c r="J88" s="15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53"/>
      <c r="C89" s="4"/>
      <c r="D89" s="4"/>
      <c r="E89" s="4"/>
      <c r="F89" s="152"/>
      <c r="G89" s="71"/>
      <c r="H89" s="4"/>
      <c r="I89" s="4"/>
      <c r="J89" s="15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53"/>
      <c r="C90" s="4"/>
      <c r="D90" s="4"/>
      <c r="E90" s="4"/>
      <c r="F90" s="4"/>
      <c r="G90" s="71"/>
      <c r="H90" s="4"/>
      <c r="I90" s="4"/>
      <c r="J90" s="152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53"/>
      <c r="C91" s="4"/>
      <c r="D91" s="4"/>
      <c r="E91" s="4"/>
      <c r="F91" s="4"/>
      <c r="G91" s="71"/>
      <c r="H91" s="4"/>
      <c r="I91" s="4"/>
      <c r="J91" s="15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53"/>
      <c r="C92" s="4"/>
      <c r="D92" s="4"/>
      <c r="E92" s="4"/>
      <c r="F92" s="4"/>
      <c r="G92" s="71"/>
      <c r="H92" s="4"/>
      <c r="I92" s="4"/>
      <c r="J92" s="15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53"/>
      <c r="C93" s="4"/>
      <c r="D93" s="4"/>
      <c r="E93" s="4"/>
      <c r="F93" s="4"/>
      <c r="G93" s="71"/>
      <c r="H93" s="4"/>
      <c r="I93" s="4"/>
      <c r="J93" s="15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53"/>
      <c r="C94" s="4"/>
      <c r="D94" s="4"/>
      <c r="E94" s="4"/>
      <c r="F94" s="4"/>
      <c r="G94" s="71"/>
      <c r="H94" s="4"/>
      <c r="I94" s="4"/>
      <c r="J94" s="15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53"/>
      <c r="C95" s="4"/>
      <c r="D95" s="4"/>
      <c r="E95" s="4"/>
      <c r="F95" s="4"/>
      <c r="G95" s="71"/>
      <c r="H95" s="4"/>
      <c r="I95" s="4"/>
      <c r="J95" s="15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53"/>
      <c r="C96" s="4"/>
      <c r="D96" s="4"/>
      <c r="E96" s="4"/>
      <c r="F96" s="4"/>
      <c r="G96" s="71"/>
      <c r="H96" s="4"/>
      <c r="I96" s="4"/>
      <c r="J96" s="15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53"/>
      <c r="C97" s="4"/>
      <c r="D97" s="4"/>
      <c r="E97" s="4"/>
      <c r="F97" s="4"/>
      <c r="G97" s="71"/>
      <c r="H97" s="4"/>
      <c r="I97" s="4"/>
      <c r="J97" s="15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53"/>
      <c r="C98" s="4"/>
      <c r="D98" s="4"/>
      <c r="E98" s="4"/>
      <c r="F98" s="4"/>
      <c r="G98" s="71"/>
      <c r="H98" s="4"/>
      <c r="I98" s="4"/>
      <c r="J98" s="15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71"/>
      <c r="H99" s="4"/>
      <c r="I99" s="4"/>
      <c r="J99" s="15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71"/>
      <c r="H100" s="4"/>
      <c r="I100" s="4"/>
      <c r="J100" s="15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71"/>
      <c r="H101" s="4"/>
      <c r="I101" s="4"/>
      <c r="J101" s="15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149"/>
      <c r="C102" s="4"/>
      <c r="D102" s="4"/>
      <c r="E102" s="4"/>
      <c r="F102" s="4"/>
      <c r="G102" s="71"/>
      <c r="H102" s="4"/>
      <c r="I102" s="4"/>
      <c r="J102" s="15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71"/>
      <c r="H103" s="4"/>
      <c r="I103" s="4"/>
      <c r="J103" s="15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71"/>
      <c r="H104" s="4"/>
      <c r="I104" s="4"/>
      <c r="J104" s="15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71"/>
      <c r="H105" s="4"/>
      <c r="I105" s="4"/>
      <c r="J105" s="15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71"/>
      <c r="H106" s="4"/>
      <c r="I106" s="4"/>
      <c r="J106" s="15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153"/>
      <c r="C107" s="153"/>
      <c r="D107" s="153"/>
      <c r="E107" s="153"/>
      <c r="F107" s="153"/>
      <c r="G107" s="71"/>
      <c r="H107" s="153"/>
      <c r="I107" s="153"/>
      <c r="J107" s="154"/>
      <c r="K107" s="153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153"/>
      <c r="C108" s="153"/>
      <c r="D108" s="153"/>
      <c r="E108" s="153"/>
      <c r="F108" s="153"/>
      <c r="G108" s="71"/>
      <c r="H108" s="153"/>
      <c r="I108" s="153"/>
      <c r="J108" s="154"/>
      <c r="K108" s="153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153"/>
      <c r="C109" s="153"/>
      <c r="D109" s="153"/>
      <c r="E109" s="153"/>
      <c r="F109" s="153"/>
      <c r="G109" s="71"/>
      <c r="H109" s="153"/>
      <c r="I109" s="153"/>
      <c r="J109" s="154"/>
      <c r="K109" s="153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153"/>
      <c r="C110" s="153"/>
      <c r="D110" s="153"/>
      <c r="E110" s="153"/>
      <c r="F110" s="153"/>
      <c r="G110" s="71"/>
      <c r="H110" s="153"/>
      <c r="I110" s="153"/>
      <c r="J110" s="154"/>
      <c r="K110" s="153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153"/>
      <c r="C111" s="153"/>
      <c r="D111" s="153"/>
      <c r="E111" s="153"/>
      <c r="F111" s="153"/>
      <c r="G111" s="71"/>
      <c r="H111" s="153"/>
      <c r="I111" s="153"/>
      <c r="J111" s="154"/>
      <c r="K111" s="153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153"/>
      <c r="C112" s="153"/>
      <c r="D112" s="153"/>
      <c r="E112" s="153"/>
      <c r="F112" s="153"/>
      <c r="G112" s="71"/>
      <c r="H112" s="153"/>
      <c r="I112" s="153"/>
      <c r="J112" s="154"/>
      <c r="K112" s="153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153"/>
      <c r="C113" s="155"/>
      <c r="D113" s="155"/>
      <c r="E113" s="155"/>
      <c r="F113" s="156"/>
      <c r="G113" s="156"/>
      <c r="H113" s="156"/>
      <c r="I113" s="153"/>
      <c r="J113" s="153"/>
      <c r="K113" s="153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153"/>
      <c r="C114" s="153"/>
      <c r="D114" s="153"/>
      <c r="E114" s="153"/>
      <c r="F114" s="157"/>
      <c r="G114" s="153"/>
      <c r="H114" s="153"/>
      <c r="I114" s="153"/>
      <c r="J114" s="153"/>
      <c r="K114" s="153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153"/>
      <c r="C116" s="158"/>
      <c r="D116" s="158"/>
      <c r="E116" s="159"/>
      <c r="F116" s="160"/>
      <c r="G116" s="160"/>
      <c r="H116" s="160"/>
      <c r="I116" s="153"/>
      <c r="J116" s="153"/>
      <c r="K116" s="153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153"/>
      <c r="C117" s="153"/>
      <c r="D117" s="153"/>
      <c r="E117" s="153"/>
      <c r="F117" s="157"/>
      <c r="G117" s="153"/>
      <c r="H117" s="153"/>
      <c r="I117" s="153"/>
      <c r="J117" s="153"/>
      <c r="K117" s="153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autoFilter ref="$A$1:$U$56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21" t="s">
        <v>237</v>
      </c>
      <c r="B1" s="121" t="s">
        <v>24</v>
      </c>
      <c r="C1" s="121" t="s">
        <v>341</v>
      </c>
      <c r="D1" s="121"/>
      <c r="E1" s="121"/>
      <c r="F1" s="121"/>
      <c r="G1" s="121"/>
      <c r="H1" s="121"/>
      <c r="I1" s="121"/>
    </row>
    <row r="2">
      <c r="A2" s="121"/>
      <c r="B2" s="121" t="s">
        <v>24</v>
      </c>
      <c r="C2" s="121"/>
      <c r="D2" s="121"/>
      <c r="E2" s="121"/>
      <c r="F2" s="121" t="s">
        <v>247</v>
      </c>
      <c r="G2" s="121"/>
      <c r="H2" s="121"/>
      <c r="I2" s="121"/>
      <c r="J2" s="161" t="s">
        <v>247</v>
      </c>
      <c r="K2" s="161" t="s">
        <v>906</v>
      </c>
      <c r="L2" s="161"/>
      <c r="M2" s="161"/>
    </row>
    <row r="3">
      <c r="A3" s="121" t="s">
        <v>236</v>
      </c>
      <c r="B3" s="162">
        <v>22.0</v>
      </c>
      <c r="C3" s="162">
        <v>23.0</v>
      </c>
      <c r="D3" s="162">
        <v>24.0</v>
      </c>
      <c r="E3" s="162">
        <v>25.0</v>
      </c>
      <c r="F3" s="162">
        <v>22.0</v>
      </c>
      <c r="G3" s="162">
        <v>23.0</v>
      </c>
      <c r="H3" s="162">
        <v>24.0</v>
      </c>
      <c r="I3" s="162">
        <v>25.0</v>
      </c>
      <c r="J3" s="163">
        <v>22.0</v>
      </c>
      <c r="K3" s="163">
        <v>23.0</v>
      </c>
      <c r="L3" s="163">
        <v>24.0</v>
      </c>
      <c r="M3" s="163">
        <v>25.0</v>
      </c>
    </row>
    <row r="4">
      <c r="A4" s="162">
        <v>1.0</v>
      </c>
      <c r="B4" s="53"/>
      <c r="C4" s="53">
        <v>-62071.58042118326</v>
      </c>
      <c r="D4" s="53">
        <v>431882.67939144635</v>
      </c>
      <c r="E4" s="53">
        <v>-707321.408499569</v>
      </c>
      <c r="F4" s="53"/>
      <c r="G4" s="53">
        <v>105772.19197537596</v>
      </c>
      <c r="H4" s="53">
        <v>959030.7954497049</v>
      </c>
      <c r="I4" s="53">
        <v>-2341785.5009893044</v>
      </c>
      <c r="J4" s="53"/>
      <c r="K4" s="53">
        <f t="shared" ref="K4:M4" si="1">G4/3</f>
        <v>35257.39733</v>
      </c>
      <c r="L4" s="53">
        <f t="shared" si="1"/>
        <v>319676.9318</v>
      </c>
      <c r="M4" s="53">
        <f t="shared" si="1"/>
        <v>-780595.167</v>
      </c>
    </row>
    <row r="5">
      <c r="A5" s="162">
        <v>2.0</v>
      </c>
      <c r="B5" s="53"/>
      <c r="C5" s="53">
        <v>-78949.59620532862</v>
      </c>
      <c r="D5" s="53">
        <v>-21467.21540387276</v>
      </c>
      <c r="E5" s="53">
        <v>5231108.06799948</v>
      </c>
      <c r="F5" s="53"/>
      <c r="G5" s="53">
        <v>-68724.34611717574</v>
      </c>
      <c r="H5" s="53">
        <v>-62800.42219542871</v>
      </c>
      <c r="I5" s="53">
        <v>1.1278756741217192E7</v>
      </c>
      <c r="J5" s="53"/>
      <c r="K5" s="53">
        <f t="shared" ref="K5:M5" si="2">G5/3</f>
        <v>-22908.11537</v>
      </c>
      <c r="L5" s="53">
        <f t="shared" si="2"/>
        <v>-20933.47407</v>
      </c>
      <c r="M5" s="53">
        <f t="shared" si="2"/>
        <v>3759585.58</v>
      </c>
    </row>
    <row r="6">
      <c r="A6" s="162">
        <v>3.0</v>
      </c>
      <c r="B6" s="53"/>
      <c r="C6" s="53">
        <v>-11061.413201023912</v>
      </c>
      <c r="D6" s="53">
        <v>-4442.708721526062</v>
      </c>
      <c r="E6" s="53">
        <v>1695073.1748360351</v>
      </c>
      <c r="F6" s="53"/>
      <c r="G6" s="53">
        <v>145290.6443223172</v>
      </c>
      <c r="H6" s="53">
        <v>5056.636657603245</v>
      </c>
      <c r="I6" s="53">
        <v>4061753.839800912</v>
      </c>
      <c r="J6" s="53"/>
      <c r="K6" s="53">
        <f t="shared" ref="K6:M6" si="3">G6/3</f>
        <v>48430.21477</v>
      </c>
      <c r="L6" s="53">
        <f t="shared" si="3"/>
        <v>1685.545553</v>
      </c>
      <c r="M6" s="53">
        <f t="shared" si="3"/>
        <v>1353917.947</v>
      </c>
    </row>
    <row r="7">
      <c r="A7" s="162">
        <v>4.0</v>
      </c>
      <c r="B7" s="53"/>
      <c r="C7" s="53">
        <v>56862.111117000095</v>
      </c>
      <c r="D7" s="53">
        <v>101651.44117078163</v>
      </c>
      <c r="E7" s="53"/>
      <c r="F7" s="53"/>
      <c r="G7" s="53">
        <v>-142714.74005907422</v>
      </c>
      <c r="H7" s="53">
        <v>-47439.178984489605</v>
      </c>
      <c r="I7" s="53"/>
      <c r="J7" s="53"/>
      <c r="K7" s="53">
        <f t="shared" ref="K7:M7" si="4">G7/3</f>
        <v>-47571.58002</v>
      </c>
      <c r="L7" s="53">
        <f t="shared" si="4"/>
        <v>-15813.05966</v>
      </c>
      <c r="M7" s="53">
        <f t="shared" si="4"/>
        <v>0</v>
      </c>
    </row>
    <row r="8">
      <c r="A8" s="162">
        <v>5.0</v>
      </c>
      <c r="B8" s="53"/>
      <c r="C8" s="53">
        <v>-153712.70086387353</v>
      </c>
      <c r="D8" s="53">
        <v>167565.94010377285</v>
      </c>
      <c r="E8" s="53"/>
      <c r="F8" s="53"/>
      <c r="G8" s="53">
        <v>-330895.21172924165</v>
      </c>
      <c r="H8" s="53">
        <v>-139478.34600032738</v>
      </c>
      <c r="I8" s="53"/>
      <c r="J8" s="53"/>
      <c r="K8" s="53">
        <f t="shared" ref="K8:M8" si="5">G8/3</f>
        <v>-110298.4039</v>
      </c>
      <c r="L8" s="53">
        <f t="shared" si="5"/>
        <v>-46492.782</v>
      </c>
      <c r="M8" s="53">
        <f t="shared" si="5"/>
        <v>0</v>
      </c>
    </row>
    <row r="9">
      <c r="A9" s="162">
        <v>6.0</v>
      </c>
      <c r="B9" s="53"/>
      <c r="C9" s="53">
        <v>-110805.89479807028</v>
      </c>
      <c r="D9" s="53">
        <v>11273.49508549933</v>
      </c>
      <c r="E9" s="53"/>
      <c r="F9" s="53"/>
      <c r="G9" s="53">
        <v>-36585.612124174106</v>
      </c>
      <c r="H9" s="53">
        <v>-338230.2839247661</v>
      </c>
      <c r="I9" s="53"/>
      <c r="J9" s="53"/>
      <c r="K9" s="53">
        <f t="shared" ref="K9:M9" si="6">G9/3</f>
        <v>-12195.20404</v>
      </c>
      <c r="L9" s="53">
        <f t="shared" si="6"/>
        <v>-112743.428</v>
      </c>
      <c r="M9" s="53">
        <f t="shared" si="6"/>
        <v>0</v>
      </c>
    </row>
    <row r="10">
      <c r="A10" s="162">
        <v>7.0</v>
      </c>
      <c r="B10" s="53"/>
      <c r="C10" s="53">
        <v>61188.32699635565</v>
      </c>
      <c r="D10" s="53">
        <v>811891.6216888867</v>
      </c>
      <c r="E10" s="53"/>
      <c r="F10" s="53"/>
      <c r="G10" s="53">
        <v>-182842.45156032944</v>
      </c>
      <c r="H10" s="53">
        <v>1286227.5131282792</v>
      </c>
      <c r="I10" s="53"/>
      <c r="J10" s="53"/>
      <c r="K10" s="53">
        <f t="shared" ref="K10:M10" si="7">G10/3</f>
        <v>-60947.48385</v>
      </c>
      <c r="L10" s="53">
        <f t="shared" si="7"/>
        <v>428742.5044</v>
      </c>
      <c r="M10" s="53">
        <f t="shared" si="7"/>
        <v>0</v>
      </c>
    </row>
    <row r="11">
      <c r="A11" s="162">
        <v>8.0</v>
      </c>
      <c r="B11" s="53"/>
      <c r="C11" s="53">
        <v>898396.9720705864</v>
      </c>
      <c r="D11" s="53">
        <v>313960.85566815507</v>
      </c>
      <c r="E11" s="53"/>
      <c r="F11" s="53"/>
      <c r="G11" s="53">
        <v>1084179.7473986142</v>
      </c>
      <c r="H11" s="53">
        <v>495434.4077782392</v>
      </c>
      <c r="I11" s="53"/>
      <c r="J11" s="53"/>
      <c r="K11" s="53">
        <f t="shared" ref="K11:M11" si="8">G11/3</f>
        <v>361393.2491</v>
      </c>
      <c r="L11" s="53">
        <f t="shared" si="8"/>
        <v>165144.8026</v>
      </c>
      <c r="M11" s="53">
        <f t="shared" si="8"/>
        <v>0</v>
      </c>
    </row>
    <row r="12">
      <c r="A12" s="162">
        <v>9.0</v>
      </c>
      <c r="B12" s="53"/>
      <c r="C12" s="53">
        <v>228540.3401770392</v>
      </c>
      <c r="D12" s="53">
        <v>108539.77832996323</v>
      </c>
      <c r="E12" s="53"/>
      <c r="F12" s="53"/>
      <c r="G12" s="53">
        <v>423359.3365099308</v>
      </c>
      <c r="H12" s="53">
        <v>112481.95607535828</v>
      </c>
      <c r="I12" s="53"/>
      <c r="J12" s="53"/>
      <c r="K12" s="53">
        <f t="shared" ref="K12:M12" si="9">G12/3</f>
        <v>141119.7788</v>
      </c>
      <c r="L12" s="53">
        <f t="shared" si="9"/>
        <v>37493.98536</v>
      </c>
      <c r="M12" s="53">
        <f t="shared" si="9"/>
        <v>0</v>
      </c>
    </row>
    <row r="13">
      <c r="A13" s="162">
        <v>10.0</v>
      </c>
      <c r="B13" s="53"/>
      <c r="C13" s="53">
        <v>67823.94941879694</v>
      </c>
      <c r="D13" s="53">
        <v>225661.2373798129</v>
      </c>
      <c r="E13" s="53"/>
      <c r="F13" s="53"/>
      <c r="G13" s="53">
        <v>178974.24844151648</v>
      </c>
      <c r="H13" s="53">
        <v>765388.4145789966</v>
      </c>
      <c r="I13" s="53"/>
      <c r="J13" s="53"/>
      <c r="K13" s="53">
        <f t="shared" ref="K13:M13" si="10">G13/3</f>
        <v>59658.08281</v>
      </c>
      <c r="L13" s="53">
        <f t="shared" si="10"/>
        <v>255129.4715</v>
      </c>
      <c r="M13" s="53">
        <f t="shared" si="10"/>
        <v>0</v>
      </c>
    </row>
    <row r="14">
      <c r="A14" s="162">
        <v>11.0</v>
      </c>
      <c r="B14" s="53"/>
      <c r="C14" s="53">
        <v>-39410.5952013934</v>
      </c>
      <c r="D14" s="53">
        <v>48095.93260045309</v>
      </c>
      <c r="E14" s="53"/>
      <c r="F14" s="53"/>
      <c r="G14" s="53">
        <v>49631.03504008652</v>
      </c>
      <c r="H14" s="53">
        <v>37226.46902920327</v>
      </c>
      <c r="I14" s="53"/>
      <c r="J14" s="53"/>
      <c r="K14" s="53">
        <f t="shared" ref="K14:M14" si="11">G14/3</f>
        <v>16543.67835</v>
      </c>
      <c r="L14" s="53">
        <f t="shared" si="11"/>
        <v>12408.82301</v>
      </c>
      <c r="M14" s="53">
        <f t="shared" si="11"/>
        <v>0</v>
      </c>
    </row>
    <row r="15">
      <c r="A15" s="162">
        <v>12.0</v>
      </c>
      <c r="B15" s="53"/>
      <c r="C15" s="53">
        <v>-30759.4836951752</v>
      </c>
      <c r="D15" s="53">
        <v>1991.4974977331512</v>
      </c>
      <c r="E15" s="53"/>
      <c r="F15" s="53"/>
      <c r="G15" s="53">
        <v>-126714.81603865104</v>
      </c>
      <c r="H15" s="53">
        <v>-84414.09413165654</v>
      </c>
      <c r="I15" s="53"/>
      <c r="J15" s="53"/>
      <c r="K15" s="53">
        <f t="shared" ref="K15:M15" si="12">G15/3</f>
        <v>-42238.27201</v>
      </c>
      <c r="L15" s="53">
        <f t="shared" si="12"/>
        <v>-28138.03138</v>
      </c>
      <c r="M15" s="53">
        <f t="shared" si="12"/>
        <v>0</v>
      </c>
    </row>
    <row r="16">
      <c r="A16" s="162">
        <v>13.0</v>
      </c>
      <c r="B16" s="53"/>
      <c r="C16" s="53">
        <v>-26033.777110425297</v>
      </c>
      <c r="D16" s="53">
        <v>373205.28052821016</v>
      </c>
      <c r="E16" s="53"/>
      <c r="F16" s="53"/>
      <c r="G16" s="53">
        <v>-219016.37011174858</v>
      </c>
      <c r="H16" s="53">
        <v>186685.2280052848</v>
      </c>
      <c r="I16" s="53"/>
      <c r="J16" s="53"/>
      <c r="K16" s="53">
        <f t="shared" ref="K16:M16" si="13">G16/3</f>
        <v>-73005.4567</v>
      </c>
      <c r="L16" s="53">
        <f t="shared" si="13"/>
        <v>62228.40934</v>
      </c>
      <c r="M16" s="53">
        <f t="shared" si="13"/>
        <v>0</v>
      </c>
    </row>
    <row r="17">
      <c r="A17" s="162">
        <v>14.0</v>
      </c>
      <c r="B17" s="53"/>
      <c r="C17" s="53">
        <v>306496.3406170245</v>
      </c>
      <c r="D17" s="53">
        <v>213432.10026138413</v>
      </c>
      <c r="E17" s="53"/>
      <c r="F17" s="53"/>
      <c r="G17" s="53">
        <v>62895.7821271928</v>
      </c>
      <c r="H17" s="53">
        <v>396433.998171128</v>
      </c>
      <c r="I17" s="53"/>
      <c r="J17" s="53"/>
      <c r="K17" s="53">
        <f t="shared" ref="K17:M17" si="14">G17/3</f>
        <v>20965.26071</v>
      </c>
      <c r="L17" s="53">
        <f t="shared" si="14"/>
        <v>132144.6661</v>
      </c>
      <c r="M17" s="53">
        <f t="shared" si="14"/>
        <v>0</v>
      </c>
    </row>
    <row r="18">
      <c r="A18" s="162">
        <v>15.0</v>
      </c>
      <c r="B18" s="53"/>
      <c r="C18" s="53">
        <v>567723.8400074119</v>
      </c>
      <c r="D18" s="53">
        <v>-72678.90601149954</v>
      </c>
      <c r="E18" s="53"/>
      <c r="F18" s="53"/>
      <c r="G18" s="53">
        <v>291090.20196045213</v>
      </c>
      <c r="H18" s="53">
        <v>13642.281448028047</v>
      </c>
      <c r="I18" s="53"/>
      <c r="J18" s="53"/>
      <c r="K18" s="53">
        <f t="shared" ref="K18:M18" si="15">G18/3</f>
        <v>97030.06732</v>
      </c>
      <c r="L18" s="53">
        <f t="shared" si="15"/>
        <v>4547.427149</v>
      </c>
      <c r="M18" s="53">
        <f t="shared" si="15"/>
        <v>0</v>
      </c>
    </row>
    <row r="19">
      <c r="A19" s="162">
        <v>16.0</v>
      </c>
      <c r="B19" s="53"/>
      <c r="C19" s="53">
        <v>204307.92614809453</v>
      </c>
      <c r="D19" s="53">
        <v>52182.0002025061</v>
      </c>
      <c r="E19" s="53"/>
      <c r="F19" s="53"/>
      <c r="G19" s="53">
        <v>550650.4160154285</v>
      </c>
      <c r="H19" s="53">
        <v>451913.0537257856</v>
      </c>
      <c r="I19" s="53"/>
      <c r="J19" s="53"/>
      <c r="K19" s="53">
        <f t="shared" ref="K19:M19" si="16">G19/3</f>
        <v>183550.1387</v>
      </c>
      <c r="L19" s="53">
        <f t="shared" si="16"/>
        <v>150637.6846</v>
      </c>
      <c r="M19" s="53">
        <f t="shared" si="16"/>
        <v>0</v>
      </c>
    </row>
    <row r="20">
      <c r="A20" s="162">
        <v>17.0</v>
      </c>
      <c r="B20" s="53"/>
      <c r="C20" s="53">
        <v>238408.19062946315</v>
      </c>
      <c r="D20" s="53">
        <v>-154725.8652446143</v>
      </c>
      <c r="E20" s="53"/>
      <c r="F20" s="53"/>
      <c r="G20" s="53">
        <v>-125043.41466760129</v>
      </c>
      <c r="H20" s="53">
        <v>133.1119334658615</v>
      </c>
      <c r="I20" s="53"/>
      <c r="J20" s="53"/>
      <c r="K20" s="53">
        <f t="shared" ref="K20:M20" si="17">G20/3</f>
        <v>-41681.13822</v>
      </c>
      <c r="L20" s="53">
        <f t="shared" si="17"/>
        <v>44.37064449</v>
      </c>
      <c r="M20" s="53">
        <f t="shared" si="17"/>
        <v>0</v>
      </c>
    </row>
    <row r="21">
      <c r="A21" s="162">
        <v>18.0</v>
      </c>
      <c r="B21" s="53"/>
      <c r="C21" s="53">
        <v>310893.3211739791</v>
      </c>
      <c r="D21" s="53">
        <v>566639.0923217931</v>
      </c>
      <c r="E21" s="53"/>
      <c r="F21" s="53"/>
      <c r="G21" s="53">
        <v>-814286.25504735</v>
      </c>
      <c r="H21" s="53">
        <v>36508.65333980796</v>
      </c>
      <c r="I21" s="53"/>
      <c r="J21" s="53"/>
      <c r="K21" s="53">
        <f t="shared" ref="K21:M21" si="18">G21/3</f>
        <v>-271428.7517</v>
      </c>
      <c r="L21" s="53">
        <f t="shared" si="18"/>
        <v>12169.55111</v>
      </c>
      <c r="M21" s="53">
        <f t="shared" si="18"/>
        <v>0</v>
      </c>
    </row>
    <row r="22">
      <c r="A22" s="162">
        <v>19.0</v>
      </c>
      <c r="B22" s="53"/>
      <c r="C22" s="53">
        <v>3299543.538359483</v>
      </c>
      <c r="D22" s="53">
        <v>-305030.76037889713</v>
      </c>
      <c r="E22" s="53"/>
      <c r="F22" s="53"/>
      <c r="G22" s="53">
        <v>8203739.61468455</v>
      </c>
      <c r="H22" s="53">
        <v>625587.4484301718</v>
      </c>
      <c r="I22" s="53"/>
      <c r="J22" s="53"/>
      <c r="K22" s="53">
        <f t="shared" ref="K22:M22" si="19">G22/3</f>
        <v>2734579.872</v>
      </c>
      <c r="L22" s="53">
        <f t="shared" si="19"/>
        <v>208529.1495</v>
      </c>
      <c r="M22" s="53">
        <f t="shared" si="19"/>
        <v>0</v>
      </c>
    </row>
    <row r="23">
      <c r="A23" s="162">
        <v>20.0</v>
      </c>
      <c r="B23" s="53"/>
      <c r="C23" s="53">
        <v>92736.30025270507</v>
      </c>
      <c r="D23" s="53">
        <v>48984.196139804306</v>
      </c>
      <c r="E23" s="53"/>
      <c r="F23" s="53"/>
      <c r="G23" s="53">
        <v>-6215.110258560353</v>
      </c>
      <c r="H23" s="53">
        <v>-1339.0686290851663</v>
      </c>
      <c r="I23" s="53"/>
      <c r="J23" s="53"/>
      <c r="K23" s="53">
        <f t="shared" ref="K23:M23" si="20">G23/3</f>
        <v>-2071.70342</v>
      </c>
      <c r="L23" s="53">
        <f t="shared" si="20"/>
        <v>-446.3562097</v>
      </c>
      <c r="M23" s="53">
        <f t="shared" si="20"/>
        <v>0</v>
      </c>
    </row>
    <row r="24">
      <c r="A24" s="162">
        <v>21.0</v>
      </c>
      <c r="B24" s="53"/>
      <c r="C24" s="53">
        <v>111164.09820569647</v>
      </c>
      <c r="D24" s="53">
        <v>52110.479351869646</v>
      </c>
      <c r="E24" s="53"/>
      <c r="F24" s="53"/>
      <c r="G24" s="53">
        <v>-267444.5037600398</v>
      </c>
      <c r="H24" s="53">
        <v>-19176.299345058887</v>
      </c>
      <c r="I24" s="53"/>
      <c r="J24" s="53"/>
      <c r="K24" s="53">
        <f t="shared" ref="K24:M24" si="21">G24/3</f>
        <v>-89148.16792</v>
      </c>
      <c r="L24" s="53">
        <f t="shared" si="21"/>
        <v>-6392.099782</v>
      </c>
      <c r="M24" s="53">
        <f t="shared" si="21"/>
        <v>0</v>
      </c>
    </row>
    <row r="25">
      <c r="A25" s="162">
        <v>22.0</v>
      </c>
      <c r="B25" s="53"/>
      <c r="C25" s="53">
        <v>142365.18037871752</v>
      </c>
      <c r="D25" s="53">
        <v>79548.21048026544</v>
      </c>
      <c r="E25" s="53"/>
      <c r="F25" s="53"/>
      <c r="G25" s="53">
        <v>-19673.63520851553</v>
      </c>
      <c r="H25" s="53">
        <v>-56610.67330363147</v>
      </c>
      <c r="I25" s="53"/>
      <c r="J25" s="53"/>
      <c r="K25" s="53">
        <f t="shared" ref="K25:M25" si="22">G25/3</f>
        <v>-6557.878403</v>
      </c>
      <c r="L25" s="53">
        <f t="shared" si="22"/>
        <v>-18870.22443</v>
      </c>
      <c r="M25" s="53">
        <f t="shared" si="22"/>
        <v>0</v>
      </c>
    </row>
    <row r="26">
      <c r="A26" s="162">
        <v>23.0</v>
      </c>
      <c r="B26" s="53"/>
      <c r="C26" s="53">
        <v>-190998.70280281367</v>
      </c>
      <c r="D26" s="53">
        <v>-17096.621495375075</v>
      </c>
      <c r="E26" s="53"/>
      <c r="F26" s="53"/>
      <c r="G26" s="53">
        <v>-1361662.879367054</v>
      </c>
      <c r="H26" s="53">
        <v>491521.6308166221</v>
      </c>
      <c r="I26" s="53"/>
      <c r="J26" s="53"/>
      <c r="K26" s="53">
        <f t="shared" ref="K26:M26" si="23">G26/3</f>
        <v>-453887.6265</v>
      </c>
      <c r="L26" s="53">
        <f t="shared" si="23"/>
        <v>163840.5436</v>
      </c>
      <c r="M26" s="53">
        <f t="shared" si="23"/>
        <v>0</v>
      </c>
    </row>
    <row r="27">
      <c r="A27" s="162">
        <v>24.0</v>
      </c>
      <c r="B27" s="53"/>
      <c r="C27" s="53">
        <v>1798925.1944019126</v>
      </c>
      <c r="D27" s="53">
        <v>986428.5166164465</v>
      </c>
      <c r="E27" s="53"/>
      <c r="F27" s="53"/>
      <c r="G27" s="53">
        <v>4308122.81604732</v>
      </c>
      <c r="H27" s="53">
        <v>4328252.391925926</v>
      </c>
      <c r="I27" s="53"/>
      <c r="J27" s="53"/>
      <c r="K27" s="53">
        <f t="shared" ref="K27:M27" si="24">G27/3</f>
        <v>1436040.939</v>
      </c>
      <c r="L27" s="53">
        <f t="shared" si="24"/>
        <v>1442750.797</v>
      </c>
      <c r="M27" s="53">
        <f t="shared" si="24"/>
        <v>0</v>
      </c>
    </row>
    <row r="28">
      <c r="A28" s="162">
        <v>25.0</v>
      </c>
      <c r="B28" s="53"/>
      <c r="C28" s="53">
        <v>456967.3856212339</v>
      </c>
      <c r="D28" s="53">
        <v>30095.805302167602</v>
      </c>
      <c r="E28" s="53"/>
      <c r="F28" s="53"/>
      <c r="G28" s="53">
        <v>59105.79931195501</v>
      </c>
      <c r="H28" s="53">
        <v>197177.4647267399</v>
      </c>
      <c r="I28" s="53"/>
      <c r="J28" s="53"/>
      <c r="K28" s="53">
        <f t="shared" ref="K28:M28" si="25">G28/3</f>
        <v>19701.9331</v>
      </c>
      <c r="L28" s="53">
        <f t="shared" si="25"/>
        <v>65725.82158</v>
      </c>
      <c r="M28" s="53">
        <f t="shared" si="25"/>
        <v>0</v>
      </c>
    </row>
    <row r="29">
      <c r="A29" s="162">
        <v>26.0</v>
      </c>
      <c r="B29" s="53"/>
      <c r="C29" s="53">
        <v>1402.1296636805782</v>
      </c>
      <c r="D29" s="53">
        <v>237093.08849103132</v>
      </c>
      <c r="E29" s="53"/>
      <c r="F29" s="53"/>
      <c r="G29" s="53">
        <v>238715.32511483046</v>
      </c>
      <c r="H29" s="53">
        <v>-374522.0243514765</v>
      </c>
      <c r="I29" s="53"/>
      <c r="J29" s="53"/>
      <c r="K29" s="53">
        <f t="shared" ref="K29:M29" si="26">G29/3</f>
        <v>79571.77504</v>
      </c>
      <c r="L29" s="53">
        <f t="shared" si="26"/>
        <v>-124840.6748</v>
      </c>
      <c r="M29" s="53">
        <f t="shared" si="26"/>
        <v>0</v>
      </c>
    </row>
    <row r="30">
      <c r="A30" s="162">
        <v>27.0</v>
      </c>
      <c r="B30" s="53"/>
      <c r="C30" s="53">
        <v>-28093.65139300427</v>
      </c>
      <c r="D30" s="53">
        <v>40829.69746034182</v>
      </c>
      <c r="E30" s="53"/>
      <c r="F30" s="53"/>
      <c r="G30" s="53">
        <v>31490.732520607173</v>
      </c>
      <c r="H30" s="53">
        <v>137923.99055673118</v>
      </c>
      <c r="I30" s="53"/>
      <c r="J30" s="53"/>
      <c r="K30" s="53">
        <f t="shared" ref="K30:M30" si="27">G30/3</f>
        <v>10496.91084</v>
      </c>
      <c r="L30" s="53">
        <f t="shared" si="27"/>
        <v>45974.66352</v>
      </c>
      <c r="M30" s="53">
        <f t="shared" si="27"/>
        <v>0</v>
      </c>
    </row>
    <row r="31">
      <c r="A31" s="162">
        <v>28.0</v>
      </c>
      <c r="B31" s="53"/>
      <c r="C31" s="53">
        <v>24534.063846736804</v>
      </c>
      <c r="D31" s="53">
        <v>33065.21626619084</v>
      </c>
      <c r="E31" s="53"/>
      <c r="F31" s="53"/>
      <c r="G31" s="53">
        <v>-136288.95643350168</v>
      </c>
      <c r="H31" s="53">
        <v>141448.19052594755</v>
      </c>
      <c r="I31" s="53"/>
      <c r="J31" s="53"/>
      <c r="K31" s="53">
        <f t="shared" ref="K31:M31" si="28">G31/3</f>
        <v>-45429.65214</v>
      </c>
      <c r="L31" s="53">
        <f t="shared" si="28"/>
        <v>47149.39684</v>
      </c>
      <c r="M31" s="53">
        <f t="shared" si="28"/>
        <v>0</v>
      </c>
    </row>
    <row r="32">
      <c r="A32" s="162">
        <v>29.0</v>
      </c>
      <c r="B32" s="53"/>
      <c r="C32" s="53">
        <v>41478.54737699854</v>
      </c>
      <c r="D32" s="53">
        <v>-177520.82921115958</v>
      </c>
      <c r="E32" s="53"/>
      <c r="F32" s="53"/>
      <c r="G32" s="53">
        <v>142195.84603389876</v>
      </c>
      <c r="H32" s="53">
        <v>15745.733965652631</v>
      </c>
      <c r="I32" s="53"/>
      <c r="J32" s="53"/>
      <c r="K32" s="53">
        <f t="shared" ref="K32:M32" si="29">G32/3</f>
        <v>47398.61534</v>
      </c>
      <c r="L32" s="53">
        <f t="shared" si="29"/>
        <v>5248.577989</v>
      </c>
      <c r="M32" s="53">
        <f t="shared" si="29"/>
        <v>0</v>
      </c>
    </row>
    <row r="33">
      <c r="A33" s="162">
        <v>30.0</v>
      </c>
      <c r="B33" s="53"/>
      <c r="C33" s="53">
        <v>-226347.21418970285</v>
      </c>
      <c r="D33" s="53">
        <v>353285.4777576092</v>
      </c>
      <c r="E33" s="53"/>
      <c r="F33" s="53"/>
      <c r="G33" s="53">
        <v>-58149.70014589169</v>
      </c>
      <c r="H33" s="53">
        <v>47658.096615580565</v>
      </c>
      <c r="I33" s="53"/>
      <c r="J33" s="53"/>
      <c r="K33" s="53">
        <f t="shared" ref="K33:M33" si="30">G33/3</f>
        <v>-19383.23338</v>
      </c>
      <c r="L33" s="53">
        <f t="shared" si="30"/>
        <v>15886.03221</v>
      </c>
      <c r="M33" s="53">
        <f t="shared" si="30"/>
        <v>0</v>
      </c>
    </row>
    <row r="34">
      <c r="A34" s="162">
        <v>31.0</v>
      </c>
      <c r="B34" s="53"/>
      <c r="C34" s="53">
        <v>149646.74768984196</v>
      </c>
      <c r="D34" s="53">
        <v>104493.67647737137</v>
      </c>
      <c r="E34" s="53"/>
      <c r="F34" s="53"/>
      <c r="G34" s="53">
        <v>77981.55588505321</v>
      </c>
      <c r="H34" s="53">
        <v>89465.88468235992</v>
      </c>
      <c r="I34" s="53"/>
      <c r="J34" s="53"/>
      <c r="K34" s="53">
        <f t="shared" ref="K34:M34" si="31">G34/3</f>
        <v>25993.85196</v>
      </c>
      <c r="L34" s="53">
        <f t="shared" si="31"/>
        <v>29821.96156</v>
      </c>
      <c r="M34" s="53">
        <f t="shared" si="31"/>
        <v>0</v>
      </c>
    </row>
    <row r="35">
      <c r="A35" s="162">
        <v>32.0</v>
      </c>
      <c r="B35" s="53"/>
      <c r="C35" s="53">
        <v>-58251.7039565036</v>
      </c>
      <c r="D35" s="53">
        <v>-224865.9627724655</v>
      </c>
      <c r="E35" s="53"/>
      <c r="F35" s="53"/>
      <c r="G35" s="53">
        <v>-256042.89880821307</v>
      </c>
      <c r="H35" s="53">
        <v>-281363.92101765436</v>
      </c>
      <c r="I35" s="53"/>
      <c r="J35" s="53"/>
      <c r="K35" s="53">
        <f t="shared" ref="K35:M35" si="32">G35/3</f>
        <v>-85347.63294</v>
      </c>
      <c r="L35" s="53">
        <f t="shared" si="32"/>
        <v>-93787.97367</v>
      </c>
      <c r="M35" s="53">
        <f t="shared" si="32"/>
        <v>0</v>
      </c>
    </row>
    <row r="36">
      <c r="A36" s="162">
        <v>33.0</v>
      </c>
      <c r="B36" s="53"/>
      <c r="C36" s="53">
        <v>102555.2224123418</v>
      </c>
      <c r="D36" s="53">
        <v>27984.45579932462</v>
      </c>
      <c r="E36" s="53"/>
      <c r="F36" s="53"/>
      <c r="G36" s="53">
        <v>-32266.586302442098</v>
      </c>
      <c r="H36" s="53">
        <v>201917.63764297945</v>
      </c>
      <c r="I36" s="53"/>
      <c r="J36" s="53"/>
      <c r="K36" s="53">
        <f t="shared" ref="K36:M36" si="33">G36/3</f>
        <v>-10755.52877</v>
      </c>
      <c r="L36" s="53">
        <f t="shared" si="33"/>
        <v>67305.87921</v>
      </c>
      <c r="M36" s="53">
        <f t="shared" si="33"/>
        <v>0</v>
      </c>
    </row>
    <row r="37">
      <c r="A37" s="162">
        <v>34.0</v>
      </c>
      <c r="B37" s="53"/>
      <c r="C37" s="53">
        <v>-87180.64278256163</v>
      </c>
      <c r="D37" s="53">
        <v>-110813.47437888372</v>
      </c>
      <c r="E37" s="53"/>
      <c r="F37" s="53"/>
      <c r="G37" s="53">
        <v>-151948.61186572353</v>
      </c>
      <c r="H37" s="53">
        <v>-237169.4710442328</v>
      </c>
      <c r="I37" s="53"/>
      <c r="J37" s="53"/>
      <c r="K37" s="53">
        <f t="shared" ref="K37:M37" si="34">G37/3</f>
        <v>-50649.53729</v>
      </c>
      <c r="L37" s="53">
        <f t="shared" si="34"/>
        <v>-79056.49035</v>
      </c>
      <c r="M37" s="53">
        <f t="shared" si="34"/>
        <v>0</v>
      </c>
    </row>
    <row r="38">
      <c r="A38" s="162">
        <v>35.0</v>
      </c>
      <c r="B38" s="53"/>
      <c r="C38" s="53">
        <v>-80320.35763986326</v>
      </c>
      <c r="D38" s="53">
        <v>-138747.44351555684</v>
      </c>
      <c r="E38" s="53"/>
      <c r="F38" s="53"/>
      <c r="G38" s="53">
        <v>10878.476752335388</v>
      </c>
      <c r="H38" s="53">
        <v>-289715.8843411362</v>
      </c>
      <c r="I38" s="53"/>
      <c r="J38" s="53"/>
      <c r="K38" s="53">
        <f t="shared" ref="K38:M38" si="35">G38/3</f>
        <v>3626.158917</v>
      </c>
      <c r="L38" s="53">
        <f t="shared" si="35"/>
        <v>-96571.96145</v>
      </c>
      <c r="M38" s="53">
        <f t="shared" si="35"/>
        <v>0</v>
      </c>
    </row>
    <row r="39">
      <c r="A39" s="162">
        <v>36.0</v>
      </c>
      <c r="B39" s="53"/>
      <c r="C39" s="53">
        <v>269742.87035707507</v>
      </c>
      <c r="D39" s="53">
        <v>-149662.96233743435</v>
      </c>
      <c r="E39" s="53"/>
      <c r="F39" s="53"/>
      <c r="G39" s="53">
        <v>479094.24695936235</v>
      </c>
      <c r="H39" s="53">
        <v>525989.1865957526</v>
      </c>
      <c r="I39" s="53"/>
      <c r="J39" s="53"/>
      <c r="K39" s="53">
        <f t="shared" ref="K39:M39" si="36">G39/3</f>
        <v>159698.0823</v>
      </c>
      <c r="L39" s="53">
        <f t="shared" si="36"/>
        <v>175329.7289</v>
      </c>
      <c r="M39" s="53">
        <f t="shared" si="36"/>
        <v>0</v>
      </c>
    </row>
    <row r="40">
      <c r="A40" s="162">
        <v>37.0</v>
      </c>
      <c r="B40" s="53"/>
      <c r="C40" s="53">
        <v>148031.9026601686</v>
      </c>
      <c r="D40" s="53">
        <v>-182931.75631296085</v>
      </c>
      <c r="E40" s="53"/>
      <c r="F40" s="53"/>
      <c r="G40" s="53">
        <v>40704.16109032184</v>
      </c>
      <c r="H40" s="53">
        <v>-324580.74450263585</v>
      </c>
      <c r="I40" s="53"/>
      <c r="J40" s="53"/>
      <c r="K40" s="53">
        <f t="shared" ref="K40:M40" si="37">G40/3</f>
        <v>13568.0537</v>
      </c>
      <c r="L40" s="53">
        <f t="shared" si="37"/>
        <v>-108193.5815</v>
      </c>
      <c r="M40" s="53">
        <f t="shared" si="37"/>
        <v>0</v>
      </c>
    </row>
    <row r="41">
      <c r="A41" s="162">
        <v>38.0</v>
      </c>
      <c r="B41" s="53"/>
      <c r="C41" s="53">
        <v>-819.1257276682736</v>
      </c>
      <c r="D41" s="53">
        <v>-232716.34642283357</v>
      </c>
      <c r="E41" s="53"/>
      <c r="F41" s="53"/>
      <c r="G41" s="53">
        <v>110505.609781428</v>
      </c>
      <c r="H41" s="53">
        <v>148800.4186770228</v>
      </c>
      <c r="I41" s="53"/>
      <c r="J41" s="53"/>
      <c r="K41" s="53">
        <f t="shared" ref="K41:M41" si="38">G41/3</f>
        <v>36835.20326</v>
      </c>
      <c r="L41" s="53">
        <f t="shared" si="38"/>
        <v>49600.13956</v>
      </c>
      <c r="M41" s="53">
        <f t="shared" si="38"/>
        <v>0</v>
      </c>
    </row>
    <row r="42">
      <c r="A42" s="162">
        <v>39.0</v>
      </c>
      <c r="B42" s="53"/>
      <c r="C42" s="53">
        <v>166332.7342740565</v>
      </c>
      <c r="D42" s="53">
        <v>-6466.557284952956</v>
      </c>
      <c r="E42" s="53"/>
      <c r="F42" s="53"/>
      <c r="G42" s="53">
        <v>482689.5350795578</v>
      </c>
      <c r="H42" s="53">
        <v>-1979.59722306193</v>
      </c>
      <c r="I42" s="53"/>
      <c r="J42" s="53"/>
      <c r="K42" s="53">
        <f t="shared" ref="K42:M42" si="39">G42/3</f>
        <v>160896.5117</v>
      </c>
      <c r="L42" s="53">
        <f t="shared" si="39"/>
        <v>-659.865741</v>
      </c>
      <c r="M42" s="53">
        <f t="shared" si="39"/>
        <v>0</v>
      </c>
    </row>
    <row r="43">
      <c r="A43" s="162">
        <v>40.0</v>
      </c>
      <c r="B43" s="53"/>
      <c r="C43" s="53">
        <v>320526.3044666861</v>
      </c>
      <c r="D43" s="53">
        <v>-36261.21034501142</v>
      </c>
      <c r="E43" s="53"/>
      <c r="F43" s="53"/>
      <c r="G43" s="53">
        <v>608564.3393005336</v>
      </c>
      <c r="H43" s="53">
        <v>150952.54740326235</v>
      </c>
      <c r="I43" s="53"/>
      <c r="J43" s="53"/>
      <c r="K43" s="53">
        <f t="shared" ref="K43:M43" si="40">G43/3</f>
        <v>202854.7798</v>
      </c>
      <c r="L43" s="53">
        <f t="shared" si="40"/>
        <v>50317.5158</v>
      </c>
      <c r="M43" s="53">
        <f t="shared" si="40"/>
        <v>0</v>
      </c>
    </row>
    <row r="44">
      <c r="A44" s="162">
        <v>41.0</v>
      </c>
      <c r="B44" s="53"/>
      <c r="C44" s="53">
        <v>214661.26872026647</v>
      </c>
      <c r="D44" s="53">
        <v>329700.1335598136</v>
      </c>
      <c r="E44" s="53"/>
      <c r="F44" s="53"/>
      <c r="G44" s="53">
        <v>984647.400362786</v>
      </c>
      <c r="H44" s="53">
        <v>325024.40912472375</v>
      </c>
      <c r="I44" s="53"/>
      <c r="J44" s="53"/>
      <c r="K44" s="53">
        <f t="shared" ref="K44:M44" si="41">G44/3</f>
        <v>328215.8001</v>
      </c>
      <c r="L44" s="53">
        <f t="shared" si="41"/>
        <v>108341.4697</v>
      </c>
      <c r="M44" s="53">
        <f t="shared" si="41"/>
        <v>0</v>
      </c>
    </row>
    <row r="45">
      <c r="A45" s="162">
        <v>42.0</v>
      </c>
      <c r="B45" s="53"/>
      <c r="C45" s="53">
        <v>103911.79976512323</v>
      </c>
      <c r="D45" s="53">
        <v>182704.1315456157</v>
      </c>
      <c r="E45" s="53"/>
      <c r="F45" s="53"/>
      <c r="G45" s="53">
        <v>114115.42844778651</v>
      </c>
      <c r="H45" s="53">
        <v>-14756.970959455124</v>
      </c>
      <c r="I45" s="53"/>
      <c r="J45" s="53"/>
      <c r="K45" s="53">
        <f t="shared" ref="K45:M45" si="42">G45/3</f>
        <v>38038.47615</v>
      </c>
      <c r="L45" s="53">
        <f t="shared" si="42"/>
        <v>-4918.99032</v>
      </c>
      <c r="M45" s="53">
        <f t="shared" si="42"/>
        <v>0</v>
      </c>
    </row>
    <row r="46">
      <c r="A46" s="162">
        <v>43.0</v>
      </c>
      <c r="B46" s="53"/>
      <c r="C46" s="53">
        <v>118410.6466317299</v>
      </c>
      <c r="D46" s="53">
        <v>149622.73633430325</v>
      </c>
      <c r="E46" s="53"/>
      <c r="F46" s="53"/>
      <c r="G46" s="53">
        <v>194379.35416746308</v>
      </c>
      <c r="H46" s="53">
        <v>282704.6289156916</v>
      </c>
      <c r="I46" s="53"/>
      <c r="J46" s="53"/>
      <c r="K46" s="53">
        <f t="shared" ref="K46:M46" si="43">G46/3</f>
        <v>64793.11806</v>
      </c>
      <c r="L46" s="53">
        <f t="shared" si="43"/>
        <v>94234.87631</v>
      </c>
      <c r="M46" s="53">
        <f t="shared" si="43"/>
        <v>0</v>
      </c>
    </row>
    <row r="47">
      <c r="A47" s="162">
        <v>44.0</v>
      </c>
      <c r="B47" s="53"/>
      <c r="C47" s="53">
        <v>491523.5337922755</v>
      </c>
      <c r="D47" s="53">
        <v>16718.317078878685</v>
      </c>
      <c r="E47" s="53"/>
      <c r="F47" s="53"/>
      <c r="G47" s="53">
        <v>484908.7544237065</v>
      </c>
      <c r="H47" s="53">
        <v>368072.68661598157</v>
      </c>
      <c r="I47" s="53"/>
      <c r="J47" s="53"/>
      <c r="K47" s="53">
        <f t="shared" ref="K47:M47" si="44">G47/3</f>
        <v>161636.2515</v>
      </c>
      <c r="L47" s="53">
        <f t="shared" si="44"/>
        <v>122690.8955</v>
      </c>
      <c r="M47" s="53">
        <f t="shared" si="44"/>
        <v>0</v>
      </c>
    </row>
    <row r="48">
      <c r="A48" s="162">
        <v>45.0</v>
      </c>
      <c r="B48" s="53"/>
      <c r="C48" s="53">
        <v>149969.22660643846</v>
      </c>
      <c r="D48" s="53">
        <v>-367134.83555597934</v>
      </c>
      <c r="E48" s="53"/>
      <c r="F48" s="53"/>
      <c r="G48" s="53">
        <v>72737.36606556809</v>
      </c>
      <c r="H48" s="53">
        <v>410761.7438657753</v>
      </c>
      <c r="I48" s="53"/>
      <c r="J48" s="53"/>
      <c r="K48" s="53">
        <f t="shared" ref="K48:M48" si="45">G48/3</f>
        <v>24245.78869</v>
      </c>
      <c r="L48" s="53">
        <f t="shared" si="45"/>
        <v>136920.5813</v>
      </c>
      <c r="M48" s="53">
        <f t="shared" si="45"/>
        <v>0</v>
      </c>
    </row>
    <row r="49">
      <c r="A49" s="162">
        <v>46.0</v>
      </c>
      <c r="B49" s="53"/>
      <c r="C49" s="53">
        <v>474382.8258180796</v>
      </c>
      <c r="D49" s="53">
        <v>-370687.4342647813</v>
      </c>
      <c r="E49" s="53"/>
      <c r="F49" s="53"/>
      <c r="G49" s="53">
        <v>1052645.497009369</v>
      </c>
      <c r="H49" s="53">
        <v>119308.79725361479</v>
      </c>
      <c r="I49" s="53"/>
      <c r="J49" s="53"/>
      <c r="K49" s="53">
        <f t="shared" ref="K49:M49" si="46">G49/3</f>
        <v>350881.8323</v>
      </c>
      <c r="L49" s="53">
        <f t="shared" si="46"/>
        <v>39769.59908</v>
      </c>
      <c r="M49" s="53">
        <f t="shared" si="46"/>
        <v>0</v>
      </c>
    </row>
    <row r="50">
      <c r="A50" s="162">
        <v>47.0</v>
      </c>
      <c r="B50" s="53"/>
      <c r="C50" s="53">
        <v>-45186.53508585549</v>
      </c>
      <c r="D50" s="53">
        <v>-164941.69864726134</v>
      </c>
      <c r="E50" s="53"/>
      <c r="F50" s="53"/>
      <c r="G50" s="53">
        <v>513457.14169107546</v>
      </c>
      <c r="H50" s="53">
        <v>13393.420876780503</v>
      </c>
      <c r="I50" s="53"/>
      <c r="J50" s="53"/>
      <c r="K50" s="53">
        <f t="shared" ref="K50:M50" si="47">G50/3</f>
        <v>171152.3806</v>
      </c>
      <c r="L50" s="53">
        <f t="shared" si="47"/>
        <v>4464.473626</v>
      </c>
      <c r="M50" s="53">
        <f t="shared" si="47"/>
        <v>0</v>
      </c>
    </row>
    <row r="51">
      <c r="A51" s="162">
        <v>48.0</v>
      </c>
      <c r="B51" s="53"/>
      <c r="C51" s="53">
        <v>198312.95551561713</v>
      </c>
      <c r="D51" s="53">
        <v>921707.4666769209</v>
      </c>
      <c r="E51" s="53"/>
      <c r="F51" s="53"/>
      <c r="G51" s="53">
        <v>1055833.407628245</v>
      </c>
      <c r="H51" s="53">
        <v>2213697.2034847</v>
      </c>
      <c r="I51" s="53"/>
      <c r="J51" s="53"/>
      <c r="K51" s="53">
        <f t="shared" ref="K51:M51" si="48">G51/3</f>
        <v>351944.4692</v>
      </c>
      <c r="L51" s="53">
        <f t="shared" si="48"/>
        <v>737899.0678</v>
      </c>
      <c r="M51" s="53">
        <f t="shared" si="48"/>
        <v>0</v>
      </c>
    </row>
    <row r="52">
      <c r="A52" s="162">
        <v>49.0</v>
      </c>
      <c r="B52" s="53"/>
      <c r="C52" s="53">
        <v>235281.11279339512</v>
      </c>
      <c r="D52" s="53">
        <v>82538.33639741137</v>
      </c>
      <c r="E52" s="53"/>
      <c r="F52" s="53"/>
      <c r="G52" s="53">
        <v>906130.2082746765</v>
      </c>
      <c r="H52" s="53">
        <v>165051.8407373345</v>
      </c>
      <c r="I52" s="53"/>
      <c r="J52" s="53"/>
      <c r="K52" s="53">
        <f t="shared" ref="K52:M52" si="49">G52/3</f>
        <v>302043.4028</v>
      </c>
      <c r="L52" s="53">
        <f t="shared" si="49"/>
        <v>55017.28025</v>
      </c>
      <c r="M52" s="53">
        <f t="shared" si="49"/>
        <v>0</v>
      </c>
    </row>
    <row r="53">
      <c r="A53" s="162">
        <v>50.0</v>
      </c>
      <c r="B53" s="53"/>
      <c r="C53" s="53">
        <v>-91465.52461122777</v>
      </c>
      <c r="D53" s="53">
        <v>-21232.002147376188</v>
      </c>
      <c r="E53" s="53"/>
      <c r="F53" s="53"/>
      <c r="G53" s="53">
        <v>-31080.051435026504</v>
      </c>
      <c r="H53" s="53">
        <v>202521.6726410366</v>
      </c>
      <c r="I53" s="53"/>
      <c r="J53" s="53"/>
      <c r="K53" s="53">
        <f t="shared" ref="K53:M53" si="50">G53/3</f>
        <v>-10360.01715</v>
      </c>
      <c r="L53" s="53">
        <f t="shared" si="50"/>
        <v>67507.22421</v>
      </c>
      <c r="M53" s="53">
        <f t="shared" si="50"/>
        <v>0</v>
      </c>
    </row>
    <row r="54">
      <c r="A54" s="162">
        <v>51.0</v>
      </c>
      <c r="B54" s="53"/>
      <c r="C54" s="53">
        <v>439321.0580048589</v>
      </c>
      <c r="D54" s="53">
        <v>-127017.52775717403</v>
      </c>
      <c r="E54" s="53"/>
      <c r="F54" s="53"/>
      <c r="G54" s="53">
        <v>2034502.543556719</v>
      </c>
      <c r="H54" s="53">
        <v>545249.183103088</v>
      </c>
      <c r="I54" s="53"/>
      <c r="J54" s="53"/>
      <c r="K54" s="53">
        <f t="shared" ref="K54:M54" si="51">G54/3</f>
        <v>678167.5145</v>
      </c>
      <c r="L54" s="53">
        <f t="shared" si="51"/>
        <v>181749.7277</v>
      </c>
      <c r="M54" s="53">
        <f t="shared" si="51"/>
        <v>0</v>
      </c>
    </row>
    <row r="55">
      <c r="A55" s="162">
        <v>52.0</v>
      </c>
      <c r="B55" s="53"/>
      <c r="C55" s="53">
        <v>1439336.3927988522</v>
      </c>
      <c r="D55" s="53">
        <v>3470171.418674787</v>
      </c>
      <c r="E55" s="53"/>
      <c r="F55" s="53"/>
      <c r="G55" s="53">
        <v>2344760.6878258265</v>
      </c>
      <c r="H55" s="53">
        <v>9097510.80447432</v>
      </c>
      <c r="I55" s="53"/>
      <c r="J55" s="53"/>
      <c r="K55" s="53">
        <f t="shared" ref="K55:M55" si="52">G55/3</f>
        <v>781586.8959</v>
      </c>
      <c r="L55" s="53">
        <f t="shared" si="52"/>
        <v>3032503.601</v>
      </c>
      <c r="M55" s="53">
        <f t="shared" si="52"/>
        <v>0</v>
      </c>
    </row>
    <row r="56">
      <c r="B56" s="53"/>
      <c r="C56" s="53">
        <f t="shared" ref="C56:E56" si="53">SUM(C4:C55)</f>
        <v>12610235.86</v>
      </c>
      <c r="D56" s="53">
        <f t="shared" si="53"/>
        <v>7688612.194</v>
      </c>
      <c r="E56" s="53">
        <f t="shared" si="53"/>
        <v>6218859.834</v>
      </c>
      <c r="F56" s="53"/>
      <c r="G56" s="53">
        <f t="shared" ref="G56:H56" si="54">SUM(G4:G55)</f>
        <v>23076153.3</v>
      </c>
      <c r="H56" s="53">
        <f t="shared" si="54"/>
        <v>23318322.55</v>
      </c>
      <c r="I56" s="53"/>
      <c r="J56" s="53"/>
      <c r="K56" s="53">
        <f t="shared" ref="K56:L56" si="55">SUM(K4:K55)</f>
        <v>7692051.1</v>
      </c>
      <c r="L56" s="53">
        <f t="shared" si="55"/>
        <v>7772774.184</v>
      </c>
      <c r="M56" s="53"/>
    </row>
    <row r="57">
      <c r="C57" s="133">
        <f>C56/D56-1</f>
        <v>0.6401185988</v>
      </c>
      <c r="D57" s="133"/>
      <c r="E57" s="133"/>
      <c r="F57" s="133"/>
      <c r="G57" s="133">
        <f>G56/H56-1</f>
        <v>-0.01038536334</v>
      </c>
      <c r="H57" s="133"/>
      <c r="I57" s="133">
        <f>C57-G57</f>
        <v>0.6505039621</v>
      </c>
      <c r="K57" s="133">
        <f>K56/L56-1</f>
        <v>-0.01038536334</v>
      </c>
      <c r="M57" s="133">
        <f>C57-K57</f>
        <v>0.6505039621</v>
      </c>
    </row>
    <row r="60">
      <c r="A60" s="164" t="s">
        <v>907</v>
      </c>
      <c r="J60" s="121" t="s">
        <v>908</v>
      </c>
    </row>
    <row r="61">
      <c r="A61" s="164" t="s">
        <v>909</v>
      </c>
      <c r="J61" s="121" t="s">
        <v>910</v>
      </c>
    </row>
  </sheetData>
  <hyperlinks>
    <hyperlink r:id="rId1" location="gid=1371403766" ref="A60"/>
    <hyperlink r:id="rId2" location="gid=1652398872" ref="A61"/>
  </hyperlink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5" t="s">
        <v>4</v>
      </c>
      <c r="B1" s="166">
        <v>2022.0</v>
      </c>
      <c r="C1" s="166">
        <v>2023.0</v>
      </c>
      <c r="D1" s="166">
        <v>2024.0</v>
      </c>
      <c r="E1" s="166">
        <v>2025.0</v>
      </c>
      <c r="F1" s="166">
        <v>2026.0</v>
      </c>
      <c r="G1" s="166">
        <v>2027.0</v>
      </c>
    </row>
    <row r="2">
      <c r="A2" s="167" t="s">
        <v>31</v>
      </c>
      <c r="B2" s="167">
        <v>81.6</v>
      </c>
      <c r="C2" s="167">
        <v>65.3</v>
      </c>
      <c r="D2" s="167">
        <v>137.7</v>
      </c>
      <c r="E2" s="167">
        <v>113.8</v>
      </c>
      <c r="F2" s="167">
        <v>67.6</v>
      </c>
      <c r="G2" s="167">
        <v>35.5</v>
      </c>
    </row>
    <row r="3">
      <c r="A3" s="167" t="s">
        <v>911</v>
      </c>
      <c r="B3" s="167">
        <v>0.0</v>
      </c>
      <c r="C3" s="167">
        <v>0.0</v>
      </c>
      <c r="D3" s="168">
        <v>0.0</v>
      </c>
      <c r="E3" s="169">
        <v>51.2</v>
      </c>
      <c r="F3" s="169">
        <v>33.8</v>
      </c>
      <c r="G3" s="169">
        <v>19.5</v>
      </c>
    </row>
    <row r="6">
      <c r="E6" s="133"/>
      <c r="F6" s="133"/>
    </row>
    <row r="9">
      <c r="A9" s="121" t="s">
        <v>54</v>
      </c>
      <c r="B9" s="121" t="s">
        <v>24</v>
      </c>
      <c r="C9" s="121" t="s">
        <v>912</v>
      </c>
    </row>
    <row r="10">
      <c r="A10" s="170" t="s">
        <v>913</v>
      </c>
      <c r="B10" s="53">
        <v>431882.6793914463</v>
      </c>
      <c r="C10" s="53">
        <v>319676.9318165683</v>
      </c>
    </row>
    <row r="11">
      <c r="A11" s="170" t="s">
        <v>913</v>
      </c>
      <c r="B11" s="53">
        <v>-21467.215403872742</v>
      </c>
      <c r="C11" s="53">
        <v>-20933.47406514293</v>
      </c>
    </row>
    <row r="12">
      <c r="A12" s="170" t="s">
        <v>913</v>
      </c>
      <c r="B12" s="53">
        <v>-4442.708721526062</v>
      </c>
      <c r="C12" s="53">
        <v>1685.545552534426</v>
      </c>
    </row>
    <row r="13">
      <c r="A13" s="170" t="s">
        <v>913</v>
      </c>
      <c r="B13" s="53">
        <v>101651.44117078162</v>
      </c>
      <c r="C13" s="53">
        <v>-15813.059661496502</v>
      </c>
    </row>
    <row r="14">
      <c r="A14" s="170" t="s">
        <v>913</v>
      </c>
      <c r="B14" s="53">
        <v>167565.9401037729</v>
      </c>
      <c r="C14" s="53">
        <v>-46492.78200010911</v>
      </c>
    </row>
    <row r="15">
      <c r="A15" s="170" t="s">
        <v>913</v>
      </c>
      <c r="B15" s="53">
        <v>11273.495085499295</v>
      </c>
      <c r="C15" s="53">
        <v>-112743.4279749221</v>
      </c>
    </row>
    <row r="16">
      <c r="A16" s="170" t="s">
        <v>913</v>
      </c>
      <c r="B16" s="53">
        <v>811891.6216888867</v>
      </c>
      <c r="C16" s="53">
        <v>428742.504376093</v>
      </c>
    </row>
    <row r="17">
      <c r="A17" s="170" t="s">
        <v>913</v>
      </c>
      <c r="B17" s="53">
        <v>313960.85566815507</v>
      </c>
      <c r="C17" s="53">
        <v>165144.8025927464</v>
      </c>
    </row>
    <row r="18">
      <c r="A18" s="170" t="s">
        <v>913</v>
      </c>
      <c r="B18" s="53">
        <v>108539.77832996318</v>
      </c>
      <c r="C18" s="53">
        <v>37493.98535845275</v>
      </c>
    </row>
    <row r="19">
      <c r="A19" s="170" t="s">
        <v>913</v>
      </c>
      <c r="B19" s="53">
        <v>225661.2373798129</v>
      </c>
      <c r="C19" s="53">
        <v>255129.4715263322</v>
      </c>
    </row>
    <row r="20">
      <c r="A20" s="170" t="s">
        <v>913</v>
      </c>
      <c r="B20" s="53">
        <v>48095.93260045303</v>
      </c>
      <c r="C20" s="53">
        <v>12408.823009734382</v>
      </c>
      <c r="O20" s="171"/>
    </row>
    <row r="21">
      <c r="A21" s="170" t="s">
        <v>913</v>
      </c>
      <c r="B21" s="53">
        <v>1991.497497733155</v>
      </c>
      <c r="C21" s="53">
        <v>-28138.031377218827</v>
      </c>
    </row>
    <row r="22">
      <c r="A22" s="170" t="s">
        <v>913</v>
      </c>
      <c r="B22" s="53">
        <v>373205.2805282101</v>
      </c>
      <c r="C22" s="53">
        <v>62228.40933509495</v>
      </c>
    </row>
    <row r="23">
      <c r="A23" s="170" t="s">
        <v>358</v>
      </c>
      <c r="B23" s="53">
        <v>213432.10026138404</v>
      </c>
      <c r="C23" s="53">
        <v>132144.6660570427</v>
      </c>
    </row>
    <row r="24">
      <c r="A24" s="170" t="s">
        <v>358</v>
      </c>
      <c r="B24" s="53">
        <v>-72678.9060114995</v>
      </c>
      <c r="C24" s="53">
        <v>4547.427149342686</v>
      </c>
    </row>
    <row r="25">
      <c r="A25" s="170" t="s">
        <v>358</v>
      </c>
      <c r="B25" s="53">
        <v>52182.0002025061</v>
      </c>
      <c r="C25" s="53">
        <v>150637.68457526187</v>
      </c>
    </row>
    <row r="26">
      <c r="A26" s="170" t="s">
        <v>358</v>
      </c>
      <c r="B26" s="53">
        <v>-154725.8652446143</v>
      </c>
      <c r="C26" s="53">
        <v>44.37064448862899</v>
      </c>
    </row>
    <row r="27">
      <c r="A27" s="170" t="s">
        <v>358</v>
      </c>
      <c r="B27" s="53">
        <v>566639.092321793</v>
      </c>
      <c r="C27" s="53">
        <v>12169.551113269335</v>
      </c>
    </row>
    <row r="28">
      <c r="A28" s="170" t="s">
        <v>358</v>
      </c>
      <c r="B28" s="53">
        <v>-305030.7603788972</v>
      </c>
      <c r="C28" s="53">
        <v>208529.14947672386</v>
      </c>
    </row>
    <row r="29">
      <c r="A29" s="170" t="s">
        <v>358</v>
      </c>
      <c r="B29" s="53">
        <v>48984.196139804335</v>
      </c>
      <c r="C29" s="53">
        <v>-446.356209695033</v>
      </c>
    </row>
    <row r="30">
      <c r="A30" s="170" t="s">
        <v>358</v>
      </c>
      <c r="B30" s="53">
        <v>52110.47935186967</v>
      </c>
      <c r="C30" s="53">
        <v>-6392.099781686308</v>
      </c>
    </row>
    <row r="31">
      <c r="A31" s="170" t="s">
        <v>358</v>
      </c>
      <c r="B31" s="53">
        <v>79548.2104802654</v>
      </c>
      <c r="C31" s="53">
        <v>-18870.224434543816</v>
      </c>
    </row>
    <row r="32">
      <c r="A32" s="170" t="s">
        <v>358</v>
      </c>
      <c r="B32" s="53">
        <v>-17096.6214953751</v>
      </c>
      <c r="C32" s="53">
        <v>163840.54360554065</v>
      </c>
    </row>
    <row r="33">
      <c r="A33" s="170" t="s">
        <v>358</v>
      </c>
      <c r="B33" s="53">
        <v>986428.5166164465</v>
      </c>
      <c r="C33" s="53">
        <v>1442750.7973086422</v>
      </c>
    </row>
    <row r="34">
      <c r="A34" s="170" t="s">
        <v>358</v>
      </c>
      <c r="B34" s="53">
        <v>30095.805302167508</v>
      </c>
      <c r="C34" s="53">
        <v>65725.82157557998</v>
      </c>
    </row>
    <row r="35">
      <c r="A35" s="170" t="s">
        <v>358</v>
      </c>
      <c r="B35" s="53">
        <v>237093.08849103138</v>
      </c>
      <c r="C35" s="53">
        <v>-124840.67478382551</v>
      </c>
    </row>
    <row r="36">
      <c r="A36" s="170" t="s">
        <v>914</v>
      </c>
      <c r="B36" s="53">
        <v>40829.697460341806</v>
      </c>
      <c r="C36" s="53">
        <v>45974.66351891042</v>
      </c>
    </row>
    <row r="37">
      <c r="A37" s="170" t="s">
        <v>914</v>
      </c>
      <c r="B37" s="53">
        <v>33065.2162661908</v>
      </c>
      <c r="C37" s="53">
        <v>47149.39684198253</v>
      </c>
    </row>
    <row r="38">
      <c r="A38" s="170" t="s">
        <v>914</v>
      </c>
      <c r="B38" s="53">
        <v>-177520.8292111594</v>
      </c>
      <c r="C38" s="53">
        <v>5248.5779885509</v>
      </c>
    </row>
    <row r="39">
      <c r="A39" s="170" t="s">
        <v>914</v>
      </c>
      <c r="B39" s="53">
        <v>353285.47775760933</v>
      </c>
      <c r="C39" s="53">
        <v>15886.03220519353</v>
      </c>
    </row>
    <row r="40">
      <c r="A40" s="170" t="s">
        <v>914</v>
      </c>
      <c r="B40" s="53">
        <v>104493.67647737144</v>
      </c>
      <c r="C40" s="53">
        <v>29821.96156078663</v>
      </c>
    </row>
    <row r="41">
      <c r="A41" s="170" t="s">
        <v>914</v>
      </c>
      <c r="B41" s="53">
        <v>-224865.96277246551</v>
      </c>
      <c r="C41" s="53">
        <v>-93787.97367255151</v>
      </c>
      <c r="O41" s="172"/>
    </row>
    <row r="42">
      <c r="A42" s="170" t="s">
        <v>914</v>
      </c>
      <c r="B42" s="53">
        <v>27984.45579932467</v>
      </c>
      <c r="C42" s="53">
        <v>67305.87921432649</v>
      </c>
    </row>
    <row r="43">
      <c r="A43" s="170" t="s">
        <v>914</v>
      </c>
      <c r="B43" s="53">
        <v>-110813.4743788837</v>
      </c>
      <c r="C43" s="53">
        <v>-79056.4903480776</v>
      </c>
    </row>
    <row r="44">
      <c r="A44" s="170" t="s">
        <v>914</v>
      </c>
      <c r="B44" s="53">
        <v>-138747.4435155568</v>
      </c>
      <c r="C44" s="53">
        <v>-96571.96144704544</v>
      </c>
    </row>
    <row r="45">
      <c r="A45" s="170" t="s">
        <v>914</v>
      </c>
      <c r="B45" s="53">
        <v>-149662.96233743444</v>
      </c>
      <c r="C45" s="53">
        <v>175329.72886525092</v>
      </c>
    </row>
    <row r="46">
      <c r="A46" s="170" t="s">
        <v>914</v>
      </c>
      <c r="B46" s="53">
        <v>-182931.75631296082</v>
      </c>
      <c r="C46" s="53">
        <v>-108193.58150087863</v>
      </c>
    </row>
    <row r="47">
      <c r="A47" s="170" t="s">
        <v>914</v>
      </c>
      <c r="B47" s="53">
        <v>-232716.34642283357</v>
      </c>
      <c r="C47" s="53">
        <v>49600.1395590076</v>
      </c>
    </row>
    <row r="48">
      <c r="A48" s="170" t="s">
        <v>914</v>
      </c>
      <c r="B48" s="53">
        <v>-6466.557284952953</v>
      </c>
      <c r="C48" s="53">
        <v>-659.8657410206548</v>
      </c>
    </row>
    <row r="49">
      <c r="A49" s="170" t="s">
        <v>915</v>
      </c>
      <c r="B49" s="53">
        <v>-36261.21034501141</v>
      </c>
      <c r="C49" s="53">
        <v>50317.51580108746</v>
      </c>
    </row>
    <row r="50">
      <c r="A50" s="170" t="s">
        <v>915</v>
      </c>
      <c r="B50" s="53">
        <v>329700.1335598137</v>
      </c>
      <c r="C50" s="53">
        <v>108341.46970824125</v>
      </c>
    </row>
    <row r="51">
      <c r="A51" s="170" t="s">
        <v>915</v>
      </c>
      <c r="B51" s="53">
        <v>182704.13154561562</v>
      </c>
      <c r="C51" s="53">
        <v>-4918.990319818367</v>
      </c>
    </row>
    <row r="52">
      <c r="A52" s="170" t="s">
        <v>915</v>
      </c>
      <c r="B52" s="53">
        <v>149622.73633430325</v>
      </c>
      <c r="C52" s="53">
        <v>94234.87630523054</v>
      </c>
    </row>
    <row r="53">
      <c r="A53" s="170" t="s">
        <v>915</v>
      </c>
      <c r="B53" s="53">
        <v>16718.317078878696</v>
      </c>
      <c r="C53" s="53">
        <v>122690.89553866054</v>
      </c>
    </row>
    <row r="54">
      <c r="A54" s="170" t="s">
        <v>915</v>
      </c>
      <c r="B54" s="53">
        <v>-367134.8355559792</v>
      </c>
      <c r="C54" s="53">
        <v>136920.58128859173</v>
      </c>
    </row>
    <row r="55">
      <c r="A55" s="170" t="s">
        <v>915</v>
      </c>
      <c r="B55" s="53">
        <v>-370687.43426478124</v>
      </c>
      <c r="C55" s="53">
        <v>39769.59908453819</v>
      </c>
    </row>
    <row r="56">
      <c r="A56" s="170" t="s">
        <v>915</v>
      </c>
      <c r="B56" s="53">
        <v>-164941.6986472612</v>
      </c>
      <c r="C56" s="53">
        <v>4464.473625593516</v>
      </c>
    </row>
    <row r="57">
      <c r="A57" s="170" t="s">
        <v>915</v>
      </c>
      <c r="B57" s="53">
        <v>921707.4666769208</v>
      </c>
      <c r="C57" s="53">
        <v>737899.0678282334</v>
      </c>
    </row>
    <row r="58">
      <c r="A58" s="170" t="s">
        <v>915</v>
      </c>
      <c r="B58" s="53">
        <v>82538.33639741136</v>
      </c>
      <c r="C58" s="53">
        <v>55017.2802457782</v>
      </c>
    </row>
    <row r="59">
      <c r="A59" s="170" t="s">
        <v>915</v>
      </c>
      <c r="B59" s="53">
        <v>-21232.002147376166</v>
      </c>
      <c r="C59" s="53">
        <v>67507.22421367887</v>
      </c>
    </row>
    <row r="60">
      <c r="A60" s="170" t="s">
        <v>915</v>
      </c>
      <c r="B60" s="53">
        <v>-127017.527757174</v>
      </c>
      <c r="C60" s="53">
        <v>181749.72770102927</v>
      </c>
    </row>
    <row r="61">
      <c r="A61" s="170" t="s">
        <v>915</v>
      </c>
      <c r="B61" s="53">
        <v>3470171.4186747866</v>
      </c>
      <c r="C61" s="53">
        <v>3032503.60149144</v>
      </c>
    </row>
    <row r="69">
      <c r="A69" s="121" t="s">
        <v>916</v>
      </c>
    </row>
    <row r="70">
      <c r="A70" s="121" t="s">
        <v>917</v>
      </c>
    </row>
    <row r="71">
      <c r="A71" s="121" t="s">
        <v>918</v>
      </c>
    </row>
    <row r="72">
      <c r="A72" s="121" t="s">
        <v>919</v>
      </c>
    </row>
    <row r="73">
      <c r="A73" s="121" t="s">
        <v>920</v>
      </c>
    </row>
    <row r="74">
      <c r="A74" s="121" t="s">
        <v>921</v>
      </c>
    </row>
    <row r="75">
      <c r="A75" s="121" t="s">
        <v>922</v>
      </c>
    </row>
    <row r="76">
      <c r="A76" s="121" t="s">
        <v>923</v>
      </c>
    </row>
    <row r="77">
      <c r="A77" s="121" t="s">
        <v>924</v>
      </c>
    </row>
    <row r="78">
      <c r="A78" s="121" t="s">
        <v>925</v>
      </c>
    </row>
    <row r="79">
      <c r="A79" s="121" t="s">
        <v>926</v>
      </c>
    </row>
    <row r="80">
      <c r="A80" s="121" t="s">
        <v>927</v>
      </c>
    </row>
    <row r="81">
      <c r="A81" s="121" t="s">
        <v>928</v>
      </c>
    </row>
    <row r="82">
      <c r="A82" s="121" t="s">
        <v>929</v>
      </c>
    </row>
    <row r="84">
      <c r="A84" s="121" t="s">
        <v>930</v>
      </c>
    </row>
    <row r="85">
      <c r="A85" s="121" t="s">
        <v>931</v>
      </c>
    </row>
    <row r="86">
      <c r="A86" s="121" t="s">
        <v>932</v>
      </c>
    </row>
    <row r="87">
      <c r="A87" s="121" t="s">
        <v>933</v>
      </c>
    </row>
    <row r="88">
      <c r="A88" s="121" t="s">
        <v>934</v>
      </c>
    </row>
    <row r="89">
      <c r="A89" s="121" t="s">
        <v>935</v>
      </c>
    </row>
    <row r="90">
      <c r="A90" s="121" t="s">
        <v>936</v>
      </c>
    </row>
    <row r="91">
      <c r="A91" s="121" t="s">
        <v>937</v>
      </c>
    </row>
    <row r="92">
      <c r="A92" s="121" t="s">
        <v>938</v>
      </c>
    </row>
    <row r="93">
      <c r="A93" s="121" t="s">
        <v>939</v>
      </c>
    </row>
    <row r="94">
      <c r="A94" s="121" t="s">
        <v>940</v>
      </c>
    </row>
    <row r="95">
      <c r="A95" s="121" t="s">
        <v>941</v>
      </c>
    </row>
    <row r="96">
      <c r="A96" s="121" t="s">
        <v>942</v>
      </c>
    </row>
    <row r="97">
      <c r="A97" s="121" t="s">
        <v>943</v>
      </c>
    </row>
    <row r="99">
      <c r="A99" s="121" t="s">
        <v>944</v>
      </c>
    </row>
    <row r="100">
      <c r="A100" s="121" t="s">
        <v>945</v>
      </c>
    </row>
    <row r="101">
      <c r="A101" s="121" t="s">
        <v>946</v>
      </c>
    </row>
    <row r="102">
      <c r="A102" s="121" t="s">
        <v>947</v>
      </c>
    </row>
    <row r="103">
      <c r="A103" s="121" t="s">
        <v>948</v>
      </c>
    </row>
    <row r="104">
      <c r="A104" s="121" t="s">
        <v>949</v>
      </c>
    </row>
    <row r="105">
      <c r="A105" s="121" t="s">
        <v>950</v>
      </c>
    </row>
    <row r="106">
      <c r="A106" s="121" t="s">
        <v>951</v>
      </c>
    </row>
    <row r="107">
      <c r="A107" s="121" t="s">
        <v>952</v>
      </c>
    </row>
    <row r="108">
      <c r="A108" s="121" t="s">
        <v>953</v>
      </c>
    </row>
    <row r="109">
      <c r="A109" s="121" t="s">
        <v>954</v>
      </c>
    </row>
    <row r="110">
      <c r="A110" s="121" t="s">
        <v>955</v>
      </c>
    </row>
    <row r="111">
      <c r="A111" s="121" t="s">
        <v>956</v>
      </c>
    </row>
    <row r="112">
      <c r="A112" s="121" t="s">
        <v>957</v>
      </c>
    </row>
    <row r="114">
      <c r="A114" s="121" t="s">
        <v>958</v>
      </c>
    </row>
    <row r="115">
      <c r="A115" s="121" t="s">
        <v>959</v>
      </c>
    </row>
    <row r="116">
      <c r="A116" s="121" t="s">
        <v>960</v>
      </c>
    </row>
    <row r="117">
      <c r="A117" s="121" t="s">
        <v>961</v>
      </c>
    </row>
    <row r="118">
      <c r="A118" s="121" t="s">
        <v>962</v>
      </c>
    </row>
    <row r="119">
      <c r="A119" s="121" t="s">
        <v>963</v>
      </c>
    </row>
    <row r="120">
      <c r="A120" s="121" t="s">
        <v>964</v>
      </c>
    </row>
    <row r="121">
      <c r="A121" s="121" t="s">
        <v>965</v>
      </c>
    </row>
    <row r="122">
      <c r="A122" s="121" t="s">
        <v>966</v>
      </c>
    </row>
    <row r="123">
      <c r="A123" s="121" t="s">
        <v>967</v>
      </c>
    </row>
    <row r="124">
      <c r="A124" s="121" t="s">
        <v>968</v>
      </c>
    </row>
    <row r="125">
      <c r="A125" s="121" t="s">
        <v>969</v>
      </c>
    </row>
    <row r="126">
      <c r="A126" s="121" t="s">
        <v>970</v>
      </c>
    </row>
    <row r="127">
      <c r="A127" s="121" t="s">
        <v>971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75"/>
  <cols>
    <col min="1" max="91" width="15.13"/>
  </cols>
  <sheetData>
    <row r="1" ht="36.0">
      <c r="A1" s="112" t="s">
        <v>972</v>
      </c>
    </row>
    <row r="2">
      <c r="A2" s="113" t="s">
        <v>249</v>
      </c>
      <c r="B2" s="113" t="s">
        <v>250</v>
      </c>
      <c r="C2" s="113" t="s">
        <v>233</v>
      </c>
      <c r="D2" s="113" t="s">
        <v>251</v>
      </c>
      <c r="E2" s="113" t="s">
        <v>252</v>
      </c>
      <c r="F2" s="113" t="s">
        <v>253</v>
      </c>
      <c r="G2" s="113" t="s">
        <v>254</v>
      </c>
      <c r="H2" s="113" t="s">
        <v>255</v>
      </c>
      <c r="I2" s="113" t="s">
        <v>256</v>
      </c>
      <c r="J2" s="113" t="s">
        <v>246</v>
      </c>
      <c r="K2" s="113" t="s">
        <v>257</v>
      </c>
      <c r="L2" s="113" t="s">
        <v>258</v>
      </c>
      <c r="M2" s="113" t="s">
        <v>259</v>
      </c>
      <c r="N2" s="113" t="s">
        <v>260</v>
      </c>
      <c r="O2" s="113" t="s">
        <v>261</v>
      </c>
      <c r="P2" s="113" t="s">
        <v>262</v>
      </c>
      <c r="Q2" s="113" t="s">
        <v>274</v>
      </c>
      <c r="R2" s="113" t="s">
        <v>275</v>
      </c>
      <c r="S2" s="113" t="s">
        <v>276</v>
      </c>
      <c r="T2" s="113" t="s">
        <v>277</v>
      </c>
      <c r="U2" s="113" t="s">
        <v>278</v>
      </c>
      <c r="V2" s="113" t="s">
        <v>279</v>
      </c>
      <c r="W2" s="113" t="s">
        <v>280</v>
      </c>
      <c r="X2" s="113" t="s">
        <v>281</v>
      </c>
      <c r="Y2" s="113" t="s">
        <v>282</v>
      </c>
      <c r="Z2" s="113" t="s">
        <v>283</v>
      </c>
      <c r="AA2" s="113" t="s">
        <v>284</v>
      </c>
      <c r="AB2" s="113" t="s">
        <v>285</v>
      </c>
      <c r="AC2" s="113" t="s">
        <v>286</v>
      </c>
      <c r="AD2" s="113" t="s">
        <v>287</v>
      </c>
      <c r="AE2" s="113" t="s">
        <v>288</v>
      </c>
      <c r="AF2" s="113" t="s">
        <v>289</v>
      </c>
      <c r="AG2" s="113" t="s">
        <v>290</v>
      </c>
      <c r="AH2" s="113" t="s">
        <v>291</v>
      </c>
      <c r="AI2" s="113" t="s">
        <v>292</v>
      </c>
      <c r="AJ2" s="113" t="s">
        <v>293</v>
      </c>
      <c r="AK2" s="113" t="s">
        <v>294</v>
      </c>
      <c r="AL2" s="113" t="s">
        <v>295</v>
      </c>
      <c r="AM2" s="113" t="s">
        <v>296</v>
      </c>
      <c r="AN2" s="113" t="s">
        <v>297</v>
      </c>
      <c r="AO2" s="113" t="s">
        <v>298</v>
      </c>
      <c r="AP2" s="113" t="s">
        <v>299</v>
      </c>
      <c r="AQ2" s="113" t="s">
        <v>300</v>
      </c>
      <c r="AR2" s="113" t="s">
        <v>301</v>
      </c>
      <c r="AS2" s="113" t="s">
        <v>302</v>
      </c>
      <c r="AT2" s="113" t="s">
        <v>303</v>
      </c>
      <c r="AU2" s="113" t="s">
        <v>304</v>
      </c>
      <c r="AV2" s="113" t="s">
        <v>305</v>
      </c>
      <c r="AW2" s="113" t="s">
        <v>306</v>
      </c>
      <c r="AX2" s="113" t="s">
        <v>307</v>
      </c>
      <c r="AY2" s="113" t="s">
        <v>308</v>
      </c>
      <c r="AZ2" s="113" t="s">
        <v>309</v>
      </c>
      <c r="BA2" s="113" t="s">
        <v>310</v>
      </c>
      <c r="BB2" s="113" t="s">
        <v>311</v>
      </c>
      <c r="BC2" s="113" t="s">
        <v>312</v>
      </c>
      <c r="BD2" s="113" t="s">
        <v>313</v>
      </c>
      <c r="BE2" s="113" t="s">
        <v>314</v>
      </c>
      <c r="BF2" s="113" t="s">
        <v>315</v>
      </c>
      <c r="BG2" s="113" t="s">
        <v>316</v>
      </c>
      <c r="BH2" s="113" t="s">
        <v>317</v>
      </c>
      <c r="BI2" s="113" t="s">
        <v>318</v>
      </c>
      <c r="BJ2" s="113" t="s">
        <v>319</v>
      </c>
      <c r="BK2" s="113" t="s">
        <v>320</v>
      </c>
      <c r="BL2" s="113" t="s">
        <v>321</v>
      </c>
      <c r="BM2" s="113" t="s">
        <v>322</v>
      </c>
      <c r="BN2" s="113" t="s">
        <v>323</v>
      </c>
      <c r="BO2" s="113" t="s">
        <v>324</v>
      </c>
      <c r="BP2" s="113" t="s">
        <v>325</v>
      </c>
      <c r="BQ2" s="113" t="s">
        <v>326</v>
      </c>
      <c r="BR2" s="113" t="s">
        <v>327</v>
      </c>
      <c r="BS2" s="113" t="s">
        <v>328</v>
      </c>
      <c r="BT2" s="113" t="s">
        <v>329</v>
      </c>
      <c r="BU2" s="113" t="s">
        <v>330</v>
      </c>
      <c r="BV2" s="113" t="s">
        <v>331</v>
      </c>
      <c r="BW2" s="113" t="s">
        <v>332</v>
      </c>
      <c r="BX2" s="113" t="s">
        <v>333</v>
      </c>
      <c r="BY2" s="113" t="s">
        <v>334</v>
      </c>
      <c r="BZ2" s="113" t="s">
        <v>335</v>
      </c>
      <c r="CA2" s="113" t="s">
        <v>336</v>
      </c>
      <c r="CB2" s="113" t="s">
        <v>337</v>
      </c>
      <c r="CC2" s="113" t="s">
        <v>338</v>
      </c>
      <c r="CD2" s="113" t="s">
        <v>339</v>
      </c>
      <c r="CE2" s="113" t="s">
        <v>263</v>
      </c>
      <c r="CF2" s="113" t="s">
        <v>341</v>
      </c>
      <c r="CG2" s="113" t="s">
        <v>236</v>
      </c>
      <c r="CH2" s="113" t="s">
        <v>24</v>
      </c>
      <c r="CI2" s="113" t="s">
        <v>342</v>
      </c>
      <c r="CJ2" s="113" t="s">
        <v>973</v>
      </c>
      <c r="CK2" s="113" t="s">
        <v>974</v>
      </c>
      <c r="CL2" s="113" t="s">
        <v>345</v>
      </c>
      <c r="CM2" s="113" t="s">
        <v>346</v>
      </c>
    </row>
    <row r="3">
      <c r="A3" s="114" t="s">
        <v>474</v>
      </c>
      <c r="B3" s="114" t="s">
        <v>787</v>
      </c>
      <c r="C3" s="114" t="s">
        <v>25</v>
      </c>
      <c r="D3" s="114" t="s">
        <v>382</v>
      </c>
      <c r="E3" s="114" t="s">
        <v>349</v>
      </c>
      <c r="F3" s="114"/>
      <c r="G3" s="114"/>
      <c r="H3" s="114"/>
      <c r="I3" s="115">
        <v>13057.0</v>
      </c>
      <c r="J3" s="114" t="s">
        <v>871</v>
      </c>
      <c r="K3" s="114" t="s">
        <v>383</v>
      </c>
      <c r="L3" s="116">
        <v>45813.0</v>
      </c>
      <c r="M3" s="114" t="s">
        <v>351</v>
      </c>
      <c r="N3" s="115">
        <v>6.0</v>
      </c>
      <c r="O3" s="114" t="s">
        <v>352</v>
      </c>
      <c r="P3" s="114" t="s">
        <v>975</v>
      </c>
      <c r="Q3" s="115">
        <v>-2898.6836321046476</v>
      </c>
      <c r="R3" s="115"/>
      <c r="S3" s="115"/>
      <c r="T3" s="115"/>
      <c r="U3" s="115"/>
      <c r="V3" s="115">
        <v>-2898.6836321046476</v>
      </c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>
        <v>0.0</v>
      </c>
      <c r="AH3" s="115">
        <v>0.0</v>
      </c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>
        <v>1187.0526491154997</v>
      </c>
      <c r="AX3" s="115">
        <v>-14664.238781954</v>
      </c>
      <c r="AY3" s="115">
        <v>1829.2736900173693</v>
      </c>
      <c r="AZ3" s="115">
        <v>-16536.116526746617</v>
      </c>
      <c r="BA3" s="115">
        <v>6280.955118959411</v>
      </c>
      <c r="BB3" s="115">
        <v>-7096.961601615732</v>
      </c>
      <c r="BC3" s="115">
        <v>4507.232147024607</v>
      </c>
      <c r="BD3" s="115">
        <v>-6081.960474562418</v>
      </c>
      <c r="BE3" s="115">
        <v>5763.446840996416</v>
      </c>
      <c r="BF3" s="115">
        <v>-5004.7249961149255</v>
      </c>
      <c r="BG3" s="115"/>
      <c r="BH3" s="115"/>
      <c r="BI3" s="115"/>
      <c r="BJ3" s="115"/>
      <c r="BK3" s="115"/>
      <c r="BL3" s="115"/>
      <c r="BM3" s="115"/>
      <c r="BN3" s="115"/>
      <c r="BO3" s="115">
        <v>0.0</v>
      </c>
      <c r="BP3" s="115">
        <v>0.0</v>
      </c>
      <c r="BQ3" s="115"/>
      <c r="BR3" s="115"/>
      <c r="BS3" s="115">
        <v>0.0</v>
      </c>
      <c r="BT3" s="115">
        <v>0.0</v>
      </c>
      <c r="BU3" s="115">
        <v>0.0</v>
      </c>
      <c r="BV3" s="115">
        <v>0.0</v>
      </c>
      <c r="BW3" s="115"/>
      <c r="BX3" s="115"/>
      <c r="BY3" s="115"/>
      <c r="BZ3" s="115"/>
      <c r="CA3" s="116">
        <v>45813.0</v>
      </c>
      <c r="CB3" s="114" t="s">
        <v>384</v>
      </c>
      <c r="CC3" s="114" t="s">
        <v>385</v>
      </c>
      <c r="CD3" s="114" t="s">
        <v>386</v>
      </c>
      <c r="CE3" s="115">
        <v>7128.19</v>
      </c>
      <c r="CF3" s="115">
        <v>25.0</v>
      </c>
      <c r="CG3" s="115">
        <v>23.0</v>
      </c>
      <c r="CH3" s="114" t="s">
        <v>247</v>
      </c>
      <c r="CI3" s="114"/>
      <c r="CJ3" s="114"/>
      <c r="CK3" s="114" t="s">
        <v>372</v>
      </c>
      <c r="CL3" s="116">
        <v>46179.0</v>
      </c>
      <c r="CM3" s="114" t="s">
        <v>358</v>
      </c>
    </row>
    <row r="4">
      <c r="A4" s="117" t="s">
        <v>496</v>
      </c>
      <c r="B4" s="117" t="s">
        <v>774</v>
      </c>
      <c r="C4" s="117" t="s">
        <v>27</v>
      </c>
      <c r="D4" s="117" t="s">
        <v>490</v>
      </c>
      <c r="E4" s="117" t="s">
        <v>349</v>
      </c>
      <c r="F4" s="117"/>
      <c r="G4" s="117"/>
      <c r="H4" s="117"/>
      <c r="I4" s="118">
        <v>21404.0</v>
      </c>
      <c r="J4" s="117" t="s">
        <v>867</v>
      </c>
      <c r="K4" s="117" t="s">
        <v>491</v>
      </c>
      <c r="L4" s="119">
        <v>45813.0</v>
      </c>
      <c r="M4" s="117" t="s">
        <v>351</v>
      </c>
      <c r="N4" s="118">
        <v>6.0</v>
      </c>
      <c r="O4" s="117" t="s">
        <v>352</v>
      </c>
      <c r="P4" s="117" t="s">
        <v>975</v>
      </c>
      <c r="Q4" s="118">
        <v>-2712.5932101921007</v>
      </c>
      <c r="R4" s="118"/>
      <c r="S4" s="118"/>
      <c r="T4" s="118"/>
      <c r="U4" s="118"/>
      <c r="V4" s="118">
        <v>-2712.5932101921007</v>
      </c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>
        <v>0.0</v>
      </c>
      <c r="AH4" s="118">
        <v>0.0</v>
      </c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>
        <v>8319.26321266004</v>
      </c>
      <c r="AX4" s="118">
        <v>-62629.10855342095</v>
      </c>
      <c r="AY4" s="118">
        <v>8790.517863738292</v>
      </c>
      <c r="AZ4" s="118">
        <v>-43103.934644681554</v>
      </c>
      <c r="BA4" s="118">
        <v>8604.319626553943</v>
      </c>
      <c r="BB4" s="118">
        <v>-15137.515413010975</v>
      </c>
      <c r="BC4" s="118">
        <v>7409.8299574968605</v>
      </c>
      <c r="BD4" s="118">
        <v>-19005.687974870165</v>
      </c>
      <c r="BE4" s="118">
        <v>15920.471946069014</v>
      </c>
      <c r="BF4" s="118">
        <v>-10857.80971515274</v>
      </c>
      <c r="BG4" s="118"/>
      <c r="BH4" s="118"/>
      <c r="BI4" s="118"/>
      <c r="BJ4" s="118"/>
      <c r="BK4" s="118"/>
      <c r="BL4" s="118"/>
      <c r="BM4" s="118"/>
      <c r="BN4" s="118"/>
      <c r="BO4" s="118">
        <v>0.0</v>
      </c>
      <c r="BP4" s="118">
        <v>0.0</v>
      </c>
      <c r="BQ4" s="118"/>
      <c r="BR4" s="118"/>
      <c r="BS4" s="118">
        <v>0.0</v>
      </c>
      <c r="BT4" s="118">
        <v>0.0</v>
      </c>
      <c r="BU4" s="118">
        <v>0.0</v>
      </c>
      <c r="BV4" s="118">
        <v>0.0</v>
      </c>
      <c r="BW4" s="118"/>
      <c r="BX4" s="118"/>
      <c r="BY4" s="118"/>
      <c r="BZ4" s="118"/>
      <c r="CA4" s="119">
        <v>45813.0</v>
      </c>
      <c r="CB4" s="117" t="s">
        <v>369</v>
      </c>
      <c r="CC4" s="117" t="s">
        <v>370</v>
      </c>
      <c r="CD4" s="117" t="s">
        <v>525</v>
      </c>
      <c r="CE4" s="118">
        <v>2454.64</v>
      </c>
      <c r="CF4" s="118">
        <v>25.0</v>
      </c>
      <c r="CG4" s="118">
        <v>23.0</v>
      </c>
      <c r="CH4" s="117" t="s">
        <v>247</v>
      </c>
      <c r="CI4" s="117"/>
      <c r="CJ4" s="117"/>
      <c r="CK4" s="117" t="s">
        <v>372</v>
      </c>
      <c r="CL4" s="119">
        <v>46179.0</v>
      </c>
      <c r="CM4" s="117" t="s">
        <v>358</v>
      </c>
    </row>
    <row r="5">
      <c r="A5" s="114" t="s">
        <v>690</v>
      </c>
      <c r="B5" s="114" t="s">
        <v>172</v>
      </c>
      <c r="C5" s="114" t="s">
        <v>24</v>
      </c>
      <c r="D5" s="114" t="s">
        <v>376</v>
      </c>
      <c r="E5" s="114" t="s">
        <v>349</v>
      </c>
      <c r="F5" s="114"/>
      <c r="G5" s="114"/>
      <c r="H5" s="114"/>
      <c r="I5" s="115">
        <v>14156.0</v>
      </c>
      <c r="J5" s="114" t="s">
        <v>832</v>
      </c>
      <c r="K5" s="114" t="s">
        <v>377</v>
      </c>
      <c r="L5" s="116">
        <v>45813.0</v>
      </c>
      <c r="M5" s="114" t="s">
        <v>351</v>
      </c>
      <c r="N5" s="115">
        <v>6.0</v>
      </c>
      <c r="O5" s="114" t="s">
        <v>352</v>
      </c>
      <c r="P5" s="114" t="s">
        <v>975</v>
      </c>
      <c r="Q5" s="115">
        <v>-2555.282993237024</v>
      </c>
      <c r="R5" s="115"/>
      <c r="S5" s="115"/>
      <c r="T5" s="115"/>
      <c r="U5" s="115"/>
      <c r="V5" s="115">
        <v>-2555.282993237024</v>
      </c>
      <c r="W5" s="115"/>
      <c r="X5" s="115"/>
      <c r="Y5" s="115"/>
      <c r="Z5" s="115"/>
      <c r="AA5" s="115"/>
      <c r="AB5" s="115"/>
      <c r="AC5" s="115"/>
      <c r="AD5" s="115"/>
      <c r="AE5" s="115"/>
      <c r="AF5" s="115"/>
      <c r="AG5" s="115">
        <v>0.0</v>
      </c>
      <c r="AH5" s="115">
        <v>0.0</v>
      </c>
      <c r="AI5" s="115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>
        <v>30060.895093085797</v>
      </c>
      <c r="AX5" s="115">
        <v>-44509.93482074301</v>
      </c>
      <c r="AY5" s="115">
        <v>29704.06448947659</v>
      </c>
      <c r="AZ5" s="115">
        <v>-28954.154103869358</v>
      </c>
      <c r="BA5" s="115">
        <v>16355.104404989233</v>
      </c>
      <c r="BB5" s="115">
        <v>-29668.235052328968</v>
      </c>
      <c r="BC5" s="115">
        <v>16431.177726469778</v>
      </c>
      <c r="BD5" s="115">
        <v>-17320.533538515494</v>
      </c>
      <c r="BE5" s="115">
        <v>9893.723601334774</v>
      </c>
      <c r="BF5" s="115">
        <v>-22317.498436628786</v>
      </c>
      <c r="BG5" s="115"/>
      <c r="BH5" s="115"/>
      <c r="BI5" s="115"/>
      <c r="BJ5" s="115"/>
      <c r="BK5" s="115"/>
      <c r="BL5" s="115"/>
      <c r="BM5" s="115"/>
      <c r="BN5" s="115"/>
      <c r="BO5" s="115">
        <v>0.0</v>
      </c>
      <c r="BP5" s="115">
        <v>0.0</v>
      </c>
      <c r="BQ5" s="115"/>
      <c r="BR5" s="115"/>
      <c r="BS5" s="115">
        <v>0.0</v>
      </c>
      <c r="BT5" s="115">
        <v>0.0</v>
      </c>
      <c r="BU5" s="115">
        <v>0.0</v>
      </c>
      <c r="BV5" s="115">
        <v>0.0</v>
      </c>
      <c r="BW5" s="115"/>
      <c r="BX5" s="115"/>
      <c r="BY5" s="115"/>
      <c r="BZ5" s="115"/>
      <c r="CA5" s="116">
        <v>45813.0</v>
      </c>
      <c r="CB5" s="114" t="s">
        <v>354</v>
      </c>
      <c r="CC5" s="114" t="s">
        <v>378</v>
      </c>
      <c r="CD5" s="114" t="s">
        <v>379</v>
      </c>
      <c r="CE5" s="115">
        <v>3263.46</v>
      </c>
      <c r="CF5" s="115">
        <v>25.0</v>
      </c>
      <c r="CG5" s="115">
        <v>23.0</v>
      </c>
      <c r="CH5" s="114" t="s">
        <v>24</v>
      </c>
      <c r="CI5" s="114"/>
      <c r="CJ5" s="114"/>
      <c r="CK5" s="114" t="s">
        <v>372</v>
      </c>
      <c r="CL5" s="116">
        <v>46179.0</v>
      </c>
      <c r="CM5" s="114" t="s">
        <v>358</v>
      </c>
    </row>
    <row r="6">
      <c r="A6" s="117" t="s">
        <v>485</v>
      </c>
      <c r="B6" s="117" t="s">
        <v>786</v>
      </c>
      <c r="C6" s="117" t="s">
        <v>25</v>
      </c>
      <c r="D6" s="117" t="s">
        <v>444</v>
      </c>
      <c r="E6" s="117" t="s">
        <v>349</v>
      </c>
      <c r="F6" s="117"/>
      <c r="G6" s="117"/>
      <c r="H6" s="117"/>
      <c r="I6" s="118">
        <v>21336.0</v>
      </c>
      <c r="J6" s="117" t="s">
        <v>880</v>
      </c>
      <c r="K6" s="117" t="s">
        <v>445</v>
      </c>
      <c r="L6" s="119">
        <v>45813.0</v>
      </c>
      <c r="M6" s="117" t="s">
        <v>351</v>
      </c>
      <c r="N6" s="118">
        <v>6.0</v>
      </c>
      <c r="O6" s="117" t="s">
        <v>352</v>
      </c>
      <c r="P6" s="117" t="s">
        <v>975</v>
      </c>
      <c r="Q6" s="118">
        <v>-2043.9419123064902</v>
      </c>
      <c r="R6" s="118"/>
      <c r="S6" s="118"/>
      <c r="T6" s="118"/>
      <c r="U6" s="118"/>
      <c r="V6" s="118">
        <v>-2043.9419123064902</v>
      </c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>
        <v>0.0</v>
      </c>
      <c r="AH6" s="118">
        <v>0.0</v>
      </c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>
        <v>16172.349781690762</v>
      </c>
      <c r="AX6" s="118">
        <v>-15296.572016524242</v>
      </c>
      <c r="AY6" s="118">
        <v>16801.87012816445</v>
      </c>
      <c r="AZ6" s="118">
        <v>-13282.162500994285</v>
      </c>
      <c r="BA6" s="118">
        <v>4787.187557875283</v>
      </c>
      <c r="BB6" s="118">
        <v>-7595.137964802339</v>
      </c>
      <c r="BC6" s="118">
        <v>6296.618756504383</v>
      </c>
      <c r="BD6" s="118">
        <v>-6401.400708261834</v>
      </c>
      <c r="BE6" s="118">
        <v>4872.271230856857</v>
      </c>
      <c r="BF6" s="118">
        <v>-7575.439686026461</v>
      </c>
      <c r="BG6" s="118"/>
      <c r="BH6" s="118"/>
      <c r="BI6" s="118"/>
      <c r="BJ6" s="118"/>
      <c r="BK6" s="118"/>
      <c r="BL6" s="118"/>
      <c r="BM6" s="118"/>
      <c r="BN6" s="118"/>
      <c r="BO6" s="118">
        <v>0.0</v>
      </c>
      <c r="BP6" s="118">
        <v>0.0</v>
      </c>
      <c r="BQ6" s="118"/>
      <c r="BR6" s="118"/>
      <c r="BS6" s="118">
        <v>0.0</v>
      </c>
      <c r="BT6" s="118">
        <v>0.0</v>
      </c>
      <c r="BU6" s="118">
        <v>0.0</v>
      </c>
      <c r="BV6" s="118">
        <v>0.0</v>
      </c>
      <c r="BW6" s="118"/>
      <c r="BX6" s="118"/>
      <c r="BY6" s="118"/>
      <c r="BZ6" s="118"/>
      <c r="CA6" s="119">
        <v>45813.0</v>
      </c>
      <c r="CB6" s="117" t="s">
        <v>384</v>
      </c>
      <c r="CC6" s="117" t="s">
        <v>391</v>
      </c>
      <c r="CD6" s="117" t="s">
        <v>620</v>
      </c>
      <c r="CE6" s="118">
        <v>3237.79</v>
      </c>
      <c r="CF6" s="118">
        <v>25.0</v>
      </c>
      <c r="CG6" s="118">
        <v>23.0</v>
      </c>
      <c r="CH6" s="117" t="s">
        <v>247</v>
      </c>
      <c r="CI6" s="117"/>
      <c r="CJ6" s="117"/>
      <c r="CK6" s="117" t="s">
        <v>372</v>
      </c>
      <c r="CL6" s="119">
        <v>46179.0</v>
      </c>
      <c r="CM6" s="117" t="s">
        <v>358</v>
      </c>
    </row>
    <row r="7">
      <c r="A7" s="114" t="s">
        <v>702</v>
      </c>
      <c r="B7" s="114" t="s">
        <v>776</v>
      </c>
      <c r="C7" s="114" t="s">
        <v>27</v>
      </c>
      <c r="D7" s="114" t="s">
        <v>411</v>
      </c>
      <c r="E7" s="114" t="s">
        <v>349</v>
      </c>
      <c r="F7" s="114"/>
      <c r="G7" s="114"/>
      <c r="H7" s="114"/>
      <c r="I7" s="115">
        <v>21542.0</v>
      </c>
      <c r="J7" s="114" t="s">
        <v>867</v>
      </c>
      <c r="K7" s="114" t="s">
        <v>412</v>
      </c>
      <c r="L7" s="116">
        <v>45813.0</v>
      </c>
      <c r="M7" s="114" t="s">
        <v>351</v>
      </c>
      <c r="N7" s="115">
        <v>6.0</v>
      </c>
      <c r="O7" s="114" t="s">
        <v>352</v>
      </c>
      <c r="P7" s="114" t="s">
        <v>975</v>
      </c>
      <c r="Q7" s="115">
        <v>-812.8329708523936</v>
      </c>
      <c r="R7" s="115"/>
      <c r="S7" s="115"/>
      <c r="T7" s="115"/>
      <c r="U7" s="115"/>
      <c r="V7" s="115">
        <v>-812.8329708523936</v>
      </c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>
        <v>0.0</v>
      </c>
      <c r="AH7" s="115">
        <v>0.0</v>
      </c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>
        <v>8319.26321266004</v>
      </c>
      <c r="AX7" s="115">
        <v>-62629.10855342095</v>
      </c>
      <c r="AY7" s="115">
        <v>8790.517863738292</v>
      </c>
      <c r="AZ7" s="115">
        <v>-43103.934644681554</v>
      </c>
      <c r="BA7" s="115">
        <v>8604.319626553943</v>
      </c>
      <c r="BB7" s="115">
        <v>-15137.515413010975</v>
      </c>
      <c r="BC7" s="115">
        <v>7409.8299574968605</v>
      </c>
      <c r="BD7" s="115">
        <v>-19005.687974870165</v>
      </c>
      <c r="BE7" s="115">
        <v>15920.471946069014</v>
      </c>
      <c r="BF7" s="115">
        <v>-10857.80971515274</v>
      </c>
      <c r="BG7" s="115"/>
      <c r="BH7" s="115"/>
      <c r="BI7" s="115"/>
      <c r="BJ7" s="115"/>
      <c r="BK7" s="115"/>
      <c r="BL7" s="115"/>
      <c r="BM7" s="115"/>
      <c r="BN7" s="115"/>
      <c r="BO7" s="115">
        <v>0.0</v>
      </c>
      <c r="BP7" s="115">
        <v>0.0</v>
      </c>
      <c r="BQ7" s="115"/>
      <c r="BR7" s="115"/>
      <c r="BS7" s="115">
        <v>0.0</v>
      </c>
      <c r="BT7" s="115">
        <v>0.0</v>
      </c>
      <c r="BU7" s="115">
        <v>0.0</v>
      </c>
      <c r="BV7" s="115">
        <v>0.0</v>
      </c>
      <c r="BW7" s="115"/>
      <c r="BX7" s="115"/>
      <c r="BY7" s="115"/>
      <c r="BZ7" s="115"/>
      <c r="CA7" s="116">
        <v>45813.0</v>
      </c>
      <c r="CB7" s="114" t="s">
        <v>369</v>
      </c>
      <c r="CC7" s="114" t="s">
        <v>370</v>
      </c>
      <c r="CD7" s="114" t="s">
        <v>371</v>
      </c>
      <c r="CE7" s="115">
        <v>1022.54</v>
      </c>
      <c r="CF7" s="115">
        <v>25.0</v>
      </c>
      <c r="CG7" s="115">
        <v>23.0</v>
      </c>
      <c r="CH7" s="114" t="s">
        <v>247</v>
      </c>
      <c r="CI7" s="114"/>
      <c r="CJ7" s="114"/>
      <c r="CK7" s="114" t="s">
        <v>372</v>
      </c>
      <c r="CL7" s="116">
        <v>46179.0</v>
      </c>
      <c r="CM7" s="114" t="s">
        <v>358</v>
      </c>
    </row>
    <row r="8">
      <c r="A8" s="117" t="s">
        <v>671</v>
      </c>
      <c r="B8" s="117" t="s">
        <v>111</v>
      </c>
      <c r="C8" s="117" t="s">
        <v>24</v>
      </c>
      <c r="D8" s="117" t="s">
        <v>418</v>
      </c>
      <c r="E8" s="117" t="s">
        <v>349</v>
      </c>
      <c r="F8" s="117"/>
      <c r="G8" s="117"/>
      <c r="H8" s="117"/>
      <c r="I8" s="118">
        <v>22044.0</v>
      </c>
      <c r="J8" s="117" t="s">
        <v>837</v>
      </c>
      <c r="K8" s="117" t="s">
        <v>419</v>
      </c>
      <c r="L8" s="119">
        <v>45813.0</v>
      </c>
      <c r="M8" s="117" t="s">
        <v>351</v>
      </c>
      <c r="N8" s="118">
        <v>6.0</v>
      </c>
      <c r="O8" s="117" t="s">
        <v>352</v>
      </c>
      <c r="P8" s="117" t="s">
        <v>975</v>
      </c>
      <c r="Q8" s="118">
        <v>2914.397794505656</v>
      </c>
      <c r="R8" s="118"/>
      <c r="S8" s="118"/>
      <c r="T8" s="118"/>
      <c r="U8" s="118"/>
      <c r="V8" s="118">
        <v>2914.397794505656</v>
      </c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>
        <v>0.0</v>
      </c>
      <c r="AH8" s="118">
        <v>0.0</v>
      </c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>
        <v>8303.083435839226</v>
      </c>
      <c r="AX8" s="118">
        <v>-3274.013255165984</v>
      </c>
      <c r="AY8" s="118">
        <v>8245.043222944152</v>
      </c>
      <c r="AZ8" s="118">
        <v>-2513.4492766296325</v>
      </c>
      <c r="BA8" s="118">
        <v>1518.9924723961255</v>
      </c>
      <c r="BB8" s="118">
        <v>-1861.6126662855659</v>
      </c>
      <c r="BC8" s="118">
        <v>1352.8744778074918</v>
      </c>
      <c r="BD8" s="118">
        <v>-1866.017629767373</v>
      </c>
      <c r="BE8" s="118">
        <v>725.3058088410712</v>
      </c>
      <c r="BF8" s="118">
        <v>-554.7828507706306</v>
      </c>
      <c r="BG8" s="118"/>
      <c r="BH8" s="118"/>
      <c r="BI8" s="118"/>
      <c r="BJ8" s="118"/>
      <c r="BK8" s="118"/>
      <c r="BL8" s="118"/>
      <c r="BM8" s="118"/>
      <c r="BN8" s="118"/>
      <c r="BO8" s="118">
        <v>0.0</v>
      </c>
      <c r="BP8" s="118">
        <v>0.0</v>
      </c>
      <c r="BQ8" s="118"/>
      <c r="BR8" s="118"/>
      <c r="BS8" s="118">
        <v>0.0</v>
      </c>
      <c r="BT8" s="118">
        <v>0.0</v>
      </c>
      <c r="BU8" s="118">
        <v>0.0</v>
      </c>
      <c r="BV8" s="118">
        <v>0.0</v>
      </c>
      <c r="BW8" s="118"/>
      <c r="BX8" s="118"/>
      <c r="BY8" s="118"/>
      <c r="BZ8" s="118"/>
      <c r="CA8" s="119">
        <v>45813.0</v>
      </c>
      <c r="CB8" s="117" t="s">
        <v>354</v>
      </c>
      <c r="CC8" s="117" t="s">
        <v>420</v>
      </c>
      <c r="CD8" s="117" t="s">
        <v>421</v>
      </c>
      <c r="CE8" s="118">
        <v>5228.01</v>
      </c>
      <c r="CF8" s="118">
        <v>25.0</v>
      </c>
      <c r="CG8" s="118">
        <v>23.0</v>
      </c>
      <c r="CH8" s="117" t="s">
        <v>24</v>
      </c>
      <c r="CI8" s="117"/>
      <c r="CJ8" s="117"/>
      <c r="CK8" s="117" t="s">
        <v>357</v>
      </c>
      <c r="CL8" s="119">
        <v>46179.0</v>
      </c>
      <c r="CM8" s="117" t="s">
        <v>358</v>
      </c>
    </row>
    <row r="9">
      <c r="A9" s="114" t="s">
        <v>686</v>
      </c>
      <c r="B9" s="114" t="s">
        <v>783</v>
      </c>
      <c r="C9" s="114" t="s">
        <v>25</v>
      </c>
      <c r="D9" s="114" t="s">
        <v>400</v>
      </c>
      <c r="E9" s="114" t="s">
        <v>349</v>
      </c>
      <c r="F9" s="114"/>
      <c r="G9" s="114"/>
      <c r="H9" s="114"/>
      <c r="I9" s="115">
        <v>18148.0</v>
      </c>
      <c r="J9" s="114" t="s">
        <v>880</v>
      </c>
      <c r="K9" s="114" t="s">
        <v>401</v>
      </c>
      <c r="L9" s="116">
        <v>45813.0</v>
      </c>
      <c r="M9" s="114" t="s">
        <v>351</v>
      </c>
      <c r="N9" s="115">
        <v>6.0</v>
      </c>
      <c r="O9" s="114" t="s">
        <v>352</v>
      </c>
      <c r="P9" s="114" t="s">
        <v>975</v>
      </c>
      <c r="Q9" s="115">
        <v>-303.7960020666641</v>
      </c>
      <c r="R9" s="115"/>
      <c r="S9" s="115"/>
      <c r="T9" s="115"/>
      <c r="U9" s="115"/>
      <c r="V9" s="115">
        <v>-303.7960020666641</v>
      </c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>
        <v>0.0</v>
      </c>
      <c r="AH9" s="115">
        <v>0.0</v>
      </c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>
        <v>16172.349781690762</v>
      </c>
      <c r="AX9" s="115">
        <v>-15296.572016524242</v>
      </c>
      <c r="AY9" s="115">
        <v>16801.87012816445</v>
      </c>
      <c r="AZ9" s="115">
        <v>-13282.162500994285</v>
      </c>
      <c r="BA9" s="115">
        <v>4787.187557875283</v>
      </c>
      <c r="BB9" s="115">
        <v>-7595.137964802339</v>
      </c>
      <c r="BC9" s="115">
        <v>6296.618756504383</v>
      </c>
      <c r="BD9" s="115">
        <v>-6401.400708261834</v>
      </c>
      <c r="BE9" s="115">
        <v>4872.271230856857</v>
      </c>
      <c r="BF9" s="115">
        <v>-7575.439686026461</v>
      </c>
      <c r="BG9" s="115"/>
      <c r="BH9" s="115"/>
      <c r="BI9" s="115"/>
      <c r="BJ9" s="115"/>
      <c r="BK9" s="115"/>
      <c r="BL9" s="115"/>
      <c r="BM9" s="115"/>
      <c r="BN9" s="115"/>
      <c r="BO9" s="115">
        <v>0.0</v>
      </c>
      <c r="BP9" s="115">
        <v>0.0</v>
      </c>
      <c r="BQ9" s="115"/>
      <c r="BR9" s="115"/>
      <c r="BS9" s="115">
        <v>0.0</v>
      </c>
      <c r="BT9" s="115">
        <v>0.0</v>
      </c>
      <c r="BU9" s="115">
        <v>0.0</v>
      </c>
      <c r="BV9" s="115">
        <v>0.0</v>
      </c>
      <c r="BW9" s="115"/>
      <c r="BX9" s="115"/>
      <c r="BY9" s="115"/>
      <c r="BZ9" s="115"/>
      <c r="CA9" s="116">
        <v>45813.0</v>
      </c>
      <c r="CB9" s="114" t="s">
        <v>384</v>
      </c>
      <c r="CC9" s="114" t="s">
        <v>391</v>
      </c>
      <c r="CD9" s="114" t="s">
        <v>392</v>
      </c>
      <c r="CE9" s="115">
        <v>3051.23</v>
      </c>
      <c r="CF9" s="115">
        <v>25.0</v>
      </c>
      <c r="CG9" s="115">
        <v>23.0</v>
      </c>
      <c r="CH9" s="114" t="s">
        <v>247</v>
      </c>
      <c r="CI9" s="114"/>
      <c r="CJ9" s="114"/>
      <c r="CK9" s="114" t="s">
        <v>372</v>
      </c>
      <c r="CL9" s="116">
        <v>46179.0</v>
      </c>
      <c r="CM9" s="114" t="s">
        <v>358</v>
      </c>
    </row>
    <row r="10">
      <c r="A10" s="117" t="s">
        <v>758</v>
      </c>
      <c r="B10" s="117" t="s">
        <v>785</v>
      </c>
      <c r="C10" s="117" t="s">
        <v>25</v>
      </c>
      <c r="D10" s="117" t="s">
        <v>437</v>
      </c>
      <c r="E10" s="117" t="s">
        <v>349</v>
      </c>
      <c r="F10" s="117"/>
      <c r="G10" s="117"/>
      <c r="H10" s="117"/>
      <c r="I10" s="118">
        <v>21787.0</v>
      </c>
      <c r="J10" s="117" t="s">
        <v>861</v>
      </c>
      <c r="K10" s="117" t="s">
        <v>438</v>
      </c>
      <c r="L10" s="119">
        <v>45813.0</v>
      </c>
      <c r="M10" s="117" t="s">
        <v>351</v>
      </c>
      <c r="N10" s="118">
        <v>6.0</v>
      </c>
      <c r="O10" s="117" t="s">
        <v>352</v>
      </c>
      <c r="P10" s="117" t="s">
        <v>975</v>
      </c>
      <c r="Q10" s="118">
        <v>865.8731778952165</v>
      </c>
      <c r="R10" s="118"/>
      <c r="S10" s="118"/>
      <c r="T10" s="118"/>
      <c r="U10" s="118"/>
      <c r="V10" s="118">
        <v>865.8731778952165</v>
      </c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>
        <v>0.0</v>
      </c>
      <c r="AH10" s="118">
        <v>0.0</v>
      </c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>
        <v>1032.3636096534</v>
      </c>
      <c r="AX10" s="118">
        <v>-4448.494158100474</v>
      </c>
      <c r="AY10" s="118">
        <v>1894.7631547677495</v>
      </c>
      <c r="AZ10" s="118">
        <v>-3247.013611115972</v>
      </c>
      <c r="BA10" s="118">
        <v>40.82723580619975</v>
      </c>
      <c r="BB10" s="118">
        <v>-1845.7889111962927</v>
      </c>
      <c r="BC10" s="118">
        <v>1.6827614854904596</v>
      </c>
      <c r="BD10" s="118">
        <v>-268.0938701774829</v>
      </c>
      <c r="BE10" s="118">
        <v>41.52160910014237</v>
      </c>
      <c r="BF10" s="118">
        <v>-1580.0721757982426</v>
      </c>
      <c r="BG10" s="118"/>
      <c r="BH10" s="118"/>
      <c r="BI10" s="118"/>
      <c r="BJ10" s="118"/>
      <c r="BK10" s="118"/>
      <c r="BL10" s="118"/>
      <c r="BM10" s="118"/>
      <c r="BN10" s="118"/>
      <c r="BO10" s="118">
        <v>0.0</v>
      </c>
      <c r="BP10" s="118">
        <v>0.0</v>
      </c>
      <c r="BQ10" s="118"/>
      <c r="BR10" s="118"/>
      <c r="BS10" s="118">
        <v>0.0</v>
      </c>
      <c r="BT10" s="118">
        <v>0.0</v>
      </c>
      <c r="BU10" s="118">
        <v>0.0</v>
      </c>
      <c r="BV10" s="118">
        <v>0.0</v>
      </c>
      <c r="BW10" s="118"/>
      <c r="BX10" s="118"/>
      <c r="BY10" s="118"/>
      <c r="BZ10" s="118"/>
      <c r="CA10" s="119">
        <v>45813.0</v>
      </c>
      <c r="CB10" s="117" t="s">
        <v>354</v>
      </c>
      <c r="CC10" s="117" t="s">
        <v>466</v>
      </c>
      <c r="CD10" s="117" t="s">
        <v>467</v>
      </c>
      <c r="CE10" s="118">
        <v>7779.72</v>
      </c>
      <c r="CF10" s="118">
        <v>25.0</v>
      </c>
      <c r="CG10" s="118">
        <v>23.0</v>
      </c>
      <c r="CH10" s="117" t="s">
        <v>247</v>
      </c>
      <c r="CI10" s="117"/>
      <c r="CJ10" s="117"/>
      <c r="CK10" s="117" t="s">
        <v>357</v>
      </c>
      <c r="CL10" s="119">
        <v>46179.0</v>
      </c>
      <c r="CM10" s="117" t="s">
        <v>358</v>
      </c>
    </row>
    <row r="11">
      <c r="A11" s="114" t="s">
        <v>622</v>
      </c>
      <c r="B11" s="114" t="s">
        <v>788</v>
      </c>
      <c r="C11" s="114" t="s">
        <v>26</v>
      </c>
      <c r="D11" s="114" t="s">
        <v>395</v>
      </c>
      <c r="E11" s="114" t="s">
        <v>349</v>
      </c>
      <c r="F11" s="114"/>
      <c r="G11" s="114"/>
      <c r="H11" s="114"/>
      <c r="I11" s="115">
        <v>19150.0</v>
      </c>
      <c r="J11" s="114" t="s">
        <v>868</v>
      </c>
      <c r="K11" s="114" t="s">
        <v>612</v>
      </c>
      <c r="L11" s="116">
        <v>45813.0</v>
      </c>
      <c r="M11" s="114" t="s">
        <v>351</v>
      </c>
      <c r="N11" s="115">
        <v>6.0</v>
      </c>
      <c r="O11" s="114" t="s">
        <v>352</v>
      </c>
      <c r="P11" s="114" t="s">
        <v>975</v>
      </c>
      <c r="Q11" s="115">
        <v>-1840.2153567038213</v>
      </c>
      <c r="R11" s="115"/>
      <c r="S11" s="115"/>
      <c r="T11" s="115"/>
      <c r="U11" s="115"/>
      <c r="V11" s="115">
        <v>-1840.2153567038213</v>
      </c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>
        <v>0.0</v>
      </c>
      <c r="AH11" s="115">
        <v>0.0</v>
      </c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>
        <v>11184.929088832523</v>
      </c>
      <c r="AX11" s="115">
        <v>-96487.49305941851</v>
      </c>
      <c r="AY11" s="115">
        <v>11594.928030384699</v>
      </c>
      <c r="AZ11" s="115">
        <v>-60142.20204201122</v>
      </c>
      <c r="BA11" s="115">
        <v>12930.636954517982</v>
      </c>
      <c r="BB11" s="115">
        <v>-35958.57908428228</v>
      </c>
      <c r="BC11" s="115">
        <v>10401.70938539422</v>
      </c>
      <c r="BD11" s="115">
        <v>-21905.234858248892</v>
      </c>
      <c r="BE11" s="115">
        <v>17067.10749010234</v>
      </c>
      <c r="BF11" s="115">
        <v>-28591.524147011973</v>
      </c>
      <c r="BG11" s="115"/>
      <c r="BH11" s="115"/>
      <c r="BI11" s="115"/>
      <c r="BJ11" s="115"/>
      <c r="BK11" s="115"/>
      <c r="BL11" s="115"/>
      <c r="BM11" s="115"/>
      <c r="BN11" s="115"/>
      <c r="BO11" s="115">
        <v>0.0</v>
      </c>
      <c r="BP11" s="115">
        <v>0.0</v>
      </c>
      <c r="BQ11" s="115"/>
      <c r="BR11" s="115"/>
      <c r="BS11" s="115">
        <v>0.0</v>
      </c>
      <c r="BT11" s="115">
        <v>0.0</v>
      </c>
      <c r="BU11" s="115">
        <v>0.0</v>
      </c>
      <c r="BV11" s="115">
        <v>0.0</v>
      </c>
      <c r="BW11" s="115"/>
      <c r="BX11" s="115"/>
      <c r="BY11" s="115"/>
      <c r="BZ11" s="115"/>
      <c r="CA11" s="116">
        <v>45813.0</v>
      </c>
      <c r="CB11" s="114" t="s">
        <v>384</v>
      </c>
      <c r="CC11" s="114" t="s">
        <v>396</v>
      </c>
      <c r="CD11" s="114" t="s">
        <v>613</v>
      </c>
      <c r="CE11" s="115">
        <v>7526.12</v>
      </c>
      <c r="CF11" s="115">
        <v>25.0</v>
      </c>
      <c r="CG11" s="115">
        <v>23.0</v>
      </c>
      <c r="CH11" s="114" t="s">
        <v>247</v>
      </c>
      <c r="CI11" s="114"/>
      <c r="CJ11" s="114"/>
      <c r="CK11" s="114" t="s">
        <v>372</v>
      </c>
      <c r="CL11" s="116">
        <v>46179.0</v>
      </c>
      <c r="CM11" s="114" t="s">
        <v>358</v>
      </c>
    </row>
    <row r="12">
      <c r="A12" s="117" t="s">
        <v>670</v>
      </c>
      <c r="B12" s="117" t="s">
        <v>192</v>
      </c>
      <c r="C12" s="117" t="s">
        <v>24</v>
      </c>
      <c r="D12" s="117" t="s">
        <v>360</v>
      </c>
      <c r="E12" s="117" t="s">
        <v>349</v>
      </c>
      <c r="F12" s="117"/>
      <c r="G12" s="117"/>
      <c r="H12" s="117"/>
      <c r="I12" s="118">
        <v>20175.0</v>
      </c>
      <c r="J12" s="117" t="s">
        <v>832</v>
      </c>
      <c r="K12" s="117" t="s">
        <v>361</v>
      </c>
      <c r="L12" s="119">
        <v>45813.0</v>
      </c>
      <c r="M12" s="117" t="s">
        <v>351</v>
      </c>
      <c r="N12" s="118">
        <v>6.0</v>
      </c>
      <c r="O12" s="117" t="s">
        <v>352</v>
      </c>
      <c r="P12" s="117" t="s">
        <v>975</v>
      </c>
      <c r="Q12" s="118">
        <v>1139.3688488906132</v>
      </c>
      <c r="R12" s="118"/>
      <c r="S12" s="118"/>
      <c r="T12" s="118"/>
      <c r="U12" s="118"/>
      <c r="V12" s="118">
        <v>1139.3688488906132</v>
      </c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>
        <v>0.0</v>
      </c>
      <c r="AH12" s="118">
        <v>0.0</v>
      </c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>
        <v>30060.895093085797</v>
      </c>
      <c r="AX12" s="118">
        <v>-44509.93482074301</v>
      </c>
      <c r="AY12" s="118">
        <v>29704.06448947659</v>
      </c>
      <c r="AZ12" s="118">
        <v>-28954.154103869358</v>
      </c>
      <c r="BA12" s="118">
        <v>16355.104404989233</v>
      </c>
      <c r="BB12" s="118">
        <v>-29668.235052328968</v>
      </c>
      <c r="BC12" s="118">
        <v>16431.177726469778</v>
      </c>
      <c r="BD12" s="118">
        <v>-17320.533538515494</v>
      </c>
      <c r="BE12" s="118">
        <v>9893.723601334774</v>
      </c>
      <c r="BF12" s="118">
        <v>-22317.498436628786</v>
      </c>
      <c r="BG12" s="118"/>
      <c r="BH12" s="118"/>
      <c r="BI12" s="118"/>
      <c r="BJ12" s="118"/>
      <c r="BK12" s="118"/>
      <c r="BL12" s="118"/>
      <c r="BM12" s="118"/>
      <c r="BN12" s="118"/>
      <c r="BO12" s="118">
        <v>0.0</v>
      </c>
      <c r="BP12" s="118">
        <v>0.0</v>
      </c>
      <c r="BQ12" s="118"/>
      <c r="BR12" s="118"/>
      <c r="BS12" s="118">
        <v>0.0</v>
      </c>
      <c r="BT12" s="118">
        <v>0.0</v>
      </c>
      <c r="BU12" s="118">
        <v>0.0</v>
      </c>
      <c r="BV12" s="118">
        <v>0.0</v>
      </c>
      <c r="BW12" s="118"/>
      <c r="BX12" s="118"/>
      <c r="BY12" s="118"/>
      <c r="BZ12" s="118"/>
      <c r="CA12" s="119">
        <v>45813.0</v>
      </c>
      <c r="CB12" s="117" t="s">
        <v>362</v>
      </c>
      <c r="CC12" s="117" t="s">
        <v>363</v>
      </c>
      <c r="CD12" s="117" t="s">
        <v>364</v>
      </c>
      <c r="CE12" s="118">
        <v>4735.82</v>
      </c>
      <c r="CF12" s="118">
        <v>25.0</v>
      </c>
      <c r="CG12" s="118">
        <v>23.0</v>
      </c>
      <c r="CH12" s="117" t="s">
        <v>24</v>
      </c>
      <c r="CI12" s="117"/>
      <c r="CJ12" s="117"/>
      <c r="CK12" s="117" t="s">
        <v>357</v>
      </c>
      <c r="CL12" s="119">
        <v>46179.0</v>
      </c>
      <c r="CM12" s="117" t="s">
        <v>358</v>
      </c>
    </row>
    <row r="13">
      <c r="A13" s="114" t="s">
        <v>505</v>
      </c>
      <c r="B13" s="114" t="s">
        <v>154</v>
      </c>
      <c r="C13" s="114" t="s">
        <v>24</v>
      </c>
      <c r="D13" s="114" t="s">
        <v>506</v>
      </c>
      <c r="E13" s="114" t="s">
        <v>349</v>
      </c>
      <c r="F13" s="114"/>
      <c r="G13" s="114"/>
      <c r="H13" s="114"/>
      <c r="I13" s="115">
        <v>21580.0</v>
      </c>
      <c r="J13" s="114" t="s">
        <v>858</v>
      </c>
      <c r="K13" s="114" t="s">
        <v>507</v>
      </c>
      <c r="L13" s="116">
        <v>45813.0</v>
      </c>
      <c r="M13" s="114" t="s">
        <v>351</v>
      </c>
      <c r="N13" s="115">
        <v>6.0</v>
      </c>
      <c r="O13" s="114" t="s">
        <v>352</v>
      </c>
      <c r="P13" s="114" t="s">
        <v>975</v>
      </c>
      <c r="Q13" s="115">
        <v>668.8012967004282</v>
      </c>
      <c r="R13" s="115"/>
      <c r="S13" s="115"/>
      <c r="T13" s="115"/>
      <c r="U13" s="115"/>
      <c r="V13" s="115">
        <v>668.8012967004282</v>
      </c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>
        <v>0.0</v>
      </c>
      <c r="AH13" s="115">
        <v>0.0</v>
      </c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>
        <v>1840.6338001893987</v>
      </c>
      <c r="AX13" s="115">
        <v>-5344.323509598298</v>
      </c>
      <c r="AY13" s="115">
        <v>3248.5544574530813</v>
      </c>
      <c r="AZ13" s="115">
        <v>-2075.299181138006</v>
      </c>
      <c r="BA13" s="115">
        <v>2447.1004700327376</v>
      </c>
      <c r="BB13" s="115">
        <v>-2344.3135005321615</v>
      </c>
      <c r="BC13" s="115">
        <v>8161.910519929771</v>
      </c>
      <c r="BD13" s="115">
        <v>-1559.9709777606558</v>
      </c>
      <c r="BE13" s="115">
        <v>2521.3270328834296</v>
      </c>
      <c r="BF13" s="115">
        <v>-9020.47960555197</v>
      </c>
      <c r="BG13" s="115"/>
      <c r="BH13" s="115"/>
      <c r="BI13" s="115"/>
      <c r="BJ13" s="115"/>
      <c r="BK13" s="115"/>
      <c r="BL13" s="115"/>
      <c r="BM13" s="115"/>
      <c r="BN13" s="115"/>
      <c r="BO13" s="115">
        <v>0.0</v>
      </c>
      <c r="BP13" s="115">
        <v>0.0</v>
      </c>
      <c r="BQ13" s="115"/>
      <c r="BR13" s="115"/>
      <c r="BS13" s="115">
        <v>0.0</v>
      </c>
      <c r="BT13" s="115">
        <v>0.0</v>
      </c>
      <c r="BU13" s="115">
        <v>0.0</v>
      </c>
      <c r="BV13" s="115">
        <v>0.0</v>
      </c>
      <c r="BW13" s="115"/>
      <c r="BX13" s="115"/>
      <c r="BY13" s="115"/>
      <c r="BZ13" s="115"/>
      <c r="CA13" s="116">
        <v>45813.0</v>
      </c>
      <c r="CB13" s="114" t="s">
        <v>354</v>
      </c>
      <c r="CC13" s="114" t="s">
        <v>508</v>
      </c>
      <c r="CD13" s="114" t="s">
        <v>509</v>
      </c>
      <c r="CE13" s="115">
        <v>14300.56</v>
      </c>
      <c r="CF13" s="115">
        <v>25.0</v>
      </c>
      <c r="CG13" s="115">
        <v>23.0</v>
      </c>
      <c r="CH13" s="114" t="s">
        <v>24</v>
      </c>
      <c r="CI13" s="114"/>
      <c r="CJ13" s="114"/>
      <c r="CK13" s="114" t="s">
        <v>357</v>
      </c>
      <c r="CL13" s="116">
        <v>46179.0</v>
      </c>
      <c r="CM13" s="114" t="s">
        <v>358</v>
      </c>
    </row>
    <row r="14">
      <c r="A14" s="117" t="s">
        <v>655</v>
      </c>
      <c r="B14" s="117" t="s">
        <v>768</v>
      </c>
      <c r="C14" s="117" t="s">
        <v>25</v>
      </c>
      <c r="D14" s="117" t="s">
        <v>459</v>
      </c>
      <c r="E14" s="117" t="s">
        <v>349</v>
      </c>
      <c r="F14" s="117"/>
      <c r="G14" s="117"/>
      <c r="H14" s="117"/>
      <c r="I14" s="118">
        <v>21600.0</v>
      </c>
      <c r="J14" s="117" t="s">
        <v>876</v>
      </c>
      <c r="K14" s="117" t="s">
        <v>460</v>
      </c>
      <c r="L14" s="119">
        <v>45813.0</v>
      </c>
      <c r="M14" s="117" t="s">
        <v>351</v>
      </c>
      <c r="N14" s="118">
        <v>6.0</v>
      </c>
      <c r="O14" s="117" t="s">
        <v>352</v>
      </c>
      <c r="P14" s="117" t="s">
        <v>975</v>
      </c>
      <c r="Q14" s="118">
        <v>1057.2675482381626</v>
      </c>
      <c r="R14" s="118"/>
      <c r="S14" s="118"/>
      <c r="T14" s="118"/>
      <c r="U14" s="118"/>
      <c r="V14" s="118">
        <v>1057.2675482381626</v>
      </c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>
        <v>0.0</v>
      </c>
      <c r="AH14" s="118">
        <v>0.0</v>
      </c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>
        <v>11970.592347980528</v>
      </c>
      <c r="AX14" s="118">
        <v>-12021.024145751006</v>
      </c>
      <c r="AY14" s="118">
        <v>11040.193759615198</v>
      </c>
      <c r="AZ14" s="118">
        <v>-5794.335235738049</v>
      </c>
      <c r="BA14" s="118">
        <v>3411.427416591509</v>
      </c>
      <c r="BB14" s="118">
        <v>-1081.677850111323</v>
      </c>
      <c r="BC14" s="118">
        <v>2532.8733071140095</v>
      </c>
      <c r="BD14" s="118">
        <v>-402.96743745442825</v>
      </c>
      <c r="BE14" s="118">
        <v>2452.8131968113967</v>
      </c>
      <c r="BF14" s="118">
        <v>-2252.9694999907915</v>
      </c>
      <c r="BG14" s="118"/>
      <c r="BH14" s="118"/>
      <c r="BI14" s="118"/>
      <c r="BJ14" s="118"/>
      <c r="BK14" s="118"/>
      <c r="BL14" s="118"/>
      <c r="BM14" s="118"/>
      <c r="BN14" s="118"/>
      <c r="BO14" s="118">
        <v>0.0</v>
      </c>
      <c r="BP14" s="118">
        <v>0.0</v>
      </c>
      <c r="BQ14" s="118"/>
      <c r="BR14" s="118"/>
      <c r="BS14" s="118">
        <v>0.0</v>
      </c>
      <c r="BT14" s="118">
        <v>0.0</v>
      </c>
      <c r="BU14" s="118">
        <v>0.0</v>
      </c>
      <c r="BV14" s="118">
        <v>0.0</v>
      </c>
      <c r="BW14" s="118"/>
      <c r="BX14" s="118"/>
      <c r="BY14" s="118"/>
      <c r="BZ14" s="118"/>
      <c r="CA14" s="119">
        <v>45813.0</v>
      </c>
      <c r="CB14" s="117" t="s">
        <v>384</v>
      </c>
      <c r="CC14" s="117" t="s">
        <v>461</v>
      </c>
      <c r="CD14" s="117" t="s">
        <v>769</v>
      </c>
      <c r="CE14" s="118">
        <v>8392.16</v>
      </c>
      <c r="CF14" s="118">
        <v>25.0</v>
      </c>
      <c r="CG14" s="118">
        <v>23.0</v>
      </c>
      <c r="CH14" s="117" t="s">
        <v>247</v>
      </c>
      <c r="CI14" s="117"/>
      <c r="CJ14" s="117"/>
      <c r="CK14" s="117" t="s">
        <v>357</v>
      </c>
      <c r="CL14" s="119">
        <v>46179.0</v>
      </c>
      <c r="CM14" s="117" t="s">
        <v>358</v>
      </c>
    </row>
    <row r="15">
      <c r="A15" s="114" t="s">
        <v>778</v>
      </c>
      <c r="B15" s="114" t="s">
        <v>225</v>
      </c>
      <c r="C15" s="114" t="s">
        <v>24</v>
      </c>
      <c r="D15" s="114" t="s">
        <v>414</v>
      </c>
      <c r="E15" s="114" t="s">
        <v>349</v>
      </c>
      <c r="F15" s="114"/>
      <c r="G15" s="114"/>
      <c r="H15" s="114"/>
      <c r="I15" s="115">
        <v>14471.0</v>
      </c>
      <c r="J15" s="114" t="s">
        <v>832</v>
      </c>
      <c r="K15" s="114" t="s">
        <v>415</v>
      </c>
      <c r="L15" s="116">
        <v>45813.0</v>
      </c>
      <c r="M15" s="114" t="s">
        <v>351</v>
      </c>
      <c r="N15" s="115">
        <v>6.0</v>
      </c>
      <c r="O15" s="114" t="s">
        <v>352</v>
      </c>
      <c r="P15" s="114" t="s">
        <v>975</v>
      </c>
      <c r="Q15" s="115">
        <v>2748.8256675650964</v>
      </c>
      <c r="R15" s="115"/>
      <c r="S15" s="115"/>
      <c r="T15" s="115"/>
      <c r="U15" s="115"/>
      <c r="V15" s="115">
        <v>2748.8256675650964</v>
      </c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>
        <v>0.0</v>
      </c>
      <c r="AH15" s="115">
        <v>0.0</v>
      </c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>
        <v>30060.895093085797</v>
      </c>
      <c r="AX15" s="115">
        <v>-44509.93482074301</v>
      </c>
      <c r="AY15" s="115">
        <v>29704.06448947659</v>
      </c>
      <c r="AZ15" s="115">
        <v>-28954.154103869358</v>
      </c>
      <c r="BA15" s="115">
        <v>16355.104404989233</v>
      </c>
      <c r="BB15" s="115">
        <v>-29668.235052328968</v>
      </c>
      <c r="BC15" s="115">
        <v>16431.177726469778</v>
      </c>
      <c r="BD15" s="115">
        <v>-17320.533538515494</v>
      </c>
      <c r="BE15" s="115">
        <v>9893.723601334774</v>
      </c>
      <c r="BF15" s="115">
        <v>-22317.498436628786</v>
      </c>
      <c r="BG15" s="115"/>
      <c r="BH15" s="115"/>
      <c r="BI15" s="115"/>
      <c r="BJ15" s="115"/>
      <c r="BK15" s="115"/>
      <c r="BL15" s="115"/>
      <c r="BM15" s="115"/>
      <c r="BN15" s="115"/>
      <c r="BO15" s="115">
        <v>0.0</v>
      </c>
      <c r="BP15" s="115">
        <v>0.0</v>
      </c>
      <c r="BQ15" s="115"/>
      <c r="BR15" s="115"/>
      <c r="BS15" s="115">
        <v>0.0</v>
      </c>
      <c r="BT15" s="115">
        <v>0.0</v>
      </c>
      <c r="BU15" s="115">
        <v>0.0</v>
      </c>
      <c r="BV15" s="115">
        <v>0.0</v>
      </c>
      <c r="BW15" s="115"/>
      <c r="BX15" s="115"/>
      <c r="BY15" s="115"/>
      <c r="BZ15" s="115"/>
      <c r="CA15" s="116">
        <v>45813.0</v>
      </c>
      <c r="CB15" s="114" t="s">
        <v>354</v>
      </c>
      <c r="CC15" s="114" t="s">
        <v>378</v>
      </c>
      <c r="CD15" s="114" t="s">
        <v>379</v>
      </c>
      <c r="CE15" s="115">
        <v>6981.29</v>
      </c>
      <c r="CF15" s="115">
        <v>25.0</v>
      </c>
      <c r="CG15" s="115">
        <v>23.0</v>
      </c>
      <c r="CH15" s="114" t="s">
        <v>24</v>
      </c>
      <c r="CI15" s="114"/>
      <c r="CJ15" s="114"/>
      <c r="CK15" s="114" t="s">
        <v>357</v>
      </c>
      <c r="CL15" s="116">
        <v>46179.0</v>
      </c>
      <c r="CM15" s="114" t="s">
        <v>358</v>
      </c>
    </row>
    <row r="16">
      <c r="A16" s="117" t="s">
        <v>758</v>
      </c>
      <c r="B16" s="117" t="s">
        <v>765</v>
      </c>
      <c r="C16" s="117" t="s">
        <v>25</v>
      </c>
      <c r="D16" s="117" t="s">
        <v>437</v>
      </c>
      <c r="E16" s="117" t="s">
        <v>349</v>
      </c>
      <c r="F16" s="117"/>
      <c r="G16" s="117"/>
      <c r="H16" s="117"/>
      <c r="I16" s="118">
        <v>21786.0</v>
      </c>
      <c r="J16" s="117" t="s">
        <v>832</v>
      </c>
      <c r="K16" s="117" t="s">
        <v>438</v>
      </c>
      <c r="L16" s="119">
        <v>45813.0</v>
      </c>
      <c r="M16" s="117" t="s">
        <v>351</v>
      </c>
      <c r="N16" s="118">
        <v>6.0</v>
      </c>
      <c r="O16" s="117" t="s">
        <v>352</v>
      </c>
      <c r="P16" s="117" t="s">
        <v>975</v>
      </c>
      <c r="Q16" s="118">
        <v>-963.4648234998028</v>
      </c>
      <c r="R16" s="118"/>
      <c r="S16" s="118"/>
      <c r="T16" s="118"/>
      <c r="U16" s="118"/>
      <c r="V16" s="118">
        <v>-963.4648234998028</v>
      </c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>
        <v>0.0</v>
      </c>
      <c r="AH16" s="118">
        <v>0.0</v>
      </c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>
        <v>30060.895093085797</v>
      </c>
      <c r="AX16" s="118">
        <v>-44509.93482074301</v>
      </c>
      <c r="AY16" s="118">
        <v>29704.06448947659</v>
      </c>
      <c r="AZ16" s="118">
        <v>-28954.154103869358</v>
      </c>
      <c r="BA16" s="118">
        <v>16355.104404989233</v>
      </c>
      <c r="BB16" s="118">
        <v>-29668.235052328968</v>
      </c>
      <c r="BC16" s="118">
        <v>16431.177726469778</v>
      </c>
      <c r="BD16" s="118">
        <v>-17320.533538515494</v>
      </c>
      <c r="BE16" s="118">
        <v>9893.723601334774</v>
      </c>
      <c r="BF16" s="118">
        <v>-22317.498436628786</v>
      </c>
      <c r="BG16" s="118"/>
      <c r="BH16" s="118"/>
      <c r="BI16" s="118"/>
      <c r="BJ16" s="118"/>
      <c r="BK16" s="118"/>
      <c r="BL16" s="118"/>
      <c r="BM16" s="118"/>
      <c r="BN16" s="118"/>
      <c r="BO16" s="118">
        <v>0.0</v>
      </c>
      <c r="BP16" s="118">
        <v>0.0</v>
      </c>
      <c r="BQ16" s="118"/>
      <c r="BR16" s="118"/>
      <c r="BS16" s="118">
        <v>0.0</v>
      </c>
      <c r="BT16" s="118">
        <v>0.0</v>
      </c>
      <c r="BU16" s="118">
        <v>0.0</v>
      </c>
      <c r="BV16" s="118">
        <v>0.0</v>
      </c>
      <c r="BW16" s="118"/>
      <c r="BX16" s="118"/>
      <c r="BY16" s="118"/>
      <c r="BZ16" s="118"/>
      <c r="CA16" s="119">
        <v>45813.0</v>
      </c>
      <c r="CB16" s="117" t="s">
        <v>354</v>
      </c>
      <c r="CC16" s="117" t="s">
        <v>466</v>
      </c>
      <c r="CD16" s="117" t="s">
        <v>467</v>
      </c>
      <c r="CE16" s="118">
        <v>4621.06</v>
      </c>
      <c r="CF16" s="118">
        <v>25.0</v>
      </c>
      <c r="CG16" s="118">
        <v>23.0</v>
      </c>
      <c r="CH16" s="117" t="s">
        <v>247</v>
      </c>
      <c r="CI16" s="117"/>
      <c r="CJ16" s="117"/>
      <c r="CK16" s="117" t="s">
        <v>372</v>
      </c>
      <c r="CL16" s="119">
        <v>46179.0</v>
      </c>
      <c r="CM16" s="117" t="s">
        <v>358</v>
      </c>
    </row>
    <row r="17">
      <c r="A17" s="114" t="s">
        <v>484</v>
      </c>
      <c r="B17" s="114" t="s">
        <v>187</v>
      </c>
      <c r="C17" s="114" t="s">
        <v>24</v>
      </c>
      <c r="D17" s="114" t="s">
        <v>469</v>
      </c>
      <c r="E17" s="114" t="s">
        <v>349</v>
      </c>
      <c r="F17" s="114"/>
      <c r="G17" s="114"/>
      <c r="H17" s="114"/>
      <c r="I17" s="115">
        <v>19932.0</v>
      </c>
      <c r="J17" s="114" t="s">
        <v>832</v>
      </c>
      <c r="K17" s="114" t="s">
        <v>470</v>
      </c>
      <c r="L17" s="116">
        <v>45813.0</v>
      </c>
      <c r="M17" s="114" t="s">
        <v>351</v>
      </c>
      <c r="N17" s="115">
        <v>6.0</v>
      </c>
      <c r="O17" s="114" t="s">
        <v>352</v>
      </c>
      <c r="P17" s="114" t="s">
        <v>975</v>
      </c>
      <c r="Q17" s="115">
        <v>818.9855872912485</v>
      </c>
      <c r="R17" s="115"/>
      <c r="S17" s="115"/>
      <c r="T17" s="115"/>
      <c r="U17" s="115"/>
      <c r="V17" s="115">
        <v>818.9855872912485</v>
      </c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>
        <v>0.0</v>
      </c>
      <c r="AH17" s="115">
        <v>0.0</v>
      </c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>
        <v>30060.895093085797</v>
      </c>
      <c r="AX17" s="115">
        <v>-44509.93482074301</v>
      </c>
      <c r="AY17" s="115">
        <v>29704.06448947659</v>
      </c>
      <c r="AZ17" s="115">
        <v>-28954.154103869358</v>
      </c>
      <c r="BA17" s="115">
        <v>16355.104404989233</v>
      </c>
      <c r="BB17" s="115">
        <v>-29668.235052328968</v>
      </c>
      <c r="BC17" s="115">
        <v>16431.177726469778</v>
      </c>
      <c r="BD17" s="115">
        <v>-17320.533538515494</v>
      </c>
      <c r="BE17" s="115">
        <v>9893.723601334774</v>
      </c>
      <c r="BF17" s="115">
        <v>-22317.498436628786</v>
      </c>
      <c r="BG17" s="115"/>
      <c r="BH17" s="115"/>
      <c r="BI17" s="115"/>
      <c r="BJ17" s="115"/>
      <c r="BK17" s="115"/>
      <c r="BL17" s="115"/>
      <c r="BM17" s="115"/>
      <c r="BN17" s="115"/>
      <c r="BO17" s="115">
        <v>0.0</v>
      </c>
      <c r="BP17" s="115">
        <v>0.0</v>
      </c>
      <c r="BQ17" s="115"/>
      <c r="BR17" s="115"/>
      <c r="BS17" s="115">
        <v>0.0</v>
      </c>
      <c r="BT17" s="115">
        <v>0.0</v>
      </c>
      <c r="BU17" s="115">
        <v>0.0</v>
      </c>
      <c r="BV17" s="115">
        <v>0.0</v>
      </c>
      <c r="BW17" s="115"/>
      <c r="BX17" s="115"/>
      <c r="BY17" s="115"/>
      <c r="BZ17" s="115"/>
      <c r="CA17" s="116">
        <v>45813.0</v>
      </c>
      <c r="CB17" s="114" t="s">
        <v>354</v>
      </c>
      <c r="CC17" s="114" t="s">
        <v>471</v>
      </c>
      <c r="CD17" s="114" t="s">
        <v>477</v>
      </c>
      <c r="CE17" s="115">
        <v>5355.36</v>
      </c>
      <c r="CF17" s="115">
        <v>25.0</v>
      </c>
      <c r="CG17" s="115">
        <v>23.0</v>
      </c>
      <c r="CH17" s="114" t="s">
        <v>24</v>
      </c>
      <c r="CI17" s="114"/>
      <c r="CJ17" s="114"/>
      <c r="CK17" s="114" t="s">
        <v>357</v>
      </c>
      <c r="CL17" s="116">
        <v>46179.0</v>
      </c>
      <c r="CM17" s="114" t="s">
        <v>358</v>
      </c>
    </row>
    <row r="18">
      <c r="A18" s="117" t="s">
        <v>675</v>
      </c>
      <c r="B18" s="117" t="s">
        <v>779</v>
      </c>
      <c r="C18" s="117" t="s">
        <v>25</v>
      </c>
      <c r="D18" s="117" t="s">
        <v>389</v>
      </c>
      <c r="E18" s="117" t="s">
        <v>349</v>
      </c>
      <c r="F18" s="117"/>
      <c r="G18" s="117"/>
      <c r="H18" s="117"/>
      <c r="I18" s="118">
        <v>18145.0</v>
      </c>
      <c r="J18" s="117" t="s">
        <v>877</v>
      </c>
      <c r="K18" s="117" t="s">
        <v>390</v>
      </c>
      <c r="L18" s="119">
        <v>45813.0</v>
      </c>
      <c r="M18" s="117" t="s">
        <v>351</v>
      </c>
      <c r="N18" s="118">
        <v>6.0</v>
      </c>
      <c r="O18" s="117" t="s">
        <v>352</v>
      </c>
      <c r="P18" s="117" t="s">
        <v>975</v>
      </c>
      <c r="Q18" s="118">
        <v>2487.146140117481</v>
      </c>
      <c r="R18" s="118"/>
      <c r="S18" s="118"/>
      <c r="T18" s="118"/>
      <c r="U18" s="118"/>
      <c r="V18" s="118">
        <v>2487.146140117481</v>
      </c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>
        <v>0.0</v>
      </c>
      <c r="AH18" s="118">
        <v>0.0</v>
      </c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>
        <v>9189.229422348351</v>
      </c>
      <c r="AX18" s="118">
        <v>-12490.922095981148</v>
      </c>
      <c r="AY18" s="118">
        <v>6686.567189896021</v>
      </c>
      <c r="AZ18" s="118">
        <v>-11948.949432729469</v>
      </c>
      <c r="BA18" s="118">
        <v>5914.140289273518</v>
      </c>
      <c r="BB18" s="118">
        <v>-3296.950685558133</v>
      </c>
      <c r="BC18" s="118">
        <v>1798.7824885427267</v>
      </c>
      <c r="BD18" s="118">
        <v>-5992.571500661057</v>
      </c>
      <c r="BE18" s="118">
        <v>8380.216210794742</v>
      </c>
      <c r="BF18" s="118">
        <v>-1569.237594961028</v>
      </c>
      <c r="BG18" s="118"/>
      <c r="BH18" s="118"/>
      <c r="BI18" s="118"/>
      <c r="BJ18" s="118"/>
      <c r="BK18" s="118"/>
      <c r="BL18" s="118"/>
      <c r="BM18" s="118"/>
      <c r="BN18" s="118"/>
      <c r="BO18" s="118">
        <v>0.0</v>
      </c>
      <c r="BP18" s="118">
        <v>0.0</v>
      </c>
      <c r="BQ18" s="118"/>
      <c r="BR18" s="118"/>
      <c r="BS18" s="118">
        <v>0.0</v>
      </c>
      <c r="BT18" s="118">
        <v>0.0</v>
      </c>
      <c r="BU18" s="118">
        <v>0.0</v>
      </c>
      <c r="BV18" s="118">
        <v>0.0</v>
      </c>
      <c r="BW18" s="118"/>
      <c r="BX18" s="118"/>
      <c r="BY18" s="118"/>
      <c r="BZ18" s="118"/>
      <c r="CA18" s="119">
        <v>45813.0</v>
      </c>
      <c r="CB18" s="117" t="s">
        <v>384</v>
      </c>
      <c r="CC18" s="117" t="s">
        <v>391</v>
      </c>
      <c r="CD18" s="117" t="s">
        <v>392</v>
      </c>
      <c r="CE18" s="118">
        <v>6916.1</v>
      </c>
      <c r="CF18" s="118">
        <v>25.0</v>
      </c>
      <c r="CG18" s="118">
        <v>23.0</v>
      </c>
      <c r="CH18" s="117" t="s">
        <v>247</v>
      </c>
      <c r="CI18" s="117"/>
      <c r="CJ18" s="117"/>
      <c r="CK18" s="117" t="s">
        <v>357</v>
      </c>
      <c r="CL18" s="119">
        <v>46179.0</v>
      </c>
      <c r="CM18" s="117" t="s">
        <v>358</v>
      </c>
    </row>
    <row r="19">
      <c r="A19" s="114" t="s">
        <v>499</v>
      </c>
      <c r="B19" s="114" t="s">
        <v>763</v>
      </c>
      <c r="C19" s="114" t="s">
        <v>25</v>
      </c>
      <c r="D19" s="114" t="s">
        <v>459</v>
      </c>
      <c r="E19" s="114" t="s">
        <v>349</v>
      </c>
      <c r="F19" s="114"/>
      <c r="G19" s="114"/>
      <c r="H19" s="114"/>
      <c r="I19" s="115">
        <v>21709.0</v>
      </c>
      <c r="J19" s="114" t="s">
        <v>878</v>
      </c>
      <c r="K19" s="114" t="s">
        <v>460</v>
      </c>
      <c r="L19" s="116">
        <v>45813.0</v>
      </c>
      <c r="M19" s="114" t="s">
        <v>351</v>
      </c>
      <c r="N19" s="115">
        <v>6.0</v>
      </c>
      <c r="O19" s="114" t="s">
        <v>352</v>
      </c>
      <c r="P19" s="114" t="s">
        <v>975</v>
      </c>
      <c r="Q19" s="115">
        <v>-1017.5849554619889</v>
      </c>
      <c r="R19" s="115"/>
      <c r="S19" s="115"/>
      <c r="T19" s="115"/>
      <c r="U19" s="115"/>
      <c r="V19" s="115">
        <v>-1017.5849554619889</v>
      </c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>
        <v>0.0</v>
      </c>
      <c r="AH19" s="115">
        <v>0.0</v>
      </c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>
        <v>1673.4524272784197</v>
      </c>
      <c r="AX19" s="115">
        <v>-22765.84884721002</v>
      </c>
      <c r="AY19" s="115">
        <v>3790.8919982060042</v>
      </c>
      <c r="AZ19" s="115">
        <v>-12850.578196194561</v>
      </c>
      <c r="BA19" s="115">
        <v>2061.727152753522</v>
      </c>
      <c r="BB19" s="115">
        <v>-11875.874112280519</v>
      </c>
      <c r="BC19" s="115">
        <v>3115.3119681642843</v>
      </c>
      <c r="BD19" s="115">
        <v>-7478.96841674137</v>
      </c>
      <c r="BE19" s="115">
        <v>2798.9725713715243</v>
      </c>
      <c r="BF19" s="115">
        <v>-8249.463082321436</v>
      </c>
      <c r="BG19" s="115"/>
      <c r="BH19" s="115"/>
      <c r="BI19" s="115"/>
      <c r="BJ19" s="115"/>
      <c r="BK19" s="115"/>
      <c r="BL19" s="115"/>
      <c r="BM19" s="115"/>
      <c r="BN19" s="115"/>
      <c r="BO19" s="115">
        <v>0.0</v>
      </c>
      <c r="BP19" s="115">
        <v>0.0</v>
      </c>
      <c r="BQ19" s="115"/>
      <c r="BR19" s="115"/>
      <c r="BS19" s="115">
        <v>0.0</v>
      </c>
      <c r="BT19" s="115">
        <v>0.0</v>
      </c>
      <c r="BU19" s="115">
        <v>0.0</v>
      </c>
      <c r="BV19" s="115">
        <v>0.0</v>
      </c>
      <c r="BW19" s="115"/>
      <c r="BX19" s="115"/>
      <c r="BY19" s="115"/>
      <c r="BZ19" s="115"/>
      <c r="CA19" s="116">
        <v>45813.0</v>
      </c>
      <c r="CB19" s="114" t="s">
        <v>384</v>
      </c>
      <c r="CC19" s="114" t="s">
        <v>461</v>
      </c>
      <c r="CD19" s="114" t="s">
        <v>462</v>
      </c>
      <c r="CE19" s="115">
        <v>5852.36</v>
      </c>
      <c r="CF19" s="115">
        <v>25.0</v>
      </c>
      <c r="CG19" s="115">
        <v>23.0</v>
      </c>
      <c r="CH19" s="114" t="s">
        <v>247</v>
      </c>
      <c r="CI19" s="114"/>
      <c r="CJ19" s="114"/>
      <c r="CK19" s="114" t="s">
        <v>372</v>
      </c>
      <c r="CL19" s="116">
        <v>46179.0</v>
      </c>
      <c r="CM19" s="114" t="s">
        <v>358</v>
      </c>
    </row>
    <row r="20">
      <c r="A20" s="117" t="s">
        <v>485</v>
      </c>
      <c r="B20" s="117" t="s">
        <v>781</v>
      </c>
      <c r="C20" s="117" t="s">
        <v>25</v>
      </c>
      <c r="D20" s="117" t="s">
        <v>400</v>
      </c>
      <c r="E20" s="117" t="s">
        <v>349</v>
      </c>
      <c r="F20" s="117"/>
      <c r="G20" s="117"/>
      <c r="H20" s="117"/>
      <c r="I20" s="118">
        <v>16503.0</v>
      </c>
      <c r="J20" s="117" t="s">
        <v>875</v>
      </c>
      <c r="K20" s="117" t="s">
        <v>401</v>
      </c>
      <c r="L20" s="119">
        <v>45813.0</v>
      </c>
      <c r="M20" s="117" t="s">
        <v>351</v>
      </c>
      <c r="N20" s="118">
        <v>6.0</v>
      </c>
      <c r="O20" s="117" t="s">
        <v>352</v>
      </c>
      <c r="P20" s="117" t="s">
        <v>975</v>
      </c>
      <c r="Q20" s="118">
        <v>-424.55798884373144</v>
      </c>
      <c r="R20" s="118"/>
      <c r="S20" s="118"/>
      <c r="T20" s="118"/>
      <c r="U20" s="118"/>
      <c r="V20" s="118">
        <v>-424.55798884373144</v>
      </c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>
        <v>0.0</v>
      </c>
      <c r="AH20" s="118">
        <v>0.0</v>
      </c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>
        <v>2326.770514992705</v>
      </c>
      <c r="AX20" s="118">
        <v>-596.59547163362</v>
      </c>
      <c r="AY20" s="118">
        <v>255.08144796346141</v>
      </c>
      <c r="AZ20" s="118">
        <v>-2088.58327488673</v>
      </c>
      <c r="BA20" s="118">
        <v>1474.998083339683</v>
      </c>
      <c r="BB20" s="118">
        <v>-362.74269472623143</v>
      </c>
      <c r="BC20" s="118">
        <v>1970.0871292110828</v>
      </c>
      <c r="BD20" s="118">
        <v>0.0</v>
      </c>
      <c r="BE20" s="118">
        <v>195.1246601255167</v>
      </c>
      <c r="BF20" s="118">
        <v>-1052.956400723148</v>
      </c>
      <c r="BG20" s="118"/>
      <c r="BH20" s="118"/>
      <c r="BI20" s="118"/>
      <c r="BJ20" s="118"/>
      <c r="BK20" s="118"/>
      <c r="BL20" s="118"/>
      <c r="BM20" s="118"/>
      <c r="BN20" s="118"/>
      <c r="BO20" s="118">
        <v>0.0</v>
      </c>
      <c r="BP20" s="118">
        <v>0.0</v>
      </c>
      <c r="BQ20" s="118"/>
      <c r="BR20" s="118"/>
      <c r="BS20" s="118">
        <v>0.0</v>
      </c>
      <c r="BT20" s="118">
        <v>0.0</v>
      </c>
      <c r="BU20" s="118">
        <v>0.0</v>
      </c>
      <c r="BV20" s="118">
        <v>0.0</v>
      </c>
      <c r="BW20" s="118"/>
      <c r="BX20" s="118"/>
      <c r="BY20" s="118"/>
      <c r="BZ20" s="118"/>
      <c r="CA20" s="119">
        <v>45813.0</v>
      </c>
      <c r="CB20" s="117" t="s">
        <v>384</v>
      </c>
      <c r="CC20" s="117" t="s">
        <v>391</v>
      </c>
      <c r="CD20" s="117" t="s">
        <v>392</v>
      </c>
      <c r="CE20" s="118">
        <v>6305.16</v>
      </c>
      <c r="CF20" s="118">
        <v>25.0</v>
      </c>
      <c r="CG20" s="118">
        <v>23.0</v>
      </c>
      <c r="CH20" s="117" t="s">
        <v>247</v>
      </c>
      <c r="CI20" s="117"/>
      <c r="CJ20" s="117"/>
      <c r="CK20" s="117" t="s">
        <v>372</v>
      </c>
      <c r="CL20" s="119">
        <v>46179.0</v>
      </c>
      <c r="CM20" s="117" t="s">
        <v>358</v>
      </c>
    </row>
    <row r="21">
      <c r="A21" s="114" t="s">
        <v>596</v>
      </c>
      <c r="B21" s="114" t="s">
        <v>202</v>
      </c>
      <c r="C21" s="114" t="s">
        <v>24</v>
      </c>
      <c r="D21" s="114" t="s">
        <v>418</v>
      </c>
      <c r="E21" s="114" t="s">
        <v>349</v>
      </c>
      <c r="F21" s="114"/>
      <c r="G21" s="114"/>
      <c r="H21" s="114"/>
      <c r="I21" s="115">
        <v>22041.0</v>
      </c>
      <c r="J21" s="114" t="s">
        <v>840</v>
      </c>
      <c r="K21" s="114" t="s">
        <v>419</v>
      </c>
      <c r="L21" s="116">
        <v>45813.0</v>
      </c>
      <c r="M21" s="114" t="s">
        <v>351</v>
      </c>
      <c r="N21" s="115">
        <v>6.0</v>
      </c>
      <c r="O21" s="114" t="s">
        <v>352</v>
      </c>
      <c r="P21" s="114" t="s">
        <v>975</v>
      </c>
      <c r="Q21" s="115">
        <v>-3530.4619328388108</v>
      </c>
      <c r="R21" s="115"/>
      <c r="S21" s="115"/>
      <c r="T21" s="115"/>
      <c r="U21" s="115"/>
      <c r="V21" s="115">
        <v>-3530.4619328388108</v>
      </c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>
        <v>0.0</v>
      </c>
      <c r="AH21" s="115">
        <v>0.0</v>
      </c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>
        <v>13738.8609769886</v>
      </c>
      <c r="AX21" s="115">
        <v>-18739.371233599806</v>
      </c>
      <c r="AY21" s="115">
        <v>15052.531795071733</v>
      </c>
      <c r="AZ21" s="115">
        <v>-17293.140687626277</v>
      </c>
      <c r="BA21" s="115">
        <v>9327.960995642843</v>
      </c>
      <c r="BB21" s="115">
        <v>-13474.64709036257</v>
      </c>
      <c r="BC21" s="115">
        <v>3508.751482853357</v>
      </c>
      <c r="BD21" s="115">
        <v>-9576.486943893571</v>
      </c>
      <c r="BE21" s="115">
        <v>12015.690227197105</v>
      </c>
      <c r="BF21" s="115">
        <v>-10094.64086087662</v>
      </c>
      <c r="BG21" s="115"/>
      <c r="BH21" s="115"/>
      <c r="BI21" s="115"/>
      <c r="BJ21" s="115"/>
      <c r="BK21" s="115"/>
      <c r="BL21" s="115"/>
      <c r="BM21" s="115"/>
      <c r="BN21" s="115"/>
      <c r="BO21" s="115">
        <v>0.0</v>
      </c>
      <c r="BP21" s="115">
        <v>0.0</v>
      </c>
      <c r="BQ21" s="115"/>
      <c r="BR21" s="115"/>
      <c r="BS21" s="115">
        <v>0.0</v>
      </c>
      <c r="BT21" s="115">
        <v>0.0</v>
      </c>
      <c r="BU21" s="115">
        <v>0.0</v>
      </c>
      <c r="BV21" s="115">
        <v>0.0</v>
      </c>
      <c r="BW21" s="115"/>
      <c r="BX21" s="115"/>
      <c r="BY21" s="115"/>
      <c r="BZ21" s="115"/>
      <c r="CA21" s="116">
        <v>45813.0</v>
      </c>
      <c r="CB21" s="114" t="s">
        <v>354</v>
      </c>
      <c r="CC21" s="114" t="s">
        <v>420</v>
      </c>
      <c r="CD21" s="114" t="s">
        <v>421</v>
      </c>
      <c r="CE21" s="115">
        <v>15535.9</v>
      </c>
      <c r="CF21" s="115">
        <v>25.0</v>
      </c>
      <c r="CG21" s="115">
        <v>23.0</v>
      </c>
      <c r="CH21" s="114" t="s">
        <v>24</v>
      </c>
      <c r="CI21" s="114"/>
      <c r="CJ21" s="114"/>
      <c r="CK21" s="114" t="s">
        <v>372</v>
      </c>
      <c r="CL21" s="116">
        <v>46179.0</v>
      </c>
      <c r="CM21" s="114" t="s">
        <v>358</v>
      </c>
    </row>
    <row r="22">
      <c r="A22" s="117" t="s">
        <v>393</v>
      </c>
      <c r="B22" s="117" t="s">
        <v>394</v>
      </c>
      <c r="C22" s="117" t="s">
        <v>26</v>
      </c>
      <c r="D22" s="117" t="s">
        <v>395</v>
      </c>
      <c r="E22" s="117" t="s">
        <v>349</v>
      </c>
      <c r="F22" s="117"/>
      <c r="G22" s="117"/>
      <c r="H22" s="117"/>
      <c r="I22" s="118">
        <v>18976.0</v>
      </c>
      <c r="J22" s="117" t="s">
        <v>865</v>
      </c>
      <c r="K22" s="117" t="s">
        <v>396</v>
      </c>
      <c r="L22" s="119">
        <v>45813.0</v>
      </c>
      <c r="M22" s="117" t="s">
        <v>351</v>
      </c>
      <c r="N22" s="118">
        <v>6.0</v>
      </c>
      <c r="O22" s="117" t="s">
        <v>352</v>
      </c>
      <c r="P22" s="117" t="s">
        <v>975</v>
      </c>
      <c r="Q22" s="118">
        <v>-672.7894023025037</v>
      </c>
      <c r="R22" s="118"/>
      <c r="S22" s="118"/>
      <c r="T22" s="118"/>
      <c r="U22" s="118"/>
      <c r="V22" s="118">
        <v>-672.7894023025037</v>
      </c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>
        <v>0.0</v>
      </c>
      <c r="AH22" s="118">
        <v>0.0</v>
      </c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>
        <v>10892.112605580902</v>
      </c>
      <c r="AX22" s="118">
        <v>-24651.567619473462</v>
      </c>
      <c r="AY22" s="118">
        <v>7385.481928946681</v>
      </c>
      <c r="AZ22" s="118">
        <v>-24118.064305917513</v>
      </c>
      <c r="BA22" s="118">
        <v>9376.774876916748</v>
      </c>
      <c r="BB22" s="118">
        <v>-5201.793424083996</v>
      </c>
      <c r="BC22" s="118">
        <v>6215.003473979511</v>
      </c>
      <c r="BD22" s="118">
        <v>-8590.630634683657</v>
      </c>
      <c r="BE22" s="118">
        <v>11109.99259377399</v>
      </c>
      <c r="BF22" s="118">
        <v>-4559.383980237091</v>
      </c>
      <c r="BG22" s="118"/>
      <c r="BH22" s="118"/>
      <c r="BI22" s="118"/>
      <c r="BJ22" s="118"/>
      <c r="BK22" s="118"/>
      <c r="BL22" s="118"/>
      <c r="BM22" s="118"/>
      <c r="BN22" s="118"/>
      <c r="BO22" s="118">
        <v>0.0</v>
      </c>
      <c r="BP22" s="118">
        <v>0.0</v>
      </c>
      <c r="BQ22" s="118"/>
      <c r="BR22" s="118"/>
      <c r="BS22" s="118">
        <v>0.0</v>
      </c>
      <c r="BT22" s="118">
        <v>0.0</v>
      </c>
      <c r="BU22" s="118">
        <v>0.0</v>
      </c>
      <c r="BV22" s="118">
        <v>0.0</v>
      </c>
      <c r="BW22" s="118"/>
      <c r="BX22" s="118"/>
      <c r="BY22" s="118"/>
      <c r="BZ22" s="118"/>
      <c r="CA22" s="119">
        <v>45813.0</v>
      </c>
      <c r="CB22" s="117" t="s">
        <v>384</v>
      </c>
      <c r="CC22" s="117" t="s">
        <v>396</v>
      </c>
      <c r="CD22" s="117" t="s">
        <v>397</v>
      </c>
      <c r="CE22" s="118">
        <v>7198.4</v>
      </c>
      <c r="CF22" s="118">
        <v>25.0</v>
      </c>
      <c r="CG22" s="118">
        <v>23.0</v>
      </c>
      <c r="CH22" s="117" t="s">
        <v>247</v>
      </c>
      <c r="CI22" s="117"/>
      <c r="CJ22" s="117"/>
      <c r="CK22" s="117" t="s">
        <v>372</v>
      </c>
      <c r="CL22" s="119">
        <v>46179.0</v>
      </c>
      <c r="CM22" s="117" t="s">
        <v>358</v>
      </c>
    </row>
    <row r="23">
      <c r="A23" s="114" t="s">
        <v>417</v>
      </c>
      <c r="B23" s="114" t="s">
        <v>214</v>
      </c>
      <c r="C23" s="114" t="s">
        <v>24</v>
      </c>
      <c r="D23" s="114" t="s">
        <v>418</v>
      </c>
      <c r="E23" s="114" t="s">
        <v>349</v>
      </c>
      <c r="F23" s="114"/>
      <c r="G23" s="114"/>
      <c r="H23" s="114"/>
      <c r="I23" s="115">
        <v>22042.0</v>
      </c>
      <c r="J23" s="114" t="s">
        <v>832</v>
      </c>
      <c r="K23" s="114" t="s">
        <v>419</v>
      </c>
      <c r="L23" s="116">
        <v>45813.0</v>
      </c>
      <c r="M23" s="114" t="s">
        <v>351</v>
      </c>
      <c r="N23" s="115">
        <v>6.0</v>
      </c>
      <c r="O23" s="114" t="s">
        <v>352</v>
      </c>
      <c r="P23" s="114" t="s">
        <v>975</v>
      </c>
      <c r="Q23" s="115">
        <v>-3568.763923366784</v>
      </c>
      <c r="R23" s="115"/>
      <c r="S23" s="115"/>
      <c r="T23" s="115"/>
      <c r="U23" s="115"/>
      <c r="V23" s="115">
        <v>-3568.763923366784</v>
      </c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>
        <v>0.0</v>
      </c>
      <c r="AH23" s="115">
        <v>0.0</v>
      </c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>
        <v>30060.895093085797</v>
      </c>
      <c r="AX23" s="115">
        <v>-44509.93482074301</v>
      </c>
      <c r="AY23" s="115">
        <v>29704.06448947659</v>
      </c>
      <c r="AZ23" s="115">
        <v>-28954.154103869358</v>
      </c>
      <c r="BA23" s="115">
        <v>16355.104404989233</v>
      </c>
      <c r="BB23" s="115">
        <v>-29668.235052328968</v>
      </c>
      <c r="BC23" s="115">
        <v>16431.177726469778</v>
      </c>
      <c r="BD23" s="115">
        <v>-17320.533538515494</v>
      </c>
      <c r="BE23" s="115">
        <v>9893.723601334774</v>
      </c>
      <c r="BF23" s="115">
        <v>-22317.498436628786</v>
      </c>
      <c r="BG23" s="115"/>
      <c r="BH23" s="115"/>
      <c r="BI23" s="115"/>
      <c r="BJ23" s="115"/>
      <c r="BK23" s="115"/>
      <c r="BL23" s="115"/>
      <c r="BM23" s="115"/>
      <c r="BN23" s="115"/>
      <c r="BO23" s="115">
        <v>0.0</v>
      </c>
      <c r="BP23" s="115">
        <v>0.0</v>
      </c>
      <c r="BQ23" s="115"/>
      <c r="BR23" s="115"/>
      <c r="BS23" s="115">
        <v>0.0</v>
      </c>
      <c r="BT23" s="115">
        <v>0.0</v>
      </c>
      <c r="BU23" s="115">
        <v>0.0</v>
      </c>
      <c r="BV23" s="115">
        <v>0.0</v>
      </c>
      <c r="BW23" s="115"/>
      <c r="BX23" s="115"/>
      <c r="BY23" s="115"/>
      <c r="BZ23" s="115"/>
      <c r="CA23" s="116">
        <v>45813.0</v>
      </c>
      <c r="CB23" s="114" t="s">
        <v>354</v>
      </c>
      <c r="CC23" s="114" t="s">
        <v>420</v>
      </c>
      <c r="CD23" s="114" t="s">
        <v>421</v>
      </c>
      <c r="CE23" s="115">
        <v>6864.27</v>
      </c>
      <c r="CF23" s="115">
        <v>25.0</v>
      </c>
      <c r="CG23" s="115">
        <v>23.0</v>
      </c>
      <c r="CH23" s="114" t="s">
        <v>24</v>
      </c>
      <c r="CI23" s="114"/>
      <c r="CJ23" s="114"/>
      <c r="CK23" s="114" t="s">
        <v>372</v>
      </c>
      <c r="CL23" s="116">
        <v>46179.0</v>
      </c>
      <c r="CM23" s="114" t="s">
        <v>358</v>
      </c>
    </row>
    <row r="24">
      <c r="A24" s="117" t="s">
        <v>628</v>
      </c>
      <c r="B24" s="117" t="s">
        <v>638</v>
      </c>
      <c r="C24" s="117" t="s">
        <v>25</v>
      </c>
      <c r="D24" s="117" t="s">
        <v>389</v>
      </c>
      <c r="E24" s="117" t="s">
        <v>349</v>
      </c>
      <c r="F24" s="117"/>
      <c r="G24" s="117"/>
      <c r="H24" s="117"/>
      <c r="I24" s="118">
        <v>19839.0</v>
      </c>
      <c r="J24" s="117" t="s">
        <v>868</v>
      </c>
      <c r="K24" s="117" t="s">
        <v>390</v>
      </c>
      <c r="L24" s="119">
        <v>45813.0</v>
      </c>
      <c r="M24" s="117" t="s">
        <v>351</v>
      </c>
      <c r="N24" s="118">
        <v>6.0</v>
      </c>
      <c r="O24" s="117" t="s">
        <v>352</v>
      </c>
      <c r="P24" s="117" t="s">
        <v>975</v>
      </c>
      <c r="Q24" s="118">
        <v>-5546.680504906473</v>
      </c>
      <c r="R24" s="118"/>
      <c r="S24" s="118"/>
      <c r="T24" s="118"/>
      <c r="U24" s="118"/>
      <c r="V24" s="118">
        <v>-5546.680504906473</v>
      </c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>
        <v>0.0</v>
      </c>
      <c r="AH24" s="118">
        <v>0.0</v>
      </c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>
        <v>11184.929088832523</v>
      </c>
      <c r="AX24" s="118">
        <v>-96487.49305941851</v>
      </c>
      <c r="AY24" s="118">
        <v>11594.928030384699</v>
      </c>
      <c r="AZ24" s="118">
        <v>-60142.20204201122</v>
      </c>
      <c r="BA24" s="118">
        <v>12930.636954517982</v>
      </c>
      <c r="BB24" s="118">
        <v>-35958.57908428228</v>
      </c>
      <c r="BC24" s="118">
        <v>10401.70938539422</v>
      </c>
      <c r="BD24" s="118">
        <v>-21905.234858248892</v>
      </c>
      <c r="BE24" s="118">
        <v>17067.10749010234</v>
      </c>
      <c r="BF24" s="118">
        <v>-28591.524147011973</v>
      </c>
      <c r="BG24" s="118"/>
      <c r="BH24" s="118"/>
      <c r="BI24" s="118"/>
      <c r="BJ24" s="118"/>
      <c r="BK24" s="118"/>
      <c r="BL24" s="118"/>
      <c r="BM24" s="118"/>
      <c r="BN24" s="118"/>
      <c r="BO24" s="118">
        <v>0.0</v>
      </c>
      <c r="BP24" s="118">
        <v>0.0</v>
      </c>
      <c r="BQ24" s="118"/>
      <c r="BR24" s="118"/>
      <c r="BS24" s="118">
        <v>0.0</v>
      </c>
      <c r="BT24" s="118">
        <v>0.0</v>
      </c>
      <c r="BU24" s="118">
        <v>0.0</v>
      </c>
      <c r="BV24" s="118">
        <v>0.0</v>
      </c>
      <c r="BW24" s="118"/>
      <c r="BX24" s="118"/>
      <c r="BY24" s="118"/>
      <c r="BZ24" s="118"/>
      <c r="CA24" s="119">
        <v>45813.0</v>
      </c>
      <c r="CB24" s="117" t="s">
        <v>384</v>
      </c>
      <c r="CC24" s="117" t="s">
        <v>391</v>
      </c>
      <c r="CD24" s="117" t="s">
        <v>392</v>
      </c>
      <c r="CE24" s="118">
        <v>12263.43</v>
      </c>
      <c r="CF24" s="118">
        <v>25.0</v>
      </c>
      <c r="CG24" s="118">
        <v>23.0</v>
      </c>
      <c r="CH24" s="117" t="s">
        <v>247</v>
      </c>
      <c r="CI24" s="117"/>
      <c r="CJ24" s="117"/>
      <c r="CK24" s="117" t="s">
        <v>372</v>
      </c>
      <c r="CL24" s="119">
        <v>46179.0</v>
      </c>
      <c r="CM24" s="117" t="s">
        <v>358</v>
      </c>
    </row>
    <row r="25">
      <c r="A25" s="114" t="s">
        <v>404</v>
      </c>
      <c r="B25" s="114" t="s">
        <v>416</v>
      </c>
      <c r="C25" s="114" t="s">
        <v>26</v>
      </c>
      <c r="D25" s="114" t="s">
        <v>406</v>
      </c>
      <c r="E25" s="114" t="s">
        <v>349</v>
      </c>
      <c r="F25" s="114"/>
      <c r="G25" s="114"/>
      <c r="H25" s="114"/>
      <c r="I25" s="115">
        <v>19109.0</v>
      </c>
      <c r="J25" s="114" t="s">
        <v>871</v>
      </c>
      <c r="K25" s="114" t="s">
        <v>407</v>
      </c>
      <c r="L25" s="116">
        <v>45813.0</v>
      </c>
      <c r="M25" s="114" t="s">
        <v>351</v>
      </c>
      <c r="N25" s="115">
        <v>6.0</v>
      </c>
      <c r="O25" s="114" t="s">
        <v>352</v>
      </c>
      <c r="P25" s="114" t="s">
        <v>975</v>
      </c>
      <c r="Q25" s="115">
        <v>-335.2718811669795</v>
      </c>
      <c r="R25" s="115"/>
      <c r="S25" s="115"/>
      <c r="T25" s="115"/>
      <c r="U25" s="115"/>
      <c r="V25" s="115">
        <v>-335.2718811669795</v>
      </c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>
        <v>0.0</v>
      </c>
      <c r="AH25" s="115">
        <v>0.0</v>
      </c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>
        <v>1187.0526491154997</v>
      </c>
      <c r="AX25" s="115">
        <v>-14664.238781954</v>
      </c>
      <c r="AY25" s="115">
        <v>1829.2736900173693</v>
      </c>
      <c r="AZ25" s="115">
        <v>-16536.116526746617</v>
      </c>
      <c r="BA25" s="115">
        <v>6280.955118959411</v>
      </c>
      <c r="BB25" s="115">
        <v>-7096.961601615732</v>
      </c>
      <c r="BC25" s="115">
        <v>4507.232147024607</v>
      </c>
      <c r="BD25" s="115">
        <v>-6081.960474562418</v>
      </c>
      <c r="BE25" s="115">
        <v>5763.446840996416</v>
      </c>
      <c r="BF25" s="115">
        <v>-5004.7249961149255</v>
      </c>
      <c r="BG25" s="115"/>
      <c r="BH25" s="115"/>
      <c r="BI25" s="115"/>
      <c r="BJ25" s="115"/>
      <c r="BK25" s="115"/>
      <c r="BL25" s="115"/>
      <c r="BM25" s="115"/>
      <c r="BN25" s="115"/>
      <c r="BO25" s="115">
        <v>0.0</v>
      </c>
      <c r="BP25" s="115">
        <v>0.0</v>
      </c>
      <c r="BQ25" s="115"/>
      <c r="BR25" s="115"/>
      <c r="BS25" s="115">
        <v>0.0</v>
      </c>
      <c r="BT25" s="115">
        <v>0.0</v>
      </c>
      <c r="BU25" s="115">
        <v>0.0</v>
      </c>
      <c r="BV25" s="115">
        <v>0.0</v>
      </c>
      <c r="BW25" s="115"/>
      <c r="BX25" s="115"/>
      <c r="BY25" s="115"/>
      <c r="BZ25" s="115"/>
      <c r="CA25" s="116">
        <v>45813.0</v>
      </c>
      <c r="CB25" s="114" t="s">
        <v>384</v>
      </c>
      <c r="CC25" s="114" t="s">
        <v>396</v>
      </c>
      <c r="CD25" s="114" t="s">
        <v>408</v>
      </c>
      <c r="CE25" s="115">
        <v>6542.43</v>
      </c>
      <c r="CF25" s="115">
        <v>25.0</v>
      </c>
      <c r="CG25" s="115">
        <v>23.0</v>
      </c>
      <c r="CH25" s="114" t="s">
        <v>247</v>
      </c>
      <c r="CI25" s="114"/>
      <c r="CJ25" s="114"/>
      <c r="CK25" s="114" t="s">
        <v>372</v>
      </c>
      <c r="CL25" s="116">
        <v>46179.0</v>
      </c>
      <c r="CM25" s="114" t="s">
        <v>358</v>
      </c>
    </row>
    <row r="26">
      <c r="A26" s="117" t="s">
        <v>404</v>
      </c>
      <c r="B26" s="117" t="s">
        <v>405</v>
      </c>
      <c r="C26" s="117" t="s">
        <v>26</v>
      </c>
      <c r="D26" s="117" t="s">
        <v>406</v>
      </c>
      <c r="E26" s="117" t="s">
        <v>349</v>
      </c>
      <c r="F26" s="117"/>
      <c r="G26" s="117"/>
      <c r="H26" s="117"/>
      <c r="I26" s="118">
        <v>18919.0</v>
      </c>
      <c r="J26" s="117" t="s">
        <v>872</v>
      </c>
      <c r="K26" s="117" t="s">
        <v>407</v>
      </c>
      <c r="L26" s="119">
        <v>45813.0</v>
      </c>
      <c r="M26" s="117" t="s">
        <v>351</v>
      </c>
      <c r="N26" s="118">
        <v>6.0</v>
      </c>
      <c r="O26" s="117" t="s">
        <v>352</v>
      </c>
      <c r="P26" s="117" t="s">
        <v>975</v>
      </c>
      <c r="Q26" s="118">
        <v>-3925.4031953598205</v>
      </c>
      <c r="R26" s="118"/>
      <c r="S26" s="118"/>
      <c r="T26" s="118"/>
      <c r="U26" s="118"/>
      <c r="V26" s="118">
        <v>-3925.4031953598205</v>
      </c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>
        <v>0.0</v>
      </c>
      <c r="AH26" s="118">
        <v>0.0</v>
      </c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>
        <v>2970.0519961017744</v>
      </c>
      <c r="AX26" s="118">
        <v>-58717.525687919</v>
      </c>
      <c r="AY26" s="118">
        <v>3737.725115247782</v>
      </c>
      <c r="AZ26" s="118">
        <v>-38368.80539606089</v>
      </c>
      <c r="BA26" s="118">
        <v>1621.0731061953559</v>
      </c>
      <c r="BB26" s="118">
        <v>-22664.90598191125</v>
      </c>
      <c r="BC26" s="118">
        <v>3999.133165609376</v>
      </c>
      <c r="BD26" s="118">
        <v>-11917.965783282878</v>
      </c>
      <c r="BE26" s="118">
        <v>7172.219242483462</v>
      </c>
      <c r="BF26" s="118">
        <v>-20297.219500525858</v>
      </c>
      <c r="BG26" s="118"/>
      <c r="BH26" s="118"/>
      <c r="BI26" s="118"/>
      <c r="BJ26" s="118"/>
      <c r="BK26" s="118"/>
      <c r="BL26" s="118"/>
      <c r="BM26" s="118"/>
      <c r="BN26" s="118"/>
      <c r="BO26" s="118">
        <v>0.0</v>
      </c>
      <c r="BP26" s="118">
        <v>0.0</v>
      </c>
      <c r="BQ26" s="118"/>
      <c r="BR26" s="118"/>
      <c r="BS26" s="118">
        <v>0.0</v>
      </c>
      <c r="BT26" s="118">
        <v>0.0</v>
      </c>
      <c r="BU26" s="118">
        <v>0.0</v>
      </c>
      <c r="BV26" s="118">
        <v>0.0</v>
      </c>
      <c r="BW26" s="118"/>
      <c r="BX26" s="118"/>
      <c r="BY26" s="118"/>
      <c r="BZ26" s="118"/>
      <c r="CA26" s="119">
        <v>45813.0</v>
      </c>
      <c r="CB26" s="117" t="s">
        <v>384</v>
      </c>
      <c r="CC26" s="117" t="s">
        <v>396</v>
      </c>
      <c r="CD26" s="117" t="s">
        <v>408</v>
      </c>
      <c r="CE26" s="118">
        <v>12119.23</v>
      </c>
      <c r="CF26" s="118">
        <v>25.0</v>
      </c>
      <c r="CG26" s="118">
        <v>23.0</v>
      </c>
      <c r="CH26" s="117" t="s">
        <v>247</v>
      </c>
      <c r="CI26" s="117"/>
      <c r="CJ26" s="117"/>
      <c r="CK26" s="117" t="s">
        <v>372</v>
      </c>
      <c r="CL26" s="119">
        <v>46179.0</v>
      </c>
      <c r="CM26" s="117" t="s">
        <v>358</v>
      </c>
    </row>
    <row r="27">
      <c r="A27" s="114" t="s">
        <v>404</v>
      </c>
      <c r="B27" s="114" t="s">
        <v>633</v>
      </c>
      <c r="C27" s="114" t="s">
        <v>26</v>
      </c>
      <c r="D27" s="114" t="s">
        <v>406</v>
      </c>
      <c r="E27" s="114" t="s">
        <v>349</v>
      </c>
      <c r="F27" s="114"/>
      <c r="G27" s="114"/>
      <c r="H27" s="114"/>
      <c r="I27" s="115">
        <v>18920.0</v>
      </c>
      <c r="J27" s="114" t="s">
        <v>874</v>
      </c>
      <c r="K27" s="114" t="s">
        <v>407</v>
      </c>
      <c r="L27" s="116">
        <v>45813.0</v>
      </c>
      <c r="M27" s="114" t="s">
        <v>351</v>
      </c>
      <c r="N27" s="115">
        <v>6.0</v>
      </c>
      <c r="O27" s="114" t="s">
        <v>352</v>
      </c>
      <c r="P27" s="114" t="s">
        <v>975</v>
      </c>
      <c r="Q27" s="115">
        <v>-1791.622630253264</v>
      </c>
      <c r="R27" s="115"/>
      <c r="S27" s="115"/>
      <c r="T27" s="115"/>
      <c r="U27" s="115"/>
      <c r="V27" s="115">
        <v>-1791.622630253264</v>
      </c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>
        <v>0.0</v>
      </c>
      <c r="AH27" s="115">
        <v>0.0</v>
      </c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>
        <v>4230.686608128652</v>
      </c>
      <c r="AX27" s="115">
        <v>-36636.17153084852</v>
      </c>
      <c r="AY27" s="115">
        <v>8711.752645028697</v>
      </c>
      <c r="AZ27" s="115">
        <v>-31035.38049908031</v>
      </c>
      <c r="BA27" s="115">
        <v>6845.664975164651</v>
      </c>
      <c r="BB27" s="115">
        <v>-19052.04926904127</v>
      </c>
      <c r="BC27" s="115">
        <v>15978.68802112385</v>
      </c>
      <c r="BD27" s="115">
        <v>-10631.00163863007</v>
      </c>
      <c r="BE27" s="115">
        <v>10153.688643283876</v>
      </c>
      <c r="BF27" s="115">
        <v>-27707.759319654273</v>
      </c>
      <c r="BG27" s="115"/>
      <c r="BH27" s="115"/>
      <c r="BI27" s="115"/>
      <c r="BJ27" s="115"/>
      <c r="BK27" s="115"/>
      <c r="BL27" s="115"/>
      <c r="BM27" s="115"/>
      <c r="BN27" s="115"/>
      <c r="BO27" s="115">
        <v>0.0</v>
      </c>
      <c r="BP27" s="115">
        <v>0.0</v>
      </c>
      <c r="BQ27" s="115"/>
      <c r="BR27" s="115"/>
      <c r="BS27" s="115">
        <v>0.0</v>
      </c>
      <c r="BT27" s="115">
        <v>0.0</v>
      </c>
      <c r="BU27" s="115">
        <v>0.0</v>
      </c>
      <c r="BV27" s="115">
        <v>0.0</v>
      </c>
      <c r="BW27" s="115"/>
      <c r="BX27" s="115"/>
      <c r="BY27" s="115"/>
      <c r="BZ27" s="115"/>
      <c r="CA27" s="116">
        <v>45813.0</v>
      </c>
      <c r="CB27" s="114" t="s">
        <v>384</v>
      </c>
      <c r="CC27" s="114" t="s">
        <v>396</v>
      </c>
      <c r="CD27" s="114" t="s">
        <v>408</v>
      </c>
      <c r="CE27" s="115">
        <v>18467.75</v>
      </c>
      <c r="CF27" s="115">
        <v>25.0</v>
      </c>
      <c r="CG27" s="115">
        <v>23.0</v>
      </c>
      <c r="CH27" s="114" t="s">
        <v>247</v>
      </c>
      <c r="CI27" s="114"/>
      <c r="CJ27" s="114"/>
      <c r="CK27" s="114" t="s">
        <v>372</v>
      </c>
      <c r="CL27" s="116">
        <v>46179.0</v>
      </c>
      <c r="CM27" s="114" t="s">
        <v>358</v>
      </c>
    </row>
    <row r="28">
      <c r="A28" s="117" t="s">
        <v>417</v>
      </c>
      <c r="B28" s="117" t="s">
        <v>168</v>
      </c>
      <c r="C28" s="117" t="s">
        <v>24</v>
      </c>
      <c r="D28" s="117" t="s">
        <v>418</v>
      </c>
      <c r="E28" s="117" t="s">
        <v>349</v>
      </c>
      <c r="F28" s="117"/>
      <c r="G28" s="117"/>
      <c r="H28" s="117"/>
      <c r="I28" s="118">
        <v>22039.0</v>
      </c>
      <c r="J28" s="117" t="s">
        <v>840</v>
      </c>
      <c r="K28" s="117" t="s">
        <v>419</v>
      </c>
      <c r="L28" s="119">
        <v>45813.0</v>
      </c>
      <c r="M28" s="117" t="s">
        <v>351</v>
      </c>
      <c r="N28" s="118">
        <v>6.0</v>
      </c>
      <c r="O28" s="117" t="s">
        <v>352</v>
      </c>
      <c r="P28" s="117" t="s">
        <v>975</v>
      </c>
      <c r="Q28" s="118">
        <v>-2353.7645559003477</v>
      </c>
      <c r="R28" s="118"/>
      <c r="S28" s="118"/>
      <c r="T28" s="118"/>
      <c r="U28" s="118"/>
      <c r="V28" s="118">
        <v>-2353.7645559003477</v>
      </c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>
        <v>0.0</v>
      </c>
      <c r="AH28" s="118">
        <v>0.0</v>
      </c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>
        <v>13738.8609769886</v>
      </c>
      <c r="AX28" s="118">
        <v>-18739.371233599806</v>
      </c>
      <c r="AY28" s="118">
        <v>15052.531795071733</v>
      </c>
      <c r="AZ28" s="118">
        <v>-17293.140687626277</v>
      </c>
      <c r="BA28" s="118">
        <v>9327.960995642843</v>
      </c>
      <c r="BB28" s="118">
        <v>-13474.64709036257</v>
      </c>
      <c r="BC28" s="118">
        <v>3508.751482853357</v>
      </c>
      <c r="BD28" s="118">
        <v>-9576.486943893571</v>
      </c>
      <c r="BE28" s="118">
        <v>12015.690227197105</v>
      </c>
      <c r="BF28" s="118">
        <v>-10094.64086087662</v>
      </c>
      <c r="BG28" s="118"/>
      <c r="BH28" s="118"/>
      <c r="BI28" s="118"/>
      <c r="BJ28" s="118"/>
      <c r="BK28" s="118"/>
      <c r="BL28" s="118"/>
      <c r="BM28" s="118"/>
      <c r="BN28" s="118"/>
      <c r="BO28" s="118">
        <v>0.0</v>
      </c>
      <c r="BP28" s="118">
        <v>0.0</v>
      </c>
      <c r="BQ28" s="118"/>
      <c r="BR28" s="118"/>
      <c r="BS28" s="118">
        <v>0.0</v>
      </c>
      <c r="BT28" s="118">
        <v>0.0</v>
      </c>
      <c r="BU28" s="118">
        <v>0.0</v>
      </c>
      <c r="BV28" s="118">
        <v>0.0</v>
      </c>
      <c r="BW28" s="118"/>
      <c r="BX28" s="118"/>
      <c r="BY28" s="118"/>
      <c r="BZ28" s="118"/>
      <c r="CA28" s="119">
        <v>45813.0</v>
      </c>
      <c r="CB28" s="117" t="s">
        <v>354</v>
      </c>
      <c r="CC28" s="117" t="s">
        <v>420</v>
      </c>
      <c r="CD28" s="117" t="s">
        <v>421</v>
      </c>
      <c r="CE28" s="118">
        <v>20906.28</v>
      </c>
      <c r="CF28" s="118">
        <v>25.0</v>
      </c>
      <c r="CG28" s="118">
        <v>23.0</v>
      </c>
      <c r="CH28" s="117" t="s">
        <v>24</v>
      </c>
      <c r="CI28" s="117"/>
      <c r="CJ28" s="117"/>
      <c r="CK28" s="117" t="s">
        <v>372</v>
      </c>
      <c r="CL28" s="119">
        <v>46179.0</v>
      </c>
      <c r="CM28" s="117" t="s">
        <v>358</v>
      </c>
    </row>
    <row r="29">
      <c r="A29" s="114" t="s">
        <v>626</v>
      </c>
      <c r="B29" s="114" t="s">
        <v>632</v>
      </c>
      <c r="C29" s="114" t="s">
        <v>26</v>
      </c>
      <c r="D29" s="114" t="s">
        <v>406</v>
      </c>
      <c r="E29" s="114" t="s">
        <v>349</v>
      </c>
      <c r="F29" s="114"/>
      <c r="G29" s="114"/>
      <c r="H29" s="114"/>
      <c r="I29" s="115">
        <v>19110.0</v>
      </c>
      <c r="J29" s="114" t="s">
        <v>869</v>
      </c>
      <c r="K29" s="114" t="s">
        <v>521</v>
      </c>
      <c r="L29" s="116">
        <v>45813.0</v>
      </c>
      <c r="M29" s="114" t="s">
        <v>351</v>
      </c>
      <c r="N29" s="115">
        <v>6.0</v>
      </c>
      <c r="O29" s="114" t="s">
        <v>352</v>
      </c>
      <c r="P29" s="114" t="s">
        <v>975</v>
      </c>
      <c r="Q29" s="115">
        <v>-1296.4850089418437</v>
      </c>
      <c r="R29" s="115"/>
      <c r="S29" s="115"/>
      <c r="T29" s="115"/>
      <c r="U29" s="115"/>
      <c r="V29" s="115">
        <v>-1296.4850089418437</v>
      </c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>
        <v>0.0</v>
      </c>
      <c r="AH29" s="115">
        <v>0.0</v>
      </c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>
        <v>12146.62975959488</v>
      </c>
      <c r="AX29" s="115">
        <v>-49622.97123064689</v>
      </c>
      <c r="AY29" s="115">
        <v>9088.858814916779</v>
      </c>
      <c r="AZ29" s="115">
        <v>-41893.93768479507</v>
      </c>
      <c r="BA29" s="115">
        <v>12788.537878710826</v>
      </c>
      <c r="BB29" s="115">
        <v>-18760.807773681718</v>
      </c>
      <c r="BC29" s="115">
        <v>10291.117202254056</v>
      </c>
      <c r="BD29" s="115">
        <v>-10987.005606160834</v>
      </c>
      <c r="BE29" s="115">
        <v>10793.496470174756</v>
      </c>
      <c r="BF29" s="115">
        <v>-16069.877961238872</v>
      </c>
      <c r="BG29" s="115"/>
      <c r="BH29" s="115"/>
      <c r="BI29" s="115"/>
      <c r="BJ29" s="115"/>
      <c r="BK29" s="115"/>
      <c r="BL29" s="115"/>
      <c r="BM29" s="115"/>
      <c r="BN29" s="115"/>
      <c r="BO29" s="115">
        <v>0.0</v>
      </c>
      <c r="BP29" s="115">
        <v>0.0</v>
      </c>
      <c r="BQ29" s="115"/>
      <c r="BR29" s="115"/>
      <c r="BS29" s="115">
        <v>0.0</v>
      </c>
      <c r="BT29" s="115">
        <v>0.0</v>
      </c>
      <c r="BU29" s="115">
        <v>0.0</v>
      </c>
      <c r="BV29" s="115">
        <v>0.0</v>
      </c>
      <c r="BW29" s="115"/>
      <c r="BX29" s="115"/>
      <c r="BY29" s="115"/>
      <c r="BZ29" s="115"/>
      <c r="CA29" s="116">
        <v>45813.0</v>
      </c>
      <c r="CB29" s="114" t="s">
        <v>384</v>
      </c>
      <c r="CC29" s="114" t="s">
        <v>396</v>
      </c>
      <c r="CD29" s="114" t="s">
        <v>522</v>
      </c>
      <c r="CE29" s="115">
        <v>7085.92</v>
      </c>
      <c r="CF29" s="115">
        <v>25.0</v>
      </c>
      <c r="CG29" s="115">
        <v>23.0</v>
      </c>
      <c r="CH29" s="114" t="s">
        <v>247</v>
      </c>
      <c r="CI29" s="114"/>
      <c r="CJ29" s="114"/>
      <c r="CK29" s="114" t="s">
        <v>372</v>
      </c>
      <c r="CL29" s="116">
        <v>46179.0</v>
      </c>
      <c r="CM29" s="114" t="s">
        <v>358</v>
      </c>
    </row>
    <row r="30">
      <c r="A30" s="117" t="s">
        <v>626</v>
      </c>
      <c r="B30" s="117" t="s">
        <v>627</v>
      </c>
      <c r="C30" s="117" t="s">
        <v>26</v>
      </c>
      <c r="D30" s="117" t="s">
        <v>406</v>
      </c>
      <c r="E30" s="117" t="s">
        <v>349</v>
      </c>
      <c r="F30" s="117"/>
      <c r="G30" s="117"/>
      <c r="H30" s="117"/>
      <c r="I30" s="118">
        <v>19111.0</v>
      </c>
      <c r="J30" s="117" t="s">
        <v>874</v>
      </c>
      <c r="K30" s="117" t="s">
        <v>521</v>
      </c>
      <c r="L30" s="119">
        <v>45813.0</v>
      </c>
      <c r="M30" s="117" t="s">
        <v>351</v>
      </c>
      <c r="N30" s="118">
        <v>6.0</v>
      </c>
      <c r="O30" s="117" t="s">
        <v>352</v>
      </c>
      <c r="P30" s="117" t="s">
        <v>975</v>
      </c>
      <c r="Q30" s="118">
        <v>-106.19032664417591</v>
      </c>
      <c r="R30" s="118"/>
      <c r="S30" s="118"/>
      <c r="T30" s="118"/>
      <c r="U30" s="118"/>
      <c r="V30" s="118">
        <v>-106.19032664417591</v>
      </c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>
        <v>0.0</v>
      </c>
      <c r="AH30" s="118">
        <v>0.0</v>
      </c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>
        <v>4230.686608128652</v>
      </c>
      <c r="AX30" s="118">
        <v>-36636.17153084852</v>
      </c>
      <c r="AY30" s="118">
        <v>8711.752645028697</v>
      </c>
      <c r="AZ30" s="118">
        <v>-31035.38049908031</v>
      </c>
      <c r="BA30" s="118">
        <v>6845.664975164651</v>
      </c>
      <c r="BB30" s="118">
        <v>-19052.04926904127</v>
      </c>
      <c r="BC30" s="118">
        <v>15978.68802112385</v>
      </c>
      <c r="BD30" s="118">
        <v>-10631.00163863007</v>
      </c>
      <c r="BE30" s="118">
        <v>10153.688643283876</v>
      </c>
      <c r="BF30" s="118">
        <v>-27707.759319654273</v>
      </c>
      <c r="BG30" s="118"/>
      <c r="BH30" s="118"/>
      <c r="BI30" s="118"/>
      <c r="BJ30" s="118"/>
      <c r="BK30" s="118"/>
      <c r="BL30" s="118"/>
      <c r="BM30" s="118"/>
      <c r="BN30" s="118"/>
      <c r="BO30" s="118">
        <v>0.0</v>
      </c>
      <c r="BP30" s="118">
        <v>0.0</v>
      </c>
      <c r="BQ30" s="118"/>
      <c r="BR30" s="118"/>
      <c r="BS30" s="118">
        <v>0.0</v>
      </c>
      <c r="BT30" s="118">
        <v>0.0</v>
      </c>
      <c r="BU30" s="118">
        <v>0.0</v>
      </c>
      <c r="BV30" s="118">
        <v>0.0</v>
      </c>
      <c r="BW30" s="118"/>
      <c r="BX30" s="118"/>
      <c r="BY30" s="118"/>
      <c r="BZ30" s="118"/>
      <c r="CA30" s="119">
        <v>45813.0</v>
      </c>
      <c r="CB30" s="117" t="s">
        <v>384</v>
      </c>
      <c r="CC30" s="117" t="s">
        <v>396</v>
      </c>
      <c r="CD30" s="117" t="s">
        <v>522</v>
      </c>
      <c r="CE30" s="118">
        <v>12122.59</v>
      </c>
      <c r="CF30" s="118">
        <v>25.0</v>
      </c>
      <c r="CG30" s="118">
        <v>23.0</v>
      </c>
      <c r="CH30" s="117" t="s">
        <v>247</v>
      </c>
      <c r="CI30" s="117"/>
      <c r="CJ30" s="117"/>
      <c r="CK30" s="117" t="s">
        <v>372</v>
      </c>
      <c r="CL30" s="119">
        <v>46179.0</v>
      </c>
      <c r="CM30" s="117" t="s">
        <v>358</v>
      </c>
    </row>
    <row r="31">
      <c r="A31" s="114" t="s">
        <v>417</v>
      </c>
      <c r="B31" s="114" t="s">
        <v>162</v>
      </c>
      <c r="C31" s="114" t="s">
        <v>24</v>
      </c>
      <c r="D31" s="114" t="s">
        <v>418</v>
      </c>
      <c r="E31" s="114" t="s">
        <v>349</v>
      </c>
      <c r="F31" s="114"/>
      <c r="G31" s="114"/>
      <c r="H31" s="114"/>
      <c r="I31" s="115">
        <v>22038.0</v>
      </c>
      <c r="J31" s="114" t="s">
        <v>844</v>
      </c>
      <c r="K31" s="114" t="s">
        <v>419</v>
      </c>
      <c r="L31" s="116">
        <v>45813.0</v>
      </c>
      <c r="M31" s="114" t="s">
        <v>351</v>
      </c>
      <c r="N31" s="115">
        <v>6.0</v>
      </c>
      <c r="O31" s="114" t="s">
        <v>352</v>
      </c>
      <c r="P31" s="114" t="s">
        <v>975</v>
      </c>
      <c r="Q31" s="115">
        <v>1439.6142780649816</v>
      </c>
      <c r="R31" s="115"/>
      <c r="S31" s="115"/>
      <c r="T31" s="115"/>
      <c r="U31" s="115"/>
      <c r="V31" s="115">
        <v>1439.6142780649816</v>
      </c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>
        <v>0.0</v>
      </c>
      <c r="AH31" s="115">
        <v>0.0</v>
      </c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>
        <v>5537.798949628479</v>
      </c>
      <c r="AX31" s="115">
        <v>-15565.337894693559</v>
      </c>
      <c r="AY31" s="115">
        <v>3952.0971189842817</v>
      </c>
      <c r="AZ31" s="115">
        <v>-15972.759080958689</v>
      </c>
      <c r="BA31" s="115">
        <v>3549.669885398064</v>
      </c>
      <c r="BB31" s="115">
        <v>-3815.631871944212</v>
      </c>
      <c r="BC31" s="115">
        <v>2191.653811862604</v>
      </c>
      <c r="BD31" s="115">
        <v>-2766.085486369566</v>
      </c>
      <c r="BE31" s="115">
        <v>3146.144017979835</v>
      </c>
      <c r="BF31" s="115">
        <v>-2837.674330019022</v>
      </c>
      <c r="BG31" s="115"/>
      <c r="BH31" s="115"/>
      <c r="BI31" s="115"/>
      <c r="BJ31" s="115"/>
      <c r="BK31" s="115"/>
      <c r="BL31" s="115"/>
      <c r="BM31" s="115"/>
      <c r="BN31" s="115"/>
      <c r="BO31" s="115">
        <v>0.0</v>
      </c>
      <c r="BP31" s="115">
        <v>0.0</v>
      </c>
      <c r="BQ31" s="115"/>
      <c r="BR31" s="115"/>
      <c r="BS31" s="115">
        <v>0.0</v>
      </c>
      <c r="BT31" s="115">
        <v>0.0</v>
      </c>
      <c r="BU31" s="115">
        <v>0.0</v>
      </c>
      <c r="BV31" s="115">
        <v>0.0</v>
      </c>
      <c r="BW31" s="115"/>
      <c r="BX31" s="115"/>
      <c r="BY31" s="115"/>
      <c r="BZ31" s="115"/>
      <c r="CA31" s="116">
        <v>45813.0</v>
      </c>
      <c r="CB31" s="114" t="s">
        <v>354</v>
      </c>
      <c r="CC31" s="114" t="s">
        <v>420</v>
      </c>
      <c r="CD31" s="114" t="s">
        <v>421</v>
      </c>
      <c r="CE31" s="115">
        <v>20203.45</v>
      </c>
      <c r="CF31" s="115">
        <v>25.0</v>
      </c>
      <c r="CG31" s="115">
        <v>23.0</v>
      </c>
      <c r="CH31" s="114" t="s">
        <v>24</v>
      </c>
      <c r="CI31" s="114"/>
      <c r="CJ31" s="114"/>
      <c r="CK31" s="114" t="s">
        <v>357</v>
      </c>
      <c r="CL31" s="116">
        <v>46179.0</v>
      </c>
      <c r="CM31" s="114" t="s">
        <v>358</v>
      </c>
    </row>
    <row r="32">
      <c r="A32" s="117" t="s">
        <v>404</v>
      </c>
      <c r="B32" s="117" t="s">
        <v>634</v>
      </c>
      <c r="C32" s="117" t="s">
        <v>26</v>
      </c>
      <c r="D32" s="117" t="s">
        <v>406</v>
      </c>
      <c r="E32" s="117" t="s">
        <v>349</v>
      </c>
      <c r="F32" s="117"/>
      <c r="G32" s="117"/>
      <c r="H32" s="117"/>
      <c r="I32" s="118">
        <v>18907.0</v>
      </c>
      <c r="J32" s="117" t="s">
        <v>868</v>
      </c>
      <c r="K32" s="117" t="s">
        <v>407</v>
      </c>
      <c r="L32" s="119">
        <v>45813.0</v>
      </c>
      <c r="M32" s="117" t="s">
        <v>351</v>
      </c>
      <c r="N32" s="118">
        <v>6.0</v>
      </c>
      <c r="O32" s="117" t="s">
        <v>352</v>
      </c>
      <c r="P32" s="117" t="s">
        <v>975</v>
      </c>
      <c r="Q32" s="118">
        <v>-2460.5440255299827</v>
      </c>
      <c r="R32" s="118"/>
      <c r="S32" s="118"/>
      <c r="T32" s="118"/>
      <c r="U32" s="118"/>
      <c r="V32" s="118">
        <v>-2460.5440255299827</v>
      </c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>
        <v>0.0</v>
      </c>
      <c r="AH32" s="118">
        <v>0.0</v>
      </c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>
        <v>11184.929088832523</v>
      </c>
      <c r="AX32" s="118">
        <v>-96487.49305941851</v>
      </c>
      <c r="AY32" s="118">
        <v>11594.928030384699</v>
      </c>
      <c r="AZ32" s="118">
        <v>-60142.20204201122</v>
      </c>
      <c r="BA32" s="118">
        <v>12930.636954517982</v>
      </c>
      <c r="BB32" s="118">
        <v>-35958.57908428228</v>
      </c>
      <c r="BC32" s="118">
        <v>10401.70938539422</v>
      </c>
      <c r="BD32" s="118">
        <v>-21905.234858248892</v>
      </c>
      <c r="BE32" s="118">
        <v>17067.10749010234</v>
      </c>
      <c r="BF32" s="118">
        <v>-28591.524147011973</v>
      </c>
      <c r="BG32" s="118"/>
      <c r="BH32" s="118"/>
      <c r="BI32" s="118"/>
      <c r="BJ32" s="118"/>
      <c r="BK32" s="118"/>
      <c r="BL32" s="118"/>
      <c r="BM32" s="118"/>
      <c r="BN32" s="118"/>
      <c r="BO32" s="118">
        <v>0.0</v>
      </c>
      <c r="BP32" s="118">
        <v>0.0</v>
      </c>
      <c r="BQ32" s="118"/>
      <c r="BR32" s="118"/>
      <c r="BS32" s="118">
        <v>0.0</v>
      </c>
      <c r="BT32" s="118">
        <v>0.0</v>
      </c>
      <c r="BU32" s="118">
        <v>0.0</v>
      </c>
      <c r="BV32" s="118">
        <v>0.0</v>
      </c>
      <c r="BW32" s="118"/>
      <c r="BX32" s="118"/>
      <c r="BY32" s="118"/>
      <c r="BZ32" s="118"/>
      <c r="CA32" s="119">
        <v>45813.0</v>
      </c>
      <c r="CB32" s="117" t="s">
        <v>384</v>
      </c>
      <c r="CC32" s="117" t="s">
        <v>396</v>
      </c>
      <c r="CD32" s="117" t="s">
        <v>408</v>
      </c>
      <c r="CE32" s="118">
        <v>5871.15</v>
      </c>
      <c r="CF32" s="118">
        <v>25.0</v>
      </c>
      <c r="CG32" s="118">
        <v>23.0</v>
      </c>
      <c r="CH32" s="117" t="s">
        <v>247</v>
      </c>
      <c r="CI32" s="117"/>
      <c r="CJ32" s="117"/>
      <c r="CK32" s="117" t="s">
        <v>372</v>
      </c>
      <c r="CL32" s="119">
        <v>46179.0</v>
      </c>
      <c r="CM32" s="117" t="s">
        <v>358</v>
      </c>
    </row>
    <row r="33">
      <c r="A33" s="114" t="s">
        <v>628</v>
      </c>
      <c r="B33" s="114" t="s">
        <v>635</v>
      </c>
      <c r="C33" s="114" t="s">
        <v>25</v>
      </c>
      <c r="D33" s="114" t="s">
        <v>389</v>
      </c>
      <c r="E33" s="114" t="s">
        <v>349</v>
      </c>
      <c r="F33" s="114"/>
      <c r="G33" s="114"/>
      <c r="H33" s="114"/>
      <c r="I33" s="115">
        <v>19843.0</v>
      </c>
      <c r="J33" s="114" t="s">
        <v>874</v>
      </c>
      <c r="K33" s="114" t="s">
        <v>390</v>
      </c>
      <c r="L33" s="116">
        <v>45813.0</v>
      </c>
      <c r="M33" s="114" t="s">
        <v>351</v>
      </c>
      <c r="N33" s="115">
        <v>6.0</v>
      </c>
      <c r="O33" s="114" t="s">
        <v>352</v>
      </c>
      <c r="P33" s="114" t="s">
        <v>975</v>
      </c>
      <c r="Q33" s="115">
        <v>-1760.4600508884641</v>
      </c>
      <c r="R33" s="115"/>
      <c r="S33" s="115"/>
      <c r="T33" s="115"/>
      <c r="U33" s="115"/>
      <c r="V33" s="115">
        <v>-1760.4600508884641</v>
      </c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>
        <v>0.0</v>
      </c>
      <c r="AH33" s="115">
        <v>0.0</v>
      </c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>
        <v>4230.686608128652</v>
      </c>
      <c r="AX33" s="115">
        <v>-36636.17153084852</v>
      </c>
      <c r="AY33" s="115">
        <v>8711.752645028697</v>
      </c>
      <c r="AZ33" s="115">
        <v>-31035.38049908031</v>
      </c>
      <c r="BA33" s="115">
        <v>6845.664975164651</v>
      </c>
      <c r="BB33" s="115">
        <v>-19052.04926904127</v>
      </c>
      <c r="BC33" s="115">
        <v>15978.68802112385</v>
      </c>
      <c r="BD33" s="115">
        <v>-10631.00163863007</v>
      </c>
      <c r="BE33" s="115">
        <v>10153.688643283876</v>
      </c>
      <c r="BF33" s="115">
        <v>-27707.759319654273</v>
      </c>
      <c r="BG33" s="115"/>
      <c r="BH33" s="115"/>
      <c r="BI33" s="115"/>
      <c r="BJ33" s="115"/>
      <c r="BK33" s="115"/>
      <c r="BL33" s="115"/>
      <c r="BM33" s="115"/>
      <c r="BN33" s="115"/>
      <c r="BO33" s="115">
        <v>0.0</v>
      </c>
      <c r="BP33" s="115">
        <v>0.0</v>
      </c>
      <c r="BQ33" s="115"/>
      <c r="BR33" s="115"/>
      <c r="BS33" s="115">
        <v>0.0</v>
      </c>
      <c r="BT33" s="115">
        <v>0.0</v>
      </c>
      <c r="BU33" s="115">
        <v>0.0</v>
      </c>
      <c r="BV33" s="115">
        <v>0.0</v>
      </c>
      <c r="BW33" s="115"/>
      <c r="BX33" s="115"/>
      <c r="BY33" s="115"/>
      <c r="BZ33" s="115"/>
      <c r="CA33" s="116">
        <v>45813.0</v>
      </c>
      <c r="CB33" s="114" t="s">
        <v>384</v>
      </c>
      <c r="CC33" s="114" t="s">
        <v>391</v>
      </c>
      <c r="CD33" s="114" t="s">
        <v>392</v>
      </c>
      <c r="CE33" s="115">
        <v>14303.97</v>
      </c>
      <c r="CF33" s="115">
        <v>25.0</v>
      </c>
      <c r="CG33" s="115">
        <v>23.0</v>
      </c>
      <c r="CH33" s="114" t="s">
        <v>247</v>
      </c>
      <c r="CI33" s="114"/>
      <c r="CJ33" s="114"/>
      <c r="CK33" s="114" t="s">
        <v>372</v>
      </c>
      <c r="CL33" s="116">
        <v>46179.0</v>
      </c>
      <c r="CM33" s="114" t="s">
        <v>358</v>
      </c>
    </row>
    <row r="34">
      <c r="A34" s="117" t="s">
        <v>628</v>
      </c>
      <c r="B34" s="117" t="s">
        <v>629</v>
      </c>
      <c r="C34" s="117" t="s">
        <v>25</v>
      </c>
      <c r="D34" s="117" t="s">
        <v>389</v>
      </c>
      <c r="E34" s="117" t="s">
        <v>349</v>
      </c>
      <c r="F34" s="117"/>
      <c r="G34" s="117"/>
      <c r="H34" s="117"/>
      <c r="I34" s="118">
        <v>19470.0</v>
      </c>
      <c r="J34" s="117" t="s">
        <v>869</v>
      </c>
      <c r="K34" s="117" t="s">
        <v>390</v>
      </c>
      <c r="L34" s="119">
        <v>45813.0</v>
      </c>
      <c r="M34" s="117" t="s">
        <v>351</v>
      </c>
      <c r="N34" s="118">
        <v>6.0</v>
      </c>
      <c r="O34" s="117" t="s">
        <v>352</v>
      </c>
      <c r="P34" s="117" t="s">
        <v>975</v>
      </c>
      <c r="Q34" s="118">
        <v>-992.5415816046348</v>
      </c>
      <c r="R34" s="118"/>
      <c r="S34" s="118"/>
      <c r="T34" s="118"/>
      <c r="U34" s="118"/>
      <c r="V34" s="118">
        <v>-992.5415816046348</v>
      </c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>
        <v>0.0</v>
      </c>
      <c r="AH34" s="118">
        <v>0.0</v>
      </c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>
        <v>12146.62975959488</v>
      </c>
      <c r="AX34" s="118">
        <v>-49622.97123064689</v>
      </c>
      <c r="AY34" s="118">
        <v>9088.858814916779</v>
      </c>
      <c r="AZ34" s="118">
        <v>-41893.93768479507</v>
      </c>
      <c r="BA34" s="118">
        <v>12788.537878710826</v>
      </c>
      <c r="BB34" s="118">
        <v>-18760.807773681718</v>
      </c>
      <c r="BC34" s="118">
        <v>10291.117202254056</v>
      </c>
      <c r="BD34" s="118">
        <v>-10987.005606160834</v>
      </c>
      <c r="BE34" s="118">
        <v>10793.496470174756</v>
      </c>
      <c r="BF34" s="118">
        <v>-16069.877961238872</v>
      </c>
      <c r="BG34" s="118"/>
      <c r="BH34" s="118"/>
      <c r="BI34" s="118"/>
      <c r="BJ34" s="118"/>
      <c r="BK34" s="118"/>
      <c r="BL34" s="118"/>
      <c r="BM34" s="118"/>
      <c r="BN34" s="118"/>
      <c r="BO34" s="118">
        <v>0.0</v>
      </c>
      <c r="BP34" s="118">
        <v>0.0</v>
      </c>
      <c r="BQ34" s="118"/>
      <c r="BR34" s="118"/>
      <c r="BS34" s="118">
        <v>0.0</v>
      </c>
      <c r="BT34" s="118">
        <v>0.0</v>
      </c>
      <c r="BU34" s="118">
        <v>0.0</v>
      </c>
      <c r="BV34" s="118">
        <v>0.0</v>
      </c>
      <c r="BW34" s="118"/>
      <c r="BX34" s="118"/>
      <c r="BY34" s="118"/>
      <c r="BZ34" s="118"/>
      <c r="CA34" s="119">
        <v>45813.0</v>
      </c>
      <c r="CB34" s="117" t="s">
        <v>384</v>
      </c>
      <c r="CC34" s="117" t="s">
        <v>391</v>
      </c>
      <c r="CD34" s="117" t="s">
        <v>392</v>
      </c>
      <c r="CE34" s="118">
        <v>7211.18</v>
      </c>
      <c r="CF34" s="118">
        <v>25.0</v>
      </c>
      <c r="CG34" s="118">
        <v>23.0</v>
      </c>
      <c r="CH34" s="117" t="s">
        <v>247</v>
      </c>
      <c r="CI34" s="117"/>
      <c r="CJ34" s="117"/>
      <c r="CK34" s="117" t="s">
        <v>372</v>
      </c>
      <c r="CL34" s="119">
        <v>46179.0</v>
      </c>
      <c r="CM34" s="117" t="s">
        <v>358</v>
      </c>
    </row>
    <row r="35">
      <c r="A35" s="114" t="s">
        <v>628</v>
      </c>
      <c r="B35" s="114" t="s">
        <v>637</v>
      </c>
      <c r="C35" s="114" t="s">
        <v>25</v>
      </c>
      <c r="D35" s="114" t="s">
        <v>389</v>
      </c>
      <c r="E35" s="114" t="s">
        <v>349</v>
      </c>
      <c r="F35" s="114"/>
      <c r="G35" s="114"/>
      <c r="H35" s="114"/>
      <c r="I35" s="115">
        <v>19740.0</v>
      </c>
      <c r="J35" s="114" t="s">
        <v>869</v>
      </c>
      <c r="K35" s="114" t="s">
        <v>390</v>
      </c>
      <c r="L35" s="116">
        <v>45813.0</v>
      </c>
      <c r="M35" s="114" t="s">
        <v>351</v>
      </c>
      <c r="N35" s="115">
        <v>6.0</v>
      </c>
      <c r="O35" s="114" t="s">
        <v>352</v>
      </c>
      <c r="P35" s="114" t="s">
        <v>975</v>
      </c>
      <c r="Q35" s="115">
        <v>-98.8937930367805</v>
      </c>
      <c r="R35" s="115"/>
      <c r="S35" s="115"/>
      <c r="T35" s="115"/>
      <c r="U35" s="115"/>
      <c r="V35" s="115">
        <v>-98.8937930367805</v>
      </c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>
        <v>0.0</v>
      </c>
      <c r="AH35" s="115">
        <v>0.0</v>
      </c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>
        <v>12146.62975959488</v>
      </c>
      <c r="AX35" s="115">
        <v>-49622.97123064689</v>
      </c>
      <c r="AY35" s="115">
        <v>9088.858814916779</v>
      </c>
      <c r="AZ35" s="115">
        <v>-41893.93768479507</v>
      </c>
      <c r="BA35" s="115">
        <v>12788.537878710826</v>
      </c>
      <c r="BB35" s="115">
        <v>-18760.807773681718</v>
      </c>
      <c r="BC35" s="115">
        <v>10291.117202254056</v>
      </c>
      <c r="BD35" s="115">
        <v>-10987.005606160834</v>
      </c>
      <c r="BE35" s="115">
        <v>10793.496470174756</v>
      </c>
      <c r="BF35" s="115">
        <v>-16069.877961238872</v>
      </c>
      <c r="BG35" s="115"/>
      <c r="BH35" s="115"/>
      <c r="BI35" s="115"/>
      <c r="BJ35" s="115"/>
      <c r="BK35" s="115"/>
      <c r="BL35" s="115"/>
      <c r="BM35" s="115"/>
      <c r="BN35" s="115"/>
      <c r="BO35" s="115">
        <v>0.0</v>
      </c>
      <c r="BP35" s="115">
        <v>0.0</v>
      </c>
      <c r="BQ35" s="115"/>
      <c r="BR35" s="115"/>
      <c r="BS35" s="115">
        <v>0.0</v>
      </c>
      <c r="BT35" s="115">
        <v>0.0</v>
      </c>
      <c r="BU35" s="115">
        <v>0.0</v>
      </c>
      <c r="BV35" s="115">
        <v>0.0</v>
      </c>
      <c r="BW35" s="115"/>
      <c r="BX35" s="115"/>
      <c r="BY35" s="115"/>
      <c r="BZ35" s="115"/>
      <c r="CA35" s="116">
        <v>45813.0</v>
      </c>
      <c r="CB35" s="114" t="s">
        <v>384</v>
      </c>
      <c r="CC35" s="114" t="s">
        <v>391</v>
      </c>
      <c r="CD35" s="114" t="s">
        <v>392</v>
      </c>
      <c r="CE35" s="115">
        <v>8535.81</v>
      </c>
      <c r="CF35" s="115">
        <v>25.0</v>
      </c>
      <c r="CG35" s="115">
        <v>23.0</v>
      </c>
      <c r="CH35" s="114" t="s">
        <v>247</v>
      </c>
      <c r="CI35" s="114"/>
      <c r="CJ35" s="114"/>
      <c r="CK35" s="114" t="s">
        <v>372</v>
      </c>
      <c r="CL35" s="116">
        <v>46179.0</v>
      </c>
      <c r="CM35" s="114" t="s">
        <v>358</v>
      </c>
    </row>
    <row r="36">
      <c r="A36" s="117" t="s">
        <v>417</v>
      </c>
      <c r="B36" s="117" t="s">
        <v>216</v>
      </c>
      <c r="C36" s="117" t="s">
        <v>24</v>
      </c>
      <c r="D36" s="117" t="s">
        <v>418</v>
      </c>
      <c r="E36" s="117" t="s">
        <v>349</v>
      </c>
      <c r="F36" s="117"/>
      <c r="G36" s="117"/>
      <c r="H36" s="117"/>
      <c r="I36" s="118">
        <v>22046.0</v>
      </c>
      <c r="J36" s="117" t="s">
        <v>859</v>
      </c>
      <c r="K36" s="117" t="s">
        <v>419</v>
      </c>
      <c r="L36" s="119">
        <v>45813.0</v>
      </c>
      <c r="M36" s="117" t="s">
        <v>351</v>
      </c>
      <c r="N36" s="118">
        <v>6.0</v>
      </c>
      <c r="O36" s="117" t="s">
        <v>352</v>
      </c>
      <c r="P36" s="117" t="s">
        <v>975</v>
      </c>
      <c r="Q36" s="118">
        <v>1688.8878947042654</v>
      </c>
      <c r="R36" s="118"/>
      <c r="S36" s="118"/>
      <c r="T36" s="118"/>
      <c r="U36" s="118"/>
      <c r="V36" s="118">
        <v>1688.8878947042654</v>
      </c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>
        <v>0.0</v>
      </c>
      <c r="AH36" s="118">
        <v>0.0</v>
      </c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>
        <v>8422.148067209033</v>
      </c>
      <c r="AX36" s="118">
        <v>-19237.01837042353</v>
      </c>
      <c r="AY36" s="118">
        <v>12411.656003351554</v>
      </c>
      <c r="AZ36" s="118">
        <v>-10355.373407223615</v>
      </c>
      <c r="BA36" s="118">
        <v>1238.4153961069387</v>
      </c>
      <c r="BB36" s="118">
        <v>-8555.28622715555</v>
      </c>
      <c r="BC36" s="118">
        <v>3554.4593044131384</v>
      </c>
      <c r="BD36" s="118">
        <v>-7654.774992903437</v>
      </c>
      <c r="BE36" s="118">
        <v>4285.001128998839</v>
      </c>
      <c r="BF36" s="118">
        <v>-7501.556271557149</v>
      </c>
      <c r="BG36" s="118"/>
      <c r="BH36" s="118"/>
      <c r="BI36" s="118"/>
      <c r="BJ36" s="118"/>
      <c r="BK36" s="118"/>
      <c r="BL36" s="118"/>
      <c r="BM36" s="118"/>
      <c r="BN36" s="118"/>
      <c r="BO36" s="118">
        <v>0.0</v>
      </c>
      <c r="BP36" s="118">
        <v>0.0</v>
      </c>
      <c r="BQ36" s="118"/>
      <c r="BR36" s="118"/>
      <c r="BS36" s="118">
        <v>0.0</v>
      </c>
      <c r="BT36" s="118">
        <v>0.0</v>
      </c>
      <c r="BU36" s="118">
        <v>0.0</v>
      </c>
      <c r="BV36" s="118">
        <v>0.0</v>
      </c>
      <c r="BW36" s="118"/>
      <c r="BX36" s="118"/>
      <c r="BY36" s="118"/>
      <c r="BZ36" s="118"/>
      <c r="CA36" s="119">
        <v>45813.0</v>
      </c>
      <c r="CB36" s="117" t="s">
        <v>354</v>
      </c>
      <c r="CC36" s="117" t="s">
        <v>420</v>
      </c>
      <c r="CD36" s="117" t="s">
        <v>421</v>
      </c>
      <c r="CE36" s="118">
        <v>12203.68</v>
      </c>
      <c r="CF36" s="118">
        <v>25.0</v>
      </c>
      <c r="CG36" s="118">
        <v>23.0</v>
      </c>
      <c r="CH36" s="117" t="s">
        <v>24</v>
      </c>
      <c r="CI36" s="117"/>
      <c r="CJ36" s="117"/>
      <c r="CK36" s="117" t="s">
        <v>357</v>
      </c>
      <c r="CL36" s="119">
        <v>46179.0</v>
      </c>
      <c r="CM36" s="117" t="s">
        <v>358</v>
      </c>
    </row>
    <row r="37">
      <c r="A37" s="114" t="s">
        <v>380</v>
      </c>
      <c r="B37" s="114" t="s">
        <v>601</v>
      </c>
      <c r="C37" s="114" t="s">
        <v>25</v>
      </c>
      <c r="D37" s="114" t="s">
        <v>515</v>
      </c>
      <c r="E37" s="114" t="s">
        <v>349</v>
      </c>
      <c r="F37" s="114"/>
      <c r="G37" s="114"/>
      <c r="H37" s="114"/>
      <c r="I37" s="115">
        <v>18857.0</v>
      </c>
      <c r="J37" s="114" t="s">
        <v>877</v>
      </c>
      <c r="K37" s="114" t="s">
        <v>516</v>
      </c>
      <c r="L37" s="116">
        <v>45813.0</v>
      </c>
      <c r="M37" s="114" t="s">
        <v>351</v>
      </c>
      <c r="N37" s="115">
        <v>6.0</v>
      </c>
      <c r="O37" s="114" t="s">
        <v>352</v>
      </c>
      <c r="P37" s="114" t="s">
        <v>975</v>
      </c>
      <c r="Q37" s="115">
        <v>-4572.936942332005</v>
      </c>
      <c r="R37" s="115"/>
      <c r="S37" s="115"/>
      <c r="T37" s="115"/>
      <c r="U37" s="115"/>
      <c r="V37" s="115">
        <v>-4572.936942332005</v>
      </c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>
        <v>0.0</v>
      </c>
      <c r="AH37" s="115">
        <v>0.0</v>
      </c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>
        <v>9189.229422348351</v>
      </c>
      <c r="AX37" s="115">
        <v>-12490.922095981148</v>
      </c>
      <c r="AY37" s="115">
        <v>6686.567189896021</v>
      </c>
      <c r="AZ37" s="115">
        <v>-11948.949432729469</v>
      </c>
      <c r="BA37" s="115">
        <v>5914.140289273518</v>
      </c>
      <c r="BB37" s="115">
        <v>-3296.950685558133</v>
      </c>
      <c r="BC37" s="115">
        <v>1798.7824885427267</v>
      </c>
      <c r="BD37" s="115">
        <v>-5992.571500661057</v>
      </c>
      <c r="BE37" s="115">
        <v>8380.216210794742</v>
      </c>
      <c r="BF37" s="115">
        <v>-1569.237594961028</v>
      </c>
      <c r="BG37" s="115"/>
      <c r="BH37" s="115"/>
      <c r="BI37" s="115"/>
      <c r="BJ37" s="115"/>
      <c r="BK37" s="115"/>
      <c r="BL37" s="115"/>
      <c r="BM37" s="115"/>
      <c r="BN37" s="115"/>
      <c r="BO37" s="115">
        <v>0.0</v>
      </c>
      <c r="BP37" s="115">
        <v>0.0</v>
      </c>
      <c r="BQ37" s="115"/>
      <c r="BR37" s="115"/>
      <c r="BS37" s="115">
        <v>0.0</v>
      </c>
      <c r="BT37" s="115">
        <v>0.0</v>
      </c>
      <c r="BU37" s="115">
        <v>0.0</v>
      </c>
      <c r="BV37" s="115">
        <v>0.0</v>
      </c>
      <c r="BW37" s="115"/>
      <c r="BX37" s="115"/>
      <c r="BY37" s="115"/>
      <c r="BZ37" s="115"/>
      <c r="CA37" s="116">
        <v>45813.0</v>
      </c>
      <c r="CB37" s="114" t="s">
        <v>384</v>
      </c>
      <c r="CC37" s="114" t="s">
        <v>385</v>
      </c>
      <c r="CD37" s="114" t="s">
        <v>517</v>
      </c>
      <c r="CE37" s="115">
        <v>7229.04</v>
      </c>
      <c r="CF37" s="115">
        <v>25.0</v>
      </c>
      <c r="CG37" s="115">
        <v>23.0</v>
      </c>
      <c r="CH37" s="114" t="s">
        <v>247</v>
      </c>
      <c r="CI37" s="114"/>
      <c r="CJ37" s="114"/>
      <c r="CK37" s="114" t="s">
        <v>372</v>
      </c>
      <c r="CL37" s="116">
        <v>46179.0</v>
      </c>
      <c r="CM37" s="114" t="s">
        <v>358</v>
      </c>
    </row>
    <row r="38">
      <c r="A38" s="117" t="s">
        <v>595</v>
      </c>
      <c r="B38" s="117" t="s">
        <v>106</v>
      </c>
      <c r="C38" s="117" t="s">
        <v>24</v>
      </c>
      <c r="D38" s="117" t="s">
        <v>506</v>
      </c>
      <c r="E38" s="117" t="s">
        <v>349</v>
      </c>
      <c r="F38" s="117"/>
      <c r="G38" s="117"/>
      <c r="H38" s="117"/>
      <c r="I38" s="118">
        <v>21725.0</v>
      </c>
      <c r="J38" s="117" t="s">
        <v>834</v>
      </c>
      <c r="K38" s="117" t="s">
        <v>507</v>
      </c>
      <c r="L38" s="119">
        <v>45813.0</v>
      </c>
      <c r="M38" s="117" t="s">
        <v>351</v>
      </c>
      <c r="N38" s="118">
        <v>6.0</v>
      </c>
      <c r="O38" s="117" t="s">
        <v>352</v>
      </c>
      <c r="P38" s="117" t="s">
        <v>975</v>
      </c>
      <c r="Q38" s="118">
        <v>-2083.442524444291</v>
      </c>
      <c r="R38" s="118"/>
      <c r="S38" s="118"/>
      <c r="T38" s="118"/>
      <c r="U38" s="118"/>
      <c r="V38" s="118">
        <v>-2083.442524444291</v>
      </c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>
        <v>0.0</v>
      </c>
      <c r="AH38" s="118">
        <v>0.0</v>
      </c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>
        <v>11023.088932886752</v>
      </c>
      <c r="AX38" s="118">
        <v>-25811.266746645008</v>
      </c>
      <c r="AY38" s="118">
        <v>12134.130376868909</v>
      </c>
      <c r="AZ38" s="118">
        <v>-17148.177739636245</v>
      </c>
      <c r="BA38" s="118">
        <v>4447.76999706094</v>
      </c>
      <c r="BB38" s="118">
        <v>-12901.72807690702</v>
      </c>
      <c r="BC38" s="118">
        <v>5484.115507135795</v>
      </c>
      <c r="BD38" s="118">
        <v>-14829.512788897686</v>
      </c>
      <c r="BE38" s="118">
        <v>10069.342109604244</v>
      </c>
      <c r="BF38" s="118">
        <v>-9177.902907688434</v>
      </c>
      <c r="BG38" s="118"/>
      <c r="BH38" s="118"/>
      <c r="BI38" s="118"/>
      <c r="BJ38" s="118"/>
      <c r="BK38" s="118"/>
      <c r="BL38" s="118"/>
      <c r="BM38" s="118"/>
      <c r="BN38" s="118"/>
      <c r="BO38" s="118">
        <v>0.0</v>
      </c>
      <c r="BP38" s="118">
        <v>0.0</v>
      </c>
      <c r="BQ38" s="118"/>
      <c r="BR38" s="118"/>
      <c r="BS38" s="118">
        <v>0.0</v>
      </c>
      <c r="BT38" s="118">
        <v>0.0</v>
      </c>
      <c r="BU38" s="118">
        <v>0.0</v>
      </c>
      <c r="BV38" s="118">
        <v>0.0</v>
      </c>
      <c r="BW38" s="118"/>
      <c r="BX38" s="118"/>
      <c r="BY38" s="118"/>
      <c r="BZ38" s="118"/>
      <c r="CA38" s="119">
        <v>45813.0</v>
      </c>
      <c r="CB38" s="117" t="s">
        <v>354</v>
      </c>
      <c r="CC38" s="117" t="s">
        <v>508</v>
      </c>
      <c r="CD38" s="117" t="s">
        <v>509</v>
      </c>
      <c r="CE38" s="118">
        <v>2548.66</v>
      </c>
      <c r="CF38" s="118">
        <v>25.0</v>
      </c>
      <c r="CG38" s="118">
        <v>23.0</v>
      </c>
      <c r="CH38" s="117" t="s">
        <v>24</v>
      </c>
      <c r="CI38" s="117"/>
      <c r="CJ38" s="117"/>
      <c r="CK38" s="117" t="s">
        <v>372</v>
      </c>
      <c r="CL38" s="119">
        <v>46179.0</v>
      </c>
      <c r="CM38" s="117" t="s">
        <v>358</v>
      </c>
    </row>
    <row r="39">
      <c r="A39" s="114" t="s">
        <v>595</v>
      </c>
      <c r="B39" s="114" t="s">
        <v>110</v>
      </c>
      <c r="C39" s="114" t="s">
        <v>24</v>
      </c>
      <c r="D39" s="114" t="s">
        <v>506</v>
      </c>
      <c r="E39" s="114" t="s">
        <v>349</v>
      </c>
      <c r="F39" s="114"/>
      <c r="G39" s="114"/>
      <c r="H39" s="114"/>
      <c r="I39" s="115">
        <v>21575.0</v>
      </c>
      <c r="J39" s="114" t="s">
        <v>834</v>
      </c>
      <c r="K39" s="114" t="s">
        <v>507</v>
      </c>
      <c r="L39" s="116">
        <v>45813.0</v>
      </c>
      <c r="M39" s="114" t="s">
        <v>351</v>
      </c>
      <c r="N39" s="115">
        <v>6.0</v>
      </c>
      <c r="O39" s="114" t="s">
        <v>352</v>
      </c>
      <c r="P39" s="114" t="s">
        <v>975</v>
      </c>
      <c r="Q39" s="115">
        <v>58.873165502006486</v>
      </c>
      <c r="R39" s="115"/>
      <c r="S39" s="115"/>
      <c r="T39" s="115"/>
      <c r="U39" s="115"/>
      <c r="V39" s="115">
        <v>58.873165502006486</v>
      </c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>
        <v>0.0</v>
      </c>
      <c r="AH39" s="115">
        <v>0.0</v>
      </c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>
        <v>11023.088932886752</v>
      </c>
      <c r="AX39" s="115">
        <v>-25811.266746645008</v>
      </c>
      <c r="AY39" s="115">
        <v>12134.130376868909</v>
      </c>
      <c r="AZ39" s="115">
        <v>-17148.177739636245</v>
      </c>
      <c r="BA39" s="115">
        <v>4447.76999706094</v>
      </c>
      <c r="BB39" s="115">
        <v>-12901.72807690702</v>
      </c>
      <c r="BC39" s="115">
        <v>5484.115507135795</v>
      </c>
      <c r="BD39" s="115">
        <v>-14829.512788897686</v>
      </c>
      <c r="BE39" s="115">
        <v>10069.342109604244</v>
      </c>
      <c r="BF39" s="115">
        <v>-9177.902907688434</v>
      </c>
      <c r="BG39" s="115"/>
      <c r="BH39" s="115"/>
      <c r="BI39" s="115"/>
      <c r="BJ39" s="115"/>
      <c r="BK39" s="115"/>
      <c r="BL39" s="115"/>
      <c r="BM39" s="115"/>
      <c r="BN39" s="115"/>
      <c r="BO39" s="115">
        <v>0.0</v>
      </c>
      <c r="BP39" s="115">
        <v>0.0</v>
      </c>
      <c r="BQ39" s="115"/>
      <c r="BR39" s="115"/>
      <c r="BS39" s="115">
        <v>0.0</v>
      </c>
      <c r="BT39" s="115">
        <v>0.0</v>
      </c>
      <c r="BU39" s="115">
        <v>0.0</v>
      </c>
      <c r="BV39" s="115">
        <v>0.0</v>
      </c>
      <c r="BW39" s="115"/>
      <c r="BX39" s="115"/>
      <c r="BY39" s="115"/>
      <c r="BZ39" s="115"/>
      <c r="CA39" s="116">
        <v>45813.0</v>
      </c>
      <c r="CB39" s="114" t="s">
        <v>354</v>
      </c>
      <c r="CC39" s="114" t="s">
        <v>508</v>
      </c>
      <c r="CD39" s="114" t="s">
        <v>509</v>
      </c>
      <c r="CE39" s="115">
        <v>4884.21</v>
      </c>
      <c r="CF39" s="115">
        <v>25.0</v>
      </c>
      <c r="CG39" s="115">
        <v>23.0</v>
      </c>
      <c r="CH39" s="114" t="s">
        <v>24</v>
      </c>
      <c r="CI39" s="114"/>
      <c r="CJ39" s="114"/>
      <c r="CK39" s="114" t="s">
        <v>357</v>
      </c>
      <c r="CL39" s="116">
        <v>46179.0</v>
      </c>
      <c r="CM39" s="114" t="s">
        <v>358</v>
      </c>
    </row>
    <row r="40">
      <c r="A40" s="117" t="s">
        <v>603</v>
      </c>
      <c r="B40" s="117" t="s">
        <v>114</v>
      </c>
      <c r="C40" s="117" t="s">
        <v>24</v>
      </c>
      <c r="D40" s="117" t="s">
        <v>376</v>
      </c>
      <c r="E40" s="117" t="s">
        <v>349</v>
      </c>
      <c r="F40" s="117"/>
      <c r="G40" s="117"/>
      <c r="H40" s="117"/>
      <c r="I40" s="118">
        <v>14158.0</v>
      </c>
      <c r="J40" s="117" t="s">
        <v>832</v>
      </c>
      <c r="K40" s="117" t="s">
        <v>377</v>
      </c>
      <c r="L40" s="119">
        <v>45813.0</v>
      </c>
      <c r="M40" s="117" t="s">
        <v>351</v>
      </c>
      <c r="N40" s="118">
        <v>6.0</v>
      </c>
      <c r="O40" s="117" t="s">
        <v>352</v>
      </c>
      <c r="P40" s="117" t="s">
        <v>975</v>
      </c>
      <c r="Q40" s="118">
        <v>-609.7720764303097</v>
      </c>
      <c r="R40" s="118"/>
      <c r="S40" s="118"/>
      <c r="T40" s="118"/>
      <c r="U40" s="118"/>
      <c r="V40" s="118">
        <v>-609.7720764303097</v>
      </c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>
        <v>0.0</v>
      </c>
      <c r="AH40" s="118">
        <v>0.0</v>
      </c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>
        <v>30060.895093085797</v>
      </c>
      <c r="AX40" s="118">
        <v>-44509.93482074301</v>
      </c>
      <c r="AY40" s="118">
        <v>29704.06448947659</v>
      </c>
      <c r="AZ40" s="118">
        <v>-28954.154103869358</v>
      </c>
      <c r="BA40" s="118">
        <v>16355.104404989233</v>
      </c>
      <c r="BB40" s="118">
        <v>-29668.235052328968</v>
      </c>
      <c r="BC40" s="118">
        <v>16431.177726469778</v>
      </c>
      <c r="BD40" s="118">
        <v>-17320.533538515494</v>
      </c>
      <c r="BE40" s="118">
        <v>9893.723601334774</v>
      </c>
      <c r="BF40" s="118">
        <v>-22317.498436628786</v>
      </c>
      <c r="BG40" s="118"/>
      <c r="BH40" s="118"/>
      <c r="BI40" s="118"/>
      <c r="BJ40" s="118"/>
      <c r="BK40" s="118"/>
      <c r="BL40" s="118"/>
      <c r="BM40" s="118"/>
      <c r="BN40" s="118"/>
      <c r="BO40" s="118">
        <v>0.0</v>
      </c>
      <c r="BP40" s="118">
        <v>0.0</v>
      </c>
      <c r="BQ40" s="118"/>
      <c r="BR40" s="118"/>
      <c r="BS40" s="118">
        <v>0.0</v>
      </c>
      <c r="BT40" s="118">
        <v>0.0</v>
      </c>
      <c r="BU40" s="118">
        <v>0.0</v>
      </c>
      <c r="BV40" s="118">
        <v>0.0</v>
      </c>
      <c r="BW40" s="118"/>
      <c r="BX40" s="118"/>
      <c r="BY40" s="118"/>
      <c r="BZ40" s="118"/>
      <c r="CA40" s="119">
        <v>45813.0</v>
      </c>
      <c r="CB40" s="117" t="s">
        <v>354</v>
      </c>
      <c r="CC40" s="117" t="s">
        <v>378</v>
      </c>
      <c r="CD40" s="117" t="s">
        <v>604</v>
      </c>
      <c r="CE40" s="118">
        <v>3808.86</v>
      </c>
      <c r="CF40" s="118">
        <v>25.0</v>
      </c>
      <c r="CG40" s="118">
        <v>23.0</v>
      </c>
      <c r="CH40" s="117" t="s">
        <v>24</v>
      </c>
      <c r="CI40" s="117"/>
      <c r="CJ40" s="117"/>
      <c r="CK40" s="117" t="s">
        <v>372</v>
      </c>
      <c r="CL40" s="119">
        <v>46179.0</v>
      </c>
      <c r="CM40" s="117" t="s">
        <v>358</v>
      </c>
    </row>
    <row r="41">
      <c r="A41" s="114" t="s">
        <v>582</v>
      </c>
      <c r="B41" s="114" t="s">
        <v>594</v>
      </c>
      <c r="C41" s="114" t="s">
        <v>27</v>
      </c>
      <c r="D41" s="114" t="s">
        <v>584</v>
      </c>
      <c r="E41" s="114" t="s">
        <v>349</v>
      </c>
      <c r="F41" s="114"/>
      <c r="G41" s="114"/>
      <c r="H41" s="114"/>
      <c r="I41" s="115">
        <v>21051.0</v>
      </c>
      <c r="J41" s="114" t="s">
        <v>880</v>
      </c>
      <c r="K41" s="114" t="s">
        <v>585</v>
      </c>
      <c r="L41" s="116">
        <v>45813.0</v>
      </c>
      <c r="M41" s="114" t="s">
        <v>351</v>
      </c>
      <c r="N41" s="115">
        <v>6.0</v>
      </c>
      <c r="O41" s="114" t="s">
        <v>352</v>
      </c>
      <c r="P41" s="114" t="s">
        <v>975</v>
      </c>
      <c r="Q41" s="115">
        <v>-512.0551283703873</v>
      </c>
      <c r="R41" s="115"/>
      <c r="S41" s="115"/>
      <c r="T41" s="115"/>
      <c r="U41" s="115"/>
      <c r="V41" s="115">
        <v>-512.0551283703873</v>
      </c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>
        <v>0.0</v>
      </c>
      <c r="AH41" s="115">
        <v>0.0</v>
      </c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>
        <v>16172.349781690762</v>
      </c>
      <c r="AX41" s="115">
        <v>-15296.572016524242</v>
      </c>
      <c r="AY41" s="115">
        <v>16801.87012816445</v>
      </c>
      <c r="AZ41" s="115">
        <v>-13282.162500994285</v>
      </c>
      <c r="BA41" s="115">
        <v>4787.187557875283</v>
      </c>
      <c r="BB41" s="115">
        <v>-7595.137964802339</v>
      </c>
      <c r="BC41" s="115">
        <v>6296.618756504383</v>
      </c>
      <c r="BD41" s="115">
        <v>-6401.400708261834</v>
      </c>
      <c r="BE41" s="115">
        <v>4872.271230856857</v>
      </c>
      <c r="BF41" s="115">
        <v>-7575.439686026461</v>
      </c>
      <c r="BG41" s="115"/>
      <c r="BH41" s="115"/>
      <c r="BI41" s="115"/>
      <c r="BJ41" s="115"/>
      <c r="BK41" s="115"/>
      <c r="BL41" s="115"/>
      <c r="BM41" s="115"/>
      <c r="BN41" s="115"/>
      <c r="BO41" s="115">
        <v>0.0</v>
      </c>
      <c r="BP41" s="115">
        <v>0.0</v>
      </c>
      <c r="BQ41" s="115"/>
      <c r="BR41" s="115"/>
      <c r="BS41" s="115">
        <v>0.0</v>
      </c>
      <c r="BT41" s="115">
        <v>0.0</v>
      </c>
      <c r="BU41" s="115">
        <v>0.0</v>
      </c>
      <c r="BV41" s="115">
        <v>0.0</v>
      </c>
      <c r="BW41" s="115"/>
      <c r="BX41" s="115"/>
      <c r="BY41" s="115"/>
      <c r="BZ41" s="115"/>
      <c r="CA41" s="116">
        <v>45813.0</v>
      </c>
      <c r="CB41" s="114" t="s">
        <v>586</v>
      </c>
      <c r="CC41" s="114" t="s">
        <v>587</v>
      </c>
      <c r="CD41" s="114" t="s">
        <v>588</v>
      </c>
      <c r="CE41" s="115">
        <v>3441.79</v>
      </c>
      <c r="CF41" s="115">
        <v>25.0</v>
      </c>
      <c r="CG41" s="115">
        <v>23.0</v>
      </c>
      <c r="CH41" s="114" t="s">
        <v>247</v>
      </c>
      <c r="CI41" s="114"/>
      <c r="CJ41" s="114"/>
      <c r="CK41" s="114" t="s">
        <v>372</v>
      </c>
      <c r="CL41" s="116">
        <v>46179.0</v>
      </c>
      <c r="CM41" s="114" t="s">
        <v>358</v>
      </c>
    </row>
    <row r="42">
      <c r="A42" s="117" t="s">
        <v>582</v>
      </c>
      <c r="B42" s="117" t="s">
        <v>600</v>
      </c>
      <c r="C42" s="117" t="s">
        <v>27</v>
      </c>
      <c r="D42" s="117" t="s">
        <v>584</v>
      </c>
      <c r="E42" s="117" t="s">
        <v>349</v>
      </c>
      <c r="F42" s="117"/>
      <c r="G42" s="117"/>
      <c r="H42" s="117"/>
      <c r="I42" s="118">
        <v>13069.0</v>
      </c>
      <c r="J42" s="117" t="s">
        <v>878</v>
      </c>
      <c r="K42" s="117" t="s">
        <v>585</v>
      </c>
      <c r="L42" s="119">
        <v>45813.0</v>
      </c>
      <c r="M42" s="117" t="s">
        <v>351</v>
      </c>
      <c r="N42" s="118">
        <v>6.0</v>
      </c>
      <c r="O42" s="117" t="s">
        <v>352</v>
      </c>
      <c r="P42" s="117" t="s">
        <v>975</v>
      </c>
      <c r="Q42" s="118">
        <v>-1076.3268388437123</v>
      </c>
      <c r="R42" s="118"/>
      <c r="S42" s="118"/>
      <c r="T42" s="118"/>
      <c r="U42" s="118"/>
      <c r="V42" s="118">
        <v>-1076.3268388437123</v>
      </c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>
        <v>0.0</v>
      </c>
      <c r="AH42" s="118">
        <v>0.0</v>
      </c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>
        <v>1673.4524272784197</v>
      </c>
      <c r="AX42" s="118">
        <v>-22765.84884721002</v>
      </c>
      <c r="AY42" s="118">
        <v>3790.8919982060042</v>
      </c>
      <c r="AZ42" s="118">
        <v>-12850.578196194561</v>
      </c>
      <c r="BA42" s="118">
        <v>2061.727152753522</v>
      </c>
      <c r="BB42" s="118">
        <v>-11875.874112280519</v>
      </c>
      <c r="BC42" s="118">
        <v>3115.3119681642843</v>
      </c>
      <c r="BD42" s="118">
        <v>-7478.96841674137</v>
      </c>
      <c r="BE42" s="118">
        <v>2798.9725713715243</v>
      </c>
      <c r="BF42" s="118">
        <v>-8249.463082321436</v>
      </c>
      <c r="BG42" s="118"/>
      <c r="BH42" s="118"/>
      <c r="BI42" s="118"/>
      <c r="BJ42" s="118"/>
      <c r="BK42" s="118"/>
      <c r="BL42" s="118"/>
      <c r="BM42" s="118"/>
      <c r="BN42" s="118"/>
      <c r="BO42" s="118">
        <v>0.0</v>
      </c>
      <c r="BP42" s="118">
        <v>0.0</v>
      </c>
      <c r="BQ42" s="118"/>
      <c r="BR42" s="118"/>
      <c r="BS42" s="118">
        <v>0.0</v>
      </c>
      <c r="BT42" s="118">
        <v>0.0</v>
      </c>
      <c r="BU42" s="118">
        <v>0.0</v>
      </c>
      <c r="BV42" s="118">
        <v>0.0</v>
      </c>
      <c r="BW42" s="118"/>
      <c r="BX42" s="118"/>
      <c r="BY42" s="118"/>
      <c r="BZ42" s="118"/>
      <c r="CA42" s="119">
        <v>45813.0</v>
      </c>
      <c r="CB42" s="117" t="s">
        <v>586</v>
      </c>
      <c r="CC42" s="117" t="s">
        <v>587</v>
      </c>
      <c r="CD42" s="117" t="s">
        <v>588</v>
      </c>
      <c r="CE42" s="118">
        <v>4460.85</v>
      </c>
      <c r="CF42" s="118">
        <v>25.0</v>
      </c>
      <c r="CG42" s="118">
        <v>23.0</v>
      </c>
      <c r="CH42" s="117" t="s">
        <v>247</v>
      </c>
      <c r="CI42" s="117"/>
      <c r="CJ42" s="117"/>
      <c r="CK42" s="117" t="s">
        <v>372</v>
      </c>
      <c r="CL42" s="119">
        <v>46179.0</v>
      </c>
      <c r="CM42" s="117" t="s">
        <v>358</v>
      </c>
    </row>
    <row r="43">
      <c r="A43" s="114" t="s">
        <v>393</v>
      </c>
      <c r="B43" s="114" t="s">
        <v>609</v>
      </c>
      <c r="C43" s="114" t="s">
        <v>26</v>
      </c>
      <c r="D43" s="114" t="s">
        <v>406</v>
      </c>
      <c r="E43" s="114" t="s">
        <v>349</v>
      </c>
      <c r="F43" s="114"/>
      <c r="G43" s="114"/>
      <c r="H43" s="114"/>
      <c r="I43" s="115">
        <v>19619.0</v>
      </c>
      <c r="J43" s="114" t="s">
        <v>877</v>
      </c>
      <c r="K43" s="114" t="s">
        <v>407</v>
      </c>
      <c r="L43" s="116">
        <v>45813.0</v>
      </c>
      <c r="M43" s="114" t="s">
        <v>351</v>
      </c>
      <c r="N43" s="115">
        <v>6.0</v>
      </c>
      <c r="O43" s="114" t="s">
        <v>352</v>
      </c>
      <c r="P43" s="114" t="s">
        <v>975</v>
      </c>
      <c r="Q43" s="115">
        <v>-86.65631132615135</v>
      </c>
      <c r="R43" s="115"/>
      <c r="S43" s="115"/>
      <c r="T43" s="115"/>
      <c r="U43" s="115"/>
      <c r="V43" s="115">
        <v>-86.65631132615135</v>
      </c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>
        <v>0.0</v>
      </c>
      <c r="AH43" s="115">
        <v>0.0</v>
      </c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>
        <v>9189.229422348351</v>
      </c>
      <c r="AX43" s="115">
        <v>-12490.922095981148</v>
      </c>
      <c r="AY43" s="115">
        <v>6686.567189896021</v>
      </c>
      <c r="AZ43" s="115">
        <v>-11948.949432729469</v>
      </c>
      <c r="BA43" s="115">
        <v>5914.140289273518</v>
      </c>
      <c r="BB43" s="115">
        <v>-3296.950685558133</v>
      </c>
      <c r="BC43" s="115">
        <v>1798.7824885427267</v>
      </c>
      <c r="BD43" s="115">
        <v>-5992.571500661057</v>
      </c>
      <c r="BE43" s="115">
        <v>8380.216210794742</v>
      </c>
      <c r="BF43" s="115">
        <v>-1569.237594961028</v>
      </c>
      <c r="BG43" s="115"/>
      <c r="BH43" s="115"/>
      <c r="BI43" s="115"/>
      <c r="BJ43" s="115"/>
      <c r="BK43" s="115"/>
      <c r="BL43" s="115"/>
      <c r="BM43" s="115"/>
      <c r="BN43" s="115"/>
      <c r="BO43" s="115">
        <v>0.0</v>
      </c>
      <c r="BP43" s="115">
        <v>0.0</v>
      </c>
      <c r="BQ43" s="115"/>
      <c r="BR43" s="115"/>
      <c r="BS43" s="115">
        <v>0.0</v>
      </c>
      <c r="BT43" s="115">
        <v>0.0</v>
      </c>
      <c r="BU43" s="115">
        <v>0.0</v>
      </c>
      <c r="BV43" s="115">
        <v>0.0</v>
      </c>
      <c r="BW43" s="115"/>
      <c r="BX43" s="115"/>
      <c r="BY43" s="115"/>
      <c r="BZ43" s="115"/>
      <c r="CA43" s="116">
        <v>45813.0</v>
      </c>
      <c r="CB43" s="114" t="s">
        <v>384</v>
      </c>
      <c r="CC43" s="114" t="s">
        <v>396</v>
      </c>
      <c r="CD43" s="114" t="s">
        <v>408</v>
      </c>
      <c r="CE43" s="115">
        <v>4026.92</v>
      </c>
      <c r="CF43" s="115">
        <v>25.0</v>
      </c>
      <c r="CG43" s="115">
        <v>23.0</v>
      </c>
      <c r="CH43" s="114" t="s">
        <v>247</v>
      </c>
      <c r="CI43" s="114"/>
      <c r="CJ43" s="114"/>
      <c r="CK43" s="114" t="s">
        <v>372</v>
      </c>
      <c r="CL43" s="116">
        <v>46179.0</v>
      </c>
      <c r="CM43" s="114" t="s">
        <v>358</v>
      </c>
    </row>
    <row r="44">
      <c r="A44" s="117" t="s">
        <v>447</v>
      </c>
      <c r="B44" s="117" t="s">
        <v>597</v>
      </c>
      <c r="C44" s="117" t="s">
        <v>25</v>
      </c>
      <c r="D44" s="117" t="s">
        <v>389</v>
      </c>
      <c r="E44" s="117" t="s">
        <v>349</v>
      </c>
      <c r="F44" s="117"/>
      <c r="G44" s="117"/>
      <c r="H44" s="117"/>
      <c r="I44" s="118">
        <v>19741.0</v>
      </c>
      <c r="J44" s="117" t="s">
        <v>865</v>
      </c>
      <c r="K44" s="117" t="s">
        <v>390</v>
      </c>
      <c r="L44" s="119">
        <v>45813.0</v>
      </c>
      <c r="M44" s="117" t="s">
        <v>351</v>
      </c>
      <c r="N44" s="118">
        <v>6.0</v>
      </c>
      <c r="O44" s="117" t="s">
        <v>352</v>
      </c>
      <c r="P44" s="117" t="s">
        <v>975</v>
      </c>
      <c r="Q44" s="118">
        <v>-1750.4999938394126</v>
      </c>
      <c r="R44" s="118"/>
      <c r="S44" s="118"/>
      <c r="T44" s="118"/>
      <c r="U44" s="118"/>
      <c r="V44" s="118">
        <v>-1750.4999938394126</v>
      </c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>
        <v>0.0</v>
      </c>
      <c r="AH44" s="118">
        <v>0.0</v>
      </c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>
        <v>10892.112605580902</v>
      </c>
      <c r="AX44" s="118">
        <v>-24651.567619473462</v>
      </c>
      <c r="AY44" s="118">
        <v>7385.481928946681</v>
      </c>
      <c r="AZ44" s="118">
        <v>-24118.064305917513</v>
      </c>
      <c r="BA44" s="118">
        <v>9376.774876916748</v>
      </c>
      <c r="BB44" s="118">
        <v>-5201.793424083996</v>
      </c>
      <c r="BC44" s="118">
        <v>6215.003473979511</v>
      </c>
      <c r="BD44" s="118">
        <v>-8590.630634683657</v>
      </c>
      <c r="BE44" s="118">
        <v>11109.99259377399</v>
      </c>
      <c r="BF44" s="118">
        <v>-4559.383980237091</v>
      </c>
      <c r="BG44" s="118"/>
      <c r="BH44" s="118"/>
      <c r="BI44" s="118"/>
      <c r="BJ44" s="118"/>
      <c r="BK44" s="118"/>
      <c r="BL44" s="118"/>
      <c r="BM44" s="118"/>
      <c r="BN44" s="118"/>
      <c r="BO44" s="118">
        <v>0.0</v>
      </c>
      <c r="BP44" s="118">
        <v>0.0</v>
      </c>
      <c r="BQ44" s="118"/>
      <c r="BR44" s="118"/>
      <c r="BS44" s="118">
        <v>0.0</v>
      </c>
      <c r="BT44" s="118">
        <v>0.0</v>
      </c>
      <c r="BU44" s="118">
        <v>0.0</v>
      </c>
      <c r="BV44" s="118">
        <v>0.0</v>
      </c>
      <c r="BW44" s="118"/>
      <c r="BX44" s="118"/>
      <c r="BY44" s="118"/>
      <c r="BZ44" s="118"/>
      <c r="CA44" s="119">
        <v>45813.0</v>
      </c>
      <c r="CB44" s="117" t="s">
        <v>384</v>
      </c>
      <c r="CC44" s="117" t="s">
        <v>391</v>
      </c>
      <c r="CD44" s="117" t="s">
        <v>392</v>
      </c>
      <c r="CE44" s="118">
        <v>11205.45</v>
      </c>
      <c r="CF44" s="118">
        <v>25.0</v>
      </c>
      <c r="CG44" s="118">
        <v>23.0</v>
      </c>
      <c r="CH44" s="117" t="s">
        <v>247</v>
      </c>
      <c r="CI44" s="117"/>
      <c r="CJ44" s="117"/>
      <c r="CK44" s="117" t="s">
        <v>372</v>
      </c>
      <c r="CL44" s="119">
        <v>46179.0</v>
      </c>
      <c r="CM44" s="117" t="s">
        <v>358</v>
      </c>
    </row>
    <row r="45">
      <c r="A45" s="114" t="s">
        <v>596</v>
      </c>
      <c r="B45" s="114" t="s">
        <v>105</v>
      </c>
      <c r="C45" s="114" t="s">
        <v>24</v>
      </c>
      <c r="D45" s="114" t="s">
        <v>469</v>
      </c>
      <c r="E45" s="114" t="s">
        <v>349</v>
      </c>
      <c r="F45" s="114"/>
      <c r="G45" s="114"/>
      <c r="H45" s="114"/>
      <c r="I45" s="115">
        <v>19906.0</v>
      </c>
      <c r="J45" s="114" t="s">
        <v>832</v>
      </c>
      <c r="K45" s="114" t="s">
        <v>470</v>
      </c>
      <c r="L45" s="116">
        <v>45813.0</v>
      </c>
      <c r="M45" s="114" t="s">
        <v>351</v>
      </c>
      <c r="N45" s="115">
        <v>6.0</v>
      </c>
      <c r="O45" s="114" t="s">
        <v>352</v>
      </c>
      <c r="P45" s="114" t="s">
        <v>975</v>
      </c>
      <c r="Q45" s="115">
        <v>-63.16747787152417</v>
      </c>
      <c r="R45" s="115"/>
      <c r="S45" s="115"/>
      <c r="T45" s="115"/>
      <c r="U45" s="115"/>
      <c r="V45" s="115">
        <v>-63.16747787152417</v>
      </c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>
        <v>0.0</v>
      </c>
      <c r="AH45" s="115">
        <v>0.0</v>
      </c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>
        <v>30060.895093085797</v>
      </c>
      <c r="AX45" s="115">
        <v>-44509.93482074301</v>
      </c>
      <c r="AY45" s="115">
        <v>29704.06448947659</v>
      </c>
      <c r="AZ45" s="115">
        <v>-28954.154103869358</v>
      </c>
      <c r="BA45" s="115">
        <v>16355.104404989233</v>
      </c>
      <c r="BB45" s="115">
        <v>-29668.235052328968</v>
      </c>
      <c r="BC45" s="115">
        <v>16431.177726469778</v>
      </c>
      <c r="BD45" s="115">
        <v>-17320.533538515494</v>
      </c>
      <c r="BE45" s="115">
        <v>9893.723601334774</v>
      </c>
      <c r="BF45" s="115">
        <v>-22317.498436628786</v>
      </c>
      <c r="BG45" s="115"/>
      <c r="BH45" s="115"/>
      <c r="BI45" s="115"/>
      <c r="BJ45" s="115"/>
      <c r="BK45" s="115"/>
      <c r="BL45" s="115"/>
      <c r="BM45" s="115"/>
      <c r="BN45" s="115"/>
      <c r="BO45" s="115">
        <v>0.0</v>
      </c>
      <c r="BP45" s="115">
        <v>0.0</v>
      </c>
      <c r="BQ45" s="115"/>
      <c r="BR45" s="115"/>
      <c r="BS45" s="115">
        <v>0.0</v>
      </c>
      <c r="BT45" s="115">
        <v>0.0</v>
      </c>
      <c r="BU45" s="115">
        <v>0.0</v>
      </c>
      <c r="BV45" s="115">
        <v>0.0</v>
      </c>
      <c r="BW45" s="115"/>
      <c r="BX45" s="115"/>
      <c r="BY45" s="115"/>
      <c r="BZ45" s="115"/>
      <c r="CA45" s="116">
        <v>45813.0</v>
      </c>
      <c r="CB45" s="114" t="s">
        <v>354</v>
      </c>
      <c r="CC45" s="114" t="s">
        <v>471</v>
      </c>
      <c r="CD45" s="114" t="s">
        <v>472</v>
      </c>
      <c r="CE45" s="115">
        <v>4756.94</v>
      </c>
      <c r="CF45" s="115">
        <v>25.0</v>
      </c>
      <c r="CG45" s="115">
        <v>23.0</v>
      </c>
      <c r="CH45" s="114" t="s">
        <v>24</v>
      </c>
      <c r="CI45" s="114"/>
      <c r="CJ45" s="114"/>
      <c r="CK45" s="114" t="s">
        <v>372</v>
      </c>
      <c r="CL45" s="116">
        <v>46179.0</v>
      </c>
      <c r="CM45" s="114" t="s">
        <v>358</v>
      </c>
    </row>
    <row r="46">
      <c r="A46" s="117" t="s">
        <v>582</v>
      </c>
      <c r="B46" s="117" t="s">
        <v>614</v>
      </c>
      <c r="C46" s="117" t="s">
        <v>27</v>
      </c>
      <c r="D46" s="117" t="s">
        <v>584</v>
      </c>
      <c r="E46" s="117" t="s">
        <v>349</v>
      </c>
      <c r="F46" s="117"/>
      <c r="G46" s="117"/>
      <c r="H46" s="117"/>
      <c r="I46" s="118">
        <v>12719.0</v>
      </c>
      <c r="J46" s="117" t="s">
        <v>869</v>
      </c>
      <c r="K46" s="117" t="s">
        <v>585</v>
      </c>
      <c r="L46" s="119">
        <v>45813.0</v>
      </c>
      <c r="M46" s="117" t="s">
        <v>351</v>
      </c>
      <c r="N46" s="118">
        <v>6.0</v>
      </c>
      <c r="O46" s="117" t="s">
        <v>352</v>
      </c>
      <c r="P46" s="117" t="s">
        <v>975</v>
      </c>
      <c r="Q46" s="118">
        <v>1928.2534885630978</v>
      </c>
      <c r="R46" s="118"/>
      <c r="S46" s="118"/>
      <c r="T46" s="118"/>
      <c r="U46" s="118"/>
      <c r="V46" s="118">
        <v>1928.2534885630978</v>
      </c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>
        <v>0.0</v>
      </c>
      <c r="AH46" s="118">
        <v>0.0</v>
      </c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>
        <v>12146.62975959488</v>
      </c>
      <c r="AX46" s="118">
        <v>-49622.97123064689</v>
      </c>
      <c r="AY46" s="118">
        <v>9088.858814916779</v>
      </c>
      <c r="AZ46" s="118">
        <v>-41893.93768479507</v>
      </c>
      <c r="BA46" s="118">
        <v>12788.537878710826</v>
      </c>
      <c r="BB46" s="118">
        <v>-18760.807773681718</v>
      </c>
      <c r="BC46" s="118">
        <v>10291.117202254056</v>
      </c>
      <c r="BD46" s="118">
        <v>-10987.005606160834</v>
      </c>
      <c r="BE46" s="118">
        <v>10793.496470174756</v>
      </c>
      <c r="BF46" s="118">
        <v>-16069.877961238872</v>
      </c>
      <c r="BG46" s="118"/>
      <c r="BH46" s="118"/>
      <c r="BI46" s="118"/>
      <c r="BJ46" s="118"/>
      <c r="BK46" s="118"/>
      <c r="BL46" s="118"/>
      <c r="BM46" s="118"/>
      <c r="BN46" s="118"/>
      <c r="BO46" s="118">
        <v>0.0</v>
      </c>
      <c r="BP46" s="118">
        <v>0.0</v>
      </c>
      <c r="BQ46" s="118"/>
      <c r="BR46" s="118"/>
      <c r="BS46" s="118">
        <v>0.0</v>
      </c>
      <c r="BT46" s="118">
        <v>0.0</v>
      </c>
      <c r="BU46" s="118">
        <v>0.0</v>
      </c>
      <c r="BV46" s="118">
        <v>0.0</v>
      </c>
      <c r="BW46" s="118"/>
      <c r="BX46" s="118"/>
      <c r="BY46" s="118"/>
      <c r="BZ46" s="118"/>
      <c r="CA46" s="119">
        <v>45813.0</v>
      </c>
      <c r="CB46" s="117" t="s">
        <v>586</v>
      </c>
      <c r="CC46" s="117" t="s">
        <v>587</v>
      </c>
      <c r="CD46" s="117" t="s">
        <v>588</v>
      </c>
      <c r="CE46" s="118">
        <v>5485.17</v>
      </c>
      <c r="CF46" s="118">
        <v>25.0</v>
      </c>
      <c r="CG46" s="118">
        <v>23.0</v>
      </c>
      <c r="CH46" s="117" t="s">
        <v>247</v>
      </c>
      <c r="CI46" s="117"/>
      <c r="CJ46" s="117"/>
      <c r="CK46" s="117" t="s">
        <v>357</v>
      </c>
      <c r="CL46" s="119">
        <v>46179.0</v>
      </c>
      <c r="CM46" s="117" t="s">
        <v>358</v>
      </c>
    </row>
    <row r="47">
      <c r="A47" s="114" t="s">
        <v>523</v>
      </c>
      <c r="B47" s="114" t="s">
        <v>602</v>
      </c>
      <c r="C47" s="114" t="s">
        <v>27</v>
      </c>
      <c r="D47" s="114" t="s">
        <v>490</v>
      </c>
      <c r="E47" s="114" t="s">
        <v>349</v>
      </c>
      <c r="F47" s="114"/>
      <c r="G47" s="114"/>
      <c r="H47" s="114"/>
      <c r="I47" s="115">
        <v>21396.0</v>
      </c>
      <c r="J47" s="114" t="s">
        <v>867</v>
      </c>
      <c r="K47" s="114" t="s">
        <v>491</v>
      </c>
      <c r="L47" s="116">
        <v>45813.0</v>
      </c>
      <c r="M47" s="114" t="s">
        <v>351</v>
      </c>
      <c r="N47" s="115">
        <v>6.0</v>
      </c>
      <c r="O47" s="114" t="s">
        <v>352</v>
      </c>
      <c r="P47" s="114" t="s">
        <v>975</v>
      </c>
      <c r="Q47" s="115">
        <v>151.85990626367294</v>
      </c>
      <c r="R47" s="115"/>
      <c r="S47" s="115"/>
      <c r="T47" s="115"/>
      <c r="U47" s="115"/>
      <c r="V47" s="115">
        <v>151.85990626367294</v>
      </c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>
        <v>0.0</v>
      </c>
      <c r="AH47" s="115">
        <v>0.0</v>
      </c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>
        <v>8319.26321266004</v>
      </c>
      <c r="AX47" s="115">
        <v>-62629.10855342095</v>
      </c>
      <c r="AY47" s="115">
        <v>8790.517863738292</v>
      </c>
      <c r="AZ47" s="115">
        <v>-43103.934644681554</v>
      </c>
      <c r="BA47" s="115">
        <v>8604.319626553943</v>
      </c>
      <c r="BB47" s="115">
        <v>-15137.515413010975</v>
      </c>
      <c r="BC47" s="115">
        <v>7409.8299574968605</v>
      </c>
      <c r="BD47" s="115">
        <v>-19005.687974870165</v>
      </c>
      <c r="BE47" s="115">
        <v>15920.471946069014</v>
      </c>
      <c r="BF47" s="115">
        <v>-10857.80971515274</v>
      </c>
      <c r="BG47" s="115"/>
      <c r="BH47" s="115"/>
      <c r="BI47" s="115"/>
      <c r="BJ47" s="115"/>
      <c r="BK47" s="115"/>
      <c r="BL47" s="115"/>
      <c r="BM47" s="115"/>
      <c r="BN47" s="115"/>
      <c r="BO47" s="115">
        <v>0.0</v>
      </c>
      <c r="BP47" s="115">
        <v>0.0</v>
      </c>
      <c r="BQ47" s="115"/>
      <c r="BR47" s="115"/>
      <c r="BS47" s="115">
        <v>0.0</v>
      </c>
      <c r="BT47" s="115">
        <v>0.0</v>
      </c>
      <c r="BU47" s="115">
        <v>0.0</v>
      </c>
      <c r="BV47" s="115">
        <v>0.0</v>
      </c>
      <c r="BW47" s="115"/>
      <c r="BX47" s="115"/>
      <c r="BY47" s="115"/>
      <c r="BZ47" s="115"/>
      <c r="CA47" s="116">
        <v>45813.0</v>
      </c>
      <c r="CB47" s="114" t="s">
        <v>369</v>
      </c>
      <c r="CC47" s="114" t="s">
        <v>370</v>
      </c>
      <c r="CD47" s="114" t="s">
        <v>525</v>
      </c>
      <c r="CE47" s="115">
        <v>3413.23</v>
      </c>
      <c r="CF47" s="115">
        <v>25.0</v>
      </c>
      <c r="CG47" s="115">
        <v>23.0</v>
      </c>
      <c r="CH47" s="114" t="s">
        <v>247</v>
      </c>
      <c r="CI47" s="114"/>
      <c r="CJ47" s="114"/>
      <c r="CK47" s="114" t="s">
        <v>357</v>
      </c>
      <c r="CL47" s="116">
        <v>46179.0</v>
      </c>
      <c r="CM47" s="114" t="s">
        <v>358</v>
      </c>
    </row>
    <row r="48">
      <c r="A48" s="117" t="s">
        <v>431</v>
      </c>
      <c r="B48" s="117" t="s">
        <v>599</v>
      </c>
      <c r="C48" s="117" t="s">
        <v>27</v>
      </c>
      <c r="D48" s="117" t="s">
        <v>426</v>
      </c>
      <c r="E48" s="117" t="s">
        <v>349</v>
      </c>
      <c r="F48" s="117"/>
      <c r="G48" s="117"/>
      <c r="H48" s="117"/>
      <c r="I48" s="118">
        <v>21660.0</v>
      </c>
      <c r="J48" s="117" t="s">
        <v>870</v>
      </c>
      <c r="K48" s="117" t="s">
        <v>427</v>
      </c>
      <c r="L48" s="119">
        <v>45813.0</v>
      </c>
      <c r="M48" s="117" t="s">
        <v>428</v>
      </c>
      <c r="N48" s="118">
        <v>6.0</v>
      </c>
      <c r="O48" s="117" t="s">
        <v>352</v>
      </c>
      <c r="P48" s="117" t="s">
        <v>975</v>
      </c>
      <c r="Q48" s="118">
        <v>-7359.714130268067</v>
      </c>
      <c r="R48" s="118"/>
      <c r="S48" s="118"/>
      <c r="T48" s="118"/>
      <c r="U48" s="118"/>
      <c r="V48" s="118">
        <v>-7359.714130268067</v>
      </c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>
        <v>0.0</v>
      </c>
      <c r="AH48" s="118">
        <v>0.0</v>
      </c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>
        <v>10621.757058548501</v>
      </c>
      <c r="AX48" s="118">
        <v>-25350.488058352385</v>
      </c>
      <c r="AY48" s="118">
        <v>9195.38863042815</v>
      </c>
      <c r="AZ48" s="118">
        <v>-14513.810191411256</v>
      </c>
      <c r="BA48" s="118">
        <v>3601.4309988038567</v>
      </c>
      <c r="BB48" s="118">
        <v>-7219.504512863382</v>
      </c>
      <c r="BC48" s="118">
        <v>1339.1728740556773</v>
      </c>
      <c r="BD48" s="118">
        <v>-3023.2294786202256</v>
      </c>
      <c r="BE48" s="118">
        <v>3679.9565934209695</v>
      </c>
      <c r="BF48" s="118">
        <v>-5613.973502915947</v>
      </c>
      <c r="BG48" s="118"/>
      <c r="BH48" s="118"/>
      <c r="BI48" s="118"/>
      <c r="BJ48" s="118"/>
      <c r="BK48" s="118"/>
      <c r="BL48" s="118"/>
      <c r="BM48" s="118"/>
      <c r="BN48" s="118"/>
      <c r="BO48" s="118">
        <v>0.0</v>
      </c>
      <c r="BP48" s="118">
        <v>0.0</v>
      </c>
      <c r="BQ48" s="118"/>
      <c r="BR48" s="118"/>
      <c r="BS48" s="118">
        <v>0.0</v>
      </c>
      <c r="BT48" s="118">
        <v>0.0</v>
      </c>
      <c r="BU48" s="118">
        <v>0.0</v>
      </c>
      <c r="BV48" s="118">
        <v>0.0</v>
      </c>
      <c r="BW48" s="118"/>
      <c r="BX48" s="118"/>
      <c r="BY48" s="118"/>
      <c r="BZ48" s="118"/>
      <c r="CA48" s="119">
        <v>45813.0</v>
      </c>
      <c r="CB48" s="117" t="s">
        <v>369</v>
      </c>
      <c r="CC48" s="117" t="s">
        <v>429</v>
      </c>
      <c r="CD48" s="117" t="s">
        <v>430</v>
      </c>
      <c r="CE48" s="118">
        <v>9876.08</v>
      </c>
      <c r="CF48" s="118">
        <v>25.0</v>
      </c>
      <c r="CG48" s="118">
        <v>23.0</v>
      </c>
      <c r="CH48" s="117" t="s">
        <v>247</v>
      </c>
      <c r="CI48" s="117"/>
      <c r="CJ48" s="117"/>
      <c r="CK48" s="117" t="s">
        <v>372</v>
      </c>
      <c r="CL48" s="119">
        <v>46179.0</v>
      </c>
      <c r="CM48" s="117" t="s">
        <v>358</v>
      </c>
    </row>
    <row r="49">
      <c r="A49" s="114" t="s">
        <v>592</v>
      </c>
      <c r="B49" s="114" t="s">
        <v>593</v>
      </c>
      <c r="C49" s="114" t="s">
        <v>25</v>
      </c>
      <c r="D49" s="114" t="s">
        <v>459</v>
      </c>
      <c r="E49" s="114" t="s">
        <v>349</v>
      </c>
      <c r="F49" s="114"/>
      <c r="G49" s="114"/>
      <c r="H49" s="114"/>
      <c r="I49" s="115">
        <v>21593.0</v>
      </c>
      <c r="J49" s="114" t="s">
        <v>876</v>
      </c>
      <c r="K49" s="114" t="s">
        <v>460</v>
      </c>
      <c r="L49" s="116">
        <v>45813.0</v>
      </c>
      <c r="M49" s="114" t="s">
        <v>351</v>
      </c>
      <c r="N49" s="115">
        <v>6.0</v>
      </c>
      <c r="O49" s="114" t="s">
        <v>352</v>
      </c>
      <c r="P49" s="114" t="s">
        <v>975</v>
      </c>
      <c r="Q49" s="115">
        <v>2552.4758603685395</v>
      </c>
      <c r="R49" s="115"/>
      <c r="S49" s="115"/>
      <c r="T49" s="115"/>
      <c r="U49" s="115"/>
      <c r="V49" s="115">
        <v>2552.4758603685395</v>
      </c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>
        <v>0.0</v>
      </c>
      <c r="AH49" s="115">
        <v>0.0</v>
      </c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>
        <v>11970.592347980528</v>
      </c>
      <c r="AX49" s="115">
        <v>-12021.024145751006</v>
      </c>
      <c r="AY49" s="115">
        <v>11040.193759615198</v>
      </c>
      <c r="AZ49" s="115">
        <v>-5794.335235738049</v>
      </c>
      <c r="BA49" s="115">
        <v>3411.427416591509</v>
      </c>
      <c r="BB49" s="115">
        <v>-1081.677850111323</v>
      </c>
      <c r="BC49" s="115">
        <v>2532.8733071140095</v>
      </c>
      <c r="BD49" s="115">
        <v>-402.96743745442825</v>
      </c>
      <c r="BE49" s="115">
        <v>2452.8131968113967</v>
      </c>
      <c r="BF49" s="115">
        <v>-2252.9694999907915</v>
      </c>
      <c r="BG49" s="115"/>
      <c r="BH49" s="115"/>
      <c r="BI49" s="115"/>
      <c r="BJ49" s="115"/>
      <c r="BK49" s="115"/>
      <c r="BL49" s="115"/>
      <c r="BM49" s="115"/>
      <c r="BN49" s="115"/>
      <c r="BO49" s="115">
        <v>0.0</v>
      </c>
      <c r="BP49" s="115">
        <v>0.0</v>
      </c>
      <c r="BQ49" s="115"/>
      <c r="BR49" s="115"/>
      <c r="BS49" s="115">
        <v>0.0</v>
      </c>
      <c r="BT49" s="115">
        <v>0.0</v>
      </c>
      <c r="BU49" s="115">
        <v>0.0</v>
      </c>
      <c r="BV49" s="115">
        <v>0.0</v>
      </c>
      <c r="BW49" s="115"/>
      <c r="BX49" s="115"/>
      <c r="BY49" s="115"/>
      <c r="BZ49" s="115"/>
      <c r="CA49" s="116">
        <v>45813.0</v>
      </c>
      <c r="CB49" s="114" t="s">
        <v>384</v>
      </c>
      <c r="CC49" s="114" t="s">
        <v>461</v>
      </c>
      <c r="CD49" s="114" t="s">
        <v>501</v>
      </c>
      <c r="CE49" s="115">
        <v>12882.55</v>
      </c>
      <c r="CF49" s="115">
        <v>25.0</v>
      </c>
      <c r="CG49" s="115">
        <v>23.0</v>
      </c>
      <c r="CH49" s="114" t="s">
        <v>247</v>
      </c>
      <c r="CI49" s="114"/>
      <c r="CJ49" s="114"/>
      <c r="CK49" s="114" t="s">
        <v>357</v>
      </c>
      <c r="CL49" s="116">
        <v>46179.0</v>
      </c>
      <c r="CM49" s="114" t="s">
        <v>358</v>
      </c>
    </row>
    <row r="50">
      <c r="A50" s="117" t="s">
        <v>365</v>
      </c>
      <c r="B50" s="117" t="s">
        <v>591</v>
      </c>
      <c r="C50" s="117" t="s">
        <v>27</v>
      </c>
      <c r="D50" s="117" t="s">
        <v>411</v>
      </c>
      <c r="E50" s="117" t="s">
        <v>349</v>
      </c>
      <c r="F50" s="117"/>
      <c r="G50" s="117"/>
      <c r="H50" s="117"/>
      <c r="I50" s="118">
        <v>13997.0</v>
      </c>
      <c r="J50" s="117" t="s">
        <v>869</v>
      </c>
      <c r="K50" s="117" t="s">
        <v>412</v>
      </c>
      <c r="L50" s="119">
        <v>45813.0</v>
      </c>
      <c r="M50" s="117" t="s">
        <v>351</v>
      </c>
      <c r="N50" s="118">
        <v>6.0</v>
      </c>
      <c r="O50" s="117" t="s">
        <v>352</v>
      </c>
      <c r="P50" s="117" t="s">
        <v>975</v>
      </c>
      <c r="Q50" s="118">
        <v>-2454.046889930546</v>
      </c>
      <c r="R50" s="118"/>
      <c r="S50" s="118"/>
      <c r="T50" s="118"/>
      <c r="U50" s="118"/>
      <c r="V50" s="118">
        <v>-2454.046889930546</v>
      </c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>
        <v>0.0</v>
      </c>
      <c r="AH50" s="118">
        <v>0.0</v>
      </c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>
        <v>12146.62975959488</v>
      </c>
      <c r="AX50" s="118">
        <v>-49622.97123064689</v>
      </c>
      <c r="AY50" s="118">
        <v>9088.858814916779</v>
      </c>
      <c r="AZ50" s="118">
        <v>-41893.93768479507</v>
      </c>
      <c r="BA50" s="118">
        <v>12788.537878710826</v>
      </c>
      <c r="BB50" s="118">
        <v>-18760.807773681718</v>
      </c>
      <c r="BC50" s="118">
        <v>10291.117202254056</v>
      </c>
      <c r="BD50" s="118">
        <v>-10987.005606160834</v>
      </c>
      <c r="BE50" s="118">
        <v>10793.496470174756</v>
      </c>
      <c r="BF50" s="118">
        <v>-16069.877961238872</v>
      </c>
      <c r="BG50" s="118"/>
      <c r="BH50" s="118"/>
      <c r="BI50" s="118"/>
      <c r="BJ50" s="118"/>
      <c r="BK50" s="118"/>
      <c r="BL50" s="118"/>
      <c r="BM50" s="118"/>
      <c r="BN50" s="118"/>
      <c r="BO50" s="118">
        <v>0.0</v>
      </c>
      <c r="BP50" s="118">
        <v>0.0</v>
      </c>
      <c r="BQ50" s="118"/>
      <c r="BR50" s="118"/>
      <c r="BS50" s="118">
        <v>0.0</v>
      </c>
      <c r="BT50" s="118">
        <v>0.0</v>
      </c>
      <c r="BU50" s="118">
        <v>0.0</v>
      </c>
      <c r="BV50" s="118">
        <v>0.0</v>
      </c>
      <c r="BW50" s="118"/>
      <c r="BX50" s="118"/>
      <c r="BY50" s="118"/>
      <c r="BZ50" s="118"/>
      <c r="CA50" s="119">
        <v>45813.0</v>
      </c>
      <c r="CB50" s="117" t="s">
        <v>369</v>
      </c>
      <c r="CC50" s="117" t="s">
        <v>370</v>
      </c>
      <c r="CD50" s="117" t="s">
        <v>371</v>
      </c>
      <c r="CE50" s="118">
        <v>1817.93</v>
      </c>
      <c r="CF50" s="118">
        <v>25.0</v>
      </c>
      <c r="CG50" s="118">
        <v>23.0</v>
      </c>
      <c r="CH50" s="117" t="s">
        <v>247</v>
      </c>
      <c r="CI50" s="117"/>
      <c r="CJ50" s="117"/>
      <c r="CK50" s="117" t="s">
        <v>372</v>
      </c>
      <c r="CL50" s="119">
        <v>46179.0</v>
      </c>
      <c r="CM50" s="117" t="s">
        <v>358</v>
      </c>
    </row>
    <row r="51">
      <c r="A51" s="114" t="s">
        <v>610</v>
      </c>
      <c r="B51" s="114" t="s">
        <v>611</v>
      </c>
      <c r="C51" s="114" t="s">
        <v>26</v>
      </c>
      <c r="D51" s="114" t="s">
        <v>395</v>
      </c>
      <c r="E51" s="114" t="s">
        <v>349</v>
      </c>
      <c r="F51" s="114"/>
      <c r="G51" s="114"/>
      <c r="H51" s="114"/>
      <c r="I51" s="115">
        <v>19034.0</v>
      </c>
      <c r="J51" s="114" t="s">
        <v>877</v>
      </c>
      <c r="K51" s="114" t="s">
        <v>612</v>
      </c>
      <c r="L51" s="116">
        <v>45813.0</v>
      </c>
      <c r="M51" s="114" t="s">
        <v>351</v>
      </c>
      <c r="N51" s="115">
        <v>6.0</v>
      </c>
      <c r="O51" s="114" t="s">
        <v>352</v>
      </c>
      <c r="P51" s="114" t="s">
        <v>975</v>
      </c>
      <c r="Q51" s="115">
        <v>-3402.886147762666</v>
      </c>
      <c r="R51" s="115"/>
      <c r="S51" s="115"/>
      <c r="T51" s="115"/>
      <c r="U51" s="115"/>
      <c r="V51" s="115">
        <v>-3402.886147762666</v>
      </c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>
        <v>0.0</v>
      </c>
      <c r="AH51" s="115">
        <v>0.0</v>
      </c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>
        <v>9189.229422348351</v>
      </c>
      <c r="AX51" s="115">
        <v>-12490.922095981148</v>
      </c>
      <c r="AY51" s="115">
        <v>6686.567189896021</v>
      </c>
      <c r="AZ51" s="115">
        <v>-11948.949432729469</v>
      </c>
      <c r="BA51" s="115">
        <v>5914.140289273518</v>
      </c>
      <c r="BB51" s="115">
        <v>-3296.950685558133</v>
      </c>
      <c r="BC51" s="115">
        <v>1798.7824885427267</v>
      </c>
      <c r="BD51" s="115">
        <v>-5992.571500661057</v>
      </c>
      <c r="BE51" s="115">
        <v>8380.216210794742</v>
      </c>
      <c r="BF51" s="115">
        <v>-1569.237594961028</v>
      </c>
      <c r="BG51" s="115"/>
      <c r="BH51" s="115"/>
      <c r="BI51" s="115"/>
      <c r="BJ51" s="115"/>
      <c r="BK51" s="115"/>
      <c r="BL51" s="115"/>
      <c r="BM51" s="115"/>
      <c r="BN51" s="115"/>
      <c r="BO51" s="115">
        <v>0.0</v>
      </c>
      <c r="BP51" s="115">
        <v>0.0</v>
      </c>
      <c r="BQ51" s="115"/>
      <c r="BR51" s="115"/>
      <c r="BS51" s="115">
        <v>0.0</v>
      </c>
      <c r="BT51" s="115">
        <v>0.0</v>
      </c>
      <c r="BU51" s="115">
        <v>0.0</v>
      </c>
      <c r="BV51" s="115">
        <v>0.0</v>
      </c>
      <c r="BW51" s="115"/>
      <c r="BX51" s="115"/>
      <c r="BY51" s="115"/>
      <c r="BZ51" s="115"/>
      <c r="CA51" s="116">
        <v>45813.0</v>
      </c>
      <c r="CB51" s="114" t="s">
        <v>384</v>
      </c>
      <c r="CC51" s="114" t="s">
        <v>396</v>
      </c>
      <c r="CD51" s="114" t="s">
        <v>613</v>
      </c>
      <c r="CE51" s="115">
        <v>6463.1</v>
      </c>
      <c r="CF51" s="115">
        <v>25.0</v>
      </c>
      <c r="CG51" s="115">
        <v>23.0</v>
      </c>
      <c r="CH51" s="114" t="s">
        <v>247</v>
      </c>
      <c r="CI51" s="114"/>
      <c r="CJ51" s="114"/>
      <c r="CK51" s="114" t="s">
        <v>372</v>
      </c>
      <c r="CL51" s="116">
        <v>46179.0</v>
      </c>
      <c r="CM51" s="114" t="s">
        <v>358</v>
      </c>
    </row>
    <row r="52">
      <c r="A52" s="117" t="s">
        <v>431</v>
      </c>
      <c r="B52" s="117" t="s">
        <v>615</v>
      </c>
      <c r="C52" s="117" t="s">
        <v>27</v>
      </c>
      <c r="D52" s="117" t="s">
        <v>426</v>
      </c>
      <c r="E52" s="117" t="s">
        <v>349</v>
      </c>
      <c r="F52" s="117"/>
      <c r="G52" s="117"/>
      <c r="H52" s="117"/>
      <c r="I52" s="118">
        <v>21675.0</v>
      </c>
      <c r="J52" s="117" t="s">
        <v>880</v>
      </c>
      <c r="K52" s="117" t="s">
        <v>427</v>
      </c>
      <c r="L52" s="119">
        <v>45813.0</v>
      </c>
      <c r="M52" s="117" t="s">
        <v>428</v>
      </c>
      <c r="N52" s="118">
        <v>6.0</v>
      </c>
      <c r="O52" s="117" t="s">
        <v>352</v>
      </c>
      <c r="P52" s="117" t="s">
        <v>975</v>
      </c>
      <c r="Q52" s="118">
        <v>0.0</v>
      </c>
      <c r="R52" s="118"/>
      <c r="S52" s="118"/>
      <c r="T52" s="118"/>
      <c r="U52" s="118"/>
      <c r="V52" s="118">
        <v>0.0</v>
      </c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>
        <v>0.0</v>
      </c>
      <c r="AH52" s="118">
        <v>0.0</v>
      </c>
      <c r="AI52" s="118"/>
      <c r="AJ52" s="118"/>
      <c r="AK52" s="118"/>
      <c r="AL52" s="118"/>
      <c r="AM52" s="118"/>
      <c r="AN52" s="118"/>
      <c r="AO52" s="118"/>
      <c r="AP52" s="118"/>
      <c r="AQ52" s="118"/>
      <c r="AR52" s="118"/>
      <c r="AS52" s="118"/>
      <c r="AT52" s="118"/>
      <c r="AU52" s="118"/>
      <c r="AV52" s="118"/>
      <c r="AW52" s="118">
        <v>16172.349781690762</v>
      </c>
      <c r="AX52" s="118">
        <v>-15296.572016524242</v>
      </c>
      <c r="AY52" s="118">
        <v>16801.87012816445</v>
      </c>
      <c r="AZ52" s="118">
        <v>-13282.162500994285</v>
      </c>
      <c r="BA52" s="118">
        <v>4787.187557875283</v>
      </c>
      <c r="BB52" s="118">
        <v>-7595.137964802339</v>
      </c>
      <c r="BC52" s="118">
        <v>6296.618756504383</v>
      </c>
      <c r="BD52" s="118">
        <v>-6401.400708261834</v>
      </c>
      <c r="BE52" s="118">
        <v>4872.271230856857</v>
      </c>
      <c r="BF52" s="118">
        <v>-7575.439686026461</v>
      </c>
      <c r="BG52" s="118"/>
      <c r="BH52" s="118"/>
      <c r="BI52" s="118"/>
      <c r="BJ52" s="118"/>
      <c r="BK52" s="118"/>
      <c r="BL52" s="118"/>
      <c r="BM52" s="118"/>
      <c r="BN52" s="118"/>
      <c r="BO52" s="118">
        <v>0.0</v>
      </c>
      <c r="BP52" s="118">
        <v>0.0</v>
      </c>
      <c r="BQ52" s="118"/>
      <c r="BR52" s="118"/>
      <c r="BS52" s="118">
        <v>0.0</v>
      </c>
      <c r="BT52" s="118">
        <v>0.0</v>
      </c>
      <c r="BU52" s="118">
        <v>0.0</v>
      </c>
      <c r="BV52" s="118">
        <v>0.0</v>
      </c>
      <c r="BW52" s="118"/>
      <c r="BX52" s="118"/>
      <c r="BY52" s="118"/>
      <c r="BZ52" s="118"/>
      <c r="CA52" s="119">
        <v>45813.0</v>
      </c>
      <c r="CB52" s="117" t="s">
        <v>369</v>
      </c>
      <c r="CC52" s="117" t="s">
        <v>429</v>
      </c>
      <c r="CD52" s="117" t="s">
        <v>430</v>
      </c>
      <c r="CE52" s="118">
        <v>3242.26</v>
      </c>
      <c r="CF52" s="118">
        <v>25.0</v>
      </c>
      <c r="CG52" s="118">
        <v>23.0</v>
      </c>
      <c r="CH52" s="117" t="s">
        <v>247</v>
      </c>
      <c r="CI52" s="117"/>
      <c r="CJ52" s="117"/>
      <c r="CK52" s="117"/>
      <c r="CL52" s="119">
        <v>46179.0</v>
      </c>
      <c r="CM52" s="117" t="s">
        <v>358</v>
      </c>
    </row>
    <row r="53">
      <c r="A53" s="114" t="s">
        <v>523</v>
      </c>
      <c r="B53" s="114" t="s">
        <v>589</v>
      </c>
      <c r="C53" s="114" t="s">
        <v>27</v>
      </c>
      <c r="D53" s="114" t="s">
        <v>490</v>
      </c>
      <c r="E53" s="114" t="s">
        <v>349</v>
      </c>
      <c r="F53" s="114"/>
      <c r="G53" s="114"/>
      <c r="H53" s="114"/>
      <c r="I53" s="115">
        <v>21405.0</v>
      </c>
      <c r="J53" s="114" t="s">
        <v>867</v>
      </c>
      <c r="K53" s="114" t="s">
        <v>491</v>
      </c>
      <c r="L53" s="116">
        <v>45813.0</v>
      </c>
      <c r="M53" s="114" t="s">
        <v>351</v>
      </c>
      <c r="N53" s="115">
        <v>6.0</v>
      </c>
      <c r="O53" s="114" t="s">
        <v>352</v>
      </c>
      <c r="P53" s="114" t="s">
        <v>975</v>
      </c>
      <c r="Q53" s="115">
        <v>-10.459241510671859</v>
      </c>
      <c r="R53" s="115"/>
      <c r="S53" s="115"/>
      <c r="T53" s="115"/>
      <c r="U53" s="115"/>
      <c r="V53" s="115">
        <v>-10.459241510671859</v>
      </c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>
        <v>0.0</v>
      </c>
      <c r="AH53" s="115">
        <v>0.0</v>
      </c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>
        <v>8319.26321266004</v>
      </c>
      <c r="AX53" s="115">
        <v>-62629.10855342095</v>
      </c>
      <c r="AY53" s="115">
        <v>8790.517863738292</v>
      </c>
      <c r="AZ53" s="115">
        <v>-43103.934644681554</v>
      </c>
      <c r="BA53" s="115">
        <v>8604.319626553943</v>
      </c>
      <c r="BB53" s="115">
        <v>-15137.515413010975</v>
      </c>
      <c r="BC53" s="115">
        <v>7409.8299574968605</v>
      </c>
      <c r="BD53" s="115">
        <v>-19005.687974870165</v>
      </c>
      <c r="BE53" s="115">
        <v>15920.471946069014</v>
      </c>
      <c r="BF53" s="115">
        <v>-10857.80971515274</v>
      </c>
      <c r="BG53" s="115"/>
      <c r="BH53" s="115"/>
      <c r="BI53" s="115"/>
      <c r="BJ53" s="115"/>
      <c r="BK53" s="115"/>
      <c r="BL53" s="115"/>
      <c r="BM53" s="115"/>
      <c r="BN53" s="115"/>
      <c r="BO53" s="115">
        <v>0.0</v>
      </c>
      <c r="BP53" s="115">
        <v>0.0</v>
      </c>
      <c r="BQ53" s="115"/>
      <c r="BR53" s="115"/>
      <c r="BS53" s="115">
        <v>0.0</v>
      </c>
      <c r="BT53" s="115">
        <v>0.0</v>
      </c>
      <c r="BU53" s="115">
        <v>0.0</v>
      </c>
      <c r="BV53" s="115">
        <v>0.0</v>
      </c>
      <c r="BW53" s="115"/>
      <c r="BX53" s="115"/>
      <c r="BY53" s="115"/>
      <c r="BZ53" s="115"/>
      <c r="CA53" s="116">
        <v>45813.0</v>
      </c>
      <c r="CB53" s="114" t="s">
        <v>369</v>
      </c>
      <c r="CC53" s="114" t="s">
        <v>370</v>
      </c>
      <c r="CD53" s="114" t="s">
        <v>525</v>
      </c>
      <c r="CE53" s="115">
        <v>2849.54</v>
      </c>
      <c r="CF53" s="115">
        <v>25.0</v>
      </c>
      <c r="CG53" s="115">
        <v>23.0</v>
      </c>
      <c r="CH53" s="114" t="s">
        <v>247</v>
      </c>
      <c r="CI53" s="114"/>
      <c r="CJ53" s="114"/>
      <c r="CK53" s="114" t="s">
        <v>372</v>
      </c>
      <c r="CL53" s="116">
        <v>46179.0</v>
      </c>
      <c r="CM53" s="114" t="s">
        <v>358</v>
      </c>
    </row>
    <row r="54">
      <c r="A54" s="117" t="s">
        <v>510</v>
      </c>
      <c r="B54" s="117" t="s">
        <v>822</v>
      </c>
      <c r="C54" s="117" t="s">
        <v>25</v>
      </c>
      <c r="D54" s="117" t="s">
        <v>437</v>
      </c>
      <c r="E54" s="117" t="s">
        <v>349</v>
      </c>
      <c r="F54" s="117"/>
      <c r="G54" s="117"/>
      <c r="H54" s="117"/>
      <c r="I54" s="118">
        <v>21768.0</v>
      </c>
      <c r="J54" s="117" t="s">
        <v>837</v>
      </c>
      <c r="K54" s="117" t="s">
        <v>438</v>
      </c>
      <c r="L54" s="119">
        <v>45813.0</v>
      </c>
      <c r="M54" s="117" t="s">
        <v>428</v>
      </c>
      <c r="N54" s="118">
        <v>6.0</v>
      </c>
      <c r="O54" s="117" t="s">
        <v>352</v>
      </c>
      <c r="P54" s="117" t="s">
        <v>975</v>
      </c>
      <c r="Q54" s="118">
        <v>0.0</v>
      </c>
      <c r="R54" s="118"/>
      <c r="S54" s="118"/>
      <c r="T54" s="118"/>
      <c r="U54" s="118"/>
      <c r="V54" s="118">
        <v>0.0</v>
      </c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>
        <v>0.0</v>
      </c>
      <c r="AH54" s="118">
        <v>0.0</v>
      </c>
      <c r="AI54" s="118"/>
      <c r="AJ54" s="118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>
        <v>8303.083435839226</v>
      </c>
      <c r="AX54" s="118">
        <v>-3274.013255165984</v>
      </c>
      <c r="AY54" s="118">
        <v>8245.043222944152</v>
      </c>
      <c r="AZ54" s="118">
        <v>-2513.4492766296325</v>
      </c>
      <c r="BA54" s="118">
        <v>1518.9924723961255</v>
      </c>
      <c r="BB54" s="118">
        <v>-1861.6126662855659</v>
      </c>
      <c r="BC54" s="118">
        <v>1352.8744778074918</v>
      </c>
      <c r="BD54" s="118">
        <v>-1866.017629767373</v>
      </c>
      <c r="BE54" s="118">
        <v>725.3058088410712</v>
      </c>
      <c r="BF54" s="118">
        <v>-554.7828507706306</v>
      </c>
      <c r="BG54" s="118"/>
      <c r="BH54" s="118"/>
      <c r="BI54" s="118"/>
      <c r="BJ54" s="118"/>
      <c r="BK54" s="118"/>
      <c r="BL54" s="118"/>
      <c r="BM54" s="118"/>
      <c r="BN54" s="118"/>
      <c r="BO54" s="118">
        <v>0.0</v>
      </c>
      <c r="BP54" s="118">
        <v>0.0</v>
      </c>
      <c r="BQ54" s="118"/>
      <c r="BR54" s="118"/>
      <c r="BS54" s="118">
        <v>0.0</v>
      </c>
      <c r="BT54" s="118">
        <v>0.0</v>
      </c>
      <c r="BU54" s="118">
        <v>0.0</v>
      </c>
      <c r="BV54" s="118">
        <v>0.0</v>
      </c>
      <c r="BW54" s="118"/>
      <c r="BX54" s="118"/>
      <c r="BY54" s="118"/>
      <c r="BZ54" s="118"/>
      <c r="CA54" s="119">
        <v>45813.0</v>
      </c>
      <c r="CB54" s="117" t="s">
        <v>354</v>
      </c>
      <c r="CC54" s="117" t="s">
        <v>466</v>
      </c>
      <c r="CD54" s="117" t="s">
        <v>767</v>
      </c>
      <c r="CE54" s="118">
        <v>5514.87</v>
      </c>
      <c r="CF54" s="118">
        <v>25.0</v>
      </c>
      <c r="CG54" s="118">
        <v>23.0</v>
      </c>
      <c r="CH54" s="117" t="s">
        <v>247</v>
      </c>
      <c r="CI54" s="117"/>
      <c r="CJ54" s="117"/>
      <c r="CK54" s="117"/>
      <c r="CL54" s="119">
        <v>46179.0</v>
      </c>
      <c r="CM54" s="117" t="s">
        <v>358</v>
      </c>
    </row>
    <row r="55">
      <c r="A55" s="114" t="s">
        <v>476</v>
      </c>
      <c r="B55" s="114" t="s">
        <v>167</v>
      </c>
      <c r="C55" s="114" t="s">
        <v>24</v>
      </c>
      <c r="D55" s="114" t="s">
        <v>469</v>
      </c>
      <c r="E55" s="114" t="s">
        <v>349</v>
      </c>
      <c r="F55" s="114"/>
      <c r="G55" s="114"/>
      <c r="H55" s="114"/>
      <c r="I55" s="115">
        <v>19908.0</v>
      </c>
      <c r="J55" s="114" t="s">
        <v>843</v>
      </c>
      <c r="K55" s="114" t="s">
        <v>470</v>
      </c>
      <c r="L55" s="116">
        <v>45813.0</v>
      </c>
      <c r="M55" s="114" t="s">
        <v>351</v>
      </c>
      <c r="N55" s="115">
        <v>6.0</v>
      </c>
      <c r="O55" s="114" t="s">
        <v>352</v>
      </c>
      <c r="P55" s="114" t="s">
        <v>975</v>
      </c>
      <c r="Q55" s="115">
        <v>-956.2588038625529</v>
      </c>
      <c r="R55" s="115"/>
      <c r="S55" s="115"/>
      <c r="T55" s="115"/>
      <c r="U55" s="115"/>
      <c r="V55" s="115">
        <v>-956.2588038625529</v>
      </c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>
        <v>0.0</v>
      </c>
      <c r="AH55" s="115">
        <v>0.0</v>
      </c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>
        <v>950.0263634964795</v>
      </c>
      <c r="AX55" s="115">
        <v>-13238.900022072998</v>
      </c>
      <c r="AY55" s="115">
        <v>2669.3208073409805</v>
      </c>
      <c r="AZ55" s="115">
        <v>-8563.42626828793</v>
      </c>
      <c r="BA55" s="115">
        <v>943.0202666433984</v>
      </c>
      <c r="BB55" s="115">
        <v>-7845.665677542372</v>
      </c>
      <c r="BC55" s="115">
        <v>1412.62965392721</v>
      </c>
      <c r="BD55" s="115">
        <v>-3905.0116150865942</v>
      </c>
      <c r="BE55" s="115">
        <v>2263.403397487781</v>
      </c>
      <c r="BF55" s="115">
        <v>-6673.66684722737</v>
      </c>
      <c r="BG55" s="115"/>
      <c r="BH55" s="115"/>
      <c r="BI55" s="115"/>
      <c r="BJ55" s="115"/>
      <c r="BK55" s="115"/>
      <c r="BL55" s="115"/>
      <c r="BM55" s="115"/>
      <c r="BN55" s="115"/>
      <c r="BO55" s="115">
        <v>0.0</v>
      </c>
      <c r="BP55" s="115">
        <v>0.0</v>
      </c>
      <c r="BQ55" s="115"/>
      <c r="BR55" s="115"/>
      <c r="BS55" s="115">
        <v>0.0</v>
      </c>
      <c r="BT55" s="115">
        <v>0.0</v>
      </c>
      <c r="BU55" s="115">
        <v>0.0</v>
      </c>
      <c r="BV55" s="115">
        <v>0.0</v>
      </c>
      <c r="BW55" s="115"/>
      <c r="BX55" s="115"/>
      <c r="BY55" s="115"/>
      <c r="BZ55" s="115"/>
      <c r="CA55" s="116">
        <v>45813.0</v>
      </c>
      <c r="CB55" s="114" t="s">
        <v>354</v>
      </c>
      <c r="CC55" s="114" t="s">
        <v>471</v>
      </c>
      <c r="CD55" s="114" t="s">
        <v>472</v>
      </c>
      <c r="CE55" s="115">
        <v>10959.09</v>
      </c>
      <c r="CF55" s="115">
        <v>25.0</v>
      </c>
      <c r="CG55" s="115">
        <v>23.0</v>
      </c>
      <c r="CH55" s="114" t="s">
        <v>24</v>
      </c>
      <c r="CI55" s="114"/>
      <c r="CJ55" s="114"/>
      <c r="CK55" s="114" t="s">
        <v>372</v>
      </c>
      <c r="CL55" s="116">
        <v>46179.0</v>
      </c>
      <c r="CM55" s="114" t="s">
        <v>358</v>
      </c>
    </row>
    <row r="56">
      <c r="A56" s="117" t="s">
        <v>484</v>
      </c>
      <c r="B56" s="117" t="s">
        <v>163</v>
      </c>
      <c r="C56" s="117" t="s">
        <v>24</v>
      </c>
      <c r="D56" s="117" t="s">
        <v>469</v>
      </c>
      <c r="E56" s="117" t="s">
        <v>349</v>
      </c>
      <c r="F56" s="117"/>
      <c r="G56" s="117"/>
      <c r="H56" s="117"/>
      <c r="I56" s="118">
        <v>19900.0</v>
      </c>
      <c r="J56" s="117" t="s">
        <v>840</v>
      </c>
      <c r="K56" s="117" t="s">
        <v>470</v>
      </c>
      <c r="L56" s="119">
        <v>45813.0</v>
      </c>
      <c r="M56" s="117" t="s">
        <v>351</v>
      </c>
      <c r="N56" s="118">
        <v>6.0</v>
      </c>
      <c r="O56" s="117" t="s">
        <v>352</v>
      </c>
      <c r="P56" s="117" t="s">
        <v>975</v>
      </c>
      <c r="Q56" s="118">
        <v>-1633.1119785469086</v>
      </c>
      <c r="R56" s="118"/>
      <c r="S56" s="118"/>
      <c r="T56" s="118"/>
      <c r="U56" s="118"/>
      <c r="V56" s="118">
        <v>-1633.1119785469086</v>
      </c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>
        <v>0.0</v>
      </c>
      <c r="AH56" s="118">
        <v>0.0</v>
      </c>
      <c r="AI56" s="118"/>
      <c r="AJ56" s="118"/>
      <c r="AK56" s="118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>
        <v>13738.8609769886</v>
      </c>
      <c r="AX56" s="118">
        <v>-18739.371233599806</v>
      </c>
      <c r="AY56" s="118">
        <v>15052.531795071733</v>
      </c>
      <c r="AZ56" s="118">
        <v>-17293.140687626277</v>
      </c>
      <c r="BA56" s="118">
        <v>9327.960995642843</v>
      </c>
      <c r="BB56" s="118">
        <v>-13474.64709036257</v>
      </c>
      <c r="BC56" s="118">
        <v>3508.751482853357</v>
      </c>
      <c r="BD56" s="118">
        <v>-9576.486943893571</v>
      </c>
      <c r="BE56" s="118">
        <v>12015.690227197105</v>
      </c>
      <c r="BF56" s="118">
        <v>-10094.64086087662</v>
      </c>
      <c r="BG56" s="118"/>
      <c r="BH56" s="118"/>
      <c r="BI56" s="118"/>
      <c r="BJ56" s="118"/>
      <c r="BK56" s="118"/>
      <c r="BL56" s="118"/>
      <c r="BM56" s="118"/>
      <c r="BN56" s="118"/>
      <c r="BO56" s="118">
        <v>0.0</v>
      </c>
      <c r="BP56" s="118">
        <v>0.0</v>
      </c>
      <c r="BQ56" s="118"/>
      <c r="BR56" s="118"/>
      <c r="BS56" s="118">
        <v>0.0</v>
      </c>
      <c r="BT56" s="118">
        <v>0.0</v>
      </c>
      <c r="BU56" s="118">
        <v>0.0</v>
      </c>
      <c r="BV56" s="118">
        <v>0.0</v>
      </c>
      <c r="BW56" s="118"/>
      <c r="BX56" s="118"/>
      <c r="BY56" s="118"/>
      <c r="BZ56" s="118"/>
      <c r="CA56" s="119">
        <v>45813.0</v>
      </c>
      <c r="CB56" s="117" t="s">
        <v>354</v>
      </c>
      <c r="CC56" s="117" t="s">
        <v>471</v>
      </c>
      <c r="CD56" s="117" t="s">
        <v>472</v>
      </c>
      <c r="CE56" s="118">
        <v>11557.56</v>
      </c>
      <c r="CF56" s="118">
        <v>25.0</v>
      </c>
      <c r="CG56" s="118">
        <v>23.0</v>
      </c>
      <c r="CH56" s="117" t="s">
        <v>24</v>
      </c>
      <c r="CI56" s="117"/>
      <c r="CJ56" s="117"/>
      <c r="CK56" s="117" t="s">
        <v>372</v>
      </c>
      <c r="CL56" s="119">
        <v>46179.0</v>
      </c>
      <c r="CM56" s="117" t="s">
        <v>358</v>
      </c>
    </row>
    <row r="57">
      <c r="A57" s="114" t="s">
        <v>496</v>
      </c>
      <c r="B57" s="114" t="s">
        <v>512</v>
      </c>
      <c r="C57" s="114" t="s">
        <v>27</v>
      </c>
      <c r="D57" s="114" t="s">
        <v>490</v>
      </c>
      <c r="E57" s="114" t="s">
        <v>349</v>
      </c>
      <c r="F57" s="114"/>
      <c r="G57" s="114"/>
      <c r="H57" s="114"/>
      <c r="I57" s="115">
        <v>21295.0</v>
      </c>
      <c r="J57" s="114" t="s">
        <v>867</v>
      </c>
      <c r="K57" s="114" t="s">
        <v>491</v>
      </c>
      <c r="L57" s="116">
        <v>45813.0</v>
      </c>
      <c r="M57" s="114" t="s">
        <v>351</v>
      </c>
      <c r="N57" s="115">
        <v>6.0</v>
      </c>
      <c r="O57" s="114" t="s">
        <v>352</v>
      </c>
      <c r="P57" s="114" t="s">
        <v>975</v>
      </c>
      <c r="Q57" s="115">
        <v>-111.16674785525106</v>
      </c>
      <c r="R57" s="115"/>
      <c r="S57" s="115"/>
      <c r="T57" s="115"/>
      <c r="U57" s="115"/>
      <c r="V57" s="115">
        <v>-111.16674785525106</v>
      </c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>
        <v>0.0</v>
      </c>
      <c r="AH57" s="115">
        <v>0.0</v>
      </c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>
        <v>8319.26321266004</v>
      </c>
      <c r="AX57" s="115">
        <v>-62629.10855342095</v>
      </c>
      <c r="AY57" s="115">
        <v>8790.517863738292</v>
      </c>
      <c r="AZ57" s="115">
        <v>-43103.934644681554</v>
      </c>
      <c r="BA57" s="115">
        <v>8604.319626553943</v>
      </c>
      <c r="BB57" s="115">
        <v>-15137.515413010975</v>
      </c>
      <c r="BC57" s="115">
        <v>7409.8299574968605</v>
      </c>
      <c r="BD57" s="115">
        <v>-19005.687974870165</v>
      </c>
      <c r="BE57" s="115">
        <v>15920.471946069014</v>
      </c>
      <c r="BF57" s="115">
        <v>-10857.80971515274</v>
      </c>
      <c r="BG57" s="115"/>
      <c r="BH57" s="115"/>
      <c r="BI57" s="115"/>
      <c r="BJ57" s="115"/>
      <c r="BK57" s="115"/>
      <c r="BL57" s="115"/>
      <c r="BM57" s="115"/>
      <c r="BN57" s="115"/>
      <c r="BO57" s="115">
        <v>0.0</v>
      </c>
      <c r="BP57" s="115">
        <v>0.0</v>
      </c>
      <c r="BQ57" s="115"/>
      <c r="BR57" s="115"/>
      <c r="BS57" s="115">
        <v>0.0</v>
      </c>
      <c r="BT57" s="115">
        <v>0.0</v>
      </c>
      <c r="BU57" s="115">
        <v>0.0</v>
      </c>
      <c r="BV57" s="115">
        <v>0.0</v>
      </c>
      <c r="BW57" s="115"/>
      <c r="BX57" s="115"/>
      <c r="BY57" s="115"/>
      <c r="BZ57" s="115"/>
      <c r="CA57" s="116">
        <v>45813.0</v>
      </c>
      <c r="CB57" s="114" t="s">
        <v>369</v>
      </c>
      <c r="CC57" s="114" t="s">
        <v>370</v>
      </c>
      <c r="CD57" s="114" t="s">
        <v>492</v>
      </c>
      <c r="CE57" s="115">
        <v>8452.32</v>
      </c>
      <c r="CF57" s="115">
        <v>25.0</v>
      </c>
      <c r="CG57" s="115">
        <v>23.0</v>
      </c>
      <c r="CH57" s="114" t="s">
        <v>247</v>
      </c>
      <c r="CI57" s="114"/>
      <c r="CJ57" s="114"/>
      <c r="CK57" s="114" t="s">
        <v>372</v>
      </c>
      <c r="CL57" s="116">
        <v>46179.0</v>
      </c>
      <c r="CM57" s="114" t="s">
        <v>358</v>
      </c>
    </row>
    <row r="58">
      <c r="A58" s="117" t="s">
        <v>510</v>
      </c>
      <c r="B58" s="117" t="s">
        <v>511</v>
      </c>
      <c r="C58" s="117" t="s">
        <v>25</v>
      </c>
      <c r="D58" s="117" t="s">
        <v>437</v>
      </c>
      <c r="E58" s="117" t="s">
        <v>349</v>
      </c>
      <c r="F58" s="117"/>
      <c r="G58" s="117"/>
      <c r="H58" s="117"/>
      <c r="I58" s="118">
        <v>21806.0</v>
      </c>
      <c r="J58" s="117" t="s">
        <v>844</v>
      </c>
      <c r="K58" s="117" t="s">
        <v>438</v>
      </c>
      <c r="L58" s="119">
        <v>45813.0</v>
      </c>
      <c r="M58" s="117" t="s">
        <v>351</v>
      </c>
      <c r="N58" s="118">
        <v>6.0</v>
      </c>
      <c r="O58" s="117" t="s">
        <v>352</v>
      </c>
      <c r="P58" s="117" t="s">
        <v>975</v>
      </c>
      <c r="Q58" s="118">
        <v>-2439.2118391136455</v>
      </c>
      <c r="R58" s="118"/>
      <c r="S58" s="118"/>
      <c r="T58" s="118"/>
      <c r="U58" s="118"/>
      <c r="V58" s="118">
        <v>-2439.2118391136455</v>
      </c>
      <c r="W58" s="118"/>
      <c r="X58" s="118"/>
      <c r="Y58" s="118"/>
      <c r="Z58" s="118"/>
      <c r="AA58" s="118"/>
      <c r="AB58" s="118"/>
      <c r="AC58" s="118"/>
      <c r="AD58" s="118"/>
      <c r="AE58" s="118"/>
      <c r="AF58" s="118"/>
      <c r="AG58" s="118">
        <v>0.0</v>
      </c>
      <c r="AH58" s="118">
        <v>0.0</v>
      </c>
      <c r="AI58" s="118"/>
      <c r="AJ58" s="118"/>
      <c r="AK58" s="118"/>
      <c r="AL58" s="118"/>
      <c r="AM58" s="118"/>
      <c r="AN58" s="118"/>
      <c r="AO58" s="118"/>
      <c r="AP58" s="118"/>
      <c r="AQ58" s="118"/>
      <c r="AR58" s="118"/>
      <c r="AS58" s="118"/>
      <c r="AT58" s="118"/>
      <c r="AU58" s="118"/>
      <c r="AV58" s="118"/>
      <c r="AW58" s="118">
        <v>5537.798949628479</v>
      </c>
      <c r="AX58" s="118">
        <v>-15565.337894693559</v>
      </c>
      <c r="AY58" s="118">
        <v>3952.0971189842817</v>
      </c>
      <c r="AZ58" s="118">
        <v>-15972.759080958689</v>
      </c>
      <c r="BA58" s="118">
        <v>3549.669885398064</v>
      </c>
      <c r="BB58" s="118">
        <v>-3815.631871944212</v>
      </c>
      <c r="BC58" s="118">
        <v>2191.653811862604</v>
      </c>
      <c r="BD58" s="118">
        <v>-2766.085486369566</v>
      </c>
      <c r="BE58" s="118">
        <v>3146.144017979835</v>
      </c>
      <c r="BF58" s="118">
        <v>-2837.674330019022</v>
      </c>
      <c r="BG58" s="118"/>
      <c r="BH58" s="118"/>
      <c r="BI58" s="118"/>
      <c r="BJ58" s="118"/>
      <c r="BK58" s="118"/>
      <c r="BL58" s="118"/>
      <c r="BM58" s="118"/>
      <c r="BN58" s="118"/>
      <c r="BO58" s="118">
        <v>0.0</v>
      </c>
      <c r="BP58" s="118">
        <v>0.0</v>
      </c>
      <c r="BQ58" s="118"/>
      <c r="BR58" s="118"/>
      <c r="BS58" s="118">
        <v>0.0</v>
      </c>
      <c r="BT58" s="118">
        <v>0.0</v>
      </c>
      <c r="BU58" s="118">
        <v>0.0</v>
      </c>
      <c r="BV58" s="118">
        <v>0.0</v>
      </c>
      <c r="BW58" s="118"/>
      <c r="BX58" s="118"/>
      <c r="BY58" s="118"/>
      <c r="BZ58" s="118"/>
      <c r="CA58" s="119">
        <v>45813.0</v>
      </c>
      <c r="CB58" s="117" t="s">
        <v>354</v>
      </c>
      <c r="CC58" s="117" t="s">
        <v>466</v>
      </c>
      <c r="CD58" s="117" t="s">
        <v>467</v>
      </c>
      <c r="CE58" s="118">
        <v>17415.18</v>
      </c>
      <c r="CF58" s="118">
        <v>25.0</v>
      </c>
      <c r="CG58" s="118">
        <v>23.0</v>
      </c>
      <c r="CH58" s="117" t="s">
        <v>247</v>
      </c>
      <c r="CI58" s="117"/>
      <c r="CJ58" s="117"/>
      <c r="CK58" s="117" t="s">
        <v>372</v>
      </c>
      <c r="CL58" s="119">
        <v>46179.0</v>
      </c>
      <c r="CM58" s="117" t="s">
        <v>358</v>
      </c>
    </row>
    <row r="59">
      <c r="A59" s="114" t="s">
        <v>476</v>
      </c>
      <c r="B59" s="114" t="s">
        <v>161</v>
      </c>
      <c r="C59" s="114" t="s">
        <v>24</v>
      </c>
      <c r="D59" s="114" t="s">
        <v>469</v>
      </c>
      <c r="E59" s="114" t="s">
        <v>349</v>
      </c>
      <c r="F59" s="114"/>
      <c r="G59" s="114"/>
      <c r="H59" s="114"/>
      <c r="I59" s="115">
        <v>19933.0</v>
      </c>
      <c r="J59" s="114" t="s">
        <v>832</v>
      </c>
      <c r="K59" s="114" t="s">
        <v>470</v>
      </c>
      <c r="L59" s="116">
        <v>45813.0</v>
      </c>
      <c r="M59" s="114" t="s">
        <v>351</v>
      </c>
      <c r="N59" s="115">
        <v>6.0</v>
      </c>
      <c r="O59" s="114" t="s">
        <v>352</v>
      </c>
      <c r="P59" s="114" t="s">
        <v>975</v>
      </c>
      <c r="Q59" s="115">
        <v>-2498.2849425766663</v>
      </c>
      <c r="R59" s="115"/>
      <c r="S59" s="115"/>
      <c r="T59" s="115"/>
      <c r="U59" s="115"/>
      <c r="V59" s="115">
        <v>-2498.2849425766663</v>
      </c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>
        <v>0.0</v>
      </c>
      <c r="AH59" s="115">
        <v>0.0</v>
      </c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>
        <v>30060.895093085797</v>
      </c>
      <c r="AX59" s="115">
        <v>-44509.93482074301</v>
      </c>
      <c r="AY59" s="115">
        <v>29704.06448947659</v>
      </c>
      <c r="AZ59" s="115">
        <v>-28954.154103869358</v>
      </c>
      <c r="BA59" s="115">
        <v>16355.104404989233</v>
      </c>
      <c r="BB59" s="115">
        <v>-29668.235052328968</v>
      </c>
      <c r="BC59" s="115">
        <v>16431.177726469778</v>
      </c>
      <c r="BD59" s="115">
        <v>-17320.533538515494</v>
      </c>
      <c r="BE59" s="115">
        <v>9893.723601334774</v>
      </c>
      <c r="BF59" s="115">
        <v>-22317.498436628786</v>
      </c>
      <c r="BG59" s="115"/>
      <c r="BH59" s="115"/>
      <c r="BI59" s="115"/>
      <c r="BJ59" s="115"/>
      <c r="BK59" s="115"/>
      <c r="BL59" s="115"/>
      <c r="BM59" s="115"/>
      <c r="BN59" s="115"/>
      <c r="BO59" s="115">
        <v>0.0</v>
      </c>
      <c r="BP59" s="115">
        <v>0.0</v>
      </c>
      <c r="BQ59" s="115"/>
      <c r="BR59" s="115"/>
      <c r="BS59" s="115">
        <v>0.0</v>
      </c>
      <c r="BT59" s="115">
        <v>0.0</v>
      </c>
      <c r="BU59" s="115">
        <v>0.0</v>
      </c>
      <c r="BV59" s="115">
        <v>0.0</v>
      </c>
      <c r="BW59" s="115"/>
      <c r="BX59" s="115"/>
      <c r="BY59" s="115"/>
      <c r="BZ59" s="115"/>
      <c r="CA59" s="116">
        <v>45813.0</v>
      </c>
      <c r="CB59" s="114" t="s">
        <v>354</v>
      </c>
      <c r="CC59" s="114" t="s">
        <v>471</v>
      </c>
      <c r="CD59" s="114" t="s">
        <v>472</v>
      </c>
      <c r="CE59" s="115">
        <v>4192.95</v>
      </c>
      <c r="CF59" s="115">
        <v>25.0</v>
      </c>
      <c r="CG59" s="115">
        <v>23.0</v>
      </c>
      <c r="CH59" s="114" t="s">
        <v>24</v>
      </c>
      <c r="CI59" s="114"/>
      <c r="CJ59" s="114"/>
      <c r="CK59" s="114" t="s">
        <v>372</v>
      </c>
      <c r="CL59" s="116">
        <v>46179.0</v>
      </c>
      <c r="CM59" s="114" t="s">
        <v>358</v>
      </c>
    </row>
    <row r="60">
      <c r="A60" s="117" t="s">
        <v>510</v>
      </c>
      <c r="B60" s="117" t="s">
        <v>819</v>
      </c>
      <c r="C60" s="117" t="s">
        <v>25</v>
      </c>
      <c r="D60" s="117" t="s">
        <v>437</v>
      </c>
      <c r="E60" s="117" t="s">
        <v>349</v>
      </c>
      <c r="F60" s="117"/>
      <c r="G60" s="117"/>
      <c r="H60" s="117"/>
      <c r="I60" s="118">
        <v>21800.0</v>
      </c>
      <c r="J60" s="117" t="s">
        <v>845</v>
      </c>
      <c r="K60" s="117" t="s">
        <v>438</v>
      </c>
      <c r="L60" s="119">
        <v>45813.0</v>
      </c>
      <c r="M60" s="117" t="s">
        <v>351</v>
      </c>
      <c r="N60" s="118">
        <v>6.0</v>
      </c>
      <c r="O60" s="117" t="s">
        <v>352</v>
      </c>
      <c r="P60" s="117" t="s">
        <v>975</v>
      </c>
      <c r="Q60" s="118">
        <v>-2797.7157474732476</v>
      </c>
      <c r="R60" s="118"/>
      <c r="S60" s="118"/>
      <c r="T60" s="118"/>
      <c r="U60" s="118"/>
      <c r="V60" s="118">
        <v>-2797.7157474732476</v>
      </c>
      <c r="W60" s="118"/>
      <c r="X60" s="118"/>
      <c r="Y60" s="118"/>
      <c r="Z60" s="118"/>
      <c r="AA60" s="118"/>
      <c r="AB60" s="118"/>
      <c r="AC60" s="118"/>
      <c r="AD60" s="118"/>
      <c r="AE60" s="118"/>
      <c r="AF60" s="118"/>
      <c r="AG60" s="118">
        <v>0.0</v>
      </c>
      <c r="AH60" s="118">
        <v>0.0</v>
      </c>
      <c r="AI60" s="118"/>
      <c r="AJ60" s="118"/>
      <c r="AK60" s="118"/>
      <c r="AL60" s="118"/>
      <c r="AM60" s="118"/>
      <c r="AN60" s="118"/>
      <c r="AO60" s="118"/>
      <c r="AP60" s="118"/>
      <c r="AQ60" s="118"/>
      <c r="AR60" s="118"/>
      <c r="AS60" s="118"/>
      <c r="AT60" s="118"/>
      <c r="AU60" s="118"/>
      <c r="AV60" s="118"/>
      <c r="AW60" s="118">
        <v>6880.619354777864</v>
      </c>
      <c r="AX60" s="118">
        <v>-2388.473675764557</v>
      </c>
      <c r="AY60" s="118">
        <v>3152.6830893027436</v>
      </c>
      <c r="AZ60" s="118">
        <v>-319.77968073435363</v>
      </c>
      <c r="BA60" s="118">
        <v>2223.419151557471</v>
      </c>
      <c r="BB60" s="118">
        <v>-4023.1733645279082</v>
      </c>
      <c r="BC60" s="118">
        <v>5403.4079557969235</v>
      </c>
      <c r="BD60" s="118">
        <v>-297.31566650214677</v>
      </c>
      <c r="BE60" s="118">
        <v>0.0</v>
      </c>
      <c r="BF60" s="118">
        <v>-6905.846502265214</v>
      </c>
      <c r="BG60" s="118"/>
      <c r="BH60" s="118"/>
      <c r="BI60" s="118"/>
      <c r="BJ60" s="118"/>
      <c r="BK60" s="118"/>
      <c r="BL60" s="118"/>
      <c r="BM60" s="118"/>
      <c r="BN60" s="118"/>
      <c r="BO60" s="118">
        <v>0.0</v>
      </c>
      <c r="BP60" s="118">
        <v>0.0</v>
      </c>
      <c r="BQ60" s="118"/>
      <c r="BR60" s="118"/>
      <c r="BS60" s="118">
        <v>0.0</v>
      </c>
      <c r="BT60" s="118">
        <v>0.0</v>
      </c>
      <c r="BU60" s="118">
        <v>0.0</v>
      </c>
      <c r="BV60" s="118">
        <v>0.0</v>
      </c>
      <c r="BW60" s="118"/>
      <c r="BX60" s="118"/>
      <c r="BY60" s="118"/>
      <c r="BZ60" s="118"/>
      <c r="CA60" s="119">
        <v>45813.0</v>
      </c>
      <c r="CB60" s="117" t="s">
        <v>354</v>
      </c>
      <c r="CC60" s="117" t="s">
        <v>466</v>
      </c>
      <c r="CD60" s="117" t="s">
        <v>467</v>
      </c>
      <c r="CE60" s="118">
        <v>23545.74</v>
      </c>
      <c r="CF60" s="118">
        <v>25.0</v>
      </c>
      <c r="CG60" s="118">
        <v>23.0</v>
      </c>
      <c r="CH60" s="117" t="s">
        <v>247</v>
      </c>
      <c r="CI60" s="117"/>
      <c r="CJ60" s="117"/>
      <c r="CK60" s="117" t="s">
        <v>372</v>
      </c>
      <c r="CL60" s="119">
        <v>46179.0</v>
      </c>
      <c r="CM60" s="117" t="s">
        <v>358</v>
      </c>
    </row>
    <row r="61">
      <c r="A61" s="114" t="s">
        <v>488</v>
      </c>
      <c r="B61" s="114" t="s">
        <v>489</v>
      </c>
      <c r="C61" s="114" t="s">
        <v>27</v>
      </c>
      <c r="D61" s="114" t="s">
        <v>490</v>
      </c>
      <c r="E61" s="114" t="s">
        <v>349</v>
      </c>
      <c r="F61" s="114"/>
      <c r="G61" s="114"/>
      <c r="H61" s="114"/>
      <c r="I61" s="115">
        <v>21308.0</v>
      </c>
      <c r="J61" s="114" t="s">
        <v>867</v>
      </c>
      <c r="K61" s="114" t="s">
        <v>491</v>
      </c>
      <c r="L61" s="116">
        <v>45813.0</v>
      </c>
      <c r="M61" s="114" t="s">
        <v>351</v>
      </c>
      <c r="N61" s="115">
        <v>6.0</v>
      </c>
      <c r="O61" s="114" t="s">
        <v>352</v>
      </c>
      <c r="P61" s="114" t="s">
        <v>975</v>
      </c>
      <c r="Q61" s="115">
        <v>-1249.9409421501284</v>
      </c>
      <c r="R61" s="115"/>
      <c r="S61" s="115"/>
      <c r="T61" s="115"/>
      <c r="U61" s="115"/>
      <c r="V61" s="115">
        <v>-1249.9409421501284</v>
      </c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>
        <v>0.0</v>
      </c>
      <c r="AH61" s="115">
        <v>0.0</v>
      </c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>
        <v>8319.26321266004</v>
      </c>
      <c r="AX61" s="115">
        <v>-62629.10855342095</v>
      </c>
      <c r="AY61" s="115">
        <v>8790.517863738292</v>
      </c>
      <c r="AZ61" s="115">
        <v>-43103.934644681554</v>
      </c>
      <c r="BA61" s="115">
        <v>8604.319626553943</v>
      </c>
      <c r="BB61" s="115">
        <v>-15137.515413010975</v>
      </c>
      <c r="BC61" s="115">
        <v>7409.8299574968605</v>
      </c>
      <c r="BD61" s="115">
        <v>-19005.687974870165</v>
      </c>
      <c r="BE61" s="115">
        <v>15920.471946069014</v>
      </c>
      <c r="BF61" s="115">
        <v>-10857.80971515274</v>
      </c>
      <c r="BG61" s="115"/>
      <c r="BH61" s="115"/>
      <c r="BI61" s="115"/>
      <c r="BJ61" s="115"/>
      <c r="BK61" s="115"/>
      <c r="BL61" s="115"/>
      <c r="BM61" s="115"/>
      <c r="BN61" s="115"/>
      <c r="BO61" s="115">
        <v>0.0</v>
      </c>
      <c r="BP61" s="115">
        <v>0.0</v>
      </c>
      <c r="BQ61" s="115"/>
      <c r="BR61" s="115"/>
      <c r="BS61" s="115">
        <v>0.0</v>
      </c>
      <c r="BT61" s="115">
        <v>0.0</v>
      </c>
      <c r="BU61" s="115">
        <v>0.0</v>
      </c>
      <c r="BV61" s="115">
        <v>0.0</v>
      </c>
      <c r="BW61" s="115"/>
      <c r="BX61" s="115"/>
      <c r="BY61" s="115"/>
      <c r="BZ61" s="115"/>
      <c r="CA61" s="116">
        <v>45813.0</v>
      </c>
      <c r="CB61" s="114" t="s">
        <v>369</v>
      </c>
      <c r="CC61" s="114" t="s">
        <v>370</v>
      </c>
      <c r="CD61" s="114" t="s">
        <v>492</v>
      </c>
      <c r="CE61" s="115">
        <v>14157.94</v>
      </c>
      <c r="CF61" s="115">
        <v>25.0</v>
      </c>
      <c r="CG61" s="115">
        <v>23.0</v>
      </c>
      <c r="CH61" s="114" t="s">
        <v>247</v>
      </c>
      <c r="CI61" s="114"/>
      <c r="CJ61" s="114"/>
      <c r="CK61" s="114" t="s">
        <v>372</v>
      </c>
      <c r="CL61" s="116">
        <v>46179.0</v>
      </c>
      <c r="CM61" s="114" t="s">
        <v>358</v>
      </c>
    </row>
    <row r="62">
      <c r="A62" s="117" t="s">
        <v>595</v>
      </c>
      <c r="B62" s="117" t="s">
        <v>128</v>
      </c>
      <c r="C62" s="117" t="s">
        <v>24</v>
      </c>
      <c r="D62" s="117" t="s">
        <v>469</v>
      </c>
      <c r="E62" s="117" t="s">
        <v>349</v>
      </c>
      <c r="F62" s="117"/>
      <c r="G62" s="117"/>
      <c r="H62" s="117"/>
      <c r="I62" s="118">
        <v>19937.0</v>
      </c>
      <c r="J62" s="117" t="s">
        <v>845</v>
      </c>
      <c r="K62" s="117" t="s">
        <v>470</v>
      </c>
      <c r="L62" s="119">
        <v>45813.0</v>
      </c>
      <c r="M62" s="117" t="s">
        <v>351</v>
      </c>
      <c r="N62" s="118">
        <v>6.0</v>
      </c>
      <c r="O62" s="117" t="s">
        <v>352</v>
      </c>
      <c r="P62" s="117" t="s">
        <v>975</v>
      </c>
      <c r="Q62" s="118">
        <v>4726.58759507752</v>
      </c>
      <c r="R62" s="118"/>
      <c r="S62" s="118"/>
      <c r="T62" s="118"/>
      <c r="U62" s="118"/>
      <c r="V62" s="118">
        <v>4726.58759507752</v>
      </c>
      <c r="W62" s="118"/>
      <c r="X62" s="118"/>
      <c r="Y62" s="118"/>
      <c r="Z62" s="118"/>
      <c r="AA62" s="118"/>
      <c r="AB62" s="118"/>
      <c r="AC62" s="118"/>
      <c r="AD62" s="118"/>
      <c r="AE62" s="118"/>
      <c r="AF62" s="118"/>
      <c r="AG62" s="118">
        <v>0.0</v>
      </c>
      <c r="AH62" s="118">
        <v>0.0</v>
      </c>
      <c r="AI62" s="118"/>
      <c r="AJ62" s="118"/>
      <c r="AK62" s="118"/>
      <c r="AL62" s="118"/>
      <c r="AM62" s="118"/>
      <c r="AN62" s="118"/>
      <c r="AO62" s="118"/>
      <c r="AP62" s="118"/>
      <c r="AQ62" s="118"/>
      <c r="AR62" s="118"/>
      <c r="AS62" s="118"/>
      <c r="AT62" s="118"/>
      <c r="AU62" s="118"/>
      <c r="AV62" s="118"/>
      <c r="AW62" s="118">
        <v>6880.619354777864</v>
      </c>
      <c r="AX62" s="118">
        <v>-2388.473675764557</v>
      </c>
      <c r="AY62" s="118">
        <v>3152.6830893027436</v>
      </c>
      <c r="AZ62" s="118">
        <v>-319.77968073435363</v>
      </c>
      <c r="BA62" s="118">
        <v>2223.419151557471</v>
      </c>
      <c r="BB62" s="118">
        <v>-4023.1733645279082</v>
      </c>
      <c r="BC62" s="118">
        <v>5403.4079557969235</v>
      </c>
      <c r="BD62" s="118">
        <v>-297.31566650214677</v>
      </c>
      <c r="BE62" s="118">
        <v>0.0</v>
      </c>
      <c r="BF62" s="118">
        <v>-6905.846502265214</v>
      </c>
      <c r="BG62" s="118"/>
      <c r="BH62" s="118"/>
      <c r="BI62" s="118"/>
      <c r="BJ62" s="118"/>
      <c r="BK62" s="118"/>
      <c r="BL62" s="118"/>
      <c r="BM62" s="118"/>
      <c r="BN62" s="118"/>
      <c r="BO62" s="118">
        <v>0.0</v>
      </c>
      <c r="BP62" s="118">
        <v>0.0</v>
      </c>
      <c r="BQ62" s="118"/>
      <c r="BR62" s="118"/>
      <c r="BS62" s="118">
        <v>0.0</v>
      </c>
      <c r="BT62" s="118">
        <v>0.0</v>
      </c>
      <c r="BU62" s="118">
        <v>0.0</v>
      </c>
      <c r="BV62" s="118">
        <v>0.0</v>
      </c>
      <c r="BW62" s="118"/>
      <c r="BX62" s="118"/>
      <c r="BY62" s="118"/>
      <c r="BZ62" s="118"/>
      <c r="CA62" s="119">
        <v>45813.0</v>
      </c>
      <c r="CB62" s="117" t="s">
        <v>354</v>
      </c>
      <c r="CC62" s="117" t="s">
        <v>471</v>
      </c>
      <c r="CD62" s="117" t="s">
        <v>472</v>
      </c>
      <c r="CE62" s="118">
        <v>23193.17</v>
      </c>
      <c r="CF62" s="118">
        <v>25.0</v>
      </c>
      <c r="CG62" s="118">
        <v>23.0</v>
      </c>
      <c r="CH62" s="117" t="s">
        <v>24</v>
      </c>
      <c r="CI62" s="117"/>
      <c r="CJ62" s="117"/>
      <c r="CK62" s="117" t="s">
        <v>357</v>
      </c>
      <c r="CL62" s="119">
        <v>46179.0</v>
      </c>
      <c r="CM62" s="117" t="s">
        <v>358</v>
      </c>
    </row>
    <row r="63">
      <c r="A63" s="114" t="s">
        <v>488</v>
      </c>
      <c r="B63" s="114" t="s">
        <v>827</v>
      </c>
      <c r="C63" s="114" t="s">
        <v>27</v>
      </c>
      <c r="D63" s="114" t="s">
        <v>490</v>
      </c>
      <c r="E63" s="114" t="s">
        <v>349</v>
      </c>
      <c r="F63" s="114"/>
      <c r="G63" s="114"/>
      <c r="H63" s="114"/>
      <c r="I63" s="115">
        <v>21272.0</v>
      </c>
      <c r="J63" s="114" t="s">
        <v>867</v>
      </c>
      <c r="K63" s="114" t="s">
        <v>491</v>
      </c>
      <c r="L63" s="116">
        <v>45813.0</v>
      </c>
      <c r="M63" s="114" t="s">
        <v>351</v>
      </c>
      <c r="N63" s="115">
        <v>6.0</v>
      </c>
      <c r="O63" s="114" t="s">
        <v>352</v>
      </c>
      <c r="P63" s="114" t="s">
        <v>975</v>
      </c>
      <c r="Q63" s="115">
        <v>-1534.3943992068198</v>
      </c>
      <c r="R63" s="115"/>
      <c r="S63" s="115"/>
      <c r="T63" s="115"/>
      <c r="U63" s="115"/>
      <c r="V63" s="115">
        <v>-1534.3943992068198</v>
      </c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>
        <v>0.0</v>
      </c>
      <c r="AH63" s="115">
        <v>0.0</v>
      </c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>
        <v>8319.26321266004</v>
      </c>
      <c r="AX63" s="115">
        <v>-62629.10855342095</v>
      </c>
      <c r="AY63" s="115">
        <v>8790.517863738292</v>
      </c>
      <c r="AZ63" s="115">
        <v>-43103.934644681554</v>
      </c>
      <c r="BA63" s="115">
        <v>8604.319626553943</v>
      </c>
      <c r="BB63" s="115">
        <v>-15137.515413010975</v>
      </c>
      <c r="BC63" s="115">
        <v>7409.8299574968605</v>
      </c>
      <c r="BD63" s="115">
        <v>-19005.687974870165</v>
      </c>
      <c r="BE63" s="115">
        <v>15920.471946069014</v>
      </c>
      <c r="BF63" s="115">
        <v>-10857.80971515274</v>
      </c>
      <c r="BG63" s="115"/>
      <c r="BH63" s="115"/>
      <c r="BI63" s="115"/>
      <c r="BJ63" s="115"/>
      <c r="BK63" s="115"/>
      <c r="BL63" s="115"/>
      <c r="BM63" s="115"/>
      <c r="BN63" s="115"/>
      <c r="BO63" s="115">
        <v>0.0</v>
      </c>
      <c r="BP63" s="115">
        <v>0.0</v>
      </c>
      <c r="BQ63" s="115"/>
      <c r="BR63" s="115"/>
      <c r="BS63" s="115">
        <v>0.0</v>
      </c>
      <c r="BT63" s="115">
        <v>0.0</v>
      </c>
      <c r="BU63" s="115">
        <v>0.0</v>
      </c>
      <c r="BV63" s="115">
        <v>0.0</v>
      </c>
      <c r="BW63" s="115"/>
      <c r="BX63" s="115"/>
      <c r="BY63" s="115"/>
      <c r="BZ63" s="115"/>
      <c r="CA63" s="116">
        <v>45813.0</v>
      </c>
      <c r="CB63" s="114" t="s">
        <v>369</v>
      </c>
      <c r="CC63" s="114" t="s">
        <v>370</v>
      </c>
      <c r="CD63" s="114" t="s">
        <v>492</v>
      </c>
      <c r="CE63" s="115">
        <v>7160.45</v>
      </c>
      <c r="CF63" s="115">
        <v>25.0</v>
      </c>
      <c r="CG63" s="115">
        <v>23.0</v>
      </c>
      <c r="CH63" s="114" t="s">
        <v>247</v>
      </c>
      <c r="CI63" s="114"/>
      <c r="CJ63" s="114"/>
      <c r="CK63" s="114" t="s">
        <v>372</v>
      </c>
      <c r="CL63" s="116">
        <v>46179.0</v>
      </c>
      <c r="CM63" s="114" t="s">
        <v>358</v>
      </c>
    </row>
    <row r="64">
      <c r="A64" s="117" t="s">
        <v>476</v>
      </c>
      <c r="B64" s="117" t="s">
        <v>126</v>
      </c>
      <c r="C64" s="117" t="s">
        <v>24</v>
      </c>
      <c r="D64" s="117" t="s">
        <v>469</v>
      </c>
      <c r="E64" s="117" t="s">
        <v>349</v>
      </c>
      <c r="F64" s="117"/>
      <c r="G64" s="117"/>
      <c r="H64" s="117"/>
      <c r="I64" s="118">
        <v>19903.0</v>
      </c>
      <c r="J64" s="117" t="s">
        <v>842</v>
      </c>
      <c r="K64" s="117" t="s">
        <v>470</v>
      </c>
      <c r="L64" s="119">
        <v>45813.0</v>
      </c>
      <c r="M64" s="117" t="s">
        <v>351</v>
      </c>
      <c r="N64" s="118">
        <v>6.0</v>
      </c>
      <c r="O64" s="117" t="s">
        <v>352</v>
      </c>
      <c r="P64" s="117" t="s">
        <v>975</v>
      </c>
      <c r="Q64" s="118">
        <v>4227.944086209006</v>
      </c>
      <c r="R64" s="118"/>
      <c r="S64" s="118"/>
      <c r="T64" s="118"/>
      <c r="U64" s="118"/>
      <c r="V64" s="118">
        <v>4227.944086209006</v>
      </c>
      <c r="W64" s="118"/>
      <c r="X64" s="118"/>
      <c r="Y64" s="118"/>
      <c r="Z64" s="118"/>
      <c r="AA64" s="118"/>
      <c r="AB64" s="118"/>
      <c r="AC64" s="118"/>
      <c r="AD64" s="118"/>
      <c r="AE64" s="118"/>
      <c r="AF64" s="118"/>
      <c r="AG64" s="118">
        <v>0.0</v>
      </c>
      <c r="AH64" s="118">
        <v>0.0</v>
      </c>
      <c r="AI64" s="118"/>
      <c r="AJ64" s="118"/>
      <c r="AK64" s="118"/>
      <c r="AL64" s="118"/>
      <c r="AM64" s="118"/>
      <c r="AN64" s="118"/>
      <c r="AO64" s="118"/>
      <c r="AP64" s="118"/>
      <c r="AQ64" s="118"/>
      <c r="AR64" s="118"/>
      <c r="AS64" s="118"/>
      <c r="AT64" s="118"/>
      <c r="AU64" s="118"/>
      <c r="AV64" s="118"/>
      <c r="AW64" s="118">
        <v>7488.75720986574</v>
      </c>
      <c r="AX64" s="118">
        <v>-15398.410700450091</v>
      </c>
      <c r="AY64" s="118">
        <v>3856.487516033633</v>
      </c>
      <c r="AZ64" s="118">
        <v>-16786.777403723405</v>
      </c>
      <c r="BA64" s="118">
        <v>5915.842127025102</v>
      </c>
      <c r="BB64" s="118">
        <v>-970.0070507205843</v>
      </c>
      <c r="BC64" s="118">
        <v>4904.4063587185665</v>
      </c>
      <c r="BD64" s="118">
        <v>-1790.2858985446956</v>
      </c>
      <c r="BE64" s="118">
        <v>4687.629986146152</v>
      </c>
      <c r="BF64" s="118">
        <v>-2855.915370015505</v>
      </c>
      <c r="BG64" s="118"/>
      <c r="BH64" s="118"/>
      <c r="BI64" s="118"/>
      <c r="BJ64" s="118"/>
      <c r="BK64" s="118"/>
      <c r="BL64" s="118"/>
      <c r="BM64" s="118"/>
      <c r="BN64" s="118"/>
      <c r="BO64" s="118">
        <v>0.0</v>
      </c>
      <c r="BP64" s="118">
        <v>0.0</v>
      </c>
      <c r="BQ64" s="118"/>
      <c r="BR64" s="118"/>
      <c r="BS64" s="118">
        <v>0.0</v>
      </c>
      <c r="BT64" s="118">
        <v>0.0</v>
      </c>
      <c r="BU64" s="118">
        <v>0.0</v>
      </c>
      <c r="BV64" s="118">
        <v>0.0</v>
      </c>
      <c r="BW64" s="118"/>
      <c r="BX64" s="118"/>
      <c r="BY64" s="118"/>
      <c r="BZ64" s="118"/>
      <c r="CA64" s="119">
        <v>45813.0</v>
      </c>
      <c r="CB64" s="117" t="s">
        <v>354</v>
      </c>
      <c r="CC64" s="117" t="s">
        <v>471</v>
      </c>
      <c r="CD64" s="117" t="s">
        <v>477</v>
      </c>
      <c r="CE64" s="118">
        <v>17395.94</v>
      </c>
      <c r="CF64" s="118">
        <v>25.0</v>
      </c>
      <c r="CG64" s="118">
        <v>23.0</v>
      </c>
      <c r="CH64" s="117" t="s">
        <v>24</v>
      </c>
      <c r="CI64" s="117"/>
      <c r="CJ64" s="117"/>
      <c r="CK64" s="117" t="s">
        <v>357</v>
      </c>
      <c r="CL64" s="119">
        <v>46179.0</v>
      </c>
      <c r="CM64" s="117" t="s">
        <v>358</v>
      </c>
    </row>
    <row r="65">
      <c r="A65" s="114" t="s">
        <v>595</v>
      </c>
      <c r="B65" s="114" t="s">
        <v>137</v>
      </c>
      <c r="C65" s="114" t="s">
        <v>24</v>
      </c>
      <c r="D65" s="114" t="s">
        <v>469</v>
      </c>
      <c r="E65" s="114" t="s">
        <v>349</v>
      </c>
      <c r="F65" s="114"/>
      <c r="G65" s="114"/>
      <c r="H65" s="114"/>
      <c r="I65" s="115">
        <v>19897.0</v>
      </c>
      <c r="J65" s="114" t="s">
        <v>842</v>
      </c>
      <c r="K65" s="114" t="s">
        <v>470</v>
      </c>
      <c r="L65" s="116">
        <v>45813.0</v>
      </c>
      <c r="M65" s="114" t="s">
        <v>351</v>
      </c>
      <c r="N65" s="115">
        <v>6.0</v>
      </c>
      <c r="O65" s="114" t="s">
        <v>352</v>
      </c>
      <c r="P65" s="114" t="s">
        <v>975</v>
      </c>
      <c r="Q65" s="115">
        <v>3205.207632561647</v>
      </c>
      <c r="R65" s="115"/>
      <c r="S65" s="115"/>
      <c r="T65" s="115"/>
      <c r="U65" s="115"/>
      <c r="V65" s="115">
        <v>3205.207632561647</v>
      </c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>
        <v>0.0</v>
      </c>
      <c r="AH65" s="115">
        <v>0.0</v>
      </c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>
        <v>7488.75720986574</v>
      </c>
      <c r="AX65" s="115">
        <v>-15398.410700450091</v>
      </c>
      <c r="AY65" s="115">
        <v>3856.487516033633</v>
      </c>
      <c r="AZ65" s="115">
        <v>-16786.777403723405</v>
      </c>
      <c r="BA65" s="115">
        <v>5915.842127025102</v>
      </c>
      <c r="BB65" s="115">
        <v>-970.0070507205843</v>
      </c>
      <c r="BC65" s="115">
        <v>4904.4063587185665</v>
      </c>
      <c r="BD65" s="115">
        <v>-1790.2858985446956</v>
      </c>
      <c r="BE65" s="115">
        <v>4687.629986146152</v>
      </c>
      <c r="BF65" s="115">
        <v>-2855.915370015505</v>
      </c>
      <c r="BG65" s="115"/>
      <c r="BH65" s="115"/>
      <c r="BI65" s="115"/>
      <c r="BJ65" s="115"/>
      <c r="BK65" s="115"/>
      <c r="BL65" s="115"/>
      <c r="BM65" s="115"/>
      <c r="BN65" s="115"/>
      <c r="BO65" s="115">
        <v>0.0</v>
      </c>
      <c r="BP65" s="115">
        <v>0.0</v>
      </c>
      <c r="BQ65" s="115"/>
      <c r="BR65" s="115"/>
      <c r="BS65" s="115">
        <v>0.0</v>
      </c>
      <c r="BT65" s="115">
        <v>0.0</v>
      </c>
      <c r="BU65" s="115">
        <v>0.0</v>
      </c>
      <c r="BV65" s="115">
        <v>0.0</v>
      </c>
      <c r="BW65" s="115"/>
      <c r="BX65" s="115"/>
      <c r="BY65" s="115"/>
      <c r="BZ65" s="115"/>
      <c r="CA65" s="116">
        <v>45813.0</v>
      </c>
      <c r="CB65" s="114" t="s">
        <v>354</v>
      </c>
      <c r="CC65" s="114" t="s">
        <v>471</v>
      </c>
      <c r="CD65" s="114" t="s">
        <v>472</v>
      </c>
      <c r="CE65" s="115">
        <v>17684.77</v>
      </c>
      <c r="CF65" s="115">
        <v>25.0</v>
      </c>
      <c r="CG65" s="115">
        <v>23.0</v>
      </c>
      <c r="CH65" s="114" t="s">
        <v>24</v>
      </c>
      <c r="CI65" s="114"/>
      <c r="CJ65" s="114"/>
      <c r="CK65" s="114" t="s">
        <v>357</v>
      </c>
      <c r="CL65" s="116">
        <v>46179.0</v>
      </c>
      <c r="CM65" s="114" t="s">
        <v>358</v>
      </c>
    </row>
    <row r="66">
      <c r="A66" s="117" t="s">
        <v>476</v>
      </c>
      <c r="B66" s="117" t="s">
        <v>115</v>
      </c>
      <c r="C66" s="117" t="s">
        <v>24</v>
      </c>
      <c r="D66" s="117" t="s">
        <v>469</v>
      </c>
      <c r="E66" s="117" t="s">
        <v>349</v>
      </c>
      <c r="F66" s="117"/>
      <c r="G66" s="117"/>
      <c r="H66" s="117"/>
      <c r="I66" s="118">
        <v>19893.0</v>
      </c>
      <c r="J66" s="117" t="s">
        <v>844</v>
      </c>
      <c r="K66" s="117" t="s">
        <v>470</v>
      </c>
      <c r="L66" s="119">
        <v>45813.0</v>
      </c>
      <c r="M66" s="117" t="s">
        <v>351</v>
      </c>
      <c r="N66" s="118">
        <v>6.0</v>
      </c>
      <c r="O66" s="117" t="s">
        <v>352</v>
      </c>
      <c r="P66" s="117" t="s">
        <v>975</v>
      </c>
      <c r="Q66" s="118">
        <v>3561.3015436266955</v>
      </c>
      <c r="R66" s="118"/>
      <c r="S66" s="118"/>
      <c r="T66" s="118"/>
      <c r="U66" s="118"/>
      <c r="V66" s="118">
        <v>3561.3015436266955</v>
      </c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>
        <v>0.0</v>
      </c>
      <c r="AH66" s="118">
        <v>0.0</v>
      </c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>
        <v>5537.798949628479</v>
      </c>
      <c r="AX66" s="118">
        <v>-15565.337894693559</v>
      </c>
      <c r="AY66" s="118">
        <v>3952.0971189842817</v>
      </c>
      <c r="AZ66" s="118">
        <v>-15972.759080958689</v>
      </c>
      <c r="BA66" s="118">
        <v>3549.669885398064</v>
      </c>
      <c r="BB66" s="118">
        <v>-3815.631871944212</v>
      </c>
      <c r="BC66" s="118">
        <v>2191.653811862604</v>
      </c>
      <c r="BD66" s="118">
        <v>-2766.085486369566</v>
      </c>
      <c r="BE66" s="118">
        <v>3146.144017979835</v>
      </c>
      <c r="BF66" s="118">
        <v>-2837.674330019022</v>
      </c>
      <c r="BG66" s="118"/>
      <c r="BH66" s="118"/>
      <c r="BI66" s="118"/>
      <c r="BJ66" s="118"/>
      <c r="BK66" s="118"/>
      <c r="BL66" s="118"/>
      <c r="BM66" s="118"/>
      <c r="BN66" s="118"/>
      <c r="BO66" s="118">
        <v>0.0</v>
      </c>
      <c r="BP66" s="118">
        <v>0.0</v>
      </c>
      <c r="BQ66" s="118"/>
      <c r="BR66" s="118"/>
      <c r="BS66" s="118">
        <v>0.0</v>
      </c>
      <c r="BT66" s="118">
        <v>0.0</v>
      </c>
      <c r="BU66" s="118">
        <v>0.0</v>
      </c>
      <c r="BV66" s="118">
        <v>0.0</v>
      </c>
      <c r="BW66" s="118"/>
      <c r="BX66" s="118"/>
      <c r="BY66" s="118"/>
      <c r="BZ66" s="118"/>
      <c r="CA66" s="119">
        <v>45813.0</v>
      </c>
      <c r="CB66" s="117" t="s">
        <v>354</v>
      </c>
      <c r="CC66" s="117" t="s">
        <v>471</v>
      </c>
      <c r="CD66" s="117" t="s">
        <v>472</v>
      </c>
      <c r="CE66" s="118">
        <v>25738.61</v>
      </c>
      <c r="CF66" s="118">
        <v>25.0</v>
      </c>
      <c r="CG66" s="118">
        <v>23.0</v>
      </c>
      <c r="CH66" s="117" t="s">
        <v>24</v>
      </c>
      <c r="CI66" s="117"/>
      <c r="CJ66" s="117"/>
      <c r="CK66" s="117" t="s">
        <v>357</v>
      </c>
      <c r="CL66" s="119">
        <v>46179.0</v>
      </c>
      <c r="CM66" s="117" t="s">
        <v>358</v>
      </c>
    </row>
    <row r="67">
      <c r="A67" s="114" t="s">
        <v>478</v>
      </c>
      <c r="B67" s="114" t="s">
        <v>479</v>
      </c>
      <c r="C67" s="114" t="s">
        <v>25</v>
      </c>
      <c r="D67" s="114" t="s">
        <v>437</v>
      </c>
      <c r="E67" s="114" t="s">
        <v>349</v>
      </c>
      <c r="F67" s="114"/>
      <c r="G67" s="114"/>
      <c r="H67" s="114"/>
      <c r="I67" s="115">
        <v>20985.0</v>
      </c>
      <c r="J67" s="114" t="s">
        <v>838</v>
      </c>
      <c r="K67" s="114" t="s">
        <v>438</v>
      </c>
      <c r="L67" s="116">
        <v>45813.0</v>
      </c>
      <c r="M67" s="114" t="s">
        <v>351</v>
      </c>
      <c r="N67" s="115">
        <v>6.0</v>
      </c>
      <c r="O67" s="114" t="s">
        <v>352</v>
      </c>
      <c r="P67" s="114" t="s">
        <v>975</v>
      </c>
      <c r="Q67" s="115">
        <v>848.179173475663</v>
      </c>
      <c r="R67" s="115"/>
      <c r="S67" s="115"/>
      <c r="T67" s="115"/>
      <c r="U67" s="115"/>
      <c r="V67" s="115">
        <v>848.179173475663</v>
      </c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>
        <v>0.0</v>
      </c>
      <c r="AH67" s="115">
        <v>0.0</v>
      </c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>
        <v>654.8448661851489</v>
      </c>
      <c r="AX67" s="115">
        <v>-7991.985899373101</v>
      </c>
      <c r="AY67" s="115">
        <v>0.0</v>
      </c>
      <c r="AZ67" s="115">
        <v>-4299.5585779408975</v>
      </c>
      <c r="BA67" s="115">
        <v>1598.2036536411867</v>
      </c>
      <c r="BB67" s="115">
        <v>-2830.2214380762375</v>
      </c>
      <c r="BC67" s="115">
        <v>964.206237310205</v>
      </c>
      <c r="BD67" s="115">
        <v>-1295.5993424044586</v>
      </c>
      <c r="BE67" s="115">
        <v>633.9974163309818</v>
      </c>
      <c r="BF67" s="115">
        <v>-1534.6220956717789</v>
      </c>
      <c r="BG67" s="115"/>
      <c r="BH67" s="115"/>
      <c r="BI67" s="115"/>
      <c r="BJ67" s="115"/>
      <c r="BK67" s="115"/>
      <c r="BL67" s="115"/>
      <c r="BM67" s="115"/>
      <c r="BN67" s="115"/>
      <c r="BO67" s="115">
        <v>0.0</v>
      </c>
      <c r="BP67" s="115">
        <v>0.0</v>
      </c>
      <c r="BQ67" s="115"/>
      <c r="BR67" s="115"/>
      <c r="BS67" s="115">
        <v>0.0</v>
      </c>
      <c r="BT67" s="115">
        <v>0.0</v>
      </c>
      <c r="BU67" s="115">
        <v>0.0</v>
      </c>
      <c r="BV67" s="115">
        <v>0.0</v>
      </c>
      <c r="BW67" s="115"/>
      <c r="BX67" s="115"/>
      <c r="BY67" s="115"/>
      <c r="BZ67" s="115"/>
      <c r="CA67" s="116">
        <v>45813.0</v>
      </c>
      <c r="CB67" s="114" t="s">
        <v>354</v>
      </c>
      <c r="CC67" s="114" t="s">
        <v>466</v>
      </c>
      <c r="CD67" s="114" t="s">
        <v>467</v>
      </c>
      <c r="CE67" s="115">
        <v>8244.63</v>
      </c>
      <c r="CF67" s="115">
        <v>25.0</v>
      </c>
      <c r="CG67" s="115">
        <v>23.0</v>
      </c>
      <c r="CH67" s="114" t="s">
        <v>247</v>
      </c>
      <c r="CI67" s="114"/>
      <c r="CJ67" s="114"/>
      <c r="CK67" s="114" t="s">
        <v>357</v>
      </c>
      <c r="CL67" s="116">
        <v>46179.0</v>
      </c>
      <c r="CM67" s="114" t="s">
        <v>358</v>
      </c>
    </row>
    <row r="68">
      <c r="A68" s="117" t="s">
        <v>592</v>
      </c>
      <c r="B68" s="117" t="s">
        <v>821</v>
      </c>
      <c r="C68" s="117" t="s">
        <v>25</v>
      </c>
      <c r="D68" s="117" t="s">
        <v>437</v>
      </c>
      <c r="E68" s="117" t="s">
        <v>349</v>
      </c>
      <c r="F68" s="117"/>
      <c r="G68" s="117"/>
      <c r="H68" s="117"/>
      <c r="I68" s="118">
        <v>21760.0</v>
      </c>
      <c r="J68" s="117" t="s">
        <v>843</v>
      </c>
      <c r="K68" s="117" t="s">
        <v>438</v>
      </c>
      <c r="L68" s="119">
        <v>45813.0</v>
      </c>
      <c r="M68" s="117" t="s">
        <v>351</v>
      </c>
      <c r="N68" s="118">
        <v>6.0</v>
      </c>
      <c r="O68" s="117" t="s">
        <v>352</v>
      </c>
      <c r="P68" s="117" t="s">
        <v>975</v>
      </c>
      <c r="Q68" s="118">
        <v>-1428.0090873939303</v>
      </c>
      <c r="R68" s="118"/>
      <c r="S68" s="118"/>
      <c r="T68" s="118"/>
      <c r="U68" s="118"/>
      <c r="V68" s="118">
        <v>-1428.0090873939303</v>
      </c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>
        <v>0.0</v>
      </c>
      <c r="AH68" s="118">
        <v>0.0</v>
      </c>
      <c r="AI68" s="118"/>
      <c r="AJ68" s="118"/>
      <c r="AK68" s="118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>
        <v>950.0263634964795</v>
      </c>
      <c r="AX68" s="118">
        <v>-13238.900022072998</v>
      </c>
      <c r="AY68" s="118">
        <v>2669.3208073409805</v>
      </c>
      <c r="AZ68" s="118">
        <v>-8563.42626828793</v>
      </c>
      <c r="BA68" s="118">
        <v>943.0202666433984</v>
      </c>
      <c r="BB68" s="118">
        <v>-7845.665677542372</v>
      </c>
      <c r="BC68" s="118">
        <v>1412.62965392721</v>
      </c>
      <c r="BD68" s="118">
        <v>-3905.0116150865942</v>
      </c>
      <c r="BE68" s="118">
        <v>2263.403397487781</v>
      </c>
      <c r="BF68" s="118">
        <v>-6673.66684722737</v>
      </c>
      <c r="BG68" s="118"/>
      <c r="BH68" s="118"/>
      <c r="BI68" s="118"/>
      <c r="BJ68" s="118"/>
      <c r="BK68" s="118"/>
      <c r="BL68" s="118"/>
      <c r="BM68" s="118"/>
      <c r="BN68" s="118"/>
      <c r="BO68" s="118">
        <v>0.0</v>
      </c>
      <c r="BP68" s="118">
        <v>0.0</v>
      </c>
      <c r="BQ68" s="118"/>
      <c r="BR68" s="118"/>
      <c r="BS68" s="118">
        <v>0.0</v>
      </c>
      <c r="BT68" s="118">
        <v>0.0</v>
      </c>
      <c r="BU68" s="118">
        <v>0.0</v>
      </c>
      <c r="BV68" s="118">
        <v>0.0</v>
      </c>
      <c r="BW68" s="118"/>
      <c r="BX68" s="118"/>
      <c r="BY68" s="118"/>
      <c r="BZ68" s="118"/>
      <c r="CA68" s="119">
        <v>45813.0</v>
      </c>
      <c r="CB68" s="117" t="s">
        <v>354</v>
      </c>
      <c r="CC68" s="117" t="s">
        <v>466</v>
      </c>
      <c r="CD68" s="117" t="s">
        <v>467</v>
      </c>
      <c r="CE68" s="118">
        <v>18091.31</v>
      </c>
      <c r="CF68" s="118">
        <v>25.0</v>
      </c>
      <c r="CG68" s="118">
        <v>23.0</v>
      </c>
      <c r="CH68" s="117" t="s">
        <v>247</v>
      </c>
      <c r="CI68" s="117"/>
      <c r="CJ68" s="117"/>
      <c r="CK68" s="117" t="s">
        <v>372</v>
      </c>
      <c r="CL68" s="119">
        <v>46179.0</v>
      </c>
      <c r="CM68" s="117" t="s">
        <v>358</v>
      </c>
    </row>
    <row r="69">
      <c r="A69" s="114" t="s">
        <v>478</v>
      </c>
      <c r="B69" s="114" t="s">
        <v>503</v>
      </c>
      <c r="C69" s="114" t="s">
        <v>25</v>
      </c>
      <c r="D69" s="114" t="s">
        <v>437</v>
      </c>
      <c r="E69" s="114" t="s">
        <v>349</v>
      </c>
      <c r="F69" s="114"/>
      <c r="G69" s="114"/>
      <c r="H69" s="114"/>
      <c r="I69" s="115">
        <v>21797.0</v>
      </c>
      <c r="J69" s="114" t="s">
        <v>844</v>
      </c>
      <c r="K69" s="114" t="s">
        <v>438</v>
      </c>
      <c r="L69" s="116">
        <v>45813.0</v>
      </c>
      <c r="M69" s="114" t="s">
        <v>351</v>
      </c>
      <c r="N69" s="115">
        <v>6.0</v>
      </c>
      <c r="O69" s="114" t="s">
        <v>352</v>
      </c>
      <c r="P69" s="114" t="s">
        <v>975</v>
      </c>
      <c r="Q69" s="115">
        <v>-6725.7180190623985</v>
      </c>
      <c r="R69" s="115"/>
      <c r="S69" s="115"/>
      <c r="T69" s="115"/>
      <c r="U69" s="115"/>
      <c r="V69" s="115">
        <v>-6725.7180190623985</v>
      </c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>
        <v>0.0</v>
      </c>
      <c r="AH69" s="115">
        <v>0.0</v>
      </c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>
        <v>5537.798949628479</v>
      </c>
      <c r="AX69" s="115">
        <v>-15565.337894693559</v>
      </c>
      <c r="AY69" s="115">
        <v>3952.0971189842817</v>
      </c>
      <c r="AZ69" s="115">
        <v>-15972.759080958689</v>
      </c>
      <c r="BA69" s="115">
        <v>3549.669885398064</v>
      </c>
      <c r="BB69" s="115">
        <v>-3815.631871944212</v>
      </c>
      <c r="BC69" s="115">
        <v>2191.653811862604</v>
      </c>
      <c r="BD69" s="115">
        <v>-2766.085486369566</v>
      </c>
      <c r="BE69" s="115">
        <v>3146.144017979835</v>
      </c>
      <c r="BF69" s="115">
        <v>-2837.674330019022</v>
      </c>
      <c r="BG69" s="115"/>
      <c r="BH69" s="115"/>
      <c r="BI69" s="115"/>
      <c r="BJ69" s="115"/>
      <c r="BK69" s="115"/>
      <c r="BL69" s="115"/>
      <c r="BM69" s="115"/>
      <c r="BN69" s="115"/>
      <c r="BO69" s="115">
        <v>0.0</v>
      </c>
      <c r="BP69" s="115">
        <v>0.0</v>
      </c>
      <c r="BQ69" s="115"/>
      <c r="BR69" s="115"/>
      <c r="BS69" s="115">
        <v>0.0</v>
      </c>
      <c r="BT69" s="115">
        <v>0.0</v>
      </c>
      <c r="BU69" s="115">
        <v>0.0</v>
      </c>
      <c r="BV69" s="115">
        <v>0.0</v>
      </c>
      <c r="BW69" s="115"/>
      <c r="BX69" s="115"/>
      <c r="BY69" s="115"/>
      <c r="BZ69" s="115"/>
      <c r="CA69" s="116">
        <v>45813.0</v>
      </c>
      <c r="CB69" s="114" t="s">
        <v>354</v>
      </c>
      <c r="CC69" s="114" t="s">
        <v>466</v>
      </c>
      <c r="CD69" s="114" t="s">
        <v>467</v>
      </c>
      <c r="CE69" s="115">
        <v>34555.97</v>
      </c>
      <c r="CF69" s="115">
        <v>25.0</v>
      </c>
      <c r="CG69" s="115">
        <v>23.0</v>
      </c>
      <c r="CH69" s="114" t="s">
        <v>247</v>
      </c>
      <c r="CI69" s="114"/>
      <c r="CJ69" s="114"/>
      <c r="CK69" s="114" t="s">
        <v>372</v>
      </c>
      <c r="CL69" s="116">
        <v>46179.0</v>
      </c>
      <c r="CM69" s="114" t="s">
        <v>358</v>
      </c>
    </row>
    <row r="70">
      <c r="A70" s="117" t="s">
        <v>488</v>
      </c>
      <c r="B70" s="117" t="s">
        <v>502</v>
      </c>
      <c r="C70" s="117" t="s">
        <v>27</v>
      </c>
      <c r="D70" s="117" t="s">
        <v>490</v>
      </c>
      <c r="E70" s="117" t="s">
        <v>349</v>
      </c>
      <c r="F70" s="117"/>
      <c r="G70" s="117"/>
      <c r="H70" s="117"/>
      <c r="I70" s="118">
        <v>21307.0</v>
      </c>
      <c r="J70" s="117" t="s">
        <v>880</v>
      </c>
      <c r="K70" s="117" t="s">
        <v>491</v>
      </c>
      <c r="L70" s="119">
        <v>45813.0</v>
      </c>
      <c r="M70" s="117" t="s">
        <v>351</v>
      </c>
      <c r="N70" s="118">
        <v>6.0</v>
      </c>
      <c r="O70" s="117" t="s">
        <v>352</v>
      </c>
      <c r="P70" s="117" t="s">
        <v>975</v>
      </c>
      <c r="Q70" s="118">
        <v>78.18094546604482</v>
      </c>
      <c r="R70" s="118"/>
      <c r="S70" s="118"/>
      <c r="T70" s="118"/>
      <c r="U70" s="118"/>
      <c r="V70" s="118">
        <v>78.18094546604482</v>
      </c>
      <c r="W70" s="118"/>
      <c r="X70" s="118"/>
      <c r="Y70" s="118"/>
      <c r="Z70" s="118"/>
      <c r="AA70" s="118"/>
      <c r="AB70" s="118"/>
      <c r="AC70" s="118"/>
      <c r="AD70" s="118"/>
      <c r="AE70" s="118"/>
      <c r="AF70" s="118"/>
      <c r="AG70" s="118">
        <v>0.0</v>
      </c>
      <c r="AH70" s="118">
        <v>0.0</v>
      </c>
      <c r="AI70" s="118"/>
      <c r="AJ70" s="118"/>
      <c r="AK70" s="118"/>
      <c r="AL70" s="118"/>
      <c r="AM70" s="118"/>
      <c r="AN70" s="118"/>
      <c r="AO70" s="118"/>
      <c r="AP70" s="118"/>
      <c r="AQ70" s="118"/>
      <c r="AR70" s="118"/>
      <c r="AS70" s="118"/>
      <c r="AT70" s="118"/>
      <c r="AU70" s="118"/>
      <c r="AV70" s="118"/>
      <c r="AW70" s="118">
        <v>16172.349781690762</v>
      </c>
      <c r="AX70" s="118">
        <v>-15296.572016524242</v>
      </c>
      <c r="AY70" s="118">
        <v>16801.87012816445</v>
      </c>
      <c r="AZ70" s="118">
        <v>-13282.162500994285</v>
      </c>
      <c r="BA70" s="118">
        <v>4787.187557875283</v>
      </c>
      <c r="BB70" s="118">
        <v>-7595.137964802339</v>
      </c>
      <c r="BC70" s="118">
        <v>6296.618756504383</v>
      </c>
      <c r="BD70" s="118">
        <v>-6401.400708261834</v>
      </c>
      <c r="BE70" s="118">
        <v>4872.271230856857</v>
      </c>
      <c r="BF70" s="118">
        <v>-7575.439686026461</v>
      </c>
      <c r="BG70" s="118"/>
      <c r="BH70" s="118"/>
      <c r="BI70" s="118"/>
      <c r="BJ70" s="118"/>
      <c r="BK70" s="118"/>
      <c r="BL70" s="118"/>
      <c r="BM70" s="118"/>
      <c r="BN70" s="118"/>
      <c r="BO70" s="118">
        <v>0.0</v>
      </c>
      <c r="BP70" s="118">
        <v>0.0</v>
      </c>
      <c r="BQ70" s="118"/>
      <c r="BR70" s="118"/>
      <c r="BS70" s="118">
        <v>0.0</v>
      </c>
      <c r="BT70" s="118">
        <v>0.0</v>
      </c>
      <c r="BU70" s="118">
        <v>0.0</v>
      </c>
      <c r="BV70" s="118">
        <v>0.0</v>
      </c>
      <c r="BW70" s="118"/>
      <c r="BX70" s="118"/>
      <c r="BY70" s="118"/>
      <c r="BZ70" s="118"/>
      <c r="CA70" s="119">
        <v>45813.0</v>
      </c>
      <c r="CB70" s="117" t="s">
        <v>369</v>
      </c>
      <c r="CC70" s="117" t="s">
        <v>370</v>
      </c>
      <c r="CD70" s="117" t="s">
        <v>492</v>
      </c>
      <c r="CE70" s="118">
        <v>4462.93</v>
      </c>
      <c r="CF70" s="118">
        <v>25.0</v>
      </c>
      <c r="CG70" s="118">
        <v>23.0</v>
      </c>
      <c r="CH70" s="117" t="s">
        <v>247</v>
      </c>
      <c r="CI70" s="117"/>
      <c r="CJ70" s="117"/>
      <c r="CK70" s="117" t="s">
        <v>357</v>
      </c>
      <c r="CL70" s="119">
        <v>46179.0</v>
      </c>
      <c r="CM70" s="117" t="s">
        <v>358</v>
      </c>
    </row>
    <row r="71">
      <c r="A71" s="114" t="s">
        <v>442</v>
      </c>
      <c r="B71" s="114" t="s">
        <v>652</v>
      </c>
      <c r="C71" s="114" t="s">
        <v>25</v>
      </c>
      <c r="D71" s="114" t="s">
        <v>400</v>
      </c>
      <c r="E71" s="114" t="s">
        <v>349</v>
      </c>
      <c r="F71" s="114"/>
      <c r="G71" s="114"/>
      <c r="H71" s="114"/>
      <c r="I71" s="115">
        <v>16497.0</v>
      </c>
      <c r="J71" s="114" t="s">
        <v>868</v>
      </c>
      <c r="K71" s="114" t="s">
        <v>401</v>
      </c>
      <c r="L71" s="116">
        <v>45813.0</v>
      </c>
      <c r="M71" s="114" t="s">
        <v>351</v>
      </c>
      <c r="N71" s="115">
        <v>6.0</v>
      </c>
      <c r="O71" s="114" t="s">
        <v>352</v>
      </c>
      <c r="P71" s="114" t="s">
        <v>975</v>
      </c>
      <c r="Q71" s="115">
        <v>1450.807640661537</v>
      </c>
      <c r="R71" s="115"/>
      <c r="S71" s="115"/>
      <c r="T71" s="115"/>
      <c r="U71" s="115"/>
      <c r="V71" s="115">
        <v>1450.807640661537</v>
      </c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>
        <v>0.0</v>
      </c>
      <c r="AH71" s="115">
        <v>0.0</v>
      </c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>
        <v>11184.929088832523</v>
      </c>
      <c r="AX71" s="115">
        <v>-96487.49305941851</v>
      </c>
      <c r="AY71" s="115">
        <v>11594.928030384699</v>
      </c>
      <c r="AZ71" s="115">
        <v>-60142.20204201122</v>
      </c>
      <c r="BA71" s="115">
        <v>12930.636954517982</v>
      </c>
      <c r="BB71" s="115">
        <v>-35958.57908428228</v>
      </c>
      <c r="BC71" s="115">
        <v>10401.70938539422</v>
      </c>
      <c r="BD71" s="115">
        <v>-21905.234858248892</v>
      </c>
      <c r="BE71" s="115">
        <v>17067.10749010234</v>
      </c>
      <c r="BF71" s="115">
        <v>-28591.524147011973</v>
      </c>
      <c r="BG71" s="115"/>
      <c r="BH71" s="115"/>
      <c r="BI71" s="115"/>
      <c r="BJ71" s="115"/>
      <c r="BK71" s="115"/>
      <c r="BL71" s="115"/>
      <c r="BM71" s="115"/>
      <c r="BN71" s="115"/>
      <c r="BO71" s="115">
        <v>0.0</v>
      </c>
      <c r="BP71" s="115">
        <v>0.0</v>
      </c>
      <c r="BQ71" s="115"/>
      <c r="BR71" s="115"/>
      <c r="BS71" s="115">
        <v>0.0</v>
      </c>
      <c r="BT71" s="115">
        <v>0.0</v>
      </c>
      <c r="BU71" s="115">
        <v>0.0</v>
      </c>
      <c r="BV71" s="115">
        <v>0.0</v>
      </c>
      <c r="BW71" s="115"/>
      <c r="BX71" s="115"/>
      <c r="BY71" s="115"/>
      <c r="BZ71" s="115"/>
      <c r="CA71" s="116">
        <v>45813.0</v>
      </c>
      <c r="CB71" s="114" t="s">
        <v>384</v>
      </c>
      <c r="CC71" s="114" t="s">
        <v>391</v>
      </c>
      <c r="CD71" s="114" t="s">
        <v>392</v>
      </c>
      <c r="CE71" s="115">
        <v>13619.4</v>
      </c>
      <c r="CF71" s="115">
        <v>25.0</v>
      </c>
      <c r="CG71" s="115">
        <v>23.0</v>
      </c>
      <c r="CH71" s="114" t="s">
        <v>247</v>
      </c>
      <c r="CI71" s="114"/>
      <c r="CJ71" s="114"/>
      <c r="CK71" s="114" t="s">
        <v>357</v>
      </c>
      <c r="CL71" s="116">
        <v>46179.0</v>
      </c>
      <c r="CM71" s="114" t="s">
        <v>358</v>
      </c>
    </row>
    <row r="72">
      <c r="A72" s="117" t="s">
        <v>457</v>
      </c>
      <c r="B72" s="117" t="s">
        <v>651</v>
      </c>
      <c r="C72" s="117" t="s">
        <v>25</v>
      </c>
      <c r="D72" s="117" t="s">
        <v>459</v>
      </c>
      <c r="E72" s="117" t="s">
        <v>349</v>
      </c>
      <c r="F72" s="117"/>
      <c r="G72" s="117"/>
      <c r="H72" s="117"/>
      <c r="I72" s="118">
        <v>21594.0</v>
      </c>
      <c r="J72" s="117" t="s">
        <v>876</v>
      </c>
      <c r="K72" s="117" t="s">
        <v>460</v>
      </c>
      <c r="L72" s="119">
        <v>45813.0</v>
      </c>
      <c r="M72" s="117" t="s">
        <v>351</v>
      </c>
      <c r="N72" s="118">
        <v>6.0</v>
      </c>
      <c r="O72" s="117" t="s">
        <v>352</v>
      </c>
      <c r="P72" s="117" t="s">
        <v>975</v>
      </c>
      <c r="Q72" s="118">
        <v>139.06132820255345</v>
      </c>
      <c r="R72" s="118"/>
      <c r="S72" s="118"/>
      <c r="T72" s="118"/>
      <c r="U72" s="118"/>
      <c r="V72" s="118">
        <v>139.06132820255345</v>
      </c>
      <c r="W72" s="118"/>
      <c r="X72" s="118"/>
      <c r="Y72" s="118"/>
      <c r="Z72" s="118"/>
      <c r="AA72" s="118"/>
      <c r="AB72" s="118"/>
      <c r="AC72" s="118"/>
      <c r="AD72" s="118"/>
      <c r="AE72" s="118"/>
      <c r="AF72" s="118"/>
      <c r="AG72" s="118">
        <v>0.0</v>
      </c>
      <c r="AH72" s="118">
        <v>0.0</v>
      </c>
      <c r="AI72" s="118"/>
      <c r="AJ72" s="118"/>
      <c r="AK72" s="118"/>
      <c r="AL72" s="118"/>
      <c r="AM72" s="118"/>
      <c r="AN72" s="118"/>
      <c r="AO72" s="118"/>
      <c r="AP72" s="118"/>
      <c r="AQ72" s="118"/>
      <c r="AR72" s="118"/>
      <c r="AS72" s="118"/>
      <c r="AT72" s="118"/>
      <c r="AU72" s="118"/>
      <c r="AV72" s="118"/>
      <c r="AW72" s="118">
        <v>11970.592347980528</v>
      </c>
      <c r="AX72" s="118">
        <v>-12021.024145751006</v>
      </c>
      <c r="AY72" s="118">
        <v>11040.193759615198</v>
      </c>
      <c r="AZ72" s="118">
        <v>-5794.335235738049</v>
      </c>
      <c r="BA72" s="118">
        <v>3411.427416591509</v>
      </c>
      <c r="BB72" s="118">
        <v>-1081.677850111323</v>
      </c>
      <c r="BC72" s="118">
        <v>2532.8733071140095</v>
      </c>
      <c r="BD72" s="118">
        <v>-402.96743745442825</v>
      </c>
      <c r="BE72" s="118">
        <v>2452.8131968113967</v>
      </c>
      <c r="BF72" s="118">
        <v>-2252.9694999907915</v>
      </c>
      <c r="BG72" s="118"/>
      <c r="BH72" s="118"/>
      <c r="BI72" s="118"/>
      <c r="BJ72" s="118"/>
      <c r="BK72" s="118"/>
      <c r="BL72" s="118"/>
      <c r="BM72" s="118"/>
      <c r="BN72" s="118"/>
      <c r="BO72" s="118">
        <v>0.0</v>
      </c>
      <c r="BP72" s="118">
        <v>0.0</v>
      </c>
      <c r="BQ72" s="118"/>
      <c r="BR72" s="118"/>
      <c r="BS72" s="118">
        <v>0.0</v>
      </c>
      <c r="BT72" s="118">
        <v>0.0</v>
      </c>
      <c r="BU72" s="118">
        <v>0.0</v>
      </c>
      <c r="BV72" s="118">
        <v>0.0</v>
      </c>
      <c r="BW72" s="118"/>
      <c r="BX72" s="118"/>
      <c r="BY72" s="118"/>
      <c r="BZ72" s="118"/>
      <c r="CA72" s="119">
        <v>45813.0</v>
      </c>
      <c r="CB72" s="117" t="s">
        <v>384</v>
      </c>
      <c r="CC72" s="117" t="s">
        <v>461</v>
      </c>
      <c r="CD72" s="117" t="s">
        <v>501</v>
      </c>
      <c r="CE72" s="118">
        <v>3297.1</v>
      </c>
      <c r="CF72" s="118">
        <v>25.0</v>
      </c>
      <c r="CG72" s="118">
        <v>23.0</v>
      </c>
      <c r="CH72" s="117" t="s">
        <v>247</v>
      </c>
      <c r="CI72" s="117"/>
      <c r="CJ72" s="117"/>
      <c r="CK72" s="117" t="s">
        <v>357</v>
      </c>
      <c r="CL72" s="119">
        <v>46179.0</v>
      </c>
      <c r="CM72" s="117" t="s">
        <v>358</v>
      </c>
    </row>
    <row r="73">
      <c r="A73" s="114" t="s">
        <v>639</v>
      </c>
      <c r="B73" s="114" t="s">
        <v>640</v>
      </c>
      <c r="C73" s="114" t="s">
        <v>27</v>
      </c>
      <c r="D73" s="114" t="s">
        <v>573</v>
      </c>
      <c r="E73" s="114" t="s">
        <v>349</v>
      </c>
      <c r="F73" s="114"/>
      <c r="G73" s="114"/>
      <c r="H73" s="114"/>
      <c r="I73" s="115">
        <v>19827.0</v>
      </c>
      <c r="J73" s="114" t="s">
        <v>880</v>
      </c>
      <c r="K73" s="114" t="s">
        <v>574</v>
      </c>
      <c r="L73" s="116">
        <v>45813.0</v>
      </c>
      <c r="M73" s="114" t="s">
        <v>351</v>
      </c>
      <c r="N73" s="115">
        <v>6.0</v>
      </c>
      <c r="O73" s="114" t="s">
        <v>352</v>
      </c>
      <c r="P73" s="114" t="s">
        <v>975</v>
      </c>
      <c r="Q73" s="115">
        <v>-491.874797873004</v>
      </c>
      <c r="R73" s="115"/>
      <c r="S73" s="115"/>
      <c r="T73" s="115"/>
      <c r="U73" s="115"/>
      <c r="V73" s="115">
        <v>-491.874797873004</v>
      </c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>
        <v>0.0</v>
      </c>
      <c r="AH73" s="115">
        <v>0.0</v>
      </c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>
        <v>16172.349781690762</v>
      </c>
      <c r="AX73" s="115">
        <v>-15296.572016524242</v>
      </c>
      <c r="AY73" s="115">
        <v>16801.87012816445</v>
      </c>
      <c r="AZ73" s="115">
        <v>-13282.162500994285</v>
      </c>
      <c r="BA73" s="115">
        <v>4787.187557875283</v>
      </c>
      <c r="BB73" s="115">
        <v>-7595.137964802339</v>
      </c>
      <c r="BC73" s="115">
        <v>6296.618756504383</v>
      </c>
      <c r="BD73" s="115">
        <v>-6401.400708261834</v>
      </c>
      <c r="BE73" s="115">
        <v>4872.271230856857</v>
      </c>
      <c r="BF73" s="115">
        <v>-7575.439686026461</v>
      </c>
      <c r="BG73" s="115"/>
      <c r="BH73" s="115"/>
      <c r="BI73" s="115"/>
      <c r="BJ73" s="115"/>
      <c r="BK73" s="115"/>
      <c r="BL73" s="115"/>
      <c r="BM73" s="115"/>
      <c r="BN73" s="115"/>
      <c r="BO73" s="115">
        <v>0.0</v>
      </c>
      <c r="BP73" s="115">
        <v>0.0</v>
      </c>
      <c r="BQ73" s="115"/>
      <c r="BR73" s="115"/>
      <c r="BS73" s="115">
        <v>0.0</v>
      </c>
      <c r="BT73" s="115">
        <v>0.0</v>
      </c>
      <c r="BU73" s="115">
        <v>0.0</v>
      </c>
      <c r="BV73" s="115">
        <v>0.0</v>
      </c>
      <c r="BW73" s="115"/>
      <c r="BX73" s="115"/>
      <c r="BY73" s="115"/>
      <c r="BZ73" s="115"/>
      <c r="CA73" s="116">
        <v>45813.0</v>
      </c>
      <c r="CB73" s="114" t="s">
        <v>369</v>
      </c>
      <c r="CC73" s="114" t="s">
        <v>575</v>
      </c>
      <c r="CD73" s="114" t="s">
        <v>576</v>
      </c>
      <c r="CE73" s="115">
        <v>2772.85</v>
      </c>
      <c r="CF73" s="115">
        <v>25.0</v>
      </c>
      <c r="CG73" s="115">
        <v>23.0</v>
      </c>
      <c r="CH73" s="114" t="s">
        <v>247</v>
      </c>
      <c r="CI73" s="114"/>
      <c r="CJ73" s="114"/>
      <c r="CK73" s="114" t="s">
        <v>372</v>
      </c>
      <c r="CL73" s="116">
        <v>46179.0</v>
      </c>
      <c r="CM73" s="114" t="s">
        <v>358</v>
      </c>
    </row>
    <row r="74">
      <c r="A74" s="117" t="s">
        <v>468</v>
      </c>
      <c r="B74" s="117" t="s">
        <v>123</v>
      </c>
      <c r="C74" s="117" t="s">
        <v>24</v>
      </c>
      <c r="D74" s="117" t="s">
        <v>469</v>
      </c>
      <c r="E74" s="117" t="s">
        <v>349</v>
      </c>
      <c r="F74" s="117"/>
      <c r="G74" s="117"/>
      <c r="H74" s="117"/>
      <c r="I74" s="118">
        <v>19907.0</v>
      </c>
      <c r="J74" s="117" t="s">
        <v>832</v>
      </c>
      <c r="K74" s="117" t="s">
        <v>470</v>
      </c>
      <c r="L74" s="119">
        <v>45813.0</v>
      </c>
      <c r="M74" s="117" t="s">
        <v>351</v>
      </c>
      <c r="N74" s="118">
        <v>6.0</v>
      </c>
      <c r="O74" s="117" t="s">
        <v>352</v>
      </c>
      <c r="P74" s="117" t="s">
        <v>975</v>
      </c>
      <c r="Q74" s="118">
        <v>-325.1552185568226</v>
      </c>
      <c r="R74" s="118"/>
      <c r="S74" s="118"/>
      <c r="T74" s="118"/>
      <c r="U74" s="118"/>
      <c r="V74" s="118">
        <v>-325.1552185568226</v>
      </c>
      <c r="W74" s="118"/>
      <c r="X74" s="118"/>
      <c r="Y74" s="118"/>
      <c r="Z74" s="118"/>
      <c r="AA74" s="118"/>
      <c r="AB74" s="118"/>
      <c r="AC74" s="118"/>
      <c r="AD74" s="118"/>
      <c r="AE74" s="118"/>
      <c r="AF74" s="118"/>
      <c r="AG74" s="118">
        <v>0.0</v>
      </c>
      <c r="AH74" s="118">
        <v>0.0</v>
      </c>
      <c r="AI74" s="118"/>
      <c r="AJ74" s="118"/>
      <c r="AK74" s="118"/>
      <c r="AL74" s="118"/>
      <c r="AM74" s="118"/>
      <c r="AN74" s="118"/>
      <c r="AO74" s="118"/>
      <c r="AP74" s="118"/>
      <c r="AQ74" s="118"/>
      <c r="AR74" s="118"/>
      <c r="AS74" s="118"/>
      <c r="AT74" s="118"/>
      <c r="AU74" s="118"/>
      <c r="AV74" s="118"/>
      <c r="AW74" s="118">
        <v>30060.895093085797</v>
      </c>
      <c r="AX74" s="118">
        <v>-44509.93482074301</v>
      </c>
      <c r="AY74" s="118">
        <v>29704.06448947659</v>
      </c>
      <c r="AZ74" s="118">
        <v>-28954.154103869358</v>
      </c>
      <c r="BA74" s="118">
        <v>16355.104404989233</v>
      </c>
      <c r="BB74" s="118">
        <v>-29668.235052328968</v>
      </c>
      <c r="BC74" s="118">
        <v>16431.177726469778</v>
      </c>
      <c r="BD74" s="118">
        <v>-17320.533538515494</v>
      </c>
      <c r="BE74" s="118">
        <v>9893.723601334774</v>
      </c>
      <c r="BF74" s="118">
        <v>-22317.498436628786</v>
      </c>
      <c r="BG74" s="118"/>
      <c r="BH74" s="118"/>
      <c r="BI74" s="118"/>
      <c r="BJ74" s="118"/>
      <c r="BK74" s="118"/>
      <c r="BL74" s="118"/>
      <c r="BM74" s="118"/>
      <c r="BN74" s="118"/>
      <c r="BO74" s="118">
        <v>0.0</v>
      </c>
      <c r="BP74" s="118">
        <v>0.0</v>
      </c>
      <c r="BQ74" s="118"/>
      <c r="BR74" s="118"/>
      <c r="BS74" s="118">
        <v>0.0</v>
      </c>
      <c r="BT74" s="118">
        <v>0.0</v>
      </c>
      <c r="BU74" s="118">
        <v>0.0</v>
      </c>
      <c r="BV74" s="118">
        <v>0.0</v>
      </c>
      <c r="BW74" s="118"/>
      <c r="BX74" s="118"/>
      <c r="BY74" s="118"/>
      <c r="BZ74" s="118"/>
      <c r="CA74" s="119">
        <v>45813.0</v>
      </c>
      <c r="CB74" s="117" t="s">
        <v>354</v>
      </c>
      <c r="CC74" s="117" t="s">
        <v>471</v>
      </c>
      <c r="CD74" s="117" t="s">
        <v>472</v>
      </c>
      <c r="CE74" s="118">
        <v>6835.93</v>
      </c>
      <c r="CF74" s="118">
        <v>25.0</v>
      </c>
      <c r="CG74" s="118">
        <v>23.0</v>
      </c>
      <c r="CH74" s="117" t="s">
        <v>24</v>
      </c>
      <c r="CI74" s="117"/>
      <c r="CJ74" s="117"/>
      <c r="CK74" s="117" t="s">
        <v>372</v>
      </c>
      <c r="CL74" s="119">
        <v>46179.0</v>
      </c>
      <c r="CM74" s="117" t="s">
        <v>358</v>
      </c>
    </row>
    <row r="75">
      <c r="A75" s="114" t="s">
        <v>545</v>
      </c>
      <c r="B75" s="114" t="s">
        <v>654</v>
      </c>
      <c r="C75" s="114" t="s">
        <v>25</v>
      </c>
      <c r="D75" s="114" t="s">
        <v>437</v>
      </c>
      <c r="E75" s="114" t="s">
        <v>349</v>
      </c>
      <c r="F75" s="114"/>
      <c r="G75" s="114"/>
      <c r="H75" s="114"/>
      <c r="I75" s="115">
        <v>21794.0</v>
      </c>
      <c r="J75" s="114" t="s">
        <v>838</v>
      </c>
      <c r="K75" s="114" t="s">
        <v>438</v>
      </c>
      <c r="L75" s="116">
        <v>45813.0</v>
      </c>
      <c r="M75" s="114" t="s">
        <v>351</v>
      </c>
      <c r="N75" s="115">
        <v>6.0</v>
      </c>
      <c r="O75" s="114" t="s">
        <v>352</v>
      </c>
      <c r="P75" s="114" t="s">
        <v>975</v>
      </c>
      <c r="Q75" s="115">
        <v>-2098.8971165683743</v>
      </c>
      <c r="R75" s="115"/>
      <c r="S75" s="115"/>
      <c r="T75" s="115"/>
      <c r="U75" s="115"/>
      <c r="V75" s="115">
        <v>-2098.8971165683743</v>
      </c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>
        <v>0.0</v>
      </c>
      <c r="AH75" s="115">
        <v>0.0</v>
      </c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>
        <v>654.8448661851489</v>
      </c>
      <c r="AX75" s="115">
        <v>-7991.985899373101</v>
      </c>
      <c r="AY75" s="115">
        <v>0.0</v>
      </c>
      <c r="AZ75" s="115">
        <v>-4299.5585779408975</v>
      </c>
      <c r="BA75" s="115">
        <v>1598.2036536411867</v>
      </c>
      <c r="BB75" s="115">
        <v>-2830.2214380762375</v>
      </c>
      <c r="BC75" s="115">
        <v>964.206237310205</v>
      </c>
      <c r="BD75" s="115">
        <v>-1295.5993424044586</v>
      </c>
      <c r="BE75" s="115">
        <v>633.9974163309818</v>
      </c>
      <c r="BF75" s="115">
        <v>-1534.6220956717789</v>
      </c>
      <c r="BG75" s="115"/>
      <c r="BH75" s="115"/>
      <c r="BI75" s="115"/>
      <c r="BJ75" s="115"/>
      <c r="BK75" s="115"/>
      <c r="BL75" s="115"/>
      <c r="BM75" s="115"/>
      <c r="BN75" s="115"/>
      <c r="BO75" s="115">
        <v>0.0</v>
      </c>
      <c r="BP75" s="115">
        <v>0.0</v>
      </c>
      <c r="BQ75" s="115"/>
      <c r="BR75" s="115"/>
      <c r="BS75" s="115">
        <v>0.0</v>
      </c>
      <c r="BT75" s="115">
        <v>0.0</v>
      </c>
      <c r="BU75" s="115">
        <v>0.0</v>
      </c>
      <c r="BV75" s="115">
        <v>0.0</v>
      </c>
      <c r="BW75" s="115"/>
      <c r="BX75" s="115"/>
      <c r="BY75" s="115"/>
      <c r="BZ75" s="115"/>
      <c r="CA75" s="116">
        <v>45813.0</v>
      </c>
      <c r="CB75" s="114" t="s">
        <v>354</v>
      </c>
      <c r="CC75" s="114" t="s">
        <v>466</v>
      </c>
      <c r="CD75" s="114" t="s">
        <v>467</v>
      </c>
      <c r="CE75" s="115">
        <v>6511.88</v>
      </c>
      <c r="CF75" s="115">
        <v>25.0</v>
      </c>
      <c r="CG75" s="115">
        <v>23.0</v>
      </c>
      <c r="CH75" s="114" t="s">
        <v>247</v>
      </c>
      <c r="CI75" s="114"/>
      <c r="CJ75" s="114"/>
      <c r="CK75" s="114" t="s">
        <v>372</v>
      </c>
      <c r="CL75" s="116">
        <v>46179.0</v>
      </c>
      <c r="CM75" s="114" t="s">
        <v>358</v>
      </c>
    </row>
    <row r="76">
      <c r="A76" s="117" t="s">
        <v>644</v>
      </c>
      <c r="B76" s="117" t="s">
        <v>645</v>
      </c>
      <c r="C76" s="117" t="s">
        <v>27</v>
      </c>
      <c r="D76" s="117" t="s">
        <v>490</v>
      </c>
      <c r="E76" s="117" t="s">
        <v>349</v>
      </c>
      <c r="F76" s="117"/>
      <c r="G76" s="117"/>
      <c r="H76" s="117"/>
      <c r="I76" s="118">
        <v>21401.0</v>
      </c>
      <c r="J76" s="117" t="s">
        <v>867</v>
      </c>
      <c r="K76" s="117" t="s">
        <v>491</v>
      </c>
      <c r="L76" s="119">
        <v>45813.0</v>
      </c>
      <c r="M76" s="117" t="s">
        <v>351</v>
      </c>
      <c r="N76" s="118">
        <v>6.0</v>
      </c>
      <c r="O76" s="117" t="s">
        <v>352</v>
      </c>
      <c r="P76" s="117" t="s">
        <v>975</v>
      </c>
      <c r="Q76" s="118">
        <v>-1237.9208128959744</v>
      </c>
      <c r="R76" s="118"/>
      <c r="S76" s="118"/>
      <c r="T76" s="118"/>
      <c r="U76" s="118"/>
      <c r="V76" s="118">
        <v>-1237.9208128959744</v>
      </c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>
        <v>0.0</v>
      </c>
      <c r="AH76" s="118">
        <v>0.0</v>
      </c>
      <c r="AI76" s="118"/>
      <c r="AJ76" s="118"/>
      <c r="AK76" s="118"/>
      <c r="AL76" s="118"/>
      <c r="AM76" s="118"/>
      <c r="AN76" s="118"/>
      <c r="AO76" s="118"/>
      <c r="AP76" s="118"/>
      <c r="AQ76" s="118"/>
      <c r="AR76" s="118"/>
      <c r="AS76" s="118"/>
      <c r="AT76" s="118"/>
      <c r="AU76" s="118"/>
      <c r="AV76" s="118"/>
      <c r="AW76" s="118">
        <v>8319.26321266004</v>
      </c>
      <c r="AX76" s="118">
        <v>-62629.10855342095</v>
      </c>
      <c r="AY76" s="118">
        <v>8790.517863738292</v>
      </c>
      <c r="AZ76" s="118">
        <v>-43103.934644681554</v>
      </c>
      <c r="BA76" s="118">
        <v>8604.319626553943</v>
      </c>
      <c r="BB76" s="118">
        <v>-15137.515413010975</v>
      </c>
      <c r="BC76" s="118">
        <v>7409.8299574968605</v>
      </c>
      <c r="BD76" s="118">
        <v>-19005.687974870165</v>
      </c>
      <c r="BE76" s="118">
        <v>15920.471946069014</v>
      </c>
      <c r="BF76" s="118">
        <v>-10857.80971515274</v>
      </c>
      <c r="BG76" s="118"/>
      <c r="BH76" s="118"/>
      <c r="BI76" s="118"/>
      <c r="BJ76" s="118"/>
      <c r="BK76" s="118"/>
      <c r="BL76" s="118"/>
      <c r="BM76" s="118"/>
      <c r="BN76" s="118"/>
      <c r="BO76" s="118">
        <v>0.0</v>
      </c>
      <c r="BP76" s="118">
        <v>0.0</v>
      </c>
      <c r="BQ76" s="118"/>
      <c r="BR76" s="118"/>
      <c r="BS76" s="118">
        <v>0.0</v>
      </c>
      <c r="BT76" s="118">
        <v>0.0</v>
      </c>
      <c r="BU76" s="118">
        <v>0.0</v>
      </c>
      <c r="BV76" s="118">
        <v>0.0</v>
      </c>
      <c r="BW76" s="118"/>
      <c r="BX76" s="118"/>
      <c r="BY76" s="118"/>
      <c r="BZ76" s="118"/>
      <c r="CA76" s="119">
        <v>45813.0</v>
      </c>
      <c r="CB76" s="117" t="s">
        <v>369</v>
      </c>
      <c r="CC76" s="117" t="s">
        <v>370</v>
      </c>
      <c r="CD76" s="117" t="s">
        <v>525</v>
      </c>
      <c r="CE76" s="118">
        <v>6785.69</v>
      </c>
      <c r="CF76" s="118">
        <v>25.0</v>
      </c>
      <c r="CG76" s="118">
        <v>23.0</v>
      </c>
      <c r="CH76" s="117" t="s">
        <v>247</v>
      </c>
      <c r="CI76" s="117"/>
      <c r="CJ76" s="117"/>
      <c r="CK76" s="117" t="s">
        <v>372</v>
      </c>
      <c r="CL76" s="119">
        <v>46179.0</v>
      </c>
      <c r="CM76" s="117" t="s">
        <v>358</v>
      </c>
    </row>
    <row r="77">
      <c r="A77" s="114" t="s">
        <v>528</v>
      </c>
      <c r="B77" s="114" t="s">
        <v>657</v>
      </c>
      <c r="C77" s="114" t="s">
        <v>26</v>
      </c>
      <c r="D77" s="114" t="s">
        <v>406</v>
      </c>
      <c r="E77" s="114" t="s">
        <v>349</v>
      </c>
      <c r="F77" s="114"/>
      <c r="G77" s="114"/>
      <c r="H77" s="114"/>
      <c r="I77" s="115">
        <v>18909.0</v>
      </c>
      <c r="J77" s="114" t="s">
        <v>871</v>
      </c>
      <c r="K77" s="114" t="s">
        <v>407</v>
      </c>
      <c r="L77" s="116">
        <v>45813.0</v>
      </c>
      <c r="M77" s="114" t="s">
        <v>351</v>
      </c>
      <c r="N77" s="115">
        <v>6.0</v>
      </c>
      <c r="O77" s="114" t="s">
        <v>352</v>
      </c>
      <c r="P77" s="114" t="s">
        <v>975</v>
      </c>
      <c r="Q77" s="115">
        <v>-2571.3272951266968</v>
      </c>
      <c r="R77" s="115"/>
      <c r="S77" s="115"/>
      <c r="T77" s="115"/>
      <c r="U77" s="115"/>
      <c r="V77" s="115">
        <v>-2571.3272951266968</v>
      </c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>
        <v>0.0</v>
      </c>
      <c r="AH77" s="115">
        <v>0.0</v>
      </c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>
        <v>1187.0526491154997</v>
      </c>
      <c r="AX77" s="115">
        <v>-14664.238781954</v>
      </c>
      <c r="AY77" s="115">
        <v>1829.2736900173693</v>
      </c>
      <c r="AZ77" s="115">
        <v>-16536.116526746617</v>
      </c>
      <c r="BA77" s="115">
        <v>6280.955118959411</v>
      </c>
      <c r="BB77" s="115">
        <v>-7096.961601615732</v>
      </c>
      <c r="BC77" s="115">
        <v>4507.232147024607</v>
      </c>
      <c r="BD77" s="115">
        <v>-6081.960474562418</v>
      </c>
      <c r="BE77" s="115">
        <v>5763.446840996416</v>
      </c>
      <c r="BF77" s="115">
        <v>-5004.7249961149255</v>
      </c>
      <c r="BG77" s="115"/>
      <c r="BH77" s="115"/>
      <c r="BI77" s="115"/>
      <c r="BJ77" s="115"/>
      <c r="BK77" s="115"/>
      <c r="BL77" s="115"/>
      <c r="BM77" s="115"/>
      <c r="BN77" s="115"/>
      <c r="BO77" s="115">
        <v>0.0</v>
      </c>
      <c r="BP77" s="115">
        <v>0.0</v>
      </c>
      <c r="BQ77" s="115"/>
      <c r="BR77" s="115"/>
      <c r="BS77" s="115">
        <v>0.0</v>
      </c>
      <c r="BT77" s="115">
        <v>0.0</v>
      </c>
      <c r="BU77" s="115">
        <v>0.0</v>
      </c>
      <c r="BV77" s="115">
        <v>0.0</v>
      </c>
      <c r="BW77" s="115"/>
      <c r="BX77" s="115"/>
      <c r="BY77" s="115"/>
      <c r="BZ77" s="115"/>
      <c r="CA77" s="116">
        <v>45813.0</v>
      </c>
      <c r="CB77" s="114" t="s">
        <v>384</v>
      </c>
      <c r="CC77" s="114" t="s">
        <v>396</v>
      </c>
      <c r="CD77" s="114" t="s">
        <v>408</v>
      </c>
      <c r="CE77" s="115">
        <v>4111.26</v>
      </c>
      <c r="CF77" s="115">
        <v>25.0</v>
      </c>
      <c r="CG77" s="115">
        <v>23.0</v>
      </c>
      <c r="CH77" s="114" t="s">
        <v>247</v>
      </c>
      <c r="CI77" s="114"/>
      <c r="CJ77" s="114"/>
      <c r="CK77" s="114" t="s">
        <v>372</v>
      </c>
      <c r="CL77" s="116">
        <v>46179.0</v>
      </c>
      <c r="CM77" s="114" t="s">
        <v>358</v>
      </c>
    </row>
    <row r="78">
      <c r="A78" s="117" t="s">
        <v>641</v>
      </c>
      <c r="B78" s="117" t="s">
        <v>658</v>
      </c>
      <c r="C78" s="117" t="s">
        <v>25</v>
      </c>
      <c r="D78" s="117" t="s">
        <v>400</v>
      </c>
      <c r="E78" s="117" t="s">
        <v>349</v>
      </c>
      <c r="F78" s="117"/>
      <c r="G78" s="117"/>
      <c r="H78" s="117"/>
      <c r="I78" s="118">
        <v>16504.0</v>
      </c>
      <c r="J78" s="117" t="s">
        <v>878</v>
      </c>
      <c r="K78" s="117" t="s">
        <v>401</v>
      </c>
      <c r="L78" s="119">
        <v>45813.0</v>
      </c>
      <c r="M78" s="117" t="s">
        <v>351</v>
      </c>
      <c r="N78" s="118">
        <v>6.0</v>
      </c>
      <c r="O78" s="117" t="s">
        <v>352</v>
      </c>
      <c r="P78" s="117" t="s">
        <v>975</v>
      </c>
      <c r="Q78" s="118">
        <v>-1254.0936839445883</v>
      </c>
      <c r="R78" s="118"/>
      <c r="S78" s="118"/>
      <c r="T78" s="118"/>
      <c r="U78" s="118"/>
      <c r="V78" s="118">
        <v>-1254.0936839445883</v>
      </c>
      <c r="W78" s="118"/>
      <c r="X78" s="118"/>
      <c r="Y78" s="118"/>
      <c r="Z78" s="118"/>
      <c r="AA78" s="118"/>
      <c r="AB78" s="118"/>
      <c r="AC78" s="118"/>
      <c r="AD78" s="118"/>
      <c r="AE78" s="118"/>
      <c r="AF78" s="118"/>
      <c r="AG78" s="118">
        <v>0.0</v>
      </c>
      <c r="AH78" s="118">
        <v>0.0</v>
      </c>
      <c r="AI78" s="118"/>
      <c r="AJ78" s="118"/>
      <c r="AK78" s="118"/>
      <c r="AL78" s="118"/>
      <c r="AM78" s="118"/>
      <c r="AN78" s="118"/>
      <c r="AO78" s="118"/>
      <c r="AP78" s="118"/>
      <c r="AQ78" s="118"/>
      <c r="AR78" s="118"/>
      <c r="AS78" s="118"/>
      <c r="AT78" s="118"/>
      <c r="AU78" s="118"/>
      <c r="AV78" s="118"/>
      <c r="AW78" s="118">
        <v>1673.4524272784197</v>
      </c>
      <c r="AX78" s="118">
        <v>-22765.84884721002</v>
      </c>
      <c r="AY78" s="118">
        <v>3790.8919982060042</v>
      </c>
      <c r="AZ78" s="118">
        <v>-12850.578196194561</v>
      </c>
      <c r="BA78" s="118">
        <v>2061.727152753522</v>
      </c>
      <c r="BB78" s="118">
        <v>-11875.874112280519</v>
      </c>
      <c r="BC78" s="118">
        <v>3115.3119681642843</v>
      </c>
      <c r="BD78" s="118">
        <v>-7478.96841674137</v>
      </c>
      <c r="BE78" s="118">
        <v>2798.9725713715243</v>
      </c>
      <c r="BF78" s="118">
        <v>-8249.463082321436</v>
      </c>
      <c r="BG78" s="118"/>
      <c r="BH78" s="118"/>
      <c r="BI78" s="118"/>
      <c r="BJ78" s="118"/>
      <c r="BK78" s="118"/>
      <c r="BL78" s="118"/>
      <c r="BM78" s="118"/>
      <c r="BN78" s="118"/>
      <c r="BO78" s="118">
        <v>0.0</v>
      </c>
      <c r="BP78" s="118">
        <v>0.0</v>
      </c>
      <c r="BQ78" s="118"/>
      <c r="BR78" s="118"/>
      <c r="BS78" s="118">
        <v>0.0</v>
      </c>
      <c r="BT78" s="118">
        <v>0.0</v>
      </c>
      <c r="BU78" s="118">
        <v>0.0</v>
      </c>
      <c r="BV78" s="118">
        <v>0.0</v>
      </c>
      <c r="BW78" s="118"/>
      <c r="BX78" s="118"/>
      <c r="BY78" s="118"/>
      <c r="BZ78" s="118"/>
      <c r="CA78" s="119">
        <v>45813.0</v>
      </c>
      <c r="CB78" s="117" t="s">
        <v>384</v>
      </c>
      <c r="CC78" s="117" t="s">
        <v>391</v>
      </c>
      <c r="CD78" s="117" t="s">
        <v>392</v>
      </c>
      <c r="CE78" s="118">
        <v>4320.06</v>
      </c>
      <c r="CF78" s="118">
        <v>25.0</v>
      </c>
      <c r="CG78" s="118">
        <v>23.0</v>
      </c>
      <c r="CH78" s="117" t="s">
        <v>247</v>
      </c>
      <c r="CI78" s="117"/>
      <c r="CJ78" s="117"/>
      <c r="CK78" s="117" t="s">
        <v>372</v>
      </c>
      <c r="CL78" s="119">
        <v>46179.0</v>
      </c>
      <c r="CM78" s="117" t="s">
        <v>358</v>
      </c>
    </row>
    <row r="79">
      <c r="A79" s="114" t="s">
        <v>457</v>
      </c>
      <c r="B79" s="114" t="s">
        <v>661</v>
      </c>
      <c r="C79" s="114" t="s">
        <v>25</v>
      </c>
      <c r="D79" s="114" t="s">
        <v>459</v>
      </c>
      <c r="E79" s="114" t="s">
        <v>349</v>
      </c>
      <c r="F79" s="114"/>
      <c r="G79" s="114"/>
      <c r="H79" s="114"/>
      <c r="I79" s="115">
        <v>21708.0</v>
      </c>
      <c r="J79" s="114" t="s">
        <v>878</v>
      </c>
      <c r="K79" s="114" t="s">
        <v>460</v>
      </c>
      <c r="L79" s="116">
        <v>45813.0</v>
      </c>
      <c r="M79" s="114" t="s">
        <v>351</v>
      </c>
      <c r="N79" s="115">
        <v>6.0</v>
      </c>
      <c r="O79" s="114" t="s">
        <v>352</v>
      </c>
      <c r="P79" s="114" t="s">
        <v>975</v>
      </c>
      <c r="Q79" s="115">
        <v>356.026638258958</v>
      </c>
      <c r="R79" s="115"/>
      <c r="S79" s="115"/>
      <c r="T79" s="115"/>
      <c r="U79" s="115"/>
      <c r="V79" s="115">
        <v>356.026638258958</v>
      </c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>
        <v>0.0</v>
      </c>
      <c r="AH79" s="115">
        <v>0.0</v>
      </c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>
        <v>1673.4524272784197</v>
      </c>
      <c r="AX79" s="115">
        <v>-22765.84884721002</v>
      </c>
      <c r="AY79" s="115">
        <v>3790.8919982060042</v>
      </c>
      <c r="AZ79" s="115">
        <v>-12850.578196194561</v>
      </c>
      <c r="BA79" s="115">
        <v>2061.727152753522</v>
      </c>
      <c r="BB79" s="115">
        <v>-11875.874112280519</v>
      </c>
      <c r="BC79" s="115">
        <v>3115.3119681642843</v>
      </c>
      <c r="BD79" s="115">
        <v>-7478.96841674137</v>
      </c>
      <c r="BE79" s="115">
        <v>2798.9725713715243</v>
      </c>
      <c r="BF79" s="115">
        <v>-8249.463082321436</v>
      </c>
      <c r="BG79" s="115"/>
      <c r="BH79" s="115"/>
      <c r="BI79" s="115"/>
      <c r="BJ79" s="115"/>
      <c r="BK79" s="115"/>
      <c r="BL79" s="115"/>
      <c r="BM79" s="115"/>
      <c r="BN79" s="115"/>
      <c r="BO79" s="115">
        <v>0.0</v>
      </c>
      <c r="BP79" s="115">
        <v>0.0</v>
      </c>
      <c r="BQ79" s="115"/>
      <c r="BR79" s="115"/>
      <c r="BS79" s="115">
        <v>0.0</v>
      </c>
      <c r="BT79" s="115">
        <v>0.0</v>
      </c>
      <c r="BU79" s="115">
        <v>0.0</v>
      </c>
      <c r="BV79" s="115">
        <v>0.0</v>
      </c>
      <c r="BW79" s="115"/>
      <c r="BX79" s="115"/>
      <c r="BY79" s="115"/>
      <c r="BZ79" s="115"/>
      <c r="CA79" s="116">
        <v>45813.0</v>
      </c>
      <c r="CB79" s="114" t="s">
        <v>384</v>
      </c>
      <c r="CC79" s="114" t="s">
        <v>461</v>
      </c>
      <c r="CD79" s="114" t="s">
        <v>462</v>
      </c>
      <c r="CE79" s="115">
        <v>3994.8</v>
      </c>
      <c r="CF79" s="115">
        <v>25.0</v>
      </c>
      <c r="CG79" s="115">
        <v>23.0</v>
      </c>
      <c r="CH79" s="114" t="s">
        <v>247</v>
      </c>
      <c r="CI79" s="114"/>
      <c r="CJ79" s="114"/>
      <c r="CK79" s="114" t="s">
        <v>357</v>
      </c>
      <c r="CL79" s="116">
        <v>46179.0</v>
      </c>
      <c r="CM79" s="114" t="s">
        <v>358</v>
      </c>
    </row>
    <row r="80">
      <c r="A80" s="117" t="s">
        <v>641</v>
      </c>
      <c r="B80" s="117" t="s">
        <v>653</v>
      </c>
      <c r="C80" s="117" t="s">
        <v>25</v>
      </c>
      <c r="D80" s="117" t="s">
        <v>400</v>
      </c>
      <c r="E80" s="117" t="s">
        <v>349</v>
      </c>
      <c r="F80" s="117"/>
      <c r="G80" s="117"/>
      <c r="H80" s="117"/>
      <c r="I80" s="118">
        <v>19661.0</v>
      </c>
      <c r="J80" s="117" t="s">
        <v>869</v>
      </c>
      <c r="K80" s="117" t="s">
        <v>401</v>
      </c>
      <c r="L80" s="119">
        <v>45813.0</v>
      </c>
      <c r="M80" s="117" t="s">
        <v>351</v>
      </c>
      <c r="N80" s="118">
        <v>6.0</v>
      </c>
      <c r="O80" s="117" t="s">
        <v>352</v>
      </c>
      <c r="P80" s="117" t="s">
        <v>975</v>
      </c>
      <c r="Q80" s="118">
        <v>-912.5875256810107</v>
      </c>
      <c r="R80" s="118"/>
      <c r="S80" s="118"/>
      <c r="T80" s="118"/>
      <c r="U80" s="118"/>
      <c r="V80" s="118">
        <v>-912.5875256810107</v>
      </c>
      <c r="W80" s="118"/>
      <c r="X80" s="118"/>
      <c r="Y80" s="118"/>
      <c r="Z80" s="118"/>
      <c r="AA80" s="118"/>
      <c r="AB80" s="118"/>
      <c r="AC80" s="118"/>
      <c r="AD80" s="118"/>
      <c r="AE80" s="118"/>
      <c r="AF80" s="118"/>
      <c r="AG80" s="118">
        <v>0.0</v>
      </c>
      <c r="AH80" s="118">
        <v>0.0</v>
      </c>
      <c r="AI80" s="118"/>
      <c r="AJ80" s="118"/>
      <c r="AK80" s="118"/>
      <c r="AL80" s="118"/>
      <c r="AM80" s="118"/>
      <c r="AN80" s="118"/>
      <c r="AO80" s="118"/>
      <c r="AP80" s="118"/>
      <c r="AQ80" s="118"/>
      <c r="AR80" s="118"/>
      <c r="AS80" s="118"/>
      <c r="AT80" s="118"/>
      <c r="AU80" s="118"/>
      <c r="AV80" s="118"/>
      <c r="AW80" s="118">
        <v>12146.62975959488</v>
      </c>
      <c r="AX80" s="118">
        <v>-49622.97123064689</v>
      </c>
      <c r="AY80" s="118">
        <v>9088.858814916779</v>
      </c>
      <c r="AZ80" s="118">
        <v>-41893.93768479507</v>
      </c>
      <c r="BA80" s="118">
        <v>12788.537878710826</v>
      </c>
      <c r="BB80" s="118">
        <v>-18760.807773681718</v>
      </c>
      <c r="BC80" s="118">
        <v>10291.117202254056</v>
      </c>
      <c r="BD80" s="118">
        <v>-10987.005606160834</v>
      </c>
      <c r="BE80" s="118">
        <v>10793.496470174756</v>
      </c>
      <c r="BF80" s="118">
        <v>-16069.877961238872</v>
      </c>
      <c r="BG80" s="118"/>
      <c r="BH80" s="118"/>
      <c r="BI80" s="118"/>
      <c r="BJ80" s="118"/>
      <c r="BK80" s="118"/>
      <c r="BL80" s="118"/>
      <c r="BM80" s="118"/>
      <c r="BN80" s="118"/>
      <c r="BO80" s="118">
        <v>0.0</v>
      </c>
      <c r="BP80" s="118">
        <v>0.0</v>
      </c>
      <c r="BQ80" s="118"/>
      <c r="BR80" s="118"/>
      <c r="BS80" s="118">
        <v>0.0</v>
      </c>
      <c r="BT80" s="118">
        <v>0.0</v>
      </c>
      <c r="BU80" s="118">
        <v>0.0</v>
      </c>
      <c r="BV80" s="118">
        <v>0.0</v>
      </c>
      <c r="BW80" s="118"/>
      <c r="BX80" s="118"/>
      <c r="BY80" s="118"/>
      <c r="BZ80" s="118"/>
      <c r="CA80" s="119">
        <v>45813.0</v>
      </c>
      <c r="CB80" s="117" t="s">
        <v>384</v>
      </c>
      <c r="CC80" s="117" t="s">
        <v>391</v>
      </c>
      <c r="CD80" s="117" t="s">
        <v>392</v>
      </c>
      <c r="CE80" s="118">
        <v>7245.51</v>
      </c>
      <c r="CF80" s="118">
        <v>25.0</v>
      </c>
      <c r="CG80" s="118">
        <v>23.0</v>
      </c>
      <c r="CH80" s="117" t="s">
        <v>247</v>
      </c>
      <c r="CI80" s="117"/>
      <c r="CJ80" s="117"/>
      <c r="CK80" s="117" t="s">
        <v>372</v>
      </c>
      <c r="CL80" s="119">
        <v>46179.0</v>
      </c>
      <c r="CM80" s="117" t="s">
        <v>358</v>
      </c>
    </row>
    <row r="81">
      <c r="A81" s="114" t="s">
        <v>581</v>
      </c>
      <c r="B81" s="114" t="s">
        <v>131</v>
      </c>
      <c r="C81" s="114" t="s">
        <v>24</v>
      </c>
      <c r="D81" s="114" t="s">
        <v>506</v>
      </c>
      <c r="E81" s="114" t="s">
        <v>349</v>
      </c>
      <c r="F81" s="114"/>
      <c r="G81" s="114"/>
      <c r="H81" s="114"/>
      <c r="I81" s="115">
        <v>21588.0</v>
      </c>
      <c r="J81" s="114" t="s">
        <v>834</v>
      </c>
      <c r="K81" s="114" t="s">
        <v>507</v>
      </c>
      <c r="L81" s="116">
        <v>45813.0</v>
      </c>
      <c r="M81" s="114" t="s">
        <v>351</v>
      </c>
      <c r="N81" s="115">
        <v>6.0</v>
      </c>
      <c r="O81" s="114" t="s">
        <v>352</v>
      </c>
      <c r="P81" s="114" t="s">
        <v>975</v>
      </c>
      <c r="Q81" s="115">
        <v>-1201.7756017112156</v>
      </c>
      <c r="R81" s="115"/>
      <c r="S81" s="115"/>
      <c r="T81" s="115"/>
      <c r="U81" s="115"/>
      <c r="V81" s="115">
        <v>-1201.7756017112156</v>
      </c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>
        <v>0.0</v>
      </c>
      <c r="AH81" s="115">
        <v>0.0</v>
      </c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  <c r="AW81" s="115">
        <v>11023.088932886752</v>
      </c>
      <c r="AX81" s="115">
        <v>-25811.266746645008</v>
      </c>
      <c r="AY81" s="115">
        <v>12134.130376868909</v>
      </c>
      <c r="AZ81" s="115">
        <v>-17148.177739636245</v>
      </c>
      <c r="BA81" s="115">
        <v>4447.76999706094</v>
      </c>
      <c r="BB81" s="115">
        <v>-12901.72807690702</v>
      </c>
      <c r="BC81" s="115">
        <v>5484.115507135795</v>
      </c>
      <c r="BD81" s="115">
        <v>-14829.512788897686</v>
      </c>
      <c r="BE81" s="115">
        <v>10069.342109604244</v>
      </c>
      <c r="BF81" s="115">
        <v>-9177.902907688434</v>
      </c>
      <c r="BG81" s="115"/>
      <c r="BH81" s="115"/>
      <c r="BI81" s="115"/>
      <c r="BJ81" s="115"/>
      <c r="BK81" s="115"/>
      <c r="BL81" s="115"/>
      <c r="BM81" s="115"/>
      <c r="BN81" s="115"/>
      <c r="BO81" s="115">
        <v>0.0</v>
      </c>
      <c r="BP81" s="115">
        <v>0.0</v>
      </c>
      <c r="BQ81" s="115"/>
      <c r="BR81" s="115"/>
      <c r="BS81" s="115">
        <v>0.0</v>
      </c>
      <c r="BT81" s="115">
        <v>0.0</v>
      </c>
      <c r="BU81" s="115">
        <v>0.0</v>
      </c>
      <c r="BV81" s="115">
        <v>0.0</v>
      </c>
      <c r="BW81" s="115"/>
      <c r="BX81" s="115"/>
      <c r="BY81" s="115"/>
      <c r="BZ81" s="115"/>
      <c r="CA81" s="116">
        <v>45813.0</v>
      </c>
      <c r="CB81" s="114" t="s">
        <v>354</v>
      </c>
      <c r="CC81" s="114" t="s">
        <v>508</v>
      </c>
      <c r="CD81" s="114" t="s">
        <v>509</v>
      </c>
      <c r="CE81" s="115">
        <v>5172.39</v>
      </c>
      <c r="CF81" s="115">
        <v>25.0</v>
      </c>
      <c r="CG81" s="115">
        <v>23.0</v>
      </c>
      <c r="CH81" s="114" t="s">
        <v>24</v>
      </c>
      <c r="CI81" s="114"/>
      <c r="CJ81" s="114"/>
      <c r="CK81" s="114" t="s">
        <v>372</v>
      </c>
      <c r="CL81" s="116">
        <v>46179.0</v>
      </c>
      <c r="CM81" s="114" t="s">
        <v>358</v>
      </c>
    </row>
    <row r="82">
      <c r="A82" s="117" t="s">
        <v>643</v>
      </c>
      <c r="B82" s="117" t="s">
        <v>121</v>
      </c>
      <c r="C82" s="117" t="s">
        <v>24</v>
      </c>
      <c r="D82" s="117" t="s">
        <v>469</v>
      </c>
      <c r="E82" s="117" t="s">
        <v>349</v>
      </c>
      <c r="F82" s="117"/>
      <c r="G82" s="117"/>
      <c r="H82" s="117"/>
      <c r="I82" s="118">
        <v>19934.0</v>
      </c>
      <c r="J82" s="117" t="s">
        <v>832</v>
      </c>
      <c r="K82" s="117" t="s">
        <v>470</v>
      </c>
      <c r="L82" s="119">
        <v>45813.0</v>
      </c>
      <c r="M82" s="117" t="s">
        <v>351</v>
      </c>
      <c r="N82" s="118">
        <v>6.0</v>
      </c>
      <c r="O82" s="117" t="s">
        <v>352</v>
      </c>
      <c r="P82" s="117" t="s">
        <v>975</v>
      </c>
      <c r="Q82" s="118">
        <v>-132.8541657799749</v>
      </c>
      <c r="R82" s="118"/>
      <c r="S82" s="118"/>
      <c r="T82" s="118"/>
      <c r="U82" s="118"/>
      <c r="V82" s="118">
        <v>-132.8541657799749</v>
      </c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>
        <v>0.0</v>
      </c>
      <c r="AH82" s="118">
        <v>0.0</v>
      </c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>
        <v>30060.895093085797</v>
      </c>
      <c r="AX82" s="118">
        <v>-44509.93482074301</v>
      </c>
      <c r="AY82" s="118">
        <v>29704.06448947659</v>
      </c>
      <c r="AZ82" s="118">
        <v>-28954.154103869358</v>
      </c>
      <c r="BA82" s="118">
        <v>16355.104404989233</v>
      </c>
      <c r="BB82" s="118">
        <v>-29668.235052328968</v>
      </c>
      <c r="BC82" s="118">
        <v>16431.177726469778</v>
      </c>
      <c r="BD82" s="118">
        <v>-17320.533538515494</v>
      </c>
      <c r="BE82" s="118">
        <v>9893.723601334774</v>
      </c>
      <c r="BF82" s="118">
        <v>-22317.498436628786</v>
      </c>
      <c r="BG82" s="118"/>
      <c r="BH82" s="118"/>
      <c r="BI82" s="118"/>
      <c r="BJ82" s="118"/>
      <c r="BK82" s="118"/>
      <c r="BL82" s="118"/>
      <c r="BM82" s="118"/>
      <c r="BN82" s="118"/>
      <c r="BO82" s="118">
        <v>0.0</v>
      </c>
      <c r="BP82" s="118">
        <v>0.0</v>
      </c>
      <c r="BQ82" s="118"/>
      <c r="BR82" s="118"/>
      <c r="BS82" s="118">
        <v>0.0</v>
      </c>
      <c r="BT82" s="118">
        <v>0.0</v>
      </c>
      <c r="BU82" s="118">
        <v>0.0</v>
      </c>
      <c r="BV82" s="118">
        <v>0.0</v>
      </c>
      <c r="BW82" s="118"/>
      <c r="BX82" s="118"/>
      <c r="BY82" s="118"/>
      <c r="BZ82" s="118"/>
      <c r="CA82" s="119">
        <v>45813.0</v>
      </c>
      <c r="CB82" s="117" t="s">
        <v>354</v>
      </c>
      <c r="CC82" s="117" t="s">
        <v>471</v>
      </c>
      <c r="CD82" s="117" t="s">
        <v>472</v>
      </c>
      <c r="CE82" s="118">
        <v>4544.28</v>
      </c>
      <c r="CF82" s="118">
        <v>25.0</v>
      </c>
      <c r="CG82" s="118">
        <v>23.0</v>
      </c>
      <c r="CH82" s="117" t="s">
        <v>24</v>
      </c>
      <c r="CI82" s="117"/>
      <c r="CJ82" s="117"/>
      <c r="CK82" s="117" t="s">
        <v>372</v>
      </c>
      <c r="CL82" s="119">
        <v>46179.0</v>
      </c>
      <c r="CM82" s="117" t="s">
        <v>358</v>
      </c>
    </row>
    <row r="83">
      <c r="A83" s="114" t="s">
        <v>545</v>
      </c>
      <c r="B83" s="114" t="s">
        <v>646</v>
      </c>
      <c r="C83" s="114" t="s">
        <v>25</v>
      </c>
      <c r="D83" s="114" t="s">
        <v>437</v>
      </c>
      <c r="E83" s="114" t="s">
        <v>349</v>
      </c>
      <c r="F83" s="114"/>
      <c r="G83" s="114"/>
      <c r="H83" s="114"/>
      <c r="I83" s="115">
        <v>21773.0</v>
      </c>
      <c r="J83" s="114" t="s">
        <v>832</v>
      </c>
      <c r="K83" s="114" t="s">
        <v>438</v>
      </c>
      <c r="L83" s="116">
        <v>45813.0</v>
      </c>
      <c r="M83" s="114" t="s">
        <v>351</v>
      </c>
      <c r="N83" s="115">
        <v>6.0</v>
      </c>
      <c r="O83" s="114" t="s">
        <v>352</v>
      </c>
      <c r="P83" s="114" t="s">
        <v>975</v>
      </c>
      <c r="Q83" s="115">
        <v>5569.407196283551</v>
      </c>
      <c r="R83" s="115"/>
      <c r="S83" s="115"/>
      <c r="T83" s="115"/>
      <c r="U83" s="115"/>
      <c r="V83" s="115">
        <v>5569.407196283551</v>
      </c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>
        <v>0.0</v>
      </c>
      <c r="AH83" s="115">
        <v>0.0</v>
      </c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>
        <v>30060.895093085797</v>
      </c>
      <c r="AX83" s="115">
        <v>-44509.93482074301</v>
      </c>
      <c r="AY83" s="115">
        <v>29704.06448947659</v>
      </c>
      <c r="AZ83" s="115">
        <v>-28954.154103869358</v>
      </c>
      <c r="BA83" s="115">
        <v>16355.104404989233</v>
      </c>
      <c r="BB83" s="115">
        <v>-29668.235052328968</v>
      </c>
      <c r="BC83" s="115">
        <v>16431.177726469778</v>
      </c>
      <c r="BD83" s="115">
        <v>-17320.533538515494</v>
      </c>
      <c r="BE83" s="115">
        <v>9893.723601334774</v>
      </c>
      <c r="BF83" s="115">
        <v>-22317.498436628786</v>
      </c>
      <c r="BG83" s="115"/>
      <c r="BH83" s="115"/>
      <c r="BI83" s="115"/>
      <c r="BJ83" s="115"/>
      <c r="BK83" s="115"/>
      <c r="BL83" s="115"/>
      <c r="BM83" s="115"/>
      <c r="BN83" s="115"/>
      <c r="BO83" s="115">
        <v>0.0</v>
      </c>
      <c r="BP83" s="115">
        <v>0.0</v>
      </c>
      <c r="BQ83" s="115"/>
      <c r="BR83" s="115"/>
      <c r="BS83" s="115">
        <v>0.0</v>
      </c>
      <c r="BT83" s="115">
        <v>0.0</v>
      </c>
      <c r="BU83" s="115">
        <v>0.0</v>
      </c>
      <c r="BV83" s="115">
        <v>0.0</v>
      </c>
      <c r="BW83" s="115"/>
      <c r="BX83" s="115"/>
      <c r="BY83" s="115"/>
      <c r="BZ83" s="115"/>
      <c r="CA83" s="116">
        <v>45813.0</v>
      </c>
      <c r="CB83" s="114" t="s">
        <v>354</v>
      </c>
      <c r="CC83" s="114" t="s">
        <v>466</v>
      </c>
      <c r="CD83" s="114" t="s">
        <v>467</v>
      </c>
      <c r="CE83" s="115">
        <v>10344.87</v>
      </c>
      <c r="CF83" s="115">
        <v>25.0</v>
      </c>
      <c r="CG83" s="115">
        <v>23.0</v>
      </c>
      <c r="CH83" s="114" t="s">
        <v>247</v>
      </c>
      <c r="CI83" s="114"/>
      <c r="CJ83" s="114"/>
      <c r="CK83" s="114" t="s">
        <v>357</v>
      </c>
      <c r="CL83" s="116">
        <v>46179.0</v>
      </c>
      <c r="CM83" s="114" t="s">
        <v>358</v>
      </c>
    </row>
    <row r="84">
      <c r="A84" s="117" t="s">
        <v>610</v>
      </c>
      <c r="B84" s="117" t="s">
        <v>665</v>
      </c>
      <c r="C84" s="117" t="s">
        <v>26</v>
      </c>
      <c r="D84" s="117" t="s">
        <v>395</v>
      </c>
      <c r="E84" s="117" t="s">
        <v>349</v>
      </c>
      <c r="F84" s="117"/>
      <c r="G84" s="117"/>
      <c r="H84" s="117"/>
      <c r="I84" s="118">
        <v>20126.0</v>
      </c>
      <c r="J84" s="117" t="s">
        <v>868</v>
      </c>
      <c r="K84" s="117" t="s">
        <v>553</v>
      </c>
      <c r="L84" s="119">
        <v>45813.0</v>
      </c>
      <c r="M84" s="117" t="s">
        <v>351</v>
      </c>
      <c r="N84" s="118">
        <v>6.0</v>
      </c>
      <c r="O84" s="117" t="s">
        <v>352</v>
      </c>
      <c r="P84" s="117" t="s">
        <v>975</v>
      </c>
      <c r="Q84" s="118">
        <v>-3929.866464653068</v>
      </c>
      <c r="R84" s="118"/>
      <c r="S84" s="118"/>
      <c r="T84" s="118"/>
      <c r="U84" s="118"/>
      <c r="V84" s="118">
        <v>-3929.866464653068</v>
      </c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>
        <v>0.0</v>
      </c>
      <c r="AH84" s="118">
        <v>0.0</v>
      </c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>
        <v>11184.929088832523</v>
      </c>
      <c r="AX84" s="118">
        <v>-96487.49305941851</v>
      </c>
      <c r="AY84" s="118">
        <v>11594.928030384699</v>
      </c>
      <c r="AZ84" s="118">
        <v>-60142.20204201122</v>
      </c>
      <c r="BA84" s="118">
        <v>12930.636954517982</v>
      </c>
      <c r="BB84" s="118">
        <v>-35958.57908428228</v>
      </c>
      <c r="BC84" s="118">
        <v>10401.70938539422</v>
      </c>
      <c r="BD84" s="118">
        <v>-21905.234858248892</v>
      </c>
      <c r="BE84" s="118">
        <v>17067.10749010234</v>
      </c>
      <c r="BF84" s="118">
        <v>-28591.524147011973</v>
      </c>
      <c r="BG84" s="118"/>
      <c r="BH84" s="118"/>
      <c r="BI84" s="118"/>
      <c r="BJ84" s="118"/>
      <c r="BK84" s="118"/>
      <c r="BL84" s="118"/>
      <c r="BM84" s="118"/>
      <c r="BN84" s="118"/>
      <c r="BO84" s="118">
        <v>0.0</v>
      </c>
      <c r="BP84" s="118">
        <v>0.0</v>
      </c>
      <c r="BQ84" s="118"/>
      <c r="BR84" s="118"/>
      <c r="BS84" s="118">
        <v>0.0</v>
      </c>
      <c r="BT84" s="118">
        <v>0.0</v>
      </c>
      <c r="BU84" s="118">
        <v>0.0</v>
      </c>
      <c r="BV84" s="118">
        <v>0.0</v>
      </c>
      <c r="BW84" s="118"/>
      <c r="BX84" s="118"/>
      <c r="BY84" s="118"/>
      <c r="BZ84" s="118"/>
      <c r="CA84" s="119">
        <v>45813.0</v>
      </c>
      <c r="CB84" s="117" t="s">
        <v>384</v>
      </c>
      <c r="CC84" s="117" t="s">
        <v>396</v>
      </c>
      <c r="CD84" s="117" t="s">
        <v>554</v>
      </c>
      <c r="CE84" s="118">
        <v>7692.75</v>
      </c>
      <c r="CF84" s="118">
        <v>25.0</v>
      </c>
      <c r="CG84" s="118">
        <v>23.0</v>
      </c>
      <c r="CH84" s="117" t="s">
        <v>247</v>
      </c>
      <c r="CI84" s="117"/>
      <c r="CJ84" s="117"/>
      <c r="CK84" s="117" t="s">
        <v>372</v>
      </c>
      <c r="CL84" s="119">
        <v>46179.0</v>
      </c>
      <c r="CM84" s="117" t="s">
        <v>358</v>
      </c>
    </row>
    <row r="85">
      <c r="A85" s="114" t="s">
        <v>513</v>
      </c>
      <c r="B85" s="114" t="s">
        <v>650</v>
      </c>
      <c r="C85" s="114" t="s">
        <v>25</v>
      </c>
      <c r="D85" s="114" t="s">
        <v>515</v>
      </c>
      <c r="E85" s="114" t="s">
        <v>349</v>
      </c>
      <c r="F85" s="114"/>
      <c r="G85" s="114"/>
      <c r="H85" s="114"/>
      <c r="I85" s="115">
        <v>18994.0</v>
      </c>
      <c r="J85" s="114" t="s">
        <v>868</v>
      </c>
      <c r="K85" s="114" t="s">
        <v>516</v>
      </c>
      <c r="L85" s="116">
        <v>45813.0</v>
      </c>
      <c r="M85" s="114" t="s">
        <v>351</v>
      </c>
      <c r="N85" s="115">
        <v>6.0</v>
      </c>
      <c r="O85" s="114" t="s">
        <v>352</v>
      </c>
      <c r="P85" s="114" t="s">
        <v>975</v>
      </c>
      <c r="Q85" s="115">
        <v>-616.913819963625</v>
      </c>
      <c r="R85" s="115"/>
      <c r="S85" s="115"/>
      <c r="T85" s="115"/>
      <c r="U85" s="115"/>
      <c r="V85" s="115">
        <v>-616.913819963625</v>
      </c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>
        <v>0.0</v>
      </c>
      <c r="AH85" s="115">
        <v>0.0</v>
      </c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AV85" s="115"/>
      <c r="AW85" s="115">
        <v>11184.929088832523</v>
      </c>
      <c r="AX85" s="115">
        <v>-96487.49305941851</v>
      </c>
      <c r="AY85" s="115">
        <v>11594.928030384699</v>
      </c>
      <c r="AZ85" s="115">
        <v>-60142.20204201122</v>
      </c>
      <c r="BA85" s="115">
        <v>12930.636954517982</v>
      </c>
      <c r="BB85" s="115">
        <v>-35958.57908428228</v>
      </c>
      <c r="BC85" s="115">
        <v>10401.70938539422</v>
      </c>
      <c r="BD85" s="115">
        <v>-21905.234858248892</v>
      </c>
      <c r="BE85" s="115">
        <v>17067.10749010234</v>
      </c>
      <c r="BF85" s="115">
        <v>-28591.524147011973</v>
      </c>
      <c r="BG85" s="115"/>
      <c r="BH85" s="115"/>
      <c r="BI85" s="115"/>
      <c r="BJ85" s="115"/>
      <c r="BK85" s="115"/>
      <c r="BL85" s="115"/>
      <c r="BM85" s="115"/>
      <c r="BN85" s="115"/>
      <c r="BO85" s="115">
        <v>0.0</v>
      </c>
      <c r="BP85" s="115">
        <v>0.0</v>
      </c>
      <c r="BQ85" s="115"/>
      <c r="BR85" s="115"/>
      <c r="BS85" s="115">
        <v>0.0</v>
      </c>
      <c r="BT85" s="115">
        <v>0.0</v>
      </c>
      <c r="BU85" s="115">
        <v>0.0</v>
      </c>
      <c r="BV85" s="115">
        <v>0.0</v>
      </c>
      <c r="BW85" s="115"/>
      <c r="BX85" s="115"/>
      <c r="BY85" s="115"/>
      <c r="BZ85" s="115"/>
      <c r="CA85" s="116">
        <v>45813.0</v>
      </c>
      <c r="CB85" s="114" t="s">
        <v>384</v>
      </c>
      <c r="CC85" s="114" t="s">
        <v>385</v>
      </c>
      <c r="CD85" s="114" t="s">
        <v>517</v>
      </c>
      <c r="CE85" s="115">
        <v>14429.84</v>
      </c>
      <c r="CF85" s="115">
        <v>25.0</v>
      </c>
      <c r="CG85" s="115">
        <v>23.0</v>
      </c>
      <c r="CH85" s="114" t="s">
        <v>247</v>
      </c>
      <c r="CI85" s="114"/>
      <c r="CJ85" s="114"/>
      <c r="CK85" s="114" t="s">
        <v>372</v>
      </c>
      <c r="CL85" s="116">
        <v>46179.0</v>
      </c>
      <c r="CM85" s="114" t="s">
        <v>358</v>
      </c>
    </row>
    <row r="86">
      <c r="A86" s="117" t="s">
        <v>655</v>
      </c>
      <c r="B86" s="117" t="s">
        <v>656</v>
      </c>
      <c r="C86" s="117" t="s">
        <v>25</v>
      </c>
      <c r="D86" s="117" t="s">
        <v>459</v>
      </c>
      <c r="E86" s="117" t="s">
        <v>349</v>
      </c>
      <c r="F86" s="117"/>
      <c r="G86" s="117"/>
      <c r="H86" s="117"/>
      <c r="I86" s="118">
        <v>21596.0</v>
      </c>
      <c r="J86" s="117" t="s">
        <v>880</v>
      </c>
      <c r="K86" s="117" t="s">
        <v>460</v>
      </c>
      <c r="L86" s="119">
        <v>45813.0</v>
      </c>
      <c r="M86" s="117" t="s">
        <v>351</v>
      </c>
      <c r="N86" s="118">
        <v>6.0</v>
      </c>
      <c r="O86" s="117" t="s">
        <v>352</v>
      </c>
      <c r="P86" s="117" t="s">
        <v>975</v>
      </c>
      <c r="Q86" s="118">
        <v>-111.36522263784626</v>
      </c>
      <c r="R86" s="118"/>
      <c r="S86" s="118"/>
      <c r="T86" s="118"/>
      <c r="U86" s="118"/>
      <c r="V86" s="118">
        <v>-111.36522263784626</v>
      </c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>
        <v>0.0</v>
      </c>
      <c r="AH86" s="118">
        <v>0.0</v>
      </c>
      <c r="AI86" s="118"/>
      <c r="AJ86" s="118"/>
      <c r="AK86" s="118"/>
      <c r="AL86" s="118"/>
      <c r="AM86" s="118"/>
      <c r="AN86" s="118"/>
      <c r="AO86" s="118"/>
      <c r="AP86" s="118"/>
      <c r="AQ86" s="118"/>
      <c r="AR86" s="118"/>
      <c r="AS86" s="118"/>
      <c r="AT86" s="118"/>
      <c r="AU86" s="118"/>
      <c r="AV86" s="118"/>
      <c r="AW86" s="118">
        <v>16172.349781690762</v>
      </c>
      <c r="AX86" s="118">
        <v>-15296.572016524242</v>
      </c>
      <c r="AY86" s="118">
        <v>16801.87012816445</v>
      </c>
      <c r="AZ86" s="118">
        <v>-13282.162500994285</v>
      </c>
      <c r="BA86" s="118">
        <v>4787.187557875283</v>
      </c>
      <c r="BB86" s="118">
        <v>-7595.137964802339</v>
      </c>
      <c r="BC86" s="118">
        <v>6296.618756504383</v>
      </c>
      <c r="BD86" s="118">
        <v>-6401.400708261834</v>
      </c>
      <c r="BE86" s="118">
        <v>4872.271230856857</v>
      </c>
      <c r="BF86" s="118">
        <v>-7575.439686026461</v>
      </c>
      <c r="BG86" s="118"/>
      <c r="BH86" s="118"/>
      <c r="BI86" s="118"/>
      <c r="BJ86" s="118"/>
      <c r="BK86" s="118"/>
      <c r="BL86" s="118"/>
      <c r="BM86" s="118"/>
      <c r="BN86" s="118"/>
      <c r="BO86" s="118">
        <v>0.0</v>
      </c>
      <c r="BP86" s="118">
        <v>0.0</v>
      </c>
      <c r="BQ86" s="118"/>
      <c r="BR86" s="118"/>
      <c r="BS86" s="118">
        <v>0.0</v>
      </c>
      <c r="BT86" s="118">
        <v>0.0</v>
      </c>
      <c r="BU86" s="118">
        <v>0.0</v>
      </c>
      <c r="BV86" s="118">
        <v>0.0</v>
      </c>
      <c r="BW86" s="118"/>
      <c r="BX86" s="118"/>
      <c r="BY86" s="118"/>
      <c r="BZ86" s="118"/>
      <c r="CA86" s="119">
        <v>45813.0</v>
      </c>
      <c r="CB86" s="117" t="s">
        <v>384</v>
      </c>
      <c r="CC86" s="117" t="s">
        <v>461</v>
      </c>
      <c r="CD86" s="117" t="s">
        <v>501</v>
      </c>
      <c r="CE86" s="118">
        <v>764.07</v>
      </c>
      <c r="CF86" s="118">
        <v>25.0</v>
      </c>
      <c r="CG86" s="118">
        <v>23.0</v>
      </c>
      <c r="CH86" s="117" t="s">
        <v>247</v>
      </c>
      <c r="CI86" s="117"/>
      <c r="CJ86" s="117"/>
      <c r="CK86" s="117" t="s">
        <v>372</v>
      </c>
      <c r="CL86" s="119">
        <v>46179.0</v>
      </c>
      <c r="CM86" s="117" t="s">
        <v>358</v>
      </c>
    </row>
    <row r="87">
      <c r="A87" s="114" t="s">
        <v>542</v>
      </c>
      <c r="B87" s="114" t="s">
        <v>647</v>
      </c>
      <c r="C87" s="114" t="s">
        <v>25</v>
      </c>
      <c r="D87" s="114" t="s">
        <v>382</v>
      </c>
      <c r="E87" s="114" t="s">
        <v>349</v>
      </c>
      <c r="F87" s="114"/>
      <c r="G87" s="114"/>
      <c r="H87" s="114"/>
      <c r="I87" s="115">
        <v>13416.0</v>
      </c>
      <c r="J87" s="114" t="s">
        <v>878</v>
      </c>
      <c r="K87" s="114" t="s">
        <v>383</v>
      </c>
      <c r="L87" s="116">
        <v>45813.0</v>
      </c>
      <c r="M87" s="114" t="s">
        <v>351</v>
      </c>
      <c r="N87" s="115">
        <v>6.0</v>
      </c>
      <c r="O87" s="114" t="s">
        <v>352</v>
      </c>
      <c r="P87" s="114" t="s">
        <v>975</v>
      </c>
      <c r="Q87" s="115">
        <v>-397.14848622563494</v>
      </c>
      <c r="R87" s="115"/>
      <c r="S87" s="115"/>
      <c r="T87" s="115"/>
      <c r="U87" s="115"/>
      <c r="V87" s="115">
        <v>-397.14848622563494</v>
      </c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>
        <v>0.0</v>
      </c>
      <c r="AH87" s="115">
        <v>0.0</v>
      </c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>
        <v>1673.4524272784197</v>
      </c>
      <c r="AX87" s="115">
        <v>-22765.84884721002</v>
      </c>
      <c r="AY87" s="115">
        <v>3790.8919982060042</v>
      </c>
      <c r="AZ87" s="115">
        <v>-12850.578196194561</v>
      </c>
      <c r="BA87" s="115">
        <v>2061.727152753522</v>
      </c>
      <c r="BB87" s="115">
        <v>-11875.874112280519</v>
      </c>
      <c r="BC87" s="115">
        <v>3115.3119681642843</v>
      </c>
      <c r="BD87" s="115">
        <v>-7478.96841674137</v>
      </c>
      <c r="BE87" s="115">
        <v>2798.9725713715243</v>
      </c>
      <c r="BF87" s="115">
        <v>-8249.463082321436</v>
      </c>
      <c r="BG87" s="115"/>
      <c r="BH87" s="115"/>
      <c r="BI87" s="115"/>
      <c r="BJ87" s="115"/>
      <c r="BK87" s="115"/>
      <c r="BL87" s="115"/>
      <c r="BM87" s="115"/>
      <c r="BN87" s="115"/>
      <c r="BO87" s="115">
        <v>0.0</v>
      </c>
      <c r="BP87" s="115">
        <v>0.0</v>
      </c>
      <c r="BQ87" s="115"/>
      <c r="BR87" s="115"/>
      <c r="BS87" s="115">
        <v>0.0</v>
      </c>
      <c r="BT87" s="115">
        <v>0.0</v>
      </c>
      <c r="BU87" s="115">
        <v>0.0</v>
      </c>
      <c r="BV87" s="115">
        <v>0.0</v>
      </c>
      <c r="BW87" s="115"/>
      <c r="BX87" s="115"/>
      <c r="BY87" s="115"/>
      <c r="BZ87" s="115"/>
      <c r="CA87" s="116">
        <v>45813.0</v>
      </c>
      <c r="CB87" s="114" t="s">
        <v>384</v>
      </c>
      <c r="CC87" s="114" t="s">
        <v>385</v>
      </c>
      <c r="CD87" s="114" t="s">
        <v>386</v>
      </c>
      <c r="CE87" s="115">
        <v>5192.41</v>
      </c>
      <c r="CF87" s="115">
        <v>25.0</v>
      </c>
      <c r="CG87" s="115">
        <v>23.0</v>
      </c>
      <c r="CH87" s="114" t="s">
        <v>247</v>
      </c>
      <c r="CI87" s="114"/>
      <c r="CJ87" s="114"/>
      <c r="CK87" s="114" t="s">
        <v>372</v>
      </c>
      <c r="CL87" s="116">
        <v>46179.0</v>
      </c>
      <c r="CM87" s="114" t="s">
        <v>358</v>
      </c>
    </row>
    <row r="88">
      <c r="A88" s="117" t="s">
        <v>542</v>
      </c>
      <c r="B88" s="117" t="s">
        <v>649</v>
      </c>
      <c r="C88" s="117" t="s">
        <v>25</v>
      </c>
      <c r="D88" s="117" t="s">
        <v>382</v>
      </c>
      <c r="E88" s="117" t="s">
        <v>349</v>
      </c>
      <c r="F88" s="117"/>
      <c r="G88" s="117"/>
      <c r="H88" s="117"/>
      <c r="I88" s="118">
        <v>21377.0</v>
      </c>
      <c r="J88" s="117" t="s">
        <v>876</v>
      </c>
      <c r="K88" s="117" t="s">
        <v>383</v>
      </c>
      <c r="L88" s="119">
        <v>45813.0</v>
      </c>
      <c r="M88" s="117" t="s">
        <v>351</v>
      </c>
      <c r="N88" s="118">
        <v>6.0</v>
      </c>
      <c r="O88" s="117" t="s">
        <v>352</v>
      </c>
      <c r="P88" s="117" t="s">
        <v>975</v>
      </c>
      <c r="Q88" s="118">
        <v>225.13981073016288</v>
      </c>
      <c r="R88" s="118"/>
      <c r="S88" s="118"/>
      <c r="T88" s="118"/>
      <c r="U88" s="118"/>
      <c r="V88" s="118">
        <v>225.13981073016288</v>
      </c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>
        <v>0.0</v>
      </c>
      <c r="AH88" s="118">
        <v>0.0</v>
      </c>
      <c r="AI88" s="118"/>
      <c r="AJ88" s="118"/>
      <c r="AK88" s="118"/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>
        <v>11970.592347980528</v>
      </c>
      <c r="AX88" s="118">
        <v>-12021.024145751006</v>
      </c>
      <c r="AY88" s="118">
        <v>11040.193759615198</v>
      </c>
      <c r="AZ88" s="118">
        <v>-5794.335235738049</v>
      </c>
      <c r="BA88" s="118">
        <v>3411.427416591509</v>
      </c>
      <c r="BB88" s="118">
        <v>-1081.677850111323</v>
      </c>
      <c r="BC88" s="118">
        <v>2532.8733071140095</v>
      </c>
      <c r="BD88" s="118">
        <v>-402.96743745442825</v>
      </c>
      <c r="BE88" s="118">
        <v>2452.8131968113967</v>
      </c>
      <c r="BF88" s="118">
        <v>-2252.9694999907915</v>
      </c>
      <c r="BG88" s="118"/>
      <c r="BH88" s="118"/>
      <c r="BI88" s="118"/>
      <c r="BJ88" s="118"/>
      <c r="BK88" s="118"/>
      <c r="BL88" s="118"/>
      <c r="BM88" s="118"/>
      <c r="BN88" s="118"/>
      <c r="BO88" s="118">
        <v>0.0</v>
      </c>
      <c r="BP88" s="118">
        <v>0.0</v>
      </c>
      <c r="BQ88" s="118"/>
      <c r="BR88" s="118"/>
      <c r="BS88" s="118">
        <v>0.0</v>
      </c>
      <c r="BT88" s="118">
        <v>0.0</v>
      </c>
      <c r="BU88" s="118">
        <v>0.0</v>
      </c>
      <c r="BV88" s="118">
        <v>0.0</v>
      </c>
      <c r="BW88" s="118"/>
      <c r="BX88" s="118"/>
      <c r="BY88" s="118"/>
      <c r="BZ88" s="118"/>
      <c r="CA88" s="119">
        <v>45813.0</v>
      </c>
      <c r="CB88" s="117" t="s">
        <v>384</v>
      </c>
      <c r="CC88" s="117" t="s">
        <v>385</v>
      </c>
      <c r="CD88" s="117" t="s">
        <v>386</v>
      </c>
      <c r="CE88" s="118">
        <v>1499.18</v>
      </c>
      <c r="CF88" s="118">
        <v>25.0</v>
      </c>
      <c r="CG88" s="118">
        <v>23.0</v>
      </c>
      <c r="CH88" s="117" t="s">
        <v>247</v>
      </c>
      <c r="CI88" s="117"/>
      <c r="CJ88" s="117"/>
      <c r="CK88" s="117" t="s">
        <v>357</v>
      </c>
      <c r="CL88" s="119">
        <v>46179.0</v>
      </c>
      <c r="CM88" s="117" t="s">
        <v>358</v>
      </c>
    </row>
    <row r="89">
      <c r="A89" s="114" t="s">
        <v>533</v>
      </c>
      <c r="B89" s="114" t="s">
        <v>662</v>
      </c>
      <c r="C89" s="114" t="s">
        <v>27</v>
      </c>
      <c r="D89" s="114" t="s">
        <v>426</v>
      </c>
      <c r="E89" s="114" t="s">
        <v>349</v>
      </c>
      <c r="F89" s="114"/>
      <c r="G89" s="114"/>
      <c r="H89" s="114"/>
      <c r="I89" s="115">
        <v>21670.0</v>
      </c>
      <c r="J89" s="114" t="s">
        <v>870</v>
      </c>
      <c r="K89" s="114" t="s">
        <v>427</v>
      </c>
      <c r="L89" s="116">
        <v>45813.0</v>
      </c>
      <c r="M89" s="114" t="s">
        <v>351</v>
      </c>
      <c r="N89" s="115">
        <v>6.0</v>
      </c>
      <c r="O89" s="114" t="s">
        <v>352</v>
      </c>
      <c r="P89" s="114" t="s">
        <v>975</v>
      </c>
      <c r="Q89" s="115">
        <v>-1541.7657325676344</v>
      </c>
      <c r="R89" s="115"/>
      <c r="S89" s="115"/>
      <c r="T89" s="115"/>
      <c r="U89" s="115"/>
      <c r="V89" s="115">
        <v>-1541.7657325676344</v>
      </c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>
        <v>0.0</v>
      </c>
      <c r="AH89" s="115">
        <v>0.0</v>
      </c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>
        <v>10621.757058548501</v>
      </c>
      <c r="AX89" s="115">
        <v>-25350.488058352385</v>
      </c>
      <c r="AY89" s="115">
        <v>9195.38863042815</v>
      </c>
      <c r="AZ89" s="115">
        <v>-14513.810191411256</v>
      </c>
      <c r="BA89" s="115">
        <v>3601.4309988038567</v>
      </c>
      <c r="BB89" s="115">
        <v>-7219.504512863382</v>
      </c>
      <c r="BC89" s="115">
        <v>1339.1728740556773</v>
      </c>
      <c r="BD89" s="115">
        <v>-3023.2294786202256</v>
      </c>
      <c r="BE89" s="115">
        <v>3679.9565934209695</v>
      </c>
      <c r="BF89" s="115">
        <v>-5613.973502915947</v>
      </c>
      <c r="BG89" s="115"/>
      <c r="BH89" s="115"/>
      <c r="BI89" s="115"/>
      <c r="BJ89" s="115"/>
      <c r="BK89" s="115"/>
      <c r="BL89" s="115"/>
      <c r="BM89" s="115"/>
      <c r="BN89" s="115"/>
      <c r="BO89" s="115">
        <v>0.0</v>
      </c>
      <c r="BP89" s="115">
        <v>0.0</v>
      </c>
      <c r="BQ89" s="115"/>
      <c r="BR89" s="115"/>
      <c r="BS89" s="115">
        <v>0.0</v>
      </c>
      <c r="BT89" s="115">
        <v>0.0</v>
      </c>
      <c r="BU89" s="115">
        <v>0.0</v>
      </c>
      <c r="BV89" s="115">
        <v>0.0</v>
      </c>
      <c r="BW89" s="115"/>
      <c r="BX89" s="115"/>
      <c r="BY89" s="115"/>
      <c r="BZ89" s="115"/>
      <c r="CA89" s="116">
        <v>45813.0</v>
      </c>
      <c r="CB89" s="114" t="s">
        <v>369</v>
      </c>
      <c r="CC89" s="114" t="s">
        <v>429</v>
      </c>
      <c r="CD89" s="114" t="s">
        <v>430</v>
      </c>
      <c r="CE89" s="115">
        <v>9047.27</v>
      </c>
      <c r="CF89" s="115">
        <v>25.0</v>
      </c>
      <c r="CG89" s="115">
        <v>23.0</v>
      </c>
      <c r="CH89" s="114" t="s">
        <v>247</v>
      </c>
      <c r="CI89" s="114"/>
      <c r="CJ89" s="114"/>
      <c r="CK89" s="114" t="s">
        <v>372</v>
      </c>
      <c r="CL89" s="116">
        <v>46179.0</v>
      </c>
      <c r="CM89" s="114" t="s">
        <v>358</v>
      </c>
    </row>
    <row r="90">
      <c r="A90" s="117" t="s">
        <v>641</v>
      </c>
      <c r="B90" s="117" t="s">
        <v>648</v>
      </c>
      <c r="C90" s="117" t="s">
        <v>25</v>
      </c>
      <c r="D90" s="117" t="s">
        <v>400</v>
      </c>
      <c r="E90" s="117" t="s">
        <v>349</v>
      </c>
      <c r="F90" s="117"/>
      <c r="G90" s="117"/>
      <c r="H90" s="117"/>
      <c r="I90" s="118">
        <v>16516.0</v>
      </c>
      <c r="J90" s="117" t="s">
        <v>865</v>
      </c>
      <c r="K90" s="117" t="s">
        <v>401</v>
      </c>
      <c r="L90" s="119">
        <v>45813.0</v>
      </c>
      <c r="M90" s="117" t="s">
        <v>351</v>
      </c>
      <c r="N90" s="118">
        <v>6.0</v>
      </c>
      <c r="O90" s="117" t="s">
        <v>352</v>
      </c>
      <c r="P90" s="117" t="s">
        <v>975</v>
      </c>
      <c r="Q90" s="118">
        <v>3115.7261856389296</v>
      </c>
      <c r="R90" s="118"/>
      <c r="S90" s="118"/>
      <c r="T90" s="118"/>
      <c r="U90" s="118"/>
      <c r="V90" s="118">
        <v>3115.7261856389296</v>
      </c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>
        <v>0.0</v>
      </c>
      <c r="AH90" s="118">
        <v>0.0</v>
      </c>
      <c r="AI90" s="118"/>
      <c r="AJ90" s="118"/>
      <c r="AK90" s="118"/>
      <c r="AL90" s="118"/>
      <c r="AM90" s="118"/>
      <c r="AN90" s="118"/>
      <c r="AO90" s="118"/>
      <c r="AP90" s="118"/>
      <c r="AQ90" s="118"/>
      <c r="AR90" s="118"/>
      <c r="AS90" s="118"/>
      <c r="AT90" s="118"/>
      <c r="AU90" s="118"/>
      <c r="AV90" s="118"/>
      <c r="AW90" s="118">
        <v>10892.112605580902</v>
      </c>
      <c r="AX90" s="118">
        <v>-24651.567619473462</v>
      </c>
      <c r="AY90" s="118">
        <v>7385.481928946681</v>
      </c>
      <c r="AZ90" s="118">
        <v>-24118.064305917513</v>
      </c>
      <c r="BA90" s="118">
        <v>9376.774876916748</v>
      </c>
      <c r="BB90" s="118">
        <v>-5201.793424083996</v>
      </c>
      <c r="BC90" s="118">
        <v>6215.003473979511</v>
      </c>
      <c r="BD90" s="118">
        <v>-8590.630634683657</v>
      </c>
      <c r="BE90" s="118">
        <v>11109.99259377399</v>
      </c>
      <c r="BF90" s="118">
        <v>-4559.383980237091</v>
      </c>
      <c r="BG90" s="118"/>
      <c r="BH90" s="118"/>
      <c r="BI90" s="118"/>
      <c r="BJ90" s="118"/>
      <c r="BK90" s="118"/>
      <c r="BL90" s="118"/>
      <c r="BM90" s="118"/>
      <c r="BN90" s="118"/>
      <c r="BO90" s="118">
        <v>0.0</v>
      </c>
      <c r="BP90" s="118">
        <v>0.0</v>
      </c>
      <c r="BQ90" s="118"/>
      <c r="BR90" s="118"/>
      <c r="BS90" s="118">
        <v>0.0</v>
      </c>
      <c r="BT90" s="118">
        <v>0.0</v>
      </c>
      <c r="BU90" s="118">
        <v>0.0</v>
      </c>
      <c r="BV90" s="118">
        <v>0.0</v>
      </c>
      <c r="BW90" s="118"/>
      <c r="BX90" s="118"/>
      <c r="BY90" s="118"/>
      <c r="BZ90" s="118"/>
      <c r="CA90" s="119">
        <v>45813.0</v>
      </c>
      <c r="CB90" s="117" t="s">
        <v>384</v>
      </c>
      <c r="CC90" s="117" t="s">
        <v>391</v>
      </c>
      <c r="CD90" s="117" t="s">
        <v>392</v>
      </c>
      <c r="CE90" s="118">
        <v>10187.41</v>
      </c>
      <c r="CF90" s="118">
        <v>25.0</v>
      </c>
      <c r="CG90" s="118">
        <v>23.0</v>
      </c>
      <c r="CH90" s="117" t="s">
        <v>247</v>
      </c>
      <c r="CI90" s="117"/>
      <c r="CJ90" s="117"/>
      <c r="CK90" s="117" t="s">
        <v>357</v>
      </c>
      <c r="CL90" s="119">
        <v>46179.0</v>
      </c>
      <c r="CM90" s="117" t="s">
        <v>358</v>
      </c>
    </row>
    <row r="91">
      <c r="A91" s="114" t="s">
        <v>643</v>
      </c>
      <c r="B91" s="114" t="s">
        <v>143</v>
      </c>
      <c r="C91" s="114" t="s">
        <v>24</v>
      </c>
      <c r="D91" s="114" t="s">
        <v>469</v>
      </c>
      <c r="E91" s="114" t="s">
        <v>349</v>
      </c>
      <c r="F91" s="114"/>
      <c r="G91" s="114"/>
      <c r="H91" s="114"/>
      <c r="I91" s="115">
        <v>19913.0</v>
      </c>
      <c r="J91" s="114" t="s">
        <v>832</v>
      </c>
      <c r="K91" s="114" t="s">
        <v>470</v>
      </c>
      <c r="L91" s="116">
        <v>45813.0</v>
      </c>
      <c r="M91" s="114" t="s">
        <v>351</v>
      </c>
      <c r="N91" s="115">
        <v>6.0</v>
      </c>
      <c r="O91" s="114" t="s">
        <v>352</v>
      </c>
      <c r="P91" s="114" t="s">
        <v>975</v>
      </c>
      <c r="Q91" s="115">
        <v>-1192.0937571223487</v>
      </c>
      <c r="R91" s="115"/>
      <c r="S91" s="115"/>
      <c r="T91" s="115"/>
      <c r="U91" s="115"/>
      <c r="V91" s="115">
        <v>-1192.0937571223487</v>
      </c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>
        <v>0.0</v>
      </c>
      <c r="AH91" s="115">
        <v>0.0</v>
      </c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>
        <v>30060.895093085797</v>
      </c>
      <c r="AX91" s="115">
        <v>-44509.93482074301</v>
      </c>
      <c r="AY91" s="115">
        <v>29704.06448947659</v>
      </c>
      <c r="AZ91" s="115">
        <v>-28954.154103869358</v>
      </c>
      <c r="BA91" s="115">
        <v>16355.104404989233</v>
      </c>
      <c r="BB91" s="115">
        <v>-29668.235052328968</v>
      </c>
      <c r="BC91" s="115">
        <v>16431.177726469778</v>
      </c>
      <c r="BD91" s="115">
        <v>-17320.533538515494</v>
      </c>
      <c r="BE91" s="115">
        <v>9893.723601334774</v>
      </c>
      <c r="BF91" s="115">
        <v>-22317.498436628786</v>
      </c>
      <c r="BG91" s="115"/>
      <c r="BH91" s="115"/>
      <c r="BI91" s="115"/>
      <c r="BJ91" s="115"/>
      <c r="BK91" s="115"/>
      <c r="BL91" s="115"/>
      <c r="BM91" s="115"/>
      <c r="BN91" s="115"/>
      <c r="BO91" s="115">
        <v>0.0</v>
      </c>
      <c r="BP91" s="115">
        <v>0.0</v>
      </c>
      <c r="BQ91" s="115"/>
      <c r="BR91" s="115"/>
      <c r="BS91" s="115">
        <v>0.0</v>
      </c>
      <c r="BT91" s="115">
        <v>0.0</v>
      </c>
      <c r="BU91" s="115">
        <v>0.0</v>
      </c>
      <c r="BV91" s="115">
        <v>0.0</v>
      </c>
      <c r="BW91" s="115"/>
      <c r="BX91" s="115"/>
      <c r="BY91" s="115"/>
      <c r="BZ91" s="115"/>
      <c r="CA91" s="116">
        <v>45813.0</v>
      </c>
      <c r="CB91" s="114" t="s">
        <v>354</v>
      </c>
      <c r="CC91" s="114" t="s">
        <v>471</v>
      </c>
      <c r="CD91" s="114" t="s">
        <v>477</v>
      </c>
      <c r="CE91" s="115">
        <v>3058.14</v>
      </c>
      <c r="CF91" s="115">
        <v>25.0</v>
      </c>
      <c r="CG91" s="115">
        <v>23.0</v>
      </c>
      <c r="CH91" s="114" t="s">
        <v>24</v>
      </c>
      <c r="CI91" s="114"/>
      <c r="CJ91" s="114"/>
      <c r="CK91" s="114" t="s">
        <v>372</v>
      </c>
      <c r="CL91" s="116">
        <v>46179.0</v>
      </c>
      <c r="CM91" s="114" t="s">
        <v>358</v>
      </c>
    </row>
    <row r="92">
      <c r="A92" s="117" t="s">
        <v>519</v>
      </c>
      <c r="B92" s="117" t="s">
        <v>725</v>
      </c>
      <c r="C92" s="117" t="s">
        <v>26</v>
      </c>
      <c r="D92" s="117" t="s">
        <v>395</v>
      </c>
      <c r="E92" s="117" t="s">
        <v>349</v>
      </c>
      <c r="F92" s="117"/>
      <c r="G92" s="117"/>
      <c r="H92" s="117"/>
      <c r="I92" s="118">
        <v>19060.0</v>
      </c>
      <c r="J92" s="117" t="s">
        <v>878</v>
      </c>
      <c r="K92" s="117" t="s">
        <v>612</v>
      </c>
      <c r="L92" s="119">
        <v>45813.0</v>
      </c>
      <c r="M92" s="117" t="s">
        <v>351</v>
      </c>
      <c r="N92" s="118">
        <v>6.0</v>
      </c>
      <c r="O92" s="117" t="s">
        <v>352</v>
      </c>
      <c r="P92" s="117" t="s">
        <v>975</v>
      </c>
      <c r="Q92" s="118">
        <v>-4413.146379884576</v>
      </c>
      <c r="R92" s="118"/>
      <c r="S92" s="118"/>
      <c r="T92" s="118"/>
      <c r="U92" s="118"/>
      <c r="V92" s="118">
        <v>-4413.146379884576</v>
      </c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>
        <v>0.0</v>
      </c>
      <c r="AH92" s="118">
        <v>0.0</v>
      </c>
      <c r="AI92" s="118"/>
      <c r="AJ92" s="118"/>
      <c r="AK92" s="118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>
        <v>1673.4524272784197</v>
      </c>
      <c r="AX92" s="118">
        <v>-22765.84884721002</v>
      </c>
      <c r="AY92" s="118">
        <v>3790.8919982060042</v>
      </c>
      <c r="AZ92" s="118">
        <v>-12850.578196194561</v>
      </c>
      <c r="BA92" s="118">
        <v>2061.727152753522</v>
      </c>
      <c r="BB92" s="118">
        <v>-11875.874112280519</v>
      </c>
      <c r="BC92" s="118">
        <v>3115.3119681642843</v>
      </c>
      <c r="BD92" s="118">
        <v>-7478.96841674137</v>
      </c>
      <c r="BE92" s="118">
        <v>2798.9725713715243</v>
      </c>
      <c r="BF92" s="118">
        <v>-8249.463082321436</v>
      </c>
      <c r="BG92" s="118"/>
      <c r="BH92" s="118"/>
      <c r="BI92" s="118"/>
      <c r="BJ92" s="118"/>
      <c r="BK92" s="118"/>
      <c r="BL92" s="118"/>
      <c r="BM92" s="118"/>
      <c r="BN92" s="118"/>
      <c r="BO92" s="118">
        <v>0.0</v>
      </c>
      <c r="BP92" s="118">
        <v>0.0</v>
      </c>
      <c r="BQ92" s="118"/>
      <c r="BR92" s="118"/>
      <c r="BS92" s="118">
        <v>0.0</v>
      </c>
      <c r="BT92" s="118">
        <v>0.0</v>
      </c>
      <c r="BU92" s="118">
        <v>0.0</v>
      </c>
      <c r="BV92" s="118">
        <v>0.0</v>
      </c>
      <c r="BW92" s="118"/>
      <c r="BX92" s="118"/>
      <c r="BY92" s="118"/>
      <c r="BZ92" s="118"/>
      <c r="CA92" s="119">
        <v>45813.0</v>
      </c>
      <c r="CB92" s="117" t="s">
        <v>384</v>
      </c>
      <c r="CC92" s="117" t="s">
        <v>396</v>
      </c>
      <c r="CD92" s="117" t="s">
        <v>624</v>
      </c>
      <c r="CE92" s="118">
        <v>751.6</v>
      </c>
      <c r="CF92" s="118">
        <v>25.0</v>
      </c>
      <c r="CG92" s="118">
        <v>23.0</v>
      </c>
      <c r="CH92" s="117" t="s">
        <v>247</v>
      </c>
      <c r="CI92" s="117"/>
      <c r="CJ92" s="117"/>
      <c r="CK92" s="117" t="s">
        <v>372</v>
      </c>
      <c r="CL92" s="119">
        <v>46179.0</v>
      </c>
      <c r="CM92" s="117" t="s">
        <v>358</v>
      </c>
    </row>
    <row r="93">
      <c r="A93" s="114" t="s">
        <v>365</v>
      </c>
      <c r="B93" s="114" t="s">
        <v>723</v>
      </c>
      <c r="C93" s="114" t="s">
        <v>27</v>
      </c>
      <c r="D93" s="114" t="s">
        <v>367</v>
      </c>
      <c r="E93" s="114" t="s">
        <v>349</v>
      </c>
      <c r="F93" s="114"/>
      <c r="G93" s="114"/>
      <c r="H93" s="114"/>
      <c r="I93" s="115">
        <v>13164.0</v>
      </c>
      <c r="J93" s="114" t="s">
        <v>869</v>
      </c>
      <c r="K93" s="114" t="s">
        <v>368</v>
      </c>
      <c r="L93" s="116">
        <v>45813.0</v>
      </c>
      <c r="M93" s="114" t="s">
        <v>351</v>
      </c>
      <c r="N93" s="115">
        <v>6.0</v>
      </c>
      <c r="O93" s="114" t="s">
        <v>352</v>
      </c>
      <c r="P93" s="114" t="s">
        <v>975</v>
      </c>
      <c r="Q93" s="115">
        <v>-8282.333824334592</v>
      </c>
      <c r="R93" s="115"/>
      <c r="S93" s="115"/>
      <c r="T93" s="115"/>
      <c r="U93" s="115"/>
      <c r="V93" s="115">
        <v>-8282.333824334592</v>
      </c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>
        <v>0.0</v>
      </c>
      <c r="AH93" s="115">
        <v>0.0</v>
      </c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>
        <v>12146.62975959488</v>
      </c>
      <c r="AX93" s="115">
        <v>-49622.97123064689</v>
      </c>
      <c r="AY93" s="115">
        <v>9088.858814916779</v>
      </c>
      <c r="AZ93" s="115">
        <v>-41893.93768479507</v>
      </c>
      <c r="BA93" s="115">
        <v>12788.537878710826</v>
      </c>
      <c r="BB93" s="115">
        <v>-18760.807773681718</v>
      </c>
      <c r="BC93" s="115">
        <v>10291.117202254056</v>
      </c>
      <c r="BD93" s="115">
        <v>-10987.005606160834</v>
      </c>
      <c r="BE93" s="115">
        <v>10793.496470174756</v>
      </c>
      <c r="BF93" s="115">
        <v>-16069.877961238872</v>
      </c>
      <c r="BG93" s="115"/>
      <c r="BH93" s="115"/>
      <c r="BI93" s="115"/>
      <c r="BJ93" s="115"/>
      <c r="BK93" s="115"/>
      <c r="BL93" s="115"/>
      <c r="BM93" s="115"/>
      <c r="BN93" s="115"/>
      <c r="BO93" s="115">
        <v>0.0</v>
      </c>
      <c r="BP93" s="115">
        <v>0.0</v>
      </c>
      <c r="BQ93" s="115"/>
      <c r="BR93" s="115"/>
      <c r="BS93" s="115">
        <v>0.0</v>
      </c>
      <c r="BT93" s="115">
        <v>0.0</v>
      </c>
      <c r="BU93" s="115">
        <v>0.0</v>
      </c>
      <c r="BV93" s="115">
        <v>0.0</v>
      </c>
      <c r="BW93" s="115"/>
      <c r="BX93" s="115"/>
      <c r="BY93" s="115"/>
      <c r="BZ93" s="115"/>
      <c r="CA93" s="116">
        <v>45813.0</v>
      </c>
      <c r="CB93" s="114" t="s">
        <v>369</v>
      </c>
      <c r="CC93" s="114" t="s">
        <v>370</v>
      </c>
      <c r="CD93" s="114" t="s">
        <v>371</v>
      </c>
      <c r="CE93" s="115">
        <v>5441.34</v>
      </c>
      <c r="CF93" s="115">
        <v>25.0</v>
      </c>
      <c r="CG93" s="115">
        <v>23.0</v>
      </c>
      <c r="CH93" s="114" t="s">
        <v>247</v>
      </c>
      <c r="CI93" s="114"/>
      <c r="CJ93" s="114"/>
      <c r="CK93" s="114" t="s">
        <v>372</v>
      </c>
      <c r="CL93" s="116">
        <v>46179.0</v>
      </c>
      <c r="CM93" s="114" t="s">
        <v>358</v>
      </c>
    </row>
    <row r="94">
      <c r="A94" s="117" t="s">
        <v>618</v>
      </c>
      <c r="B94" s="117" t="s">
        <v>731</v>
      </c>
      <c r="C94" s="117" t="s">
        <v>25</v>
      </c>
      <c r="D94" s="117" t="s">
        <v>400</v>
      </c>
      <c r="E94" s="117" t="s">
        <v>349</v>
      </c>
      <c r="F94" s="117"/>
      <c r="G94" s="117"/>
      <c r="H94" s="117"/>
      <c r="I94" s="118">
        <v>16507.0</v>
      </c>
      <c r="J94" s="117" t="s">
        <v>869</v>
      </c>
      <c r="K94" s="117" t="s">
        <v>401</v>
      </c>
      <c r="L94" s="119">
        <v>45813.0</v>
      </c>
      <c r="M94" s="117" t="s">
        <v>351</v>
      </c>
      <c r="N94" s="118">
        <v>6.0</v>
      </c>
      <c r="O94" s="117" t="s">
        <v>352</v>
      </c>
      <c r="P94" s="117" t="s">
        <v>975</v>
      </c>
      <c r="Q94" s="118">
        <v>-873.1023081920007</v>
      </c>
      <c r="R94" s="118"/>
      <c r="S94" s="118"/>
      <c r="T94" s="118"/>
      <c r="U94" s="118"/>
      <c r="V94" s="118">
        <v>-873.1023081920007</v>
      </c>
      <c r="W94" s="118"/>
      <c r="X94" s="118"/>
      <c r="Y94" s="118"/>
      <c r="Z94" s="118"/>
      <c r="AA94" s="118"/>
      <c r="AB94" s="118"/>
      <c r="AC94" s="118"/>
      <c r="AD94" s="118"/>
      <c r="AE94" s="118"/>
      <c r="AF94" s="118"/>
      <c r="AG94" s="118">
        <v>0.0</v>
      </c>
      <c r="AH94" s="118">
        <v>0.0</v>
      </c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>
        <v>12146.62975959488</v>
      </c>
      <c r="AX94" s="118">
        <v>-49622.97123064689</v>
      </c>
      <c r="AY94" s="118">
        <v>9088.858814916779</v>
      </c>
      <c r="AZ94" s="118">
        <v>-41893.93768479507</v>
      </c>
      <c r="BA94" s="118">
        <v>12788.537878710826</v>
      </c>
      <c r="BB94" s="118">
        <v>-18760.807773681718</v>
      </c>
      <c r="BC94" s="118">
        <v>10291.117202254056</v>
      </c>
      <c r="BD94" s="118">
        <v>-10987.005606160834</v>
      </c>
      <c r="BE94" s="118">
        <v>10793.496470174756</v>
      </c>
      <c r="BF94" s="118">
        <v>-16069.877961238872</v>
      </c>
      <c r="BG94" s="118"/>
      <c r="BH94" s="118"/>
      <c r="BI94" s="118"/>
      <c r="BJ94" s="118"/>
      <c r="BK94" s="118"/>
      <c r="BL94" s="118"/>
      <c r="BM94" s="118"/>
      <c r="BN94" s="118"/>
      <c r="BO94" s="118">
        <v>0.0</v>
      </c>
      <c r="BP94" s="118">
        <v>0.0</v>
      </c>
      <c r="BQ94" s="118"/>
      <c r="BR94" s="118"/>
      <c r="BS94" s="118">
        <v>0.0</v>
      </c>
      <c r="BT94" s="118">
        <v>0.0</v>
      </c>
      <c r="BU94" s="118">
        <v>0.0</v>
      </c>
      <c r="BV94" s="118">
        <v>0.0</v>
      </c>
      <c r="BW94" s="118"/>
      <c r="BX94" s="118"/>
      <c r="BY94" s="118"/>
      <c r="BZ94" s="118"/>
      <c r="CA94" s="119">
        <v>45813.0</v>
      </c>
      <c r="CB94" s="117" t="s">
        <v>384</v>
      </c>
      <c r="CC94" s="117" t="s">
        <v>391</v>
      </c>
      <c r="CD94" s="117" t="s">
        <v>392</v>
      </c>
      <c r="CE94" s="118">
        <v>7964.48</v>
      </c>
      <c r="CF94" s="118">
        <v>25.0</v>
      </c>
      <c r="CG94" s="118">
        <v>23.0</v>
      </c>
      <c r="CH94" s="117" t="s">
        <v>247</v>
      </c>
      <c r="CI94" s="117"/>
      <c r="CJ94" s="117"/>
      <c r="CK94" s="117" t="s">
        <v>372</v>
      </c>
      <c r="CL94" s="119">
        <v>46179.0</v>
      </c>
      <c r="CM94" s="117" t="s">
        <v>358</v>
      </c>
    </row>
    <row r="95">
      <c r="A95" s="114" t="s">
        <v>618</v>
      </c>
      <c r="B95" s="114" t="s">
        <v>726</v>
      </c>
      <c r="C95" s="114" t="s">
        <v>25</v>
      </c>
      <c r="D95" s="114" t="s">
        <v>400</v>
      </c>
      <c r="E95" s="114" t="s">
        <v>349</v>
      </c>
      <c r="F95" s="114"/>
      <c r="G95" s="114"/>
      <c r="H95" s="114"/>
      <c r="I95" s="115">
        <v>16491.0</v>
      </c>
      <c r="J95" s="114" t="s">
        <v>869</v>
      </c>
      <c r="K95" s="114" t="s">
        <v>401</v>
      </c>
      <c r="L95" s="116">
        <v>45813.0</v>
      </c>
      <c r="M95" s="114" t="s">
        <v>351</v>
      </c>
      <c r="N95" s="115">
        <v>6.0</v>
      </c>
      <c r="O95" s="114" t="s">
        <v>352</v>
      </c>
      <c r="P95" s="114" t="s">
        <v>975</v>
      </c>
      <c r="Q95" s="115">
        <v>-1580.017118972615</v>
      </c>
      <c r="R95" s="115"/>
      <c r="S95" s="115"/>
      <c r="T95" s="115"/>
      <c r="U95" s="115"/>
      <c r="V95" s="115">
        <v>-1580.017118972615</v>
      </c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>
        <v>0.0</v>
      </c>
      <c r="AH95" s="115">
        <v>0.0</v>
      </c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>
        <v>12146.62975959488</v>
      </c>
      <c r="AX95" s="115">
        <v>-49622.97123064689</v>
      </c>
      <c r="AY95" s="115">
        <v>9088.858814916779</v>
      </c>
      <c r="AZ95" s="115">
        <v>-41893.93768479507</v>
      </c>
      <c r="BA95" s="115">
        <v>12788.537878710826</v>
      </c>
      <c r="BB95" s="115">
        <v>-18760.807773681718</v>
      </c>
      <c r="BC95" s="115">
        <v>10291.117202254056</v>
      </c>
      <c r="BD95" s="115">
        <v>-10987.005606160834</v>
      </c>
      <c r="BE95" s="115">
        <v>10793.496470174756</v>
      </c>
      <c r="BF95" s="115">
        <v>-16069.877961238872</v>
      </c>
      <c r="BG95" s="115"/>
      <c r="BH95" s="115"/>
      <c r="BI95" s="115"/>
      <c r="BJ95" s="115"/>
      <c r="BK95" s="115"/>
      <c r="BL95" s="115"/>
      <c r="BM95" s="115"/>
      <c r="BN95" s="115"/>
      <c r="BO95" s="115">
        <v>0.0</v>
      </c>
      <c r="BP95" s="115">
        <v>0.0</v>
      </c>
      <c r="BQ95" s="115"/>
      <c r="BR95" s="115"/>
      <c r="BS95" s="115">
        <v>0.0</v>
      </c>
      <c r="BT95" s="115">
        <v>0.0</v>
      </c>
      <c r="BU95" s="115">
        <v>0.0</v>
      </c>
      <c r="BV95" s="115">
        <v>0.0</v>
      </c>
      <c r="BW95" s="115"/>
      <c r="BX95" s="115"/>
      <c r="BY95" s="115"/>
      <c r="BZ95" s="115"/>
      <c r="CA95" s="116">
        <v>45813.0</v>
      </c>
      <c r="CB95" s="114" t="s">
        <v>384</v>
      </c>
      <c r="CC95" s="114" t="s">
        <v>391</v>
      </c>
      <c r="CD95" s="114" t="s">
        <v>392</v>
      </c>
      <c r="CE95" s="115">
        <v>7025.85</v>
      </c>
      <c r="CF95" s="115">
        <v>25.0</v>
      </c>
      <c r="CG95" s="115">
        <v>23.0</v>
      </c>
      <c r="CH95" s="114" t="s">
        <v>247</v>
      </c>
      <c r="CI95" s="114"/>
      <c r="CJ95" s="114"/>
      <c r="CK95" s="114" t="s">
        <v>372</v>
      </c>
      <c r="CL95" s="116">
        <v>46179.0</v>
      </c>
      <c r="CM95" s="114" t="s">
        <v>358</v>
      </c>
    </row>
    <row r="96">
      <c r="A96" s="117" t="s">
        <v>447</v>
      </c>
      <c r="B96" s="117" t="s">
        <v>722</v>
      </c>
      <c r="C96" s="117" t="s">
        <v>25</v>
      </c>
      <c r="D96" s="117" t="s">
        <v>515</v>
      </c>
      <c r="E96" s="117" t="s">
        <v>349</v>
      </c>
      <c r="F96" s="117"/>
      <c r="G96" s="117"/>
      <c r="H96" s="117"/>
      <c r="I96" s="118">
        <v>18856.0</v>
      </c>
      <c r="J96" s="117" t="s">
        <v>868</v>
      </c>
      <c r="K96" s="117" t="s">
        <v>516</v>
      </c>
      <c r="L96" s="119">
        <v>45813.0</v>
      </c>
      <c r="M96" s="117" t="s">
        <v>351</v>
      </c>
      <c r="N96" s="118">
        <v>6.0</v>
      </c>
      <c r="O96" s="117" t="s">
        <v>352</v>
      </c>
      <c r="P96" s="117" t="s">
        <v>975</v>
      </c>
      <c r="Q96" s="118">
        <v>-4602.2706557631045</v>
      </c>
      <c r="R96" s="118"/>
      <c r="S96" s="118"/>
      <c r="T96" s="118"/>
      <c r="U96" s="118"/>
      <c r="V96" s="118">
        <v>-4602.2706557631045</v>
      </c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>
        <v>0.0</v>
      </c>
      <c r="AH96" s="118">
        <v>0.0</v>
      </c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>
        <v>11184.929088832523</v>
      </c>
      <c r="AX96" s="118">
        <v>-96487.49305941851</v>
      </c>
      <c r="AY96" s="118">
        <v>11594.928030384699</v>
      </c>
      <c r="AZ96" s="118">
        <v>-60142.20204201122</v>
      </c>
      <c r="BA96" s="118">
        <v>12930.636954517982</v>
      </c>
      <c r="BB96" s="118">
        <v>-35958.57908428228</v>
      </c>
      <c r="BC96" s="118">
        <v>10401.70938539422</v>
      </c>
      <c r="BD96" s="118">
        <v>-21905.234858248892</v>
      </c>
      <c r="BE96" s="118">
        <v>17067.10749010234</v>
      </c>
      <c r="BF96" s="118">
        <v>-28591.524147011973</v>
      </c>
      <c r="BG96" s="118"/>
      <c r="BH96" s="118"/>
      <c r="BI96" s="118"/>
      <c r="BJ96" s="118"/>
      <c r="BK96" s="118"/>
      <c r="BL96" s="118"/>
      <c r="BM96" s="118"/>
      <c r="BN96" s="118"/>
      <c r="BO96" s="118">
        <v>0.0</v>
      </c>
      <c r="BP96" s="118">
        <v>0.0</v>
      </c>
      <c r="BQ96" s="118"/>
      <c r="BR96" s="118"/>
      <c r="BS96" s="118">
        <v>0.0</v>
      </c>
      <c r="BT96" s="118">
        <v>0.0</v>
      </c>
      <c r="BU96" s="118">
        <v>0.0</v>
      </c>
      <c r="BV96" s="118">
        <v>0.0</v>
      </c>
      <c r="BW96" s="118"/>
      <c r="BX96" s="118"/>
      <c r="BY96" s="118"/>
      <c r="BZ96" s="118"/>
      <c r="CA96" s="119">
        <v>45813.0</v>
      </c>
      <c r="CB96" s="117" t="s">
        <v>384</v>
      </c>
      <c r="CC96" s="117" t="s">
        <v>385</v>
      </c>
      <c r="CD96" s="117" t="s">
        <v>517</v>
      </c>
      <c r="CE96" s="118">
        <v>7483.78</v>
      </c>
      <c r="CF96" s="118">
        <v>25.0</v>
      </c>
      <c r="CG96" s="118">
        <v>23.0</v>
      </c>
      <c r="CH96" s="117" t="s">
        <v>247</v>
      </c>
      <c r="CI96" s="117"/>
      <c r="CJ96" s="117"/>
      <c r="CK96" s="117" t="s">
        <v>372</v>
      </c>
      <c r="CL96" s="119">
        <v>46179.0</v>
      </c>
      <c r="CM96" s="117" t="s">
        <v>358</v>
      </c>
    </row>
    <row r="97">
      <c r="A97" s="114" t="s">
        <v>447</v>
      </c>
      <c r="B97" s="114" t="s">
        <v>730</v>
      </c>
      <c r="C97" s="114" t="s">
        <v>25</v>
      </c>
      <c r="D97" s="114" t="s">
        <v>515</v>
      </c>
      <c r="E97" s="114" t="s">
        <v>349</v>
      </c>
      <c r="F97" s="114"/>
      <c r="G97" s="114"/>
      <c r="H97" s="114"/>
      <c r="I97" s="115">
        <v>20374.0</v>
      </c>
      <c r="J97" s="114" t="s">
        <v>880</v>
      </c>
      <c r="K97" s="114" t="s">
        <v>516</v>
      </c>
      <c r="L97" s="116">
        <v>45813.0</v>
      </c>
      <c r="M97" s="114" t="s">
        <v>351</v>
      </c>
      <c r="N97" s="115">
        <v>6.0</v>
      </c>
      <c r="O97" s="114" t="s">
        <v>352</v>
      </c>
      <c r="P97" s="114" t="s">
        <v>975</v>
      </c>
      <c r="Q97" s="115">
        <v>-1514.581749421105</v>
      </c>
      <c r="R97" s="115"/>
      <c r="S97" s="115"/>
      <c r="T97" s="115"/>
      <c r="U97" s="115"/>
      <c r="V97" s="115">
        <v>-1514.581749421105</v>
      </c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>
        <v>0.0</v>
      </c>
      <c r="AH97" s="115">
        <v>0.0</v>
      </c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  <c r="AW97" s="115">
        <v>16172.349781690762</v>
      </c>
      <c r="AX97" s="115">
        <v>-15296.572016524242</v>
      </c>
      <c r="AY97" s="115">
        <v>16801.87012816445</v>
      </c>
      <c r="AZ97" s="115">
        <v>-13282.162500994285</v>
      </c>
      <c r="BA97" s="115">
        <v>4787.187557875283</v>
      </c>
      <c r="BB97" s="115">
        <v>-7595.137964802339</v>
      </c>
      <c r="BC97" s="115">
        <v>6296.618756504383</v>
      </c>
      <c r="BD97" s="115">
        <v>-6401.400708261834</v>
      </c>
      <c r="BE97" s="115">
        <v>4872.271230856857</v>
      </c>
      <c r="BF97" s="115">
        <v>-7575.439686026461</v>
      </c>
      <c r="BG97" s="115"/>
      <c r="BH97" s="115"/>
      <c r="BI97" s="115"/>
      <c r="BJ97" s="115"/>
      <c r="BK97" s="115"/>
      <c r="BL97" s="115"/>
      <c r="BM97" s="115"/>
      <c r="BN97" s="115"/>
      <c r="BO97" s="115">
        <v>0.0</v>
      </c>
      <c r="BP97" s="115">
        <v>0.0</v>
      </c>
      <c r="BQ97" s="115"/>
      <c r="BR97" s="115"/>
      <c r="BS97" s="115">
        <v>0.0</v>
      </c>
      <c r="BT97" s="115">
        <v>0.0</v>
      </c>
      <c r="BU97" s="115">
        <v>0.0</v>
      </c>
      <c r="BV97" s="115">
        <v>0.0</v>
      </c>
      <c r="BW97" s="115"/>
      <c r="BX97" s="115"/>
      <c r="BY97" s="115"/>
      <c r="BZ97" s="115"/>
      <c r="CA97" s="116">
        <v>45813.0</v>
      </c>
      <c r="CB97" s="114" t="s">
        <v>384</v>
      </c>
      <c r="CC97" s="114" t="s">
        <v>385</v>
      </c>
      <c r="CD97" s="114" t="s">
        <v>517</v>
      </c>
      <c r="CE97" s="115">
        <v>3513.51</v>
      </c>
      <c r="CF97" s="115">
        <v>25.0</v>
      </c>
      <c r="CG97" s="115">
        <v>23.0</v>
      </c>
      <c r="CH97" s="114" t="s">
        <v>247</v>
      </c>
      <c r="CI97" s="114"/>
      <c r="CJ97" s="114"/>
      <c r="CK97" s="114" t="s">
        <v>372</v>
      </c>
      <c r="CL97" s="116">
        <v>46179.0</v>
      </c>
      <c r="CM97" s="114" t="s">
        <v>358</v>
      </c>
    </row>
    <row r="98">
      <c r="A98" s="117" t="s">
        <v>387</v>
      </c>
      <c r="B98" s="117" t="s">
        <v>724</v>
      </c>
      <c r="C98" s="117" t="s">
        <v>25</v>
      </c>
      <c r="D98" s="117" t="s">
        <v>400</v>
      </c>
      <c r="E98" s="117" t="s">
        <v>349</v>
      </c>
      <c r="F98" s="117"/>
      <c r="G98" s="117"/>
      <c r="H98" s="117"/>
      <c r="I98" s="118">
        <v>19838.0</v>
      </c>
      <c r="J98" s="117" t="s">
        <v>881</v>
      </c>
      <c r="K98" s="117" t="s">
        <v>401</v>
      </c>
      <c r="L98" s="119">
        <v>45813.0</v>
      </c>
      <c r="M98" s="117" t="s">
        <v>351</v>
      </c>
      <c r="N98" s="118">
        <v>6.0</v>
      </c>
      <c r="O98" s="117" t="s">
        <v>352</v>
      </c>
      <c r="P98" s="117" t="s">
        <v>975</v>
      </c>
      <c r="Q98" s="118">
        <v>-1644.5665902602384</v>
      </c>
      <c r="R98" s="118"/>
      <c r="S98" s="118"/>
      <c r="T98" s="118"/>
      <c r="U98" s="118"/>
      <c r="V98" s="118">
        <v>-1644.5665902602384</v>
      </c>
      <c r="W98" s="118"/>
      <c r="X98" s="118"/>
      <c r="Y98" s="118"/>
      <c r="Z98" s="118"/>
      <c r="AA98" s="118"/>
      <c r="AB98" s="118"/>
      <c r="AC98" s="118"/>
      <c r="AD98" s="118"/>
      <c r="AE98" s="118"/>
      <c r="AF98" s="118"/>
      <c r="AG98" s="118">
        <v>0.0</v>
      </c>
      <c r="AH98" s="118">
        <v>0.0</v>
      </c>
      <c r="AI98" s="118"/>
      <c r="AJ98" s="118"/>
      <c r="AK98" s="118"/>
      <c r="AL98" s="118"/>
      <c r="AM98" s="118"/>
      <c r="AN98" s="118"/>
      <c r="AO98" s="118"/>
      <c r="AP98" s="118"/>
      <c r="AQ98" s="118"/>
      <c r="AR98" s="118"/>
      <c r="AS98" s="118"/>
      <c r="AT98" s="118"/>
      <c r="AU98" s="118"/>
      <c r="AV98" s="118"/>
      <c r="AW98" s="118">
        <v>6965.305421335799</v>
      </c>
      <c r="AX98" s="118">
        <v>-3880.2179142329587</v>
      </c>
      <c r="AY98" s="118">
        <v>1072.4899300638833</v>
      </c>
      <c r="AZ98" s="118">
        <v>-6963.908187609144</v>
      </c>
      <c r="BA98" s="118">
        <v>4698.263846920812</v>
      </c>
      <c r="BB98" s="118">
        <v>-4549.618214629321</v>
      </c>
      <c r="BC98" s="118">
        <v>4608.060786185497</v>
      </c>
      <c r="BD98" s="118">
        <v>-1323.5871379001064</v>
      </c>
      <c r="BE98" s="118">
        <v>1401.816918929196</v>
      </c>
      <c r="BF98" s="118">
        <v>-4537.644934923095</v>
      </c>
      <c r="BG98" s="118"/>
      <c r="BH98" s="118"/>
      <c r="BI98" s="118"/>
      <c r="BJ98" s="118"/>
      <c r="BK98" s="118"/>
      <c r="BL98" s="118"/>
      <c r="BM98" s="118"/>
      <c r="BN98" s="118"/>
      <c r="BO98" s="118">
        <v>0.0</v>
      </c>
      <c r="BP98" s="118">
        <v>0.0</v>
      </c>
      <c r="BQ98" s="118"/>
      <c r="BR98" s="118"/>
      <c r="BS98" s="118">
        <v>0.0</v>
      </c>
      <c r="BT98" s="118">
        <v>0.0</v>
      </c>
      <c r="BU98" s="118">
        <v>0.0</v>
      </c>
      <c r="BV98" s="118">
        <v>0.0</v>
      </c>
      <c r="BW98" s="118"/>
      <c r="BX98" s="118"/>
      <c r="BY98" s="118"/>
      <c r="BZ98" s="118"/>
      <c r="CA98" s="119">
        <v>45813.0</v>
      </c>
      <c r="CB98" s="117" t="s">
        <v>384</v>
      </c>
      <c r="CC98" s="117" t="s">
        <v>391</v>
      </c>
      <c r="CD98" s="117" t="s">
        <v>392</v>
      </c>
      <c r="CE98" s="118">
        <v>4825.42</v>
      </c>
      <c r="CF98" s="118">
        <v>25.0</v>
      </c>
      <c r="CG98" s="118">
        <v>23.0</v>
      </c>
      <c r="CH98" s="117" t="s">
        <v>247</v>
      </c>
      <c r="CI98" s="117"/>
      <c r="CJ98" s="117"/>
      <c r="CK98" s="117" t="s">
        <v>372</v>
      </c>
      <c r="CL98" s="119">
        <v>46179.0</v>
      </c>
      <c r="CM98" s="117" t="s">
        <v>358</v>
      </c>
    </row>
    <row r="99">
      <c r="A99" s="114" t="s">
        <v>618</v>
      </c>
      <c r="B99" s="114" t="s">
        <v>734</v>
      </c>
      <c r="C99" s="114" t="s">
        <v>25</v>
      </c>
      <c r="D99" s="114" t="s">
        <v>400</v>
      </c>
      <c r="E99" s="114" t="s">
        <v>349</v>
      </c>
      <c r="F99" s="114"/>
      <c r="G99" s="114"/>
      <c r="H99" s="114"/>
      <c r="I99" s="115">
        <v>16511.0</v>
      </c>
      <c r="J99" s="114" t="s">
        <v>878</v>
      </c>
      <c r="K99" s="114" t="s">
        <v>401</v>
      </c>
      <c r="L99" s="116">
        <v>45813.0</v>
      </c>
      <c r="M99" s="114" t="s">
        <v>351</v>
      </c>
      <c r="N99" s="115">
        <v>6.0</v>
      </c>
      <c r="O99" s="114" t="s">
        <v>352</v>
      </c>
      <c r="P99" s="114" t="s">
        <v>975</v>
      </c>
      <c r="Q99" s="115">
        <v>-690.5739268790227</v>
      </c>
      <c r="R99" s="115"/>
      <c r="S99" s="115"/>
      <c r="T99" s="115"/>
      <c r="U99" s="115"/>
      <c r="V99" s="115">
        <v>-690.5739268790227</v>
      </c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>
        <v>0.0</v>
      </c>
      <c r="AH99" s="115">
        <v>0.0</v>
      </c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  <c r="AW99" s="115">
        <v>1673.4524272784197</v>
      </c>
      <c r="AX99" s="115">
        <v>-22765.84884721002</v>
      </c>
      <c r="AY99" s="115">
        <v>3790.8919982060042</v>
      </c>
      <c r="AZ99" s="115">
        <v>-12850.578196194561</v>
      </c>
      <c r="BA99" s="115">
        <v>2061.727152753522</v>
      </c>
      <c r="BB99" s="115">
        <v>-11875.874112280519</v>
      </c>
      <c r="BC99" s="115">
        <v>3115.3119681642843</v>
      </c>
      <c r="BD99" s="115">
        <v>-7478.96841674137</v>
      </c>
      <c r="BE99" s="115">
        <v>2798.9725713715243</v>
      </c>
      <c r="BF99" s="115">
        <v>-8249.463082321436</v>
      </c>
      <c r="BG99" s="115"/>
      <c r="BH99" s="115"/>
      <c r="BI99" s="115"/>
      <c r="BJ99" s="115"/>
      <c r="BK99" s="115"/>
      <c r="BL99" s="115"/>
      <c r="BM99" s="115"/>
      <c r="BN99" s="115"/>
      <c r="BO99" s="115">
        <v>0.0</v>
      </c>
      <c r="BP99" s="115">
        <v>0.0</v>
      </c>
      <c r="BQ99" s="115"/>
      <c r="BR99" s="115"/>
      <c r="BS99" s="115">
        <v>0.0</v>
      </c>
      <c r="BT99" s="115">
        <v>0.0</v>
      </c>
      <c r="BU99" s="115">
        <v>0.0</v>
      </c>
      <c r="BV99" s="115">
        <v>0.0</v>
      </c>
      <c r="BW99" s="115"/>
      <c r="BX99" s="115"/>
      <c r="BY99" s="115"/>
      <c r="BZ99" s="115"/>
      <c r="CA99" s="116">
        <v>45813.0</v>
      </c>
      <c r="CB99" s="114" t="s">
        <v>384</v>
      </c>
      <c r="CC99" s="114" t="s">
        <v>391</v>
      </c>
      <c r="CD99" s="114" t="s">
        <v>392</v>
      </c>
      <c r="CE99" s="115">
        <v>4663.57</v>
      </c>
      <c r="CF99" s="115">
        <v>25.0</v>
      </c>
      <c r="CG99" s="115">
        <v>23.0</v>
      </c>
      <c r="CH99" s="114" t="s">
        <v>247</v>
      </c>
      <c r="CI99" s="114"/>
      <c r="CJ99" s="114"/>
      <c r="CK99" s="114" t="s">
        <v>372</v>
      </c>
      <c r="CL99" s="116">
        <v>46179.0</v>
      </c>
      <c r="CM99" s="114" t="s">
        <v>358</v>
      </c>
    </row>
    <row r="100">
      <c r="A100" s="117" t="s">
        <v>592</v>
      </c>
      <c r="B100" s="117" t="s">
        <v>718</v>
      </c>
      <c r="C100" s="117" t="s">
        <v>25</v>
      </c>
      <c r="D100" s="117" t="s">
        <v>437</v>
      </c>
      <c r="E100" s="117" t="s">
        <v>349</v>
      </c>
      <c r="F100" s="117"/>
      <c r="G100" s="117"/>
      <c r="H100" s="117"/>
      <c r="I100" s="118">
        <v>21791.0</v>
      </c>
      <c r="J100" s="117" t="s">
        <v>862</v>
      </c>
      <c r="K100" s="117" t="s">
        <v>438</v>
      </c>
      <c r="L100" s="119">
        <v>45813.0</v>
      </c>
      <c r="M100" s="117" t="s">
        <v>351</v>
      </c>
      <c r="N100" s="118">
        <v>6.0</v>
      </c>
      <c r="O100" s="117" t="s">
        <v>352</v>
      </c>
      <c r="P100" s="117" t="s">
        <v>975</v>
      </c>
      <c r="Q100" s="118">
        <v>-767.5053534291103</v>
      </c>
      <c r="R100" s="118"/>
      <c r="S100" s="118"/>
      <c r="T100" s="118"/>
      <c r="U100" s="118"/>
      <c r="V100" s="118">
        <v>-767.5053534291103</v>
      </c>
      <c r="W100" s="118"/>
      <c r="X100" s="118"/>
      <c r="Y100" s="118"/>
      <c r="Z100" s="118"/>
      <c r="AA100" s="118"/>
      <c r="AB100" s="118"/>
      <c r="AC100" s="118"/>
      <c r="AD100" s="118"/>
      <c r="AE100" s="118"/>
      <c r="AF100" s="118"/>
      <c r="AG100" s="118">
        <v>0.0</v>
      </c>
      <c r="AH100" s="118">
        <v>0.0</v>
      </c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>
        <v>0.0</v>
      </c>
      <c r="AX100" s="118">
        <v>-992.9489376196755</v>
      </c>
      <c r="AY100" s="118">
        <v>321.8444444444442</v>
      </c>
      <c r="AZ100" s="118">
        <v>-644.7483333333336</v>
      </c>
      <c r="BA100" s="118">
        <v>0.0</v>
      </c>
      <c r="BB100" s="118">
        <v>-1032.1894117578533</v>
      </c>
      <c r="BC100" s="118">
        <v>0.0</v>
      </c>
      <c r="BD100" s="118">
        <v>-961.5634192875557</v>
      </c>
      <c r="BE100" s="118">
        <v>151.40589930326126</v>
      </c>
      <c r="BF100" s="118">
        <v>-222.03189177355898</v>
      </c>
      <c r="BG100" s="118"/>
      <c r="BH100" s="118"/>
      <c r="BI100" s="118"/>
      <c r="BJ100" s="118"/>
      <c r="BK100" s="118"/>
      <c r="BL100" s="118"/>
      <c r="BM100" s="118"/>
      <c r="BN100" s="118"/>
      <c r="BO100" s="118">
        <v>0.0</v>
      </c>
      <c r="BP100" s="118">
        <v>0.0</v>
      </c>
      <c r="BQ100" s="118"/>
      <c r="BR100" s="118"/>
      <c r="BS100" s="118">
        <v>0.0</v>
      </c>
      <c r="BT100" s="118">
        <v>0.0</v>
      </c>
      <c r="BU100" s="118">
        <v>0.0</v>
      </c>
      <c r="BV100" s="118">
        <v>0.0</v>
      </c>
      <c r="BW100" s="118"/>
      <c r="BX100" s="118"/>
      <c r="BY100" s="118"/>
      <c r="BZ100" s="118"/>
      <c r="CA100" s="119">
        <v>45813.0</v>
      </c>
      <c r="CB100" s="117" t="s">
        <v>354</v>
      </c>
      <c r="CC100" s="117" t="s">
        <v>466</v>
      </c>
      <c r="CD100" s="117" t="s">
        <v>467</v>
      </c>
      <c r="CE100" s="118">
        <v>1123.11</v>
      </c>
      <c r="CF100" s="118">
        <v>25.0</v>
      </c>
      <c r="CG100" s="118">
        <v>23.0</v>
      </c>
      <c r="CH100" s="117" t="s">
        <v>247</v>
      </c>
      <c r="CI100" s="117"/>
      <c r="CJ100" s="117"/>
      <c r="CK100" s="117" t="s">
        <v>372</v>
      </c>
      <c r="CL100" s="119">
        <v>46179.0</v>
      </c>
      <c r="CM100" s="117" t="s">
        <v>358</v>
      </c>
    </row>
    <row r="101">
      <c r="A101" s="114" t="s">
        <v>548</v>
      </c>
      <c r="B101" s="114" t="s">
        <v>720</v>
      </c>
      <c r="C101" s="114" t="s">
        <v>26</v>
      </c>
      <c r="D101" s="114" t="s">
        <v>406</v>
      </c>
      <c r="E101" s="114" t="s">
        <v>349</v>
      </c>
      <c r="F101" s="114"/>
      <c r="G101" s="114"/>
      <c r="H101" s="114"/>
      <c r="I101" s="115">
        <v>19119.0</v>
      </c>
      <c r="J101" s="114" t="s">
        <v>868</v>
      </c>
      <c r="K101" s="114" t="s">
        <v>521</v>
      </c>
      <c r="L101" s="116">
        <v>45813.0</v>
      </c>
      <c r="M101" s="114" t="s">
        <v>351</v>
      </c>
      <c r="N101" s="115">
        <v>6.0</v>
      </c>
      <c r="O101" s="114" t="s">
        <v>352</v>
      </c>
      <c r="P101" s="114" t="s">
        <v>975</v>
      </c>
      <c r="Q101" s="115">
        <v>-1872.0960229364982</v>
      </c>
      <c r="R101" s="115"/>
      <c r="S101" s="115"/>
      <c r="T101" s="115"/>
      <c r="U101" s="115"/>
      <c r="V101" s="115">
        <v>-1872.0960229364982</v>
      </c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>
        <v>0.0</v>
      </c>
      <c r="AH101" s="115">
        <v>0.0</v>
      </c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>
        <v>11184.929088832523</v>
      </c>
      <c r="AX101" s="115">
        <v>-96487.49305941851</v>
      </c>
      <c r="AY101" s="115">
        <v>11594.928030384699</v>
      </c>
      <c r="AZ101" s="115">
        <v>-60142.20204201122</v>
      </c>
      <c r="BA101" s="115">
        <v>12930.636954517982</v>
      </c>
      <c r="BB101" s="115">
        <v>-35958.57908428228</v>
      </c>
      <c r="BC101" s="115">
        <v>10401.70938539422</v>
      </c>
      <c r="BD101" s="115">
        <v>-21905.234858248892</v>
      </c>
      <c r="BE101" s="115">
        <v>17067.10749010234</v>
      </c>
      <c r="BF101" s="115">
        <v>-28591.524147011973</v>
      </c>
      <c r="BG101" s="115"/>
      <c r="BH101" s="115"/>
      <c r="BI101" s="115"/>
      <c r="BJ101" s="115"/>
      <c r="BK101" s="115"/>
      <c r="BL101" s="115"/>
      <c r="BM101" s="115"/>
      <c r="BN101" s="115"/>
      <c r="BO101" s="115">
        <v>0.0</v>
      </c>
      <c r="BP101" s="115">
        <v>0.0</v>
      </c>
      <c r="BQ101" s="115"/>
      <c r="BR101" s="115"/>
      <c r="BS101" s="115">
        <v>0.0</v>
      </c>
      <c r="BT101" s="115">
        <v>0.0</v>
      </c>
      <c r="BU101" s="115">
        <v>0.0</v>
      </c>
      <c r="BV101" s="115">
        <v>0.0</v>
      </c>
      <c r="BW101" s="115"/>
      <c r="BX101" s="115"/>
      <c r="BY101" s="115"/>
      <c r="BZ101" s="115"/>
      <c r="CA101" s="116">
        <v>45813.0</v>
      </c>
      <c r="CB101" s="114" t="s">
        <v>384</v>
      </c>
      <c r="CC101" s="114" t="s">
        <v>396</v>
      </c>
      <c r="CD101" s="114" t="s">
        <v>522</v>
      </c>
      <c r="CE101" s="115">
        <v>2242.78</v>
      </c>
      <c r="CF101" s="115">
        <v>25.0</v>
      </c>
      <c r="CG101" s="115">
        <v>23.0</v>
      </c>
      <c r="CH101" s="114" t="s">
        <v>247</v>
      </c>
      <c r="CI101" s="114"/>
      <c r="CJ101" s="114"/>
      <c r="CK101" s="114" t="s">
        <v>372</v>
      </c>
      <c r="CL101" s="116">
        <v>46179.0</v>
      </c>
      <c r="CM101" s="114" t="s">
        <v>358</v>
      </c>
    </row>
    <row r="102">
      <c r="A102" s="117" t="s">
        <v>630</v>
      </c>
      <c r="B102" s="117" t="s">
        <v>738</v>
      </c>
      <c r="C102" s="117" t="s">
        <v>27</v>
      </c>
      <c r="D102" s="117" t="s">
        <v>426</v>
      </c>
      <c r="E102" s="117" t="s">
        <v>349</v>
      </c>
      <c r="F102" s="117"/>
      <c r="G102" s="117"/>
      <c r="H102" s="117"/>
      <c r="I102" s="118">
        <v>21664.0</v>
      </c>
      <c r="J102" s="117" t="s">
        <v>876</v>
      </c>
      <c r="K102" s="117" t="s">
        <v>427</v>
      </c>
      <c r="L102" s="119">
        <v>45813.0</v>
      </c>
      <c r="M102" s="117" t="s">
        <v>428</v>
      </c>
      <c r="N102" s="118">
        <v>6.0</v>
      </c>
      <c r="O102" s="117" t="s">
        <v>352</v>
      </c>
      <c r="P102" s="117" t="s">
        <v>975</v>
      </c>
      <c r="Q102" s="118">
        <v>0.0</v>
      </c>
      <c r="R102" s="118"/>
      <c r="S102" s="118"/>
      <c r="T102" s="118"/>
      <c r="U102" s="118"/>
      <c r="V102" s="118">
        <v>0.0</v>
      </c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>
        <v>0.0</v>
      </c>
      <c r="AH102" s="118">
        <v>0.0</v>
      </c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>
        <v>11970.592347980528</v>
      </c>
      <c r="AX102" s="118">
        <v>-12021.024145751006</v>
      </c>
      <c r="AY102" s="118">
        <v>11040.193759615198</v>
      </c>
      <c r="AZ102" s="118">
        <v>-5794.335235738049</v>
      </c>
      <c r="BA102" s="118">
        <v>3411.427416591509</v>
      </c>
      <c r="BB102" s="118">
        <v>-1081.677850111323</v>
      </c>
      <c r="BC102" s="118">
        <v>2532.8733071140095</v>
      </c>
      <c r="BD102" s="118">
        <v>-402.96743745442825</v>
      </c>
      <c r="BE102" s="118">
        <v>2452.8131968113967</v>
      </c>
      <c r="BF102" s="118">
        <v>-2252.9694999907915</v>
      </c>
      <c r="BG102" s="118"/>
      <c r="BH102" s="118"/>
      <c r="BI102" s="118"/>
      <c r="BJ102" s="118"/>
      <c r="BK102" s="118"/>
      <c r="BL102" s="118"/>
      <c r="BM102" s="118"/>
      <c r="BN102" s="118"/>
      <c r="BO102" s="118">
        <v>0.0</v>
      </c>
      <c r="BP102" s="118">
        <v>0.0</v>
      </c>
      <c r="BQ102" s="118"/>
      <c r="BR102" s="118"/>
      <c r="BS102" s="118">
        <v>0.0</v>
      </c>
      <c r="BT102" s="118">
        <v>0.0</v>
      </c>
      <c r="BU102" s="118">
        <v>0.0</v>
      </c>
      <c r="BV102" s="118">
        <v>0.0</v>
      </c>
      <c r="BW102" s="118"/>
      <c r="BX102" s="118"/>
      <c r="BY102" s="118"/>
      <c r="BZ102" s="118"/>
      <c r="CA102" s="119">
        <v>45813.0</v>
      </c>
      <c r="CB102" s="117" t="s">
        <v>369</v>
      </c>
      <c r="CC102" s="117" t="s">
        <v>429</v>
      </c>
      <c r="CD102" s="117" t="s">
        <v>430</v>
      </c>
      <c r="CE102" s="118">
        <v>8964.88</v>
      </c>
      <c r="CF102" s="118">
        <v>25.0</v>
      </c>
      <c r="CG102" s="118">
        <v>23.0</v>
      </c>
      <c r="CH102" s="117" t="s">
        <v>247</v>
      </c>
      <c r="CI102" s="117"/>
      <c r="CJ102" s="117"/>
      <c r="CK102" s="117"/>
      <c r="CL102" s="119">
        <v>46179.0</v>
      </c>
      <c r="CM102" s="117" t="s">
        <v>358</v>
      </c>
    </row>
    <row r="103">
      <c r="A103" s="114" t="s">
        <v>409</v>
      </c>
      <c r="B103" s="114" t="s">
        <v>739</v>
      </c>
      <c r="C103" s="114" t="s">
        <v>27</v>
      </c>
      <c r="D103" s="114" t="s">
        <v>411</v>
      </c>
      <c r="E103" s="114" t="s">
        <v>349</v>
      </c>
      <c r="F103" s="114"/>
      <c r="G103" s="114"/>
      <c r="H103" s="114"/>
      <c r="I103" s="115">
        <v>13252.0</v>
      </c>
      <c r="J103" s="114" t="s">
        <v>869</v>
      </c>
      <c r="K103" s="114" t="s">
        <v>412</v>
      </c>
      <c r="L103" s="116">
        <v>45813.0</v>
      </c>
      <c r="M103" s="114" t="s">
        <v>351</v>
      </c>
      <c r="N103" s="115">
        <v>6.0</v>
      </c>
      <c r="O103" s="114" t="s">
        <v>352</v>
      </c>
      <c r="P103" s="114" t="s">
        <v>975</v>
      </c>
      <c r="Q103" s="115">
        <v>-2590.5457955250954</v>
      </c>
      <c r="R103" s="115"/>
      <c r="S103" s="115"/>
      <c r="T103" s="115"/>
      <c r="U103" s="115"/>
      <c r="V103" s="115">
        <v>-2590.5457955250954</v>
      </c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>
        <v>0.0</v>
      </c>
      <c r="AH103" s="115">
        <v>0.0</v>
      </c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  <c r="AW103" s="115">
        <v>12146.62975959488</v>
      </c>
      <c r="AX103" s="115">
        <v>-49622.97123064689</v>
      </c>
      <c r="AY103" s="115">
        <v>9088.858814916779</v>
      </c>
      <c r="AZ103" s="115">
        <v>-41893.93768479507</v>
      </c>
      <c r="BA103" s="115">
        <v>12788.537878710826</v>
      </c>
      <c r="BB103" s="115">
        <v>-18760.807773681718</v>
      </c>
      <c r="BC103" s="115">
        <v>10291.117202254056</v>
      </c>
      <c r="BD103" s="115">
        <v>-10987.005606160834</v>
      </c>
      <c r="BE103" s="115">
        <v>10793.496470174756</v>
      </c>
      <c r="BF103" s="115">
        <v>-16069.877961238872</v>
      </c>
      <c r="BG103" s="115"/>
      <c r="BH103" s="115"/>
      <c r="BI103" s="115"/>
      <c r="BJ103" s="115"/>
      <c r="BK103" s="115"/>
      <c r="BL103" s="115"/>
      <c r="BM103" s="115"/>
      <c r="BN103" s="115"/>
      <c r="BO103" s="115">
        <v>0.0</v>
      </c>
      <c r="BP103" s="115">
        <v>0.0</v>
      </c>
      <c r="BQ103" s="115"/>
      <c r="BR103" s="115"/>
      <c r="BS103" s="115">
        <v>0.0</v>
      </c>
      <c r="BT103" s="115">
        <v>0.0</v>
      </c>
      <c r="BU103" s="115">
        <v>0.0</v>
      </c>
      <c r="BV103" s="115">
        <v>0.0</v>
      </c>
      <c r="BW103" s="115"/>
      <c r="BX103" s="115"/>
      <c r="BY103" s="115"/>
      <c r="BZ103" s="115"/>
      <c r="CA103" s="116">
        <v>45813.0</v>
      </c>
      <c r="CB103" s="114" t="s">
        <v>369</v>
      </c>
      <c r="CC103" s="114" t="s">
        <v>370</v>
      </c>
      <c r="CD103" s="114" t="s">
        <v>371</v>
      </c>
      <c r="CE103" s="115">
        <v>4509.42</v>
      </c>
      <c r="CF103" s="115">
        <v>25.0</v>
      </c>
      <c r="CG103" s="115">
        <v>23.0</v>
      </c>
      <c r="CH103" s="114" t="s">
        <v>247</v>
      </c>
      <c r="CI103" s="114"/>
      <c r="CJ103" s="114"/>
      <c r="CK103" s="114" t="s">
        <v>372</v>
      </c>
      <c r="CL103" s="116">
        <v>46179.0</v>
      </c>
      <c r="CM103" s="114" t="s">
        <v>358</v>
      </c>
    </row>
    <row r="104">
      <c r="A104" s="117" t="s">
        <v>474</v>
      </c>
      <c r="B104" s="117" t="s">
        <v>732</v>
      </c>
      <c r="C104" s="117" t="s">
        <v>25</v>
      </c>
      <c r="D104" s="117" t="s">
        <v>382</v>
      </c>
      <c r="E104" s="117" t="s">
        <v>349</v>
      </c>
      <c r="F104" s="117"/>
      <c r="G104" s="117"/>
      <c r="H104" s="117"/>
      <c r="I104" s="118">
        <v>13089.0</v>
      </c>
      <c r="J104" s="117" t="s">
        <v>868</v>
      </c>
      <c r="K104" s="117" t="s">
        <v>383</v>
      </c>
      <c r="L104" s="119">
        <v>45813.0</v>
      </c>
      <c r="M104" s="117" t="s">
        <v>351</v>
      </c>
      <c r="N104" s="118">
        <v>6.0</v>
      </c>
      <c r="O104" s="117" t="s">
        <v>352</v>
      </c>
      <c r="P104" s="117" t="s">
        <v>975</v>
      </c>
      <c r="Q104" s="118">
        <v>5219.8134437234585</v>
      </c>
      <c r="R104" s="118"/>
      <c r="S104" s="118"/>
      <c r="T104" s="118"/>
      <c r="U104" s="118"/>
      <c r="V104" s="118">
        <v>5219.8134437234585</v>
      </c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>
        <v>0.0</v>
      </c>
      <c r="AH104" s="118">
        <v>0.0</v>
      </c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118"/>
      <c r="AS104" s="118"/>
      <c r="AT104" s="118"/>
      <c r="AU104" s="118"/>
      <c r="AV104" s="118"/>
      <c r="AW104" s="118">
        <v>11184.929088832523</v>
      </c>
      <c r="AX104" s="118">
        <v>-96487.49305941851</v>
      </c>
      <c r="AY104" s="118">
        <v>11594.928030384699</v>
      </c>
      <c r="AZ104" s="118">
        <v>-60142.20204201122</v>
      </c>
      <c r="BA104" s="118">
        <v>12930.636954517982</v>
      </c>
      <c r="BB104" s="118">
        <v>-35958.57908428228</v>
      </c>
      <c r="BC104" s="118">
        <v>10401.70938539422</v>
      </c>
      <c r="BD104" s="118">
        <v>-21905.234858248892</v>
      </c>
      <c r="BE104" s="118">
        <v>17067.10749010234</v>
      </c>
      <c r="BF104" s="118">
        <v>-28591.524147011973</v>
      </c>
      <c r="BG104" s="118"/>
      <c r="BH104" s="118"/>
      <c r="BI104" s="118"/>
      <c r="BJ104" s="118"/>
      <c r="BK104" s="118"/>
      <c r="BL104" s="118"/>
      <c r="BM104" s="118"/>
      <c r="BN104" s="118"/>
      <c r="BO104" s="118">
        <v>0.0</v>
      </c>
      <c r="BP104" s="118">
        <v>0.0</v>
      </c>
      <c r="BQ104" s="118"/>
      <c r="BR104" s="118"/>
      <c r="BS104" s="118">
        <v>0.0</v>
      </c>
      <c r="BT104" s="118">
        <v>0.0</v>
      </c>
      <c r="BU104" s="118">
        <v>0.0</v>
      </c>
      <c r="BV104" s="118">
        <v>0.0</v>
      </c>
      <c r="BW104" s="118"/>
      <c r="BX104" s="118"/>
      <c r="BY104" s="118"/>
      <c r="BZ104" s="118"/>
      <c r="CA104" s="119">
        <v>45813.0</v>
      </c>
      <c r="CB104" s="117" t="s">
        <v>384</v>
      </c>
      <c r="CC104" s="117" t="s">
        <v>385</v>
      </c>
      <c r="CD104" s="117" t="s">
        <v>386</v>
      </c>
      <c r="CE104" s="118">
        <v>16939.08</v>
      </c>
      <c r="CF104" s="118">
        <v>25.0</v>
      </c>
      <c r="CG104" s="118">
        <v>23.0</v>
      </c>
      <c r="CH104" s="117" t="s">
        <v>247</v>
      </c>
      <c r="CI104" s="117"/>
      <c r="CJ104" s="117"/>
      <c r="CK104" s="117" t="s">
        <v>357</v>
      </c>
      <c r="CL104" s="119">
        <v>46179.0</v>
      </c>
      <c r="CM104" s="117" t="s">
        <v>358</v>
      </c>
    </row>
    <row r="105">
      <c r="A105" s="114" t="s">
        <v>610</v>
      </c>
      <c r="B105" s="114" t="s">
        <v>733</v>
      </c>
      <c r="C105" s="114" t="s">
        <v>26</v>
      </c>
      <c r="D105" s="114" t="s">
        <v>395</v>
      </c>
      <c r="E105" s="114" t="s">
        <v>349</v>
      </c>
      <c r="F105" s="114"/>
      <c r="G105" s="114"/>
      <c r="H105" s="114"/>
      <c r="I105" s="115">
        <v>20125.0</v>
      </c>
      <c r="J105" s="114" t="s">
        <v>881</v>
      </c>
      <c r="K105" s="114" t="s">
        <v>553</v>
      </c>
      <c r="L105" s="116">
        <v>45813.0</v>
      </c>
      <c r="M105" s="114" t="s">
        <v>351</v>
      </c>
      <c r="N105" s="115">
        <v>6.0</v>
      </c>
      <c r="O105" s="114" t="s">
        <v>352</v>
      </c>
      <c r="P105" s="114" t="s">
        <v>975</v>
      </c>
      <c r="Q105" s="115">
        <v>-1457.965576846355</v>
      </c>
      <c r="R105" s="115"/>
      <c r="S105" s="115"/>
      <c r="T105" s="115"/>
      <c r="U105" s="115"/>
      <c r="V105" s="115">
        <v>-1457.965576846355</v>
      </c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>
        <v>0.0</v>
      </c>
      <c r="AH105" s="115">
        <v>0.0</v>
      </c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>
        <v>6965.305421335799</v>
      </c>
      <c r="AX105" s="115">
        <v>-3880.2179142329587</v>
      </c>
      <c r="AY105" s="115">
        <v>1072.4899300638833</v>
      </c>
      <c r="AZ105" s="115">
        <v>-6963.908187609144</v>
      </c>
      <c r="BA105" s="115">
        <v>4698.263846920812</v>
      </c>
      <c r="BB105" s="115">
        <v>-4549.618214629321</v>
      </c>
      <c r="BC105" s="115">
        <v>4608.060786185497</v>
      </c>
      <c r="BD105" s="115">
        <v>-1323.5871379001064</v>
      </c>
      <c r="BE105" s="115">
        <v>1401.816918929196</v>
      </c>
      <c r="BF105" s="115">
        <v>-4537.644934923095</v>
      </c>
      <c r="BG105" s="115"/>
      <c r="BH105" s="115"/>
      <c r="BI105" s="115"/>
      <c r="BJ105" s="115"/>
      <c r="BK105" s="115"/>
      <c r="BL105" s="115"/>
      <c r="BM105" s="115"/>
      <c r="BN105" s="115"/>
      <c r="BO105" s="115">
        <v>0.0</v>
      </c>
      <c r="BP105" s="115">
        <v>0.0</v>
      </c>
      <c r="BQ105" s="115"/>
      <c r="BR105" s="115"/>
      <c r="BS105" s="115">
        <v>0.0</v>
      </c>
      <c r="BT105" s="115">
        <v>0.0</v>
      </c>
      <c r="BU105" s="115">
        <v>0.0</v>
      </c>
      <c r="BV105" s="115">
        <v>0.0</v>
      </c>
      <c r="BW105" s="115"/>
      <c r="BX105" s="115"/>
      <c r="BY105" s="115"/>
      <c r="BZ105" s="115"/>
      <c r="CA105" s="116">
        <v>45813.0</v>
      </c>
      <c r="CB105" s="114" t="s">
        <v>384</v>
      </c>
      <c r="CC105" s="114" t="s">
        <v>396</v>
      </c>
      <c r="CD105" s="114" t="s">
        <v>554</v>
      </c>
      <c r="CE105" s="115">
        <v>3905.45</v>
      </c>
      <c r="CF105" s="115">
        <v>25.0</v>
      </c>
      <c r="CG105" s="115">
        <v>23.0</v>
      </c>
      <c r="CH105" s="114" t="s">
        <v>247</v>
      </c>
      <c r="CI105" s="114"/>
      <c r="CJ105" s="114"/>
      <c r="CK105" s="114" t="s">
        <v>372</v>
      </c>
      <c r="CL105" s="116">
        <v>46179.0</v>
      </c>
      <c r="CM105" s="114" t="s">
        <v>358</v>
      </c>
    </row>
    <row r="106">
      <c r="A106" s="117" t="s">
        <v>359</v>
      </c>
      <c r="B106" s="117" t="s">
        <v>220</v>
      </c>
      <c r="C106" s="117" t="s">
        <v>24</v>
      </c>
      <c r="D106" s="117" t="s">
        <v>360</v>
      </c>
      <c r="E106" s="117" t="s">
        <v>349</v>
      </c>
      <c r="F106" s="117"/>
      <c r="G106" s="117"/>
      <c r="H106" s="117"/>
      <c r="I106" s="118">
        <v>20234.0</v>
      </c>
      <c r="J106" s="117" t="s">
        <v>859</v>
      </c>
      <c r="K106" s="117" t="s">
        <v>361</v>
      </c>
      <c r="L106" s="119">
        <v>45813.0</v>
      </c>
      <c r="M106" s="117" t="s">
        <v>351</v>
      </c>
      <c r="N106" s="118">
        <v>6.0</v>
      </c>
      <c r="O106" s="117" t="s">
        <v>352</v>
      </c>
      <c r="P106" s="117" t="s">
        <v>975</v>
      </c>
      <c r="Q106" s="118">
        <v>275.0623589297552</v>
      </c>
      <c r="R106" s="118"/>
      <c r="S106" s="118"/>
      <c r="T106" s="118"/>
      <c r="U106" s="118"/>
      <c r="V106" s="118">
        <v>275.0623589297552</v>
      </c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>
        <v>0.0</v>
      </c>
      <c r="AH106" s="118">
        <v>0.0</v>
      </c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>
        <v>8422.148067209033</v>
      </c>
      <c r="AX106" s="118">
        <v>-19237.01837042353</v>
      </c>
      <c r="AY106" s="118">
        <v>12411.656003351554</v>
      </c>
      <c r="AZ106" s="118">
        <v>-10355.373407223615</v>
      </c>
      <c r="BA106" s="118">
        <v>1238.4153961069387</v>
      </c>
      <c r="BB106" s="118">
        <v>-8555.28622715555</v>
      </c>
      <c r="BC106" s="118">
        <v>3554.4593044131384</v>
      </c>
      <c r="BD106" s="118">
        <v>-7654.774992903437</v>
      </c>
      <c r="BE106" s="118">
        <v>4285.001128998839</v>
      </c>
      <c r="BF106" s="118">
        <v>-7501.556271557149</v>
      </c>
      <c r="BG106" s="118"/>
      <c r="BH106" s="118"/>
      <c r="BI106" s="118"/>
      <c r="BJ106" s="118"/>
      <c r="BK106" s="118"/>
      <c r="BL106" s="118"/>
      <c r="BM106" s="118"/>
      <c r="BN106" s="118"/>
      <c r="BO106" s="118">
        <v>0.0</v>
      </c>
      <c r="BP106" s="118">
        <v>0.0</v>
      </c>
      <c r="BQ106" s="118"/>
      <c r="BR106" s="118"/>
      <c r="BS106" s="118">
        <v>0.0</v>
      </c>
      <c r="BT106" s="118">
        <v>0.0</v>
      </c>
      <c r="BU106" s="118">
        <v>0.0</v>
      </c>
      <c r="BV106" s="118">
        <v>0.0</v>
      </c>
      <c r="BW106" s="118"/>
      <c r="BX106" s="118"/>
      <c r="BY106" s="118"/>
      <c r="BZ106" s="118"/>
      <c r="CA106" s="119">
        <v>45813.0</v>
      </c>
      <c r="CB106" s="117" t="s">
        <v>362</v>
      </c>
      <c r="CC106" s="117" t="s">
        <v>363</v>
      </c>
      <c r="CD106" s="117" t="s">
        <v>727</v>
      </c>
      <c r="CE106" s="118">
        <v>11472.96</v>
      </c>
      <c r="CF106" s="118">
        <v>25.0</v>
      </c>
      <c r="CG106" s="118">
        <v>23.0</v>
      </c>
      <c r="CH106" s="117" t="s">
        <v>24</v>
      </c>
      <c r="CI106" s="117"/>
      <c r="CJ106" s="117"/>
      <c r="CK106" s="117" t="s">
        <v>357</v>
      </c>
      <c r="CL106" s="119">
        <v>46179.0</v>
      </c>
      <c r="CM106" s="117" t="s">
        <v>358</v>
      </c>
    </row>
    <row r="107">
      <c r="A107" s="114" t="s">
        <v>596</v>
      </c>
      <c r="B107" s="114" t="s">
        <v>107</v>
      </c>
      <c r="C107" s="114" t="s">
        <v>24</v>
      </c>
      <c r="D107" s="114" t="s">
        <v>469</v>
      </c>
      <c r="E107" s="114" t="s">
        <v>349</v>
      </c>
      <c r="F107" s="114"/>
      <c r="G107" s="114"/>
      <c r="H107" s="114"/>
      <c r="I107" s="115">
        <v>19923.0</v>
      </c>
      <c r="J107" s="114" t="s">
        <v>832</v>
      </c>
      <c r="K107" s="114" t="s">
        <v>470</v>
      </c>
      <c r="L107" s="116">
        <v>45813.0</v>
      </c>
      <c r="M107" s="114" t="s">
        <v>351</v>
      </c>
      <c r="N107" s="115">
        <v>6.0</v>
      </c>
      <c r="O107" s="114" t="s">
        <v>352</v>
      </c>
      <c r="P107" s="114" t="s">
        <v>975</v>
      </c>
      <c r="Q107" s="115">
        <v>-1005.7644478402619</v>
      </c>
      <c r="R107" s="115"/>
      <c r="S107" s="115"/>
      <c r="T107" s="115"/>
      <c r="U107" s="115"/>
      <c r="V107" s="115">
        <v>-1005.7644478402619</v>
      </c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>
        <v>0.0</v>
      </c>
      <c r="AH107" s="115">
        <v>0.0</v>
      </c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>
        <v>30060.895093085797</v>
      </c>
      <c r="AX107" s="115">
        <v>-44509.93482074301</v>
      </c>
      <c r="AY107" s="115">
        <v>29704.06448947659</v>
      </c>
      <c r="AZ107" s="115">
        <v>-28954.154103869358</v>
      </c>
      <c r="BA107" s="115">
        <v>16355.104404989233</v>
      </c>
      <c r="BB107" s="115">
        <v>-29668.235052328968</v>
      </c>
      <c r="BC107" s="115">
        <v>16431.177726469778</v>
      </c>
      <c r="BD107" s="115">
        <v>-17320.533538515494</v>
      </c>
      <c r="BE107" s="115">
        <v>9893.723601334774</v>
      </c>
      <c r="BF107" s="115">
        <v>-22317.498436628786</v>
      </c>
      <c r="BG107" s="115"/>
      <c r="BH107" s="115"/>
      <c r="BI107" s="115"/>
      <c r="BJ107" s="115"/>
      <c r="BK107" s="115"/>
      <c r="BL107" s="115"/>
      <c r="BM107" s="115"/>
      <c r="BN107" s="115"/>
      <c r="BO107" s="115">
        <v>0.0</v>
      </c>
      <c r="BP107" s="115">
        <v>0.0</v>
      </c>
      <c r="BQ107" s="115"/>
      <c r="BR107" s="115"/>
      <c r="BS107" s="115">
        <v>0.0</v>
      </c>
      <c r="BT107" s="115">
        <v>0.0</v>
      </c>
      <c r="BU107" s="115">
        <v>0.0</v>
      </c>
      <c r="BV107" s="115">
        <v>0.0</v>
      </c>
      <c r="BW107" s="115"/>
      <c r="BX107" s="115"/>
      <c r="BY107" s="115"/>
      <c r="BZ107" s="115"/>
      <c r="CA107" s="116">
        <v>45813.0</v>
      </c>
      <c r="CB107" s="114" t="s">
        <v>354</v>
      </c>
      <c r="CC107" s="114" t="s">
        <v>471</v>
      </c>
      <c r="CD107" s="114" t="s">
        <v>472</v>
      </c>
      <c r="CE107" s="115">
        <v>3110.8</v>
      </c>
      <c r="CF107" s="115">
        <v>25.0</v>
      </c>
      <c r="CG107" s="115">
        <v>23.0</v>
      </c>
      <c r="CH107" s="114" t="s">
        <v>24</v>
      </c>
      <c r="CI107" s="114"/>
      <c r="CJ107" s="114"/>
      <c r="CK107" s="114" t="s">
        <v>372</v>
      </c>
      <c r="CL107" s="116">
        <v>46179.0</v>
      </c>
      <c r="CM107" s="114" t="s">
        <v>358</v>
      </c>
    </row>
    <row r="108">
      <c r="A108" s="117" t="s">
        <v>439</v>
      </c>
      <c r="B108" s="117" t="s">
        <v>174</v>
      </c>
      <c r="C108" s="117" t="s">
        <v>24</v>
      </c>
      <c r="D108" s="117" t="s">
        <v>506</v>
      </c>
      <c r="E108" s="117" t="s">
        <v>349</v>
      </c>
      <c r="F108" s="117"/>
      <c r="G108" s="117"/>
      <c r="H108" s="117"/>
      <c r="I108" s="118">
        <v>21578.0</v>
      </c>
      <c r="J108" s="117" t="s">
        <v>860</v>
      </c>
      <c r="K108" s="117" t="s">
        <v>507</v>
      </c>
      <c r="L108" s="119">
        <v>45813.0</v>
      </c>
      <c r="M108" s="117" t="s">
        <v>351</v>
      </c>
      <c r="N108" s="118">
        <v>6.0</v>
      </c>
      <c r="O108" s="117" t="s">
        <v>352</v>
      </c>
      <c r="P108" s="117" t="s">
        <v>975</v>
      </c>
      <c r="Q108" s="118">
        <v>-4662.653993405919</v>
      </c>
      <c r="R108" s="118"/>
      <c r="S108" s="118"/>
      <c r="T108" s="118"/>
      <c r="U108" s="118"/>
      <c r="V108" s="118">
        <v>-4662.653993405919</v>
      </c>
      <c r="W108" s="118"/>
      <c r="X108" s="118"/>
      <c r="Y108" s="118"/>
      <c r="Z108" s="118"/>
      <c r="AA108" s="118"/>
      <c r="AB108" s="118"/>
      <c r="AC108" s="118"/>
      <c r="AD108" s="118"/>
      <c r="AE108" s="118"/>
      <c r="AF108" s="118"/>
      <c r="AG108" s="118">
        <v>0.0</v>
      </c>
      <c r="AH108" s="118">
        <v>0.0</v>
      </c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118"/>
      <c r="AS108" s="118"/>
      <c r="AT108" s="118"/>
      <c r="AU108" s="118"/>
      <c r="AV108" s="118"/>
      <c r="AW108" s="118">
        <v>1863.636622620499</v>
      </c>
      <c r="AX108" s="118">
        <v>-5127.998353688676</v>
      </c>
      <c r="AY108" s="118">
        <v>1171.8058531261058</v>
      </c>
      <c r="AZ108" s="118">
        <v>-2722.044604191977</v>
      </c>
      <c r="BA108" s="118">
        <v>904.2959033207214</v>
      </c>
      <c r="BB108" s="118">
        <v>-1940.609389213942</v>
      </c>
      <c r="BC108" s="118">
        <v>1509.183646679618</v>
      </c>
      <c r="BD108" s="118">
        <v>-567.4123706859332</v>
      </c>
      <c r="BE108" s="118">
        <v>1471.7082740066546</v>
      </c>
      <c r="BF108" s="118">
        <v>-3449.79303589356</v>
      </c>
      <c r="BG108" s="118"/>
      <c r="BH108" s="118"/>
      <c r="BI108" s="118"/>
      <c r="BJ108" s="118"/>
      <c r="BK108" s="118"/>
      <c r="BL108" s="118"/>
      <c r="BM108" s="118"/>
      <c r="BN108" s="118"/>
      <c r="BO108" s="118">
        <v>0.0</v>
      </c>
      <c r="BP108" s="118">
        <v>0.0</v>
      </c>
      <c r="BQ108" s="118"/>
      <c r="BR108" s="118"/>
      <c r="BS108" s="118">
        <v>0.0</v>
      </c>
      <c r="BT108" s="118">
        <v>0.0</v>
      </c>
      <c r="BU108" s="118">
        <v>0.0</v>
      </c>
      <c r="BV108" s="118">
        <v>0.0</v>
      </c>
      <c r="BW108" s="118"/>
      <c r="BX108" s="118"/>
      <c r="BY108" s="118"/>
      <c r="BZ108" s="118"/>
      <c r="CA108" s="119">
        <v>45813.0</v>
      </c>
      <c r="CB108" s="117" t="s">
        <v>354</v>
      </c>
      <c r="CC108" s="117" t="s">
        <v>508</v>
      </c>
      <c r="CD108" s="117" t="s">
        <v>509</v>
      </c>
      <c r="CE108" s="118">
        <v>22194.12</v>
      </c>
      <c r="CF108" s="118">
        <v>25.0</v>
      </c>
      <c r="CG108" s="118">
        <v>23.0</v>
      </c>
      <c r="CH108" s="117" t="s">
        <v>24</v>
      </c>
      <c r="CI108" s="117"/>
      <c r="CJ108" s="117"/>
      <c r="CK108" s="117" t="s">
        <v>372</v>
      </c>
      <c r="CL108" s="119">
        <v>46179.0</v>
      </c>
      <c r="CM108" s="117" t="s">
        <v>358</v>
      </c>
    </row>
    <row r="109">
      <c r="A109" s="114" t="s">
        <v>493</v>
      </c>
      <c r="B109" s="114" t="s">
        <v>719</v>
      </c>
      <c r="C109" s="114" t="s">
        <v>25</v>
      </c>
      <c r="D109" s="114" t="s">
        <v>437</v>
      </c>
      <c r="E109" s="114" t="s">
        <v>349</v>
      </c>
      <c r="F109" s="114"/>
      <c r="G109" s="114"/>
      <c r="H109" s="114"/>
      <c r="I109" s="115">
        <v>21775.0</v>
      </c>
      <c r="J109" s="114" t="s">
        <v>832</v>
      </c>
      <c r="K109" s="114" t="s">
        <v>438</v>
      </c>
      <c r="L109" s="116">
        <v>45813.0</v>
      </c>
      <c r="M109" s="114" t="s">
        <v>351</v>
      </c>
      <c r="N109" s="115">
        <v>6.0</v>
      </c>
      <c r="O109" s="114" t="s">
        <v>352</v>
      </c>
      <c r="P109" s="114" t="s">
        <v>975</v>
      </c>
      <c r="Q109" s="115">
        <v>95.07433944944478</v>
      </c>
      <c r="R109" s="115"/>
      <c r="S109" s="115"/>
      <c r="T109" s="115"/>
      <c r="U109" s="115"/>
      <c r="V109" s="115">
        <v>95.07433944944478</v>
      </c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>
        <v>0.0</v>
      </c>
      <c r="AH109" s="115">
        <v>0.0</v>
      </c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>
        <v>30060.895093085797</v>
      </c>
      <c r="AX109" s="115">
        <v>-44509.93482074301</v>
      </c>
      <c r="AY109" s="115">
        <v>29704.06448947659</v>
      </c>
      <c r="AZ109" s="115">
        <v>-28954.154103869358</v>
      </c>
      <c r="BA109" s="115">
        <v>16355.104404989233</v>
      </c>
      <c r="BB109" s="115">
        <v>-29668.235052328968</v>
      </c>
      <c r="BC109" s="115">
        <v>16431.177726469778</v>
      </c>
      <c r="BD109" s="115">
        <v>-17320.533538515494</v>
      </c>
      <c r="BE109" s="115">
        <v>9893.723601334774</v>
      </c>
      <c r="BF109" s="115">
        <v>-22317.498436628786</v>
      </c>
      <c r="BG109" s="115"/>
      <c r="BH109" s="115"/>
      <c r="BI109" s="115"/>
      <c r="BJ109" s="115"/>
      <c r="BK109" s="115"/>
      <c r="BL109" s="115"/>
      <c r="BM109" s="115"/>
      <c r="BN109" s="115"/>
      <c r="BO109" s="115">
        <v>0.0</v>
      </c>
      <c r="BP109" s="115">
        <v>0.0</v>
      </c>
      <c r="BQ109" s="115"/>
      <c r="BR109" s="115"/>
      <c r="BS109" s="115">
        <v>0.0</v>
      </c>
      <c r="BT109" s="115">
        <v>0.0</v>
      </c>
      <c r="BU109" s="115">
        <v>0.0</v>
      </c>
      <c r="BV109" s="115">
        <v>0.0</v>
      </c>
      <c r="BW109" s="115"/>
      <c r="BX109" s="115"/>
      <c r="BY109" s="115"/>
      <c r="BZ109" s="115"/>
      <c r="CA109" s="116">
        <v>45813.0</v>
      </c>
      <c r="CB109" s="114" t="s">
        <v>354</v>
      </c>
      <c r="CC109" s="114" t="s">
        <v>466</v>
      </c>
      <c r="CD109" s="114" t="s">
        <v>467</v>
      </c>
      <c r="CE109" s="115">
        <v>4099.06</v>
      </c>
      <c r="CF109" s="115">
        <v>25.0</v>
      </c>
      <c r="CG109" s="115">
        <v>23.0</v>
      </c>
      <c r="CH109" s="114" t="s">
        <v>247</v>
      </c>
      <c r="CI109" s="114"/>
      <c r="CJ109" s="114"/>
      <c r="CK109" s="114" t="s">
        <v>357</v>
      </c>
      <c r="CL109" s="116">
        <v>46179.0</v>
      </c>
      <c r="CM109" s="114" t="s">
        <v>358</v>
      </c>
    </row>
    <row r="110">
      <c r="A110" s="117" t="s">
        <v>711</v>
      </c>
      <c r="B110" s="117" t="s">
        <v>108</v>
      </c>
      <c r="C110" s="117" t="s">
        <v>24</v>
      </c>
      <c r="D110" s="117" t="s">
        <v>360</v>
      </c>
      <c r="E110" s="117" t="s">
        <v>349</v>
      </c>
      <c r="F110" s="117"/>
      <c r="G110" s="117"/>
      <c r="H110" s="117"/>
      <c r="I110" s="118">
        <v>20165.0</v>
      </c>
      <c r="J110" s="117" t="s">
        <v>835</v>
      </c>
      <c r="K110" s="117" t="s">
        <v>361</v>
      </c>
      <c r="L110" s="119">
        <v>45813.0</v>
      </c>
      <c r="M110" s="117" t="s">
        <v>351</v>
      </c>
      <c r="N110" s="118">
        <v>6.0</v>
      </c>
      <c r="O110" s="117" t="s">
        <v>352</v>
      </c>
      <c r="P110" s="117" t="s">
        <v>975</v>
      </c>
      <c r="Q110" s="118">
        <v>-68.63202195390102</v>
      </c>
      <c r="R110" s="118"/>
      <c r="S110" s="118"/>
      <c r="T110" s="118"/>
      <c r="U110" s="118"/>
      <c r="V110" s="118">
        <v>-68.63202195390102</v>
      </c>
      <c r="W110" s="118"/>
      <c r="X110" s="118"/>
      <c r="Y110" s="118"/>
      <c r="Z110" s="118"/>
      <c r="AA110" s="118"/>
      <c r="AB110" s="118"/>
      <c r="AC110" s="118"/>
      <c r="AD110" s="118"/>
      <c r="AE110" s="118"/>
      <c r="AF110" s="118"/>
      <c r="AG110" s="118">
        <v>0.0</v>
      </c>
      <c r="AH110" s="118">
        <v>0.0</v>
      </c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>
        <v>6504.419956122719</v>
      </c>
      <c r="AX110" s="118">
        <v>-5379.68198079421</v>
      </c>
      <c r="AY110" s="118">
        <v>4323.167399971513</v>
      </c>
      <c r="AZ110" s="118">
        <v>-1034.8925000000002</v>
      </c>
      <c r="BA110" s="118">
        <v>3900.4700030836552</v>
      </c>
      <c r="BB110" s="118">
        <v>-2198.03746804082</v>
      </c>
      <c r="BC110" s="118">
        <v>5051.545382989627</v>
      </c>
      <c r="BD110" s="118">
        <v>-2877.097400150678</v>
      </c>
      <c r="BE110" s="118">
        <v>2898.1038687879704</v>
      </c>
      <c r="BF110" s="118">
        <v>-3370.1193165840846</v>
      </c>
      <c r="BG110" s="118"/>
      <c r="BH110" s="118"/>
      <c r="BI110" s="118"/>
      <c r="BJ110" s="118"/>
      <c r="BK110" s="118"/>
      <c r="BL110" s="118"/>
      <c r="BM110" s="118"/>
      <c r="BN110" s="118"/>
      <c r="BO110" s="118">
        <v>0.0</v>
      </c>
      <c r="BP110" s="118">
        <v>0.0</v>
      </c>
      <c r="BQ110" s="118"/>
      <c r="BR110" s="118"/>
      <c r="BS110" s="118">
        <v>0.0</v>
      </c>
      <c r="BT110" s="118">
        <v>0.0</v>
      </c>
      <c r="BU110" s="118">
        <v>0.0</v>
      </c>
      <c r="BV110" s="118">
        <v>0.0</v>
      </c>
      <c r="BW110" s="118"/>
      <c r="BX110" s="118"/>
      <c r="BY110" s="118"/>
      <c r="BZ110" s="118"/>
      <c r="CA110" s="119">
        <v>45813.0</v>
      </c>
      <c r="CB110" s="117" t="s">
        <v>362</v>
      </c>
      <c r="CC110" s="117" t="s">
        <v>363</v>
      </c>
      <c r="CD110" s="117" t="s">
        <v>364</v>
      </c>
      <c r="CE110" s="118">
        <v>5170.7</v>
      </c>
      <c r="CF110" s="118">
        <v>25.0</v>
      </c>
      <c r="CG110" s="118">
        <v>23.0</v>
      </c>
      <c r="CH110" s="117" t="s">
        <v>24</v>
      </c>
      <c r="CI110" s="117"/>
      <c r="CJ110" s="117"/>
      <c r="CK110" s="117" t="s">
        <v>372</v>
      </c>
      <c r="CL110" s="119">
        <v>46179.0</v>
      </c>
      <c r="CM110" s="117" t="s">
        <v>358</v>
      </c>
    </row>
    <row r="111">
      <c r="A111" s="114" t="s">
        <v>792</v>
      </c>
      <c r="B111" s="114" t="s">
        <v>221</v>
      </c>
      <c r="C111" s="114" t="s">
        <v>24</v>
      </c>
      <c r="D111" s="114" t="s">
        <v>469</v>
      </c>
      <c r="E111" s="114" t="s">
        <v>349</v>
      </c>
      <c r="F111" s="114"/>
      <c r="G111" s="114"/>
      <c r="H111" s="114"/>
      <c r="I111" s="115">
        <v>19910.0</v>
      </c>
      <c r="J111" s="114" t="s">
        <v>832</v>
      </c>
      <c r="K111" s="114" t="s">
        <v>470</v>
      </c>
      <c r="L111" s="116">
        <v>45813.0</v>
      </c>
      <c r="M111" s="114" t="s">
        <v>351</v>
      </c>
      <c r="N111" s="115">
        <v>6.0</v>
      </c>
      <c r="O111" s="114" t="s">
        <v>352</v>
      </c>
      <c r="P111" s="114" t="s">
        <v>975</v>
      </c>
      <c r="Q111" s="115">
        <v>-3198.30423116622</v>
      </c>
      <c r="R111" s="115"/>
      <c r="S111" s="115"/>
      <c r="T111" s="115"/>
      <c r="U111" s="115"/>
      <c r="V111" s="115">
        <v>-3198.30423116622</v>
      </c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>
        <v>0.0</v>
      </c>
      <c r="AH111" s="115">
        <v>0.0</v>
      </c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>
        <v>30060.895093085797</v>
      </c>
      <c r="AX111" s="115">
        <v>-44509.93482074301</v>
      </c>
      <c r="AY111" s="115">
        <v>29704.06448947659</v>
      </c>
      <c r="AZ111" s="115">
        <v>-28954.154103869358</v>
      </c>
      <c r="BA111" s="115">
        <v>16355.104404989233</v>
      </c>
      <c r="BB111" s="115">
        <v>-29668.235052328968</v>
      </c>
      <c r="BC111" s="115">
        <v>16431.177726469778</v>
      </c>
      <c r="BD111" s="115">
        <v>-17320.533538515494</v>
      </c>
      <c r="BE111" s="115">
        <v>9893.723601334774</v>
      </c>
      <c r="BF111" s="115">
        <v>-22317.498436628786</v>
      </c>
      <c r="BG111" s="115"/>
      <c r="BH111" s="115"/>
      <c r="BI111" s="115"/>
      <c r="BJ111" s="115"/>
      <c r="BK111" s="115"/>
      <c r="BL111" s="115"/>
      <c r="BM111" s="115"/>
      <c r="BN111" s="115"/>
      <c r="BO111" s="115">
        <v>0.0</v>
      </c>
      <c r="BP111" s="115">
        <v>0.0</v>
      </c>
      <c r="BQ111" s="115"/>
      <c r="BR111" s="115"/>
      <c r="BS111" s="115">
        <v>0.0</v>
      </c>
      <c r="BT111" s="115">
        <v>0.0</v>
      </c>
      <c r="BU111" s="115">
        <v>0.0</v>
      </c>
      <c r="BV111" s="115">
        <v>0.0</v>
      </c>
      <c r="BW111" s="115"/>
      <c r="BX111" s="115"/>
      <c r="BY111" s="115"/>
      <c r="BZ111" s="115"/>
      <c r="CA111" s="116">
        <v>45813.0</v>
      </c>
      <c r="CB111" s="114" t="s">
        <v>354</v>
      </c>
      <c r="CC111" s="114" t="s">
        <v>471</v>
      </c>
      <c r="CD111" s="114" t="s">
        <v>472</v>
      </c>
      <c r="CE111" s="115">
        <v>2199.4</v>
      </c>
      <c r="CF111" s="115">
        <v>25.0</v>
      </c>
      <c r="CG111" s="115">
        <v>23.0</v>
      </c>
      <c r="CH111" s="114" t="s">
        <v>24</v>
      </c>
      <c r="CI111" s="114"/>
      <c r="CJ111" s="114"/>
      <c r="CK111" s="114" t="s">
        <v>372</v>
      </c>
      <c r="CL111" s="116">
        <v>46179.0</v>
      </c>
      <c r="CM111" s="114" t="s">
        <v>358</v>
      </c>
    </row>
    <row r="112">
      <c r="A112" s="117" t="s">
        <v>675</v>
      </c>
      <c r="B112" s="117" t="s">
        <v>715</v>
      </c>
      <c r="C112" s="117" t="s">
        <v>25</v>
      </c>
      <c r="D112" s="117" t="s">
        <v>389</v>
      </c>
      <c r="E112" s="117" t="s">
        <v>349</v>
      </c>
      <c r="F112" s="117"/>
      <c r="G112" s="117"/>
      <c r="H112" s="117"/>
      <c r="I112" s="118">
        <v>19658.0</v>
      </c>
      <c r="J112" s="117" t="s">
        <v>872</v>
      </c>
      <c r="K112" s="117" t="s">
        <v>390</v>
      </c>
      <c r="L112" s="119">
        <v>45813.0</v>
      </c>
      <c r="M112" s="117" t="s">
        <v>351</v>
      </c>
      <c r="N112" s="118">
        <v>6.0</v>
      </c>
      <c r="O112" s="117" t="s">
        <v>352</v>
      </c>
      <c r="P112" s="117" t="s">
        <v>975</v>
      </c>
      <c r="Q112" s="118">
        <v>-33.28121937425999</v>
      </c>
      <c r="R112" s="118"/>
      <c r="S112" s="118"/>
      <c r="T112" s="118"/>
      <c r="U112" s="118"/>
      <c r="V112" s="118">
        <v>-33.28121937425999</v>
      </c>
      <c r="W112" s="118"/>
      <c r="X112" s="118"/>
      <c r="Y112" s="118"/>
      <c r="Z112" s="118"/>
      <c r="AA112" s="118"/>
      <c r="AB112" s="118"/>
      <c r="AC112" s="118"/>
      <c r="AD112" s="118"/>
      <c r="AE112" s="118"/>
      <c r="AF112" s="118"/>
      <c r="AG112" s="118">
        <v>0.0</v>
      </c>
      <c r="AH112" s="118">
        <v>0.0</v>
      </c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>
        <v>2970.0519961017744</v>
      </c>
      <c r="AX112" s="118">
        <v>-58717.525687919</v>
      </c>
      <c r="AY112" s="118">
        <v>3737.725115247782</v>
      </c>
      <c r="AZ112" s="118">
        <v>-38368.80539606089</v>
      </c>
      <c r="BA112" s="118">
        <v>1621.0731061953559</v>
      </c>
      <c r="BB112" s="118">
        <v>-22664.90598191125</v>
      </c>
      <c r="BC112" s="118">
        <v>3999.133165609376</v>
      </c>
      <c r="BD112" s="118">
        <v>-11917.965783282878</v>
      </c>
      <c r="BE112" s="118">
        <v>7172.219242483462</v>
      </c>
      <c r="BF112" s="118">
        <v>-20297.219500525858</v>
      </c>
      <c r="BG112" s="118"/>
      <c r="BH112" s="118"/>
      <c r="BI112" s="118"/>
      <c r="BJ112" s="118"/>
      <c r="BK112" s="118"/>
      <c r="BL112" s="118"/>
      <c r="BM112" s="118"/>
      <c r="BN112" s="118"/>
      <c r="BO112" s="118">
        <v>0.0</v>
      </c>
      <c r="BP112" s="118">
        <v>0.0</v>
      </c>
      <c r="BQ112" s="118"/>
      <c r="BR112" s="118"/>
      <c r="BS112" s="118">
        <v>0.0</v>
      </c>
      <c r="BT112" s="118">
        <v>0.0</v>
      </c>
      <c r="BU112" s="118">
        <v>0.0</v>
      </c>
      <c r="BV112" s="118">
        <v>0.0</v>
      </c>
      <c r="BW112" s="118"/>
      <c r="BX112" s="118"/>
      <c r="BY112" s="118"/>
      <c r="BZ112" s="118"/>
      <c r="CA112" s="119">
        <v>45813.0</v>
      </c>
      <c r="CB112" s="117" t="s">
        <v>384</v>
      </c>
      <c r="CC112" s="117" t="s">
        <v>391</v>
      </c>
      <c r="CD112" s="117" t="s">
        <v>392</v>
      </c>
      <c r="CE112" s="118">
        <v>14537.04</v>
      </c>
      <c r="CF112" s="118">
        <v>25.0</v>
      </c>
      <c r="CG112" s="118">
        <v>23.0</v>
      </c>
      <c r="CH112" s="117" t="s">
        <v>247</v>
      </c>
      <c r="CI112" s="117"/>
      <c r="CJ112" s="117"/>
      <c r="CK112" s="117" t="s">
        <v>372</v>
      </c>
      <c r="CL112" s="119">
        <v>46179.0</v>
      </c>
      <c r="CM112" s="117" t="s">
        <v>358</v>
      </c>
    </row>
    <row r="113">
      <c r="A113" s="114" t="s">
        <v>795</v>
      </c>
      <c r="B113" s="114" t="s">
        <v>796</v>
      </c>
      <c r="C113" s="114" t="s">
        <v>25</v>
      </c>
      <c r="D113" s="114" t="s">
        <v>437</v>
      </c>
      <c r="E113" s="114" t="s">
        <v>349</v>
      </c>
      <c r="F113" s="114"/>
      <c r="G113" s="114"/>
      <c r="H113" s="114"/>
      <c r="I113" s="115">
        <v>21780.0</v>
      </c>
      <c r="J113" s="114" t="s">
        <v>840</v>
      </c>
      <c r="K113" s="114" t="s">
        <v>438</v>
      </c>
      <c r="L113" s="116">
        <v>45813.0</v>
      </c>
      <c r="M113" s="114" t="s">
        <v>351</v>
      </c>
      <c r="N113" s="115">
        <v>6.0</v>
      </c>
      <c r="O113" s="114" t="s">
        <v>352</v>
      </c>
      <c r="P113" s="114" t="s">
        <v>975</v>
      </c>
      <c r="Q113" s="115">
        <v>-1860.589859148295</v>
      </c>
      <c r="R113" s="115"/>
      <c r="S113" s="115"/>
      <c r="T113" s="115"/>
      <c r="U113" s="115"/>
      <c r="V113" s="115">
        <v>-1860.589859148295</v>
      </c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>
        <v>0.0</v>
      </c>
      <c r="AH113" s="115">
        <v>0.0</v>
      </c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>
        <v>13738.8609769886</v>
      </c>
      <c r="AX113" s="115">
        <v>-18739.371233599806</v>
      </c>
      <c r="AY113" s="115">
        <v>15052.531795071733</v>
      </c>
      <c r="AZ113" s="115">
        <v>-17293.140687626277</v>
      </c>
      <c r="BA113" s="115">
        <v>9327.960995642843</v>
      </c>
      <c r="BB113" s="115">
        <v>-13474.64709036257</v>
      </c>
      <c r="BC113" s="115">
        <v>3508.751482853357</v>
      </c>
      <c r="BD113" s="115">
        <v>-9576.486943893571</v>
      </c>
      <c r="BE113" s="115">
        <v>12015.690227197105</v>
      </c>
      <c r="BF113" s="115">
        <v>-10094.64086087662</v>
      </c>
      <c r="BG113" s="115"/>
      <c r="BH113" s="115"/>
      <c r="BI113" s="115"/>
      <c r="BJ113" s="115"/>
      <c r="BK113" s="115"/>
      <c r="BL113" s="115"/>
      <c r="BM113" s="115"/>
      <c r="BN113" s="115"/>
      <c r="BO113" s="115">
        <v>0.0</v>
      </c>
      <c r="BP113" s="115">
        <v>0.0</v>
      </c>
      <c r="BQ113" s="115"/>
      <c r="BR113" s="115"/>
      <c r="BS113" s="115">
        <v>0.0</v>
      </c>
      <c r="BT113" s="115">
        <v>0.0</v>
      </c>
      <c r="BU113" s="115">
        <v>0.0</v>
      </c>
      <c r="BV113" s="115">
        <v>0.0</v>
      </c>
      <c r="BW113" s="115"/>
      <c r="BX113" s="115"/>
      <c r="BY113" s="115"/>
      <c r="BZ113" s="115"/>
      <c r="CA113" s="116">
        <v>45813.0</v>
      </c>
      <c r="CB113" s="114" t="s">
        <v>354</v>
      </c>
      <c r="CC113" s="114" t="s">
        <v>466</v>
      </c>
      <c r="CD113" s="114" t="s">
        <v>467</v>
      </c>
      <c r="CE113" s="115">
        <v>4432.59</v>
      </c>
      <c r="CF113" s="115">
        <v>25.0</v>
      </c>
      <c r="CG113" s="115">
        <v>23.0</v>
      </c>
      <c r="CH113" s="114" t="s">
        <v>247</v>
      </c>
      <c r="CI113" s="114"/>
      <c r="CJ113" s="114"/>
      <c r="CK113" s="114" t="s">
        <v>372</v>
      </c>
      <c r="CL113" s="116">
        <v>46179.0</v>
      </c>
      <c r="CM113" s="114" t="s">
        <v>358</v>
      </c>
    </row>
    <row r="114">
      <c r="A114" s="117" t="s">
        <v>792</v>
      </c>
      <c r="B114" s="117" t="s">
        <v>222</v>
      </c>
      <c r="C114" s="117" t="s">
        <v>24</v>
      </c>
      <c r="D114" s="117" t="s">
        <v>469</v>
      </c>
      <c r="E114" s="117" t="s">
        <v>349</v>
      </c>
      <c r="F114" s="117"/>
      <c r="G114" s="117"/>
      <c r="H114" s="117"/>
      <c r="I114" s="118">
        <v>19922.0</v>
      </c>
      <c r="J114" s="117" t="s">
        <v>839</v>
      </c>
      <c r="K114" s="117" t="s">
        <v>470</v>
      </c>
      <c r="L114" s="119">
        <v>45813.0</v>
      </c>
      <c r="M114" s="117" t="s">
        <v>351</v>
      </c>
      <c r="N114" s="118">
        <v>6.0</v>
      </c>
      <c r="O114" s="117" t="s">
        <v>352</v>
      </c>
      <c r="P114" s="117" t="s">
        <v>975</v>
      </c>
      <c r="Q114" s="118">
        <v>-53.70707374571282</v>
      </c>
      <c r="R114" s="118"/>
      <c r="S114" s="118"/>
      <c r="T114" s="118"/>
      <c r="U114" s="118"/>
      <c r="V114" s="118">
        <v>-53.70707374571282</v>
      </c>
      <c r="W114" s="118"/>
      <c r="X114" s="118"/>
      <c r="Y114" s="118"/>
      <c r="Z114" s="118"/>
      <c r="AA114" s="118"/>
      <c r="AB114" s="118"/>
      <c r="AC114" s="118"/>
      <c r="AD114" s="118"/>
      <c r="AE114" s="118"/>
      <c r="AF114" s="118"/>
      <c r="AG114" s="118">
        <v>0.0</v>
      </c>
      <c r="AH114" s="118">
        <v>0.0</v>
      </c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>
        <v>0.0</v>
      </c>
      <c r="AX114" s="118">
        <v>-365.66953552125506</v>
      </c>
      <c r="AY114" s="118">
        <v>112.573958333125</v>
      </c>
      <c r="AZ114" s="118">
        <v>0.0</v>
      </c>
      <c r="BA114" s="118">
        <v>0.0</v>
      </c>
      <c r="BB114" s="118">
        <v>-166.28103207883782</v>
      </c>
      <c r="BC114" s="118">
        <v>383.8722708755906</v>
      </c>
      <c r="BD114" s="118">
        <v>0.0</v>
      </c>
      <c r="BE114" s="118">
        <v>0.0</v>
      </c>
      <c r="BF114" s="118">
        <v>-550.1533029544285</v>
      </c>
      <c r="BG114" s="118"/>
      <c r="BH114" s="118"/>
      <c r="BI114" s="118"/>
      <c r="BJ114" s="118"/>
      <c r="BK114" s="118"/>
      <c r="BL114" s="118"/>
      <c r="BM114" s="118"/>
      <c r="BN114" s="118"/>
      <c r="BO114" s="118">
        <v>0.0</v>
      </c>
      <c r="BP114" s="118">
        <v>0.0</v>
      </c>
      <c r="BQ114" s="118"/>
      <c r="BR114" s="118"/>
      <c r="BS114" s="118">
        <v>0.0</v>
      </c>
      <c r="BT114" s="118">
        <v>0.0</v>
      </c>
      <c r="BU114" s="118">
        <v>0.0</v>
      </c>
      <c r="BV114" s="118">
        <v>0.0</v>
      </c>
      <c r="BW114" s="118"/>
      <c r="BX114" s="118"/>
      <c r="BY114" s="118"/>
      <c r="BZ114" s="118"/>
      <c r="CA114" s="119">
        <v>45813.0</v>
      </c>
      <c r="CB114" s="117" t="s">
        <v>354</v>
      </c>
      <c r="CC114" s="117" t="s">
        <v>471</v>
      </c>
      <c r="CD114" s="117" t="s">
        <v>472</v>
      </c>
      <c r="CE114" s="118">
        <v>5403.55</v>
      </c>
      <c r="CF114" s="118">
        <v>25.0</v>
      </c>
      <c r="CG114" s="118">
        <v>23.0</v>
      </c>
      <c r="CH114" s="117" t="s">
        <v>24</v>
      </c>
      <c r="CI114" s="117"/>
      <c r="CJ114" s="117"/>
      <c r="CK114" s="117" t="s">
        <v>372</v>
      </c>
      <c r="CL114" s="119">
        <v>46179.0</v>
      </c>
      <c r="CM114" s="117" t="s">
        <v>358</v>
      </c>
    </row>
    <row r="115">
      <c r="A115" s="114" t="s">
        <v>790</v>
      </c>
      <c r="B115" s="114" t="s">
        <v>215</v>
      </c>
      <c r="C115" s="114" t="s">
        <v>24</v>
      </c>
      <c r="D115" s="114" t="s">
        <v>360</v>
      </c>
      <c r="E115" s="114" t="s">
        <v>349</v>
      </c>
      <c r="F115" s="114"/>
      <c r="G115" s="114"/>
      <c r="H115" s="114"/>
      <c r="I115" s="115">
        <v>20177.0</v>
      </c>
      <c r="J115" s="114" t="s">
        <v>834</v>
      </c>
      <c r="K115" s="114" t="s">
        <v>361</v>
      </c>
      <c r="L115" s="116">
        <v>45813.0</v>
      </c>
      <c r="M115" s="114" t="s">
        <v>351</v>
      </c>
      <c r="N115" s="115">
        <v>6.0</v>
      </c>
      <c r="O115" s="114" t="s">
        <v>352</v>
      </c>
      <c r="P115" s="114" t="s">
        <v>975</v>
      </c>
      <c r="Q115" s="115">
        <v>-1494.3437406783896</v>
      </c>
      <c r="R115" s="115"/>
      <c r="S115" s="115"/>
      <c r="T115" s="115"/>
      <c r="U115" s="115"/>
      <c r="V115" s="115">
        <v>-1494.3437406783896</v>
      </c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>
        <v>0.0</v>
      </c>
      <c r="AH115" s="115">
        <v>0.0</v>
      </c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>
        <v>11023.088932886752</v>
      </c>
      <c r="AX115" s="115">
        <v>-25811.266746645008</v>
      </c>
      <c r="AY115" s="115">
        <v>12134.130376868909</v>
      </c>
      <c r="AZ115" s="115">
        <v>-17148.177739636245</v>
      </c>
      <c r="BA115" s="115">
        <v>4447.76999706094</v>
      </c>
      <c r="BB115" s="115">
        <v>-12901.72807690702</v>
      </c>
      <c r="BC115" s="115">
        <v>5484.115507135795</v>
      </c>
      <c r="BD115" s="115">
        <v>-14829.512788897686</v>
      </c>
      <c r="BE115" s="115">
        <v>10069.342109604244</v>
      </c>
      <c r="BF115" s="115">
        <v>-9177.902907688434</v>
      </c>
      <c r="BG115" s="115"/>
      <c r="BH115" s="115"/>
      <c r="BI115" s="115"/>
      <c r="BJ115" s="115"/>
      <c r="BK115" s="115"/>
      <c r="BL115" s="115"/>
      <c r="BM115" s="115"/>
      <c r="BN115" s="115"/>
      <c r="BO115" s="115">
        <v>0.0</v>
      </c>
      <c r="BP115" s="115">
        <v>0.0</v>
      </c>
      <c r="BQ115" s="115"/>
      <c r="BR115" s="115"/>
      <c r="BS115" s="115">
        <v>0.0</v>
      </c>
      <c r="BT115" s="115">
        <v>0.0</v>
      </c>
      <c r="BU115" s="115">
        <v>0.0</v>
      </c>
      <c r="BV115" s="115">
        <v>0.0</v>
      </c>
      <c r="BW115" s="115"/>
      <c r="BX115" s="115"/>
      <c r="BY115" s="115"/>
      <c r="BZ115" s="115"/>
      <c r="CA115" s="116">
        <v>45813.0</v>
      </c>
      <c r="CB115" s="114" t="s">
        <v>362</v>
      </c>
      <c r="CC115" s="114" t="s">
        <v>363</v>
      </c>
      <c r="CD115" s="114" t="s">
        <v>364</v>
      </c>
      <c r="CE115" s="115">
        <v>6054.26</v>
      </c>
      <c r="CF115" s="115">
        <v>25.0</v>
      </c>
      <c r="CG115" s="115">
        <v>23.0</v>
      </c>
      <c r="CH115" s="114" t="s">
        <v>24</v>
      </c>
      <c r="CI115" s="114"/>
      <c r="CJ115" s="114"/>
      <c r="CK115" s="114" t="s">
        <v>372</v>
      </c>
      <c r="CL115" s="116">
        <v>46179.0</v>
      </c>
      <c r="CM115" s="114" t="s">
        <v>358</v>
      </c>
    </row>
    <row r="116">
      <c r="A116" s="117" t="s">
        <v>711</v>
      </c>
      <c r="B116" s="117" t="s">
        <v>130</v>
      </c>
      <c r="C116" s="117" t="s">
        <v>24</v>
      </c>
      <c r="D116" s="117" t="s">
        <v>360</v>
      </c>
      <c r="E116" s="117" t="s">
        <v>349</v>
      </c>
      <c r="F116" s="117"/>
      <c r="G116" s="117"/>
      <c r="H116" s="117"/>
      <c r="I116" s="118">
        <v>20187.0</v>
      </c>
      <c r="J116" s="117" t="s">
        <v>832</v>
      </c>
      <c r="K116" s="117" t="s">
        <v>361</v>
      </c>
      <c r="L116" s="119">
        <v>45813.0</v>
      </c>
      <c r="M116" s="117" t="s">
        <v>351</v>
      </c>
      <c r="N116" s="118">
        <v>6.0</v>
      </c>
      <c r="O116" s="117" t="s">
        <v>352</v>
      </c>
      <c r="P116" s="117" t="s">
        <v>975</v>
      </c>
      <c r="Q116" s="118">
        <v>2195.590343797338</v>
      </c>
      <c r="R116" s="118"/>
      <c r="S116" s="118"/>
      <c r="T116" s="118"/>
      <c r="U116" s="118"/>
      <c r="V116" s="118">
        <v>2195.590343797338</v>
      </c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>
        <v>0.0</v>
      </c>
      <c r="AH116" s="118">
        <v>0.0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>
        <v>30060.895093085797</v>
      </c>
      <c r="AX116" s="118">
        <v>-44509.93482074301</v>
      </c>
      <c r="AY116" s="118">
        <v>29704.06448947659</v>
      </c>
      <c r="AZ116" s="118">
        <v>-28954.154103869358</v>
      </c>
      <c r="BA116" s="118">
        <v>16355.104404989233</v>
      </c>
      <c r="BB116" s="118">
        <v>-29668.235052328968</v>
      </c>
      <c r="BC116" s="118">
        <v>16431.177726469778</v>
      </c>
      <c r="BD116" s="118">
        <v>-17320.533538515494</v>
      </c>
      <c r="BE116" s="118">
        <v>9893.723601334774</v>
      </c>
      <c r="BF116" s="118">
        <v>-22317.498436628786</v>
      </c>
      <c r="BG116" s="118"/>
      <c r="BH116" s="118"/>
      <c r="BI116" s="118"/>
      <c r="BJ116" s="118"/>
      <c r="BK116" s="118"/>
      <c r="BL116" s="118"/>
      <c r="BM116" s="118"/>
      <c r="BN116" s="118"/>
      <c r="BO116" s="118">
        <v>0.0</v>
      </c>
      <c r="BP116" s="118">
        <v>0.0</v>
      </c>
      <c r="BQ116" s="118"/>
      <c r="BR116" s="118"/>
      <c r="BS116" s="118">
        <v>0.0</v>
      </c>
      <c r="BT116" s="118">
        <v>0.0</v>
      </c>
      <c r="BU116" s="118">
        <v>0.0</v>
      </c>
      <c r="BV116" s="118">
        <v>0.0</v>
      </c>
      <c r="BW116" s="118"/>
      <c r="BX116" s="118"/>
      <c r="BY116" s="118"/>
      <c r="BZ116" s="118"/>
      <c r="CA116" s="119">
        <v>45813.0</v>
      </c>
      <c r="CB116" s="117" t="s">
        <v>362</v>
      </c>
      <c r="CC116" s="117" t="s">
        <v>363</v>
      </c>
      <c r="CD116" s="117" t="s">
        <v>364</v>
      </c>
      <c r="CE116" s="118">
        <v>7897.92</v>
      </c>
      <c r="CF116" s="118">
        <v>25.0</v>
      </c>
      <c r="CG116" s="118">
        <v>23.0</v>
      </c>
      <c r="CH116" s="117" t="s">
        <v>24</v>
      </c>
      <c r="CI116" s="117"/>
      <c r="CJ116" s="117"/>
      <c r="CK116" s="117" t="s">
        <v>357</v>
      </c>
      <c r="CL116" s="119">
        <v>46179.0</v>
      </c>
      <c r="CM116" s="117" t="s">
        <v>358</v>
      </c>
    </row>
    <row r="117">
      <c r="A117" s="114" t="s">
        <v>709</v>
      </c>
      <c r="B117" s="114" t="s">
        <v>223</v>
      </c>
      <c r="C117" s="114" t="s">
        <v>24</v>
      </c>
      <c r="D117" s="114" t="s">
        <v>469</v>
      </c>
      <c r="E117" s="114" t="s">
        <v>349</v>
      </c>
      <c r="F117" s="114"/>
      <c r="G117" s="114"/>
      <c r="H117" s="114"/>
      <c r="I117" s="115">
        <v>19901.0</v>
      </c>
      <c r="J117" s="114" t="s">
        <v>840</v>
      </c>
      <c r="K117" s="114" t="s">
        <v>470</v>
      </c>
      <c r="L117" s="116">
        <v>45813.0</v>
      </c>
      <c r="M117" s="114" t="s">
        <v>351</v>
      </c>
      <c r="N117" s="115">
        <v>6.0</v>
      </c>
      <c r="O117" s="114" t="s">
        <v>352</v>
      </c>
      <c r="P117" s="114" t="s">
        <v>975</v>
      </c>
      <c r="Q117" s="115">
        <v>4574.118875698255</v>
      </c>
      <c r="R117" s="115"/>
      <c r="S117" s="115"/>
      <c r="T117" s="115"/>
      <c r="U117" s="115"/>
      <c r="V117" s="115">
        <v>4574.118875698255</v>
      </c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>
        <v>0.0</v>
      </c>
      <c r="AH117" s="115">
        <v>0.0</v>
      </c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>
        <v>13738.8609769886</v>
      </c>
      <c r="AX117" s="115">
        <v>-18739.371233599806</v>
      </c>
      <c r="AY117" s="115">
        <v>15052.531795071733</v>
      </c>
      <c r="AZ117" s="115">
        <v>-17293.140687626277</v>
      </c>
      <c r="BA117" s="115">
        <v>9327.960995642843</v>
      </c>
      <c r="BB117" s="115">
        <v>-13474.64709036257</v>
      </c>
      <c r="BC117" s="115">
        <v>3508.751482853357</v>
      </c>
      <c r="BD117" s="115">
        <v>-9576.486943893571</v>
      </c>
      <c r="BE117" s="115">
        <v>12015.690227197105</v>
      </c>
      <c r="BF117" s="115">
        <v>-10094.64086087662</v>
      </c>
      <c r="BG117" s="115"/>
      <c r="BH117" s="115"/>
      <c r="BI117" s="115"/>
      <c r="BJ117" s="115"/>
      <c r="BK117" s="115"/>
      <c r="BL117" s="115"/>
      <c r="BM117" s="115"/>
      <c r="BN117" s="115"/>
      <c r="BO117" s="115">
        <v>0.0</v>
      </c>
      <c r="BP117" s="115">
        <v>0.0</v>
      </c>
      <c r="BQ117" s="115"/>
      <c r="BR117" s="115"/>
      <c r="BS117" s="115">
        <v>0.0</v>
      </c>
      <c r="BT117" s="115">
        <v>0.0</v>
      </c>
      <c r="BU117" s="115">
        <v>0.0</v>
      </c>
      <c r="BV117" s="115">
        <v>0.0</v>
      </c>
      <c r="BW117" s="115"/>
      <c r="BX117" s="115"/>
      <c r="BY117" s="115"/>
      <c r="BZ117" s="115"/>
      <c r="CA117" s="116">
        <v>45813.0</v>
      </c>
      <c r="CB117" s="114" t="s">
        <v>354</v>
      </c>
      <c r="CC117" s="114" t="s">
        <v>471</v>
      </c>
      <c r="CD117" s="114" t="s">
        <v>472</v>
      </c>
      <c r="CE117" s="115">
        <v>10791.26</v>
      </c>
      <c r="CF117" s="115">
        <v>25.0</v>
      </c>
      <c r="CG117" s="115">
        <v>23.0</v>
      </c>
      <c r="CH117" s="114" t="s">
        <v>24</v>
      </c>
      <c r="CI117" s="114"/>
      <c r="CJ117" s="114"/>
      <c r="CK117" s="114" t="s">
        <v>357</v>
      </c>
      <c r="CL117" s="116">
        <v>46179.0</v>
      </c>
      <c r="CM117" s="114" t="s">
        <v>358</v>
      </c>
    </row>
    <row r="118">
      <c r="A118" s="117" t="s">
        <v>675</v>
      </c>
      <c r="B118" s="117" t="s">
        <v>700</v>
      </c>
      <c r="C118" s="117" t="s">
        <v>25</v>
      </c>
      <c r="D118" s="117" t="s">
        <v>389</v>
      </c>
      <c r="E118" s="117" t="s">
        <v>349</v>
      </c>
      <c r="F118" s="117"/>
      <c r="G118" s="117"/>
      <c r="H118" s="117"/>
      <c r="I118" s="118">
        <v>19662.0</v>
      </c>
      <c r="J118" s="117" t="s">
        <v>878</v>
      </c>
      <c r="K118" s="117" t="s">
        <v>390</v>
      </c>
      <c r="L118" s="119">
        <v>45813.0</v>
      </c>
      <c r="M118" s="117" t="s">
        <v>351</v>
      </c>
      <c r="N118" s="118">
        <v>6.0</v>
      </c>
      <c r="O118" s="117" t="s">
        <v>352</v>
      </c>
      <c r="P118" s="117" t="s">
        <v>975</v>
      </c>
      <c r="Q118" s="118">
        <v>431.0421551612926</v>
      </c>
      <c r="R118" s="118"/>
      <c r="S118" s="118"/>
      <c r="T118" s="118"/>
      <c r="U118" s="118"/>
      <c r="V118" s="118">
        <v>431.0421551612926</v>
      </c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>
        <v>0.0</v>
      </c>
      <c r="AH118" s="118">
        <v>0.0</v>
      </c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>
        <v>1673.4524272784197</v>
      </c>
      <c r="AX118" s="118">
        <v>-22765.84884721002</v>
      </c>
      <c r="AY118" s="118">
        <v>3790.8919982060042</v>
      </c>
      <c r="AZ118" s="118">
        <v>-12850.578196194561</v>
      </c>
      <c r="BA118" s="118">
        <v>2061.727152753522</v>
      </c>
      <c r="BB118" s="118">
        <v>-11875.874112280519</v>
      </c>
      <c r="BC118" s="118">
        <v>3115.3119681642843</v>
      </c>
      <c r="BD118" s="118">
        <v>-7478.96841674137</v>
      </c>
      <c r="BE118" s="118">
        <v>2798.9725713715243</v>
      </c>
      <c r="BF118" s="118">
        <v>-8249.463082321436</v>
      </c>
      <c r="BG118" s="118"/>
      <c r="BH118" s="118"/>
      <c r="BI118" s="118"/>
      <c r="BJ118" s="118"/>
      <c r="BK118" s="118"/>
      <c r="BL118" s="118"/>
      <c r="BM118" s="118"/>
      <c r="BN118" s="118"/>
      <c r="BO118" s="118">
        <v>0.0</v>
      </c>
      <c r="BP118" s="118">
        <v>0.0</v>
      </c>
      <c r="BQ118" s="118"/>
      <c r="BR118" s="118"/>
      <c r="BS118" s="118">
        <v>0.0</v>
      </c>
      <c r="BT118" s="118">
        <v>0.0</v>
      </c>
      <c r="BU118" s="118">
        <v>0.0</v>
      </c>
      <c r="BV118" s="118">
        <v>0.0</v>
      </c>
      <c r="BW118" s="118"/>
      <c r="BX118" s="118"/>
      <c r="BY118" s="118"/>
      <c r="BZ118" s="118"/>
      <c r="CA118" s="119">
        <v>45813.0</v>
      </c>
      <c r="CB118" s="117" t="s">
        <v>384</v>
      </c>
      <c r="CC118" s="117" t="s">
        <v>391</v>
      </c>
      <c r="CD118" s="117" t="s">
        <v>392</v>
      </c>
      <c r="CE118" s="118">
        <v>7096.96</v>
      </c>
      <c r="CF118" s="118">
        <v>25.0</v>
      </c>
      <c r="CG118" s="118">
        <v>23.0</v>
      </c>
      <c r="CH118" s="117" t="s">
        <v>247</v>
      </c>
      <c r="CI118" s="117"/>
      <c r="CJ118" s="117"/>
      <c r="CK118" s="117" t="s">
        <v>357</v>
      </c>
      <c r="CL118" s="119">
        <v>46179.0</v>
      </c>
      <c r="CM118" s="117" t="s">
        <v>358</v>
      </c>
    </row>
    <row r="119">
      <c r="A119" s="114" t="s">
        <v>709</v>
      </c>
      <c r="B119" s="114" t="s">
        <v>144</v>
      </c>
      <c r="C119" s="114" t="s">
        <v>24</v>
      </c>
      <c r="D119" s="114" t="s">
        <v>469</v>
      </c>
      <c r="E119" s="114" t="s">
        <v>349</v>
      </c>
      <c r="F119" s="114"/>
      <c r="G119" s="114"/>
      <c r="H119" s="114"/>
      <c r="I119" s="115">
        <v>19914.0</v>
      </c>
      <c r="J119" s="114" t="s">
        <v>832</v>
      </c>
      <c r="K119" s="114" t="s">
        <v>470</v>
      </c>
      <c r="L119" s="116">
        <v>45813.0</v>
      </c>
      <c r="M119" s="114" t="s">
        <v>351</v>
      </c>
      <c r="N119" s="115">
        <v>6.0</v>
      </c>
      <c r="O119" s="114" t="s">
        <v>352</v>
      </c>
      <c r="P119" s="114" t="s">
        <v>975</v>
      </c>
      <c r="Q119" s="115">
        <v>-2883.9069530478155</v>
      </c>
      <c r="R119" s="115"/>
      <c r="S119" s="115"/>
      <c r="T119" s="115"/>
      <c r="U119" s="115"/>
      <c r="V119" s="115">
        <v>-2883.9069530478155</v>
      </c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>
        <v>0.0</v>
      </c>
      <c r="AH119" s="115">
        <v>0.0</v>
      </c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>
        <v>30060.895093085797</v>
      </c>
      <c r="AX119" s="115">
        <v>-44509.93482074301</v>
      </c>
      <c r="AY119" s="115">
        <v>29704.06448947659</v>
      </c>
      <c r="AZ119" s="115">
        <v>-28954.154103869358</v>
      </c>
      <c r="BA119" s="115">
        <v>16355.104404989233</v>
      </c>
      <c r="BB119" s="115">
        <v>-29668.235052328968</v>
      </c>
      <c r="BC119" s="115">
        <v>16431.177726469778</v>
      </c>
      <c r="BD119" s="115">
        <v>-17320.533538515494</v>
      </c>
      <c r="BE119" s="115">
        <v>9893.723601334774</v>
      </c>
      <c r="BF119" s="115">
        <v>-22317.498436628786</v>
      </c>
      <c r="BG119" s="115"/>
      <c r="BH119" s="115"/>
      <c r="BI119" s="115"/>
      <c r="BJ119" s="115"/>
      <c r="BK119" s="115"/>
      <c r="BL119" s="115"/>
      <c r="BM119" s="115"/>
      <c r="BN119" s="115"/>
      <c r="BO119" s="115">
        <v>0.0</v>
      </c>
      <c r="BP119" s="115">
        <v>0.0</v>
      </c>
      <c r="BQ119" s="115"/>
      <c r="BR119" s="115"/>
      <c r="BS119" s="115">
        <v>0.0</v>
      </c>
      <c r="BT119" s="115">
        <v>0.0</v>
      </c>
      <c r="BU119" s="115">
        <v>0.0</v>
      </c>
      <c r="BV119" s="115">
        <v>0.0</v>
      </c>
      <c r="BW119" s="115"/>
      <c r="BX119" s="115"/>
      <c r="BY119" s="115"/>
      <c r="BZ119" s="115"/>
      <c r="CA119" s="116">
        <v>45813.0</v>
      </c>
      <c r="CB119" s="114" t="s">
        <v>354</v>
      </c>
      <c r="CC119" s="114" t="s">
        <v>471</v>
      </c>
      <c r="CD119" s="114" t="s">
        <v>477</v>
      </c>
      <c r="CE119" s="115">
        <v>3049.66</v>
      </c>
      <c r="CF119" s="115">
        <v>25.0</v>
      </c>
      <c r="CG119" s="115">
        <v>23.0</v>
      </c>
      <c r="CH119" s="114" t="s">
        <v>24</v>
      </c>
      <c r="CI119" s="114"/>
      <c r="CJ119" s="114"/>
      <c r="CK119" s="114" t="s">
        <v>372</v>
      </c>
      <c r="CL119" s="116">
        <v>46179.0</v>
      </c>
      <c r="CM119" s="114" t="s">
        <v>358</v>
      </c>
    </row>
    <row r="120">
      <c r="A120" s="117" t="s">
        <v>773</v>
      </c>
      <c r="B120" s="117" t="s">
        <v>117</v>
      </c>
      <c r="C120" s="117" t="s">
        <v>24</v>
      </c>
      <c r="D120" s="117" t="s">
        <v>506</v>
      </c>
      <c r="E120" s="117" t="s">
        <v>349</v>
      </c>
      <c r="F120" s="117"/>
      <c r="G120" s="117"/>
      <c r="H120" s="117"/>
      <c r="I120" s="118">
        <v>21573.0</v>
      </c>
      <c r="J120" s="117" t="s">
        <v>834</v>
      </c>
      <c r="K120" s="117" t="s">
        <v>507</v>
      </c>
      <c r="L120" s="119">
        <v>45813.0</v>
      </c>
      <c r="M120" s="117" t="s">
        <v>351</v>
      </c>
      <c r="N120" s="118">
        <v>6.0</v>
      </c>
      <c r="O120" s="117" t="s">
        <v>352</v>
      </c>
      <c r="P120" s="117" t="s">
        <v>975</v>
      </c>
      <c r="Q120" s="118">
        <v>-1398.099664885385</v>
      </c>
      <c r="R120" s="118"/>
      <c r="S120" s="118"/>
      <c r="T120" s="118"/>
      <c r="U120" s="118"/>
      <c r="V120" s="118">
        <v>-1398.099664885385</v>
      </c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>
        <v>0.0</v>
      </c>
      <c r="AH120" s="118">
        <v>0.0</v>
      </c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>
        <v>11023.088932886752</v>
      </c>
      <c r="AX120" s="118">
        <v>-25811.266746645008</v>
      </c>
      <c r="AY120" s="118">
        <v>12134.130376868909</v>
      </c>
      <c r="AZ120" s="118">
        <v>-17148.177739636245</v>
      </c>
      <c r="BA120" s="118">
        <v>4447.76999706094</v>
      </c>
      <c r="BB120" s="118">
        <v>-12901.72807690702</v>
      </c>
      <c r="BC120" s="118">
        <v>5484.115507135795</v>
      </c>
      <c r="BD120" s="118">
        <v>-14829.512788897686</v>
      </c>
      <c r="BE120" s="118">
        <v>10069.342109604244</v>
      </c>
      <c r="BF120" s="118">
        <v>-9177.902907688434</v>
      </c>
      <c r="BG120" s="118"/>
      <c r="BH120" s="118"/>
      <c r="BI120" s="118"/>
      <c r="BJ120" s="118"/>
      <c r="BK120" s="118"/>
      <c r="BL120" s="118"/>
      <c r="BM120" s="118"/>
      <c r="BN120" s="118"/>
      <c r="BO120" s="118">
        <v>0.0</v>
      </c>
      <c r="BP120" s="118">
        <v>0.0</v>
      </c>
      <c r="BQ120" s="118"/>
      <c r="BR120" s="118"/>
      <c r="BS120" s="118">
        <v>0.0</v>
      </c>
      <c r="BT120" s="118">
        <v>0.0</v>
      </c>
      <c r="BU120" s="118">
        <v>0.0</v>
      </c>
      <c r="BV120" s="118">
        <v>0.0</v>
      </c>
      <c r="BW120" s="118"/>
      <c r="BX120" s="118"/>
      <c r="BY120" s="118"/>
      <c r="BZ120" s="118"/>
      <c r="CA120" s="119">
        <v>45813.0</v>
      </c>
      <c r="CB120" s="117" t="s">
        <v>354</v>
      </c>
      <c r="CC120" s="117" t="s">
        <v>508</v>
      </c>
      <c r="CD120" s="117" t="s">
        <v>509</v>
      </c>
      <c r="CE120" s="118">
        <v>9784.82</v>
      </c>
      <c r="CF120" s="118">
        <v>25.0</v>
      </c>
      <c r="CG120" s="118">
        <v>23.0</v>
      </c>
      <c r="CH120" s="117" t="s">
        <v>24</v>
      </c>
      <c r="CI120" s="117"/>
      <c r="CJ120" s="117"/>
      <c r="CK120" s="117" t="s">
        <v>372</v>
      </c>
      <c r="CL120" s="119">
        <v>46179.0</v>
      </c>
      <c r="CM120" s="117" t="s">
        <v>358</v>
      </c>
    </row>
    <row r="121">
      <c r="A121" s="114" t="s">
        <v>679</v>
      </c>
      <c r="B121" s="114" t="s">
        <v>704</v>
      </c>
      <c r="C121" s="114" t="s">
        <v>27</v>
      </c>
      <c r="D121" s="114" t="s">
        <v>367</v>
      </c>
      <c r="E121" s="114" t="s">
        <v>349</v>
      </c>
      <c r="F121" s="114"/>
      <c r="G121" s="114"/>
      <c r="H121" s="114"/>
      <c r="I121" s="115">
        <v>20099.0</v>
      </c>
      <c r="J121" s="114" t="s">
        <v>874</v>
      </c>
      <c r="K121" s="114" t="s">
        <v>368</v>
      </c>
      <c r="L121" s="116">
        <v>45813.0</v>
      </c>
      <c r="M121" s="114" t="s">
        <v>351</v>
      </c>
      <c r="N121" s="115">
        <v>6.0</v>
      </c>
      <c r="O121" s="114" t="s">
        <v>352</v>
      </c>
      <c r="P121" s="114" t="s">
        <v>975</v>
      </c>
      <c r="Q121" s="115">
        <v>-4115.828687469373</v>
      </c>
      <c r="R121" s="115"/>
      <c r="S121" s="115"/>
      <c r="T121" s="115"/>
      <c r="U121" s="115"/>
      <c r="V121" s="115">
        <v>-4115.828687469373</v>
      </c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>
        <v>0.0</v>
      </c>
      <c r="AH121" s="115">
        <v>0.0</v>
      </c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>
        <v>4230.686608128652</v>
      </c>
      <c r="AX121" s="115">
        <v>-36636.17153084852</v>
      </c>
      <c r="AY121" s="115">
        <v>8711.752645028697</v>
      </c>
      <c r="AZ121" s="115">
        <v>-31035.38049908031</v>
      </c>
      <c r="BA121" s="115">
        <v>6845.664975164651</v>
      </c>
      <c r="BB121" s="115">
        <v>-19052.04926904127</v>
      </c>
      <c r="BC121" s="115">
        <v>15978.68802112385</v>
      </c>
      <c r="BD121" s="115">
        <v>-10631.00163863007</v>
      </c>
      <c r="BE121" s="115">
        <v>10153.688643283876</v>
      </c>
      <c r="BF121" s="115">
        <v>-27707.759319654273</v>
      </c>
      <c r="BG121" s="115"/>
      <c r="BH121" s="115"/>
      <c r="BI121" s="115"/>
      <c r="BJ121" s="115"/>
      <c r="BK121" s="115"/>
      <c r="BL121" s="115"/>
      <c r="BM121" s="115"/>
      <c r="BN121" s="115"/>
      <c r="BO121" s="115">
        <v>0.0</v>
      </c>
      <c r="BP121" s="115">
        <v>0.0</v>
      </c>
      <c r="BQ121" s="115"/>
      <c r="BR121" s="115"/>
      <c r="BS121" s="115">
        <v>0.0</v>
      </c>
      <c r="BT121" s="115">
        <v>0.0</v>
      </c>
      <c r="BU121" s="115">
        <v>0.0</v>
      </c>
      <c r="BV121" s="115">
        <v>0.0</v>
      </c>
      <c r="BW121" s="115"/>
      <c r="BX121" s="115"/>
      <c r="BY121" s="115"/>
      <c r="BZ121" s="115"/>
      <c r="CA121" s="116">
        <v>45813.0</v>
      </c>
      <c r="CB121" s="114" t="s">
        <v>369</v>
      </c>
      <c r="CC121" s="114" t="s">
        <v>370</v>
      </c>
      <c r="CD121" s="114" t="s">
        <v>371</v>
      </c>
      <c r="CE121" s="115">
        <v>11630.23</v>
      </c>
      <c r="CF121" s="115">
        <v>25.0</v>
      </c>
      <c r="CG121" s="115">
        <v>23.0</v>
      </c>
      <c r="CH121" s="114" t="s">
        <v>247</v>
      </c>
      <c r="CI121" s="114"/>
      <c r="CJ121" s="114"/>
      <c r="CK121" s="114" t="s">
        <v>372</v>
      </c>
      <c r="CL121" s="116">
        <v>46179.0</v>
      </c>
      <c r="CM121" s="114" t="s">
        <v>358</v>
      </c>
    </row>
    <row r="122">
      <c r="A122" s="117" t="s">
        <v>683</v>
      </c>
      <c r="B122" s="117" t="s">
        <v>794</v>
      </c>
      <c r="C122" s="117" t="s">
        <v>25</v>
      </c>
      <c r="D122" s="117" t="s">
        <v>437</v>
      </c>
      <c r="E122" s="117" t="s">
        <v>349</v>
      </c>
      <c r="F122" s="117"/>
      <c r="G122" s="117"/>
      <c r="H122" s="117"/>
      <c r="I122" s="118">
        <v>21769.0</v>
      </c>
      <c r="J122" s="117" t="s">
        <v>832</v>
      </c>
      <c r="K122" s="117" t="s">
        <v>438</v>
      </c>
      <c r="L122" s="119">
        <v>45813.0</v>
      </c>
      <c r="M122" s="117" t="s">
        <v>351</v>
      </c>
      <c r="N122" s="118">
        <v>6.0</v>
      </c>
      <c r="O122" s="117" t="s">
        <v>352</v>
      </c>
      <c r="P122" s="117" t="s">
        <v>975</v>
      </c>
      <c r="Q122" s="118">
        <v>5535.941884216636</v>
      </c>
      <c r="R122" s="118"/>
      <c r="S122" s="118"/>
      <c r="T122" s="118"/>
      <c r="U122" s="118"/>
      <c r="V122" s="118">
        <v>5535.941884216636</v>
      </c>
      <c r="W122" s="118"/>
      <c r="X122" s="118"/>
      <c r="Y122" s="118"/>
      <c r="Z122" s="118"/>
      <c r="AA122" s="118"/>
      <c r="AB122" s="118"/>
      <c r="AC122" s="118"/>
      <c r="AD122" s="118"/>
      <c r="AE122" s="118"/>
      <c r="AF122" s="118"/>
      <c r="AG122" s="118">
        <v>0.0</v>
      </c>
      <c r="AH122" s="118">
        <v>0.0</v>
      </c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118"/>
      <c r="AS122" s="118"/>
      <c r="AT122" s="118"/>
      <c r="AU122" s="118"/>
      <c r="AV122" s="118"/>
      <c r="AW122" s="118">
        <v>30060.895093085797</v>
      </c>
      <c r="AX122" s="118">
        <v>-44509.93482074301</v>
      </c>
      <c r="AY122" s="118">
        <v>29704.06448947659</v>
      </c>
      <c r="AZ122" s="118">
        <v>-28954.154103869358</v>
      </c>
      <c r="BA122" s="118">
        <v>16355.104404989233</v>
      </c>
      <c r="BB122" s="118">
        <v>-29668.235052328968</v>
      </c>
      <c r="BC122" s="118">
        <v>16431.177726469778</v>
      </c>
      <c r="BD122" s="118">
        <v>-17320.533538515494</v>
      </c>
      <c r="BE122" s="118">
        <v>9893.723601334774</v>
      </c>
      <c r="BF122" s="118">
        <v>-22317.498436628786</v>
      </c>
      <c r="BG122" s="118"/>
      <c r="BH122" s="118"/>
      <c r="BI122" s="118"/>
      <c r="BJ122" s="118"/>
      <c r="BK122" s="118"/>
      <c r="BL122" s="118"/>
      <c r="BM122" s="118"/>
      <c r="BN122" s="118"/>
      <c r="BO122" s="118">
        <v>0.0</v>
      </c>
      <c r="BP122" s="118">
        <v>0.0</v>
      </c>
      <c r="BQ122" s="118"/>
      <c r="BR122" s="118"/>
      <c r="BS122" s="118">
        <v>0.0</v>
      </c>
      <c r="BT122" s="118">
        <v>0.0</v>
      </c>
      <c r="BU122" s="118">
        <v>0.0</v>
      </c>
      <c r="BV122" s="118">
        <v>0.0</v>
      </c>
      <c r="BW122" s="118"/>
      <c r="BX122" s="118"/>
      <c r="BY122" s="118"/>
      <c r="BZ122" s="118"/>
      <c r="CA122" s="119">
        <v>45813.0</v>
      </c>
      <c r="CB122" s="117" t="s">
        <v>354</v>
      </c>
      <c r="CC122" s="117" t="s">
        <v>466</v>
      </c>
      <c r="CD122" s="117" t="s">
        <v>767</v>
      </c>
      <c r="CE122" s="118">
        <v>5144.86</v>
      </c>
      <c r="CF122" s="118">
        <v>25.0</v>
      </c>
      <c r="CG122" s="118">
        <v>23.0</v>
      </c>
      <c r="CH122" s="117" t="s">
        <v>247</v>
      </c>
      <c r="CI122" s="117"/>
      <c r="CJ122" s="117"/>
      <c r="CK122" s="117" t="s">
        <v>357</v>
      </c>
      <c r="CL122" s="119">
        <v>46179.0</v>
      </c>
      <c r="CM122" s="117" t="s">
        <v>358</v>
      </c>
    </row>
    <row r="123">
      <c r="A123" s="114" t="s">
        <v>773</v>
      </c>
      <c r="B123" s="114" t="s">
        <v>219</v>
      </c>
      <c r="C123" s="114" t="s">
        <v>24</v>
      </c>
      <c r="D123" s="114" t="s">
        <v>506</v>
      </c>
      <c r="E123" s="114" t="s">
        <v>349</v>
      </c>
      <c r="F123" s="114"/>
      <c r="G123" s="114"/>
      <c r="H123" s="114"/>
      <c r="I123" s="115">
        <v>21586.0</v>
      </c>
      <c r="J123" s="114" t="s">
        <v>834</v>
      </c>
      <c r="K123" s="114" t="s">
        <v>507</v>
      </c>
      <c r="L123" s="116">
        <v>45813.0</v>
      </c>
      <c r="M123" s="114" t="s">
        <v>351</v>
      </c>
      <c r="N123" s="115">
        <v>6.0</v>
      </c>
      <c r="O123" s="114" t="s">
        <v>352</v>
      </c>
      <c r="P123" s="114" t="s">
        <v>975</v>
      </c>
      <c r="Q123" s="115">
        <v>3104.977379261573</v>
      </c>
      <c r="R123" s="115"/>
      <c r="S123" s="115"/>
      <c r="T123" s="115"/>
      <c r="U123" s="115"/>
      <c r="V123" s="115">
        <v>3104.977379261573</v>
      </c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>
        <v>0.0</v>
      </c>
      <c r="AH123" s="115">
        <v>0.0</v>
      </c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>
        <v>11023.088932886752</v>
      </c>
      <c r="AX123" s="115">
        <v>-25811.266746645008</v>
      </c>
      <c r="AY123" s="115">
        <v>12134.130376868909</v>
      </c>
      <c r="AZ123" s="115">
        <v>-17148.177739636245</v>
      </c>
      <c r="BA123" s="115">
        <v>4447.76999706094</v>
      </c>
      <c r="BB123" s="115">
        <v>-12901.72807690702</v>
      </c>
      <c r="BC123" s="115">
        <v>5484.115507135795</v>
      </c>
      <c r="BD123" s="115">
        <v>-14829.512788897686</v>
      </c>
      <c r="BE123" s="115">
        <v>10069.342109604244</v>
      </c>
      <c r="BF123" s="115">
        <v>-9177.902907688434</v>
      </c>
      <c r="BG123" s="115"/>
      <c r="BH123" s="115"/>
      <c r="BI123" s="115"/>
      <c r="BJ123" s="115"/>
      <c r="BK123" s="115"/>
      <c r="BL123" s="115"/>
      <c r="BM123" s="115"/>
      <c r="BN123" s="115"/>
      <c r="BO123" s="115">
        <v>0.0</v>
      </c>
      <c r="BP123" s="115">
        <v>0.0</v>
      </c>
      <c r="BQ123" s="115"/>
      <c r="BR123" s="115"/>
      <c r="BS123" s="115">
        <v>0.0</v>
      </c>
      <c r="BT123" s="115">
        <v>0.0</v>
      </c>
      <c r="BU123" s="115">
        <v>0.0</v>
      </c>
      <c r="BV123" s="115">
        <v>0.0</v>
      </c>
      <c r="BW123" s="115"/>
      <c r="BX123" s="115"/>
      <c r="BY123" s="115"/>
      <c r="BZ123" s="115"/>
      <c r="CA123" s="116">
        <v>45813.0</v>
      </c>
      <c r="CB123" s="114" t="s">
        <v>354</v>
      </c>
      <c r="CC123" s="114" t="s">
        <v>508</v>
      </c>
      <c r="CD123" s="114" t="s">
        <v>509</v>
      </c>
      <c r="CE123" s="115">
        <v>7556.87</v>
      </c>
      <c r="CF123" s="115">
        <v>25.0</v>
      </c>
      <c r="CG123" s="115">
        <v>23.0</v>
      </c>
      <c r="CH123" s="114" t="s">
        <v>24</v>
      </c>
      <c r="CI123" s="114"/>
      <c r="CJ123" s="114"/>
      <c r="CK123" s="114" t="s">
        <v>357</v>
      </c>
      <c r="CL123" s="116">
        <v>46179.0</v>
      </c>
      <c r="CM123" s="114" t="s">
        <v>358</v>
      </c>
    </row>
    <row r="124">
      <c r="A124" s="117" t="s">
        <v>773</v>
      </c>
      <c r="B124" s="117" t="s">
        <v>217</v>
      </c>
      <c r="C124" s="117" t="s">
        <v>24</v>
      </c>
      <c r="D124" s="117" t="s">
        <v>506</v>
      </c>
      <c r="E124" s="117" t="s">
        <v>349</v>
      </c>
      <c r="F124" s="117"/>
      <c r="G124" s="117"/>
      <c r="H124" s="117"/>
      <c r="I124" s="118">
        <v>21574.0</v>
      </c>
      <c r="J124" s="117" t="s">
        <v>834</v>
      </c>
      <c r="K124" s="117" t="s">
        <v>507</v>
      </c>
      <c r="L124" s="119">
        <v>45813.0</v>
      </c>
      <c r="M124" s="117" t="s">
        <v>351</v>
      </c>
      <c r="N124" s="118">
        <v>6.0</v>
      </c>
      <c r="O124" s="117" t="s">
        <v>352</v>
      </c>
      <c r="P124" s="117" t="s">
        <v>975</v>
      </c>
      <c r="Q124" s="118">
        <v>72.38829887616862</v>
      </c>
      <c r="R124" s="118"/>
      <c r="S124" s="118"/>
      <c r="T124" s="118"/>
      <c r="U124" s="118"/>
      <c r="V124" s="118">
        <v>72.38829887616862</v>
      </c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>
        <v>0.0</v>
      </c>
      <c r="AH124" s="118">
        <v>0.0</v>
      </c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>
        <v>11023.088932886752</v>
      </c>
      <c r="AX124" s="118">
        <v>-25811.266746645008</v>
      </c>
      <c r="AY124" s="118">
        <v>12134.130376868909</v>
      </c>
      <c r="AZ124" s="118">
        <v>-17148.177739636245</v>
      </c>
      <c r="BA124" s="118">
        <v>4447.76999706094</v>
      </c>
      <c r="BB124" s="118">
        <v>-12901.72807690702</v>
      </c>
      <c r="BC124" s="118">
        <v>5484.115507135795</v>
      </c>
      <c r="BD124" s="118">
        <v>-14829.512788897686</v>
      </c>
      <c r="BE124" s="118">
        <v>10069.342109604244</v>
      </c>
      <c r="BF124" s="118">
        <v>-9177.902907688434</v>
      </c>
      <c r="BG124" s="118"/>
      <c r="BH124" s="118"/>
      <c r="BI124" s="118"/>
      <c r="BJ124" s="118"/>
      <c r="BK124" s="118"/>
      <c r="BL124" s="118"/>
      <c r="BM124" s="118"/>
      <c r="BN124" s="118"/>
      <c r="BO124" s="118">
        <v>0.0</v>
      </c>
      <c r="BP124" s="118">
        <v>0.0</v>
      </c>
      <c r="BQ124" s="118"/>
      <c r="BR124" s="118"/>
      <c r="BS124" s="118">
        <v>0.0</v>
      </c>
      <c r="BT124" s="118">
        <v>0.0</v>
      </c>
      <c r="BU124" s="118">
        <v>0.0</v>
      </c>
      <c r="BV124" s="118">
        <v>0.0</v>
      </c>
      <c r="BW124" s="118"/>
      <c r="BX124" s="118"/>
      <c r="BY124" s="118"/>
      <c r="BZ124" s="118"/>
      <c r="CA124" s="119">
        <v>45813.0</v>
      </c>
      <c r="CB124" s="117" t="s">
        <v>354</v>
      </c>
      <c r="CC124" s="117" t="s">
        <v>508</v>
      </c>
      <c r="CD124" s="117" t="s">
        <v>509</v>
      </c>
      <c r="CE124" s="118">
        <v>7776.27</v>
      </c>
      <c r="CF124" s="118">
        <v>25.0</v>
      </c>
      <c r="CG124" s="118">
        <v>23.0</v>
      </c>
      <c r="CH124" s="117" t="s">
        <v>24</v>
      </c>
      <c r="CI124" s="117"/>
      <c r="CJ124" s="117"/>
      <c r="CK124" s="117" t="s">
        <v>357</v>
      </c>
      <c r="CL124" s="119">
        <v>46179.0</v>
      </c>
      <c r="CM124" s="117" t="s">
        <v>358</v>
      </c>
    </row>
    <row r="125">
      <c r="A125" s="114" t="s">
        <v>696</v>
      </c>
      <c r="B125" s="114" t="s">
        <v>706</v>
      </c>
      <c r="C125" s="114" t="s">
        <v>25</v>
      </c>
      <c r="D125" s="114" t="s">
        <v>400</v>
      </c>
      <c r="E125" s="114" t="s">
        <v>349</v>
      </c>
      <c r="F125" s="114"/>
      <c r="G125" s="114"/>
      <c r="H125" s="114"/>
      <c r="I125" s="115">
        <v>16512.0</v>
      </c>
      <c r="J125" s="114" t="s">
        <v>865</v>
      </c>
      <c r="K125" s="114" t="s">
        <v>401</v>
      </c>
      <c r="L125" s="116">
        <v>45813.0</v>
      </c>
      <c r="M125" s="114" t="s">
        <v>351</v>
      </c>
      <c r="N125" s="115">
        <v>6.0</v>
      </c>
      <c r="O125" s="114" t="s">
        <v>352</v>
      </c>
      <c r="P125" s="114" t="s">
        <v>975</v>
      </c>
      <c r="Q125" s="115">
        <v>-91.88199007183903</v>
      </c>
      <c r="R125" s="115"/>
      <c r="S125" s="115"/>
      <c r="T125" s="115"/>
      <c r="U125" s="115"/>
      <c r="V125" s="115">
        <v>-91.88199007183903</v>
      </c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>
        <v>0.0</v>
      </c>
      <c r="AH125" s="115">
        <v>0.0</v>
      </c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>
        <v>10892.112605580902</v>
      </c>
      <c r="AX125" s="115">
        <v>-24651.567619473462</v>
      </c>
      <c r="AY125" s="115">
        <v>7385.481928946681</v>
      </c>
      <c r="AZ125" s="115">
        <v>-24118.064305917513</v>
      </c>
      <c r="BA125" s="115">
        <v>9376.774876916748</v>
      </c>
      <c r="BB125" s="115">
        <v>-5201.793424083996</v>
      </c>
      <c r="BC125" s="115">
        <v>6215.003473979511</v>
      </c>
      <c r="BD125" s="115">
        <v>-8590.630634683657</v>
      </c>
      <c r="BE125" s="115">
        <v>11109.99259377399</v>
      </c>
      <c r="BF125" s="115">
        <v>-4559.383980237091</v>
      </c>
      <c r="BG125" s="115"/>
      <c r="BH125" s="115"/>
      <c r="BI125" s="115"/>
      <c r="BJ125" s="115"/>
      <c r="BK125" s="115"/>
      <c r="BL125" s="115"/>
      <c r="BM125" s="115"/>
      <c r="BN125" s="115"/>
      <c r="BO125" s="115">
        <v>0.0</v>
      </c>
      <c r="BP125" s="115">
        <v>0.0</v>
      </c>
      <c r="BQ125" s="115"/>
      <c r="BR125" s="115"/>
      <c r="BS125" s="115">
        <v>0.0</v>
      </c>
      <c r="BT125" s="115">
        <v>0.0</v>
      </c>
      <c r="BU125" s="115">
        <v>0.0</v>
      </c>
      <c r="BV125" s="115">
        <v>0.0</v>
      </c>
      <c r="BW125" s="115"/>
      <c r="BX125" s="115"/>
      <c r="BY125" s="115"/>
      <c r="BZ125" s="115"/>
      <c r="CA125" s="116">
        <v>45813.0</v>
      </c>
      <c r="CB125" s="114" t="s">
        <v>384</v>
      </c>
      <c r="CC125" s="114" t="s">
        <v>391</v>
      </c>
      <c r="CD125" s="114" t="s">
        <v>392</v>
      </c>
      <c r="CE125" s="115">
        <v>5838.21</v>
      </c>
      <c r="CF125" s="115">
        <v>25.0</v>
      </c>
      <c r="CG125" s="115">
        <v>23.0</v>
      </c>
      <c r="CH125" s="114" t="s">
        <v>247</v>
      </c>
      <c r="CI125" s="114"/>
      <c r="CJ125" s="114"/>
      <c r="CK125" s="114" t="s">
        <v>372</v>
      </c>
      <c r="CL125" s="116">
        <v>46179.0</v>
      </c>
      <c r="CM125" s="114" t="s">
        <v>358</v>
      </c>
    </row>
    <row r="126">
      <c r="A126" s="117" t="s">
        <v>790</v>
      </c>
      <c r="B126" s="117" t="s">
        <v>140</v>
      </c>
      <c r="C126" s="117" t="s">
        <v>24</v>
      </c>
      <c r="D126" s="117" t="s">
        <v>360</v>
      </c>
      <c r="E126" s="117" t="s">
        <v>349</v>
      </c>
      <c r="F126" s="117"/>
      <c r="G126" s="117"/>
      <c r="H126" s="117"/>
      <c r="I126" s="118">
        <v>20162.0</v>
      </c>
      <c r="J126" s="117" t="s">
        <v>834</v>
      </c>
      <c r="K126" s="117" t="s">
        <v>361</v>
      </c>
      <c r="L126" s="119">
        <v>45813.0</v>
      </c>
      <c r="M126" s="117" t="s">
        <v>351</v>
      </c>
      <c r="N126" s="118">
        <v>6.0</v>
      </c>
      <c r="O126" s="117" t="s">
        <v>352</v>
      </c>
      <c r="P126" s="117" t="s">
        <v>975</v>
      </c>
      <c r="Q126" s="118">
        <v>-1786.6730674523778</v>
      </c>
      <c r="R126" s="118"/>
      <c r="S126" s="118"/>
      <c r="T126" s="118"/>
      <c r="U126" s="118"/>
      <c r="V126" s="118">
        <v>-1786.6730674523778</v>
      </c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>
        <v>0.0</v>
      </c>
      <c r="AH126" s="118">
        <v>0.0</v>
      </c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118"/>
      <c r="AS126" s="118"/>
      <c r="AT126" s="118"/>
      <c r="AU126" s="118"/>
      <c r="AV126" s="118"/>
      <c r="AW126" s="118">
        <v>11023.088932886752</v>
      </c>
      <c r="AX126" s="118">
        <v>-25811.266746645008</v>
      </c>
      <c r="AY126" s="118">
        <v>12134.130376868909</v>
      </c>
      <c r="AZ126" s="118">
        <v>-17148.177739636245</v>
      </c>
      <c r="BA126" s="118">
        <v>4447.76999706094</v>
      </c>
      <c r="BB126" s="118">
        <v>-12901.72807690702</v>
      </c>
      <c r="BC126" s="118">
        <v>5484.115507135795</v>
      </c>
      <c r="BD126" s="118">
        <v>-14829.512788897686</v>
      </c>
      <c r="BE126" s="118">
        <v>10069.342109604244</v>
      </c>
      <c r="BF126" s="118">
        <v>-9177.902907688434</v>
      </c>
      <c r="BG126" s="118"/>
      <c r="BH126" s="118"/>
      <c r="BI126" s="118"/>
      <c r="BJ126" s="118"/>
      <c r="BK126" s="118"/>
      <c r="BL126" s="118"/>
      <c r="BM126" s="118"/>
      <c r="BN126" s="118"/>
      <c r="BO126" s="118">
        <v>0.0</v>
      </c>
      <c r="BP126" s="118">
        <v>0.0</v>
      </c>
      <c r="BQ126" s="118"/>
      <c r="BR126" s="118"/>
      <c r="BS126" s="118">
        <v>0.0</v>
      </c>
      <c r="BT126" s="118">
        <v>0.0</v>
      </c>
      <c r="BU126" s="118">
        <v>0.0</v>
      </c>
      <c r="BV126" s="118">
        <v>0.0</v>
      </c>
      <c r="BW126" s="118"/>
      <c r="BX126" s="118"/>
      <c r="BY126" s="118"/>
      <c r="BZ126" s="118"/>
      <c r="CA126" s="119">
        <v>45813.0</v>
      </c>
      <c r="CB126" s="117" t="s">
        <v>362</v>
      </c>
      <c r="CC126" s="117" t="s">
        <v>363</v>
      </c>
      <c r="CD126" s="117" t="s">
        <v>364</v>
      </c>
      <c r="CE126" s="118">
        <v>3368.76</v>
      </c>
      <c r="CF126" s="118">
        <v>25.0</v>
      </c>
      <c r="CG126" s="118">
        <v>23.0</v>
      </c>
      <c r="CH126" s="117" t="s">
        <v>24</v>
      </c>
      <c r="CI126" s="117"/>
      <c r="CJ126" s="117"/>
      <c r="CK126" s="117" t="s">
        <v>372</v>
      </c>
      <c r="CL126" s="119">
        <v>46179.0</v>
      </c>
      <c r="CM126" s="117" t="s">
        <v>358</v>
      </c>
    </row>
    <row r="127">
      <c r="A127" s="114" t="s">
        <v>694</v>
      </c>
      <c r="B127" s="114" t="s">
        <v>798</v>
      </c>
      <c r="C127" s="114" t="s">
        <v>27</v>
      </c>
      <c r="D127" s="114" t="s">
        <v>411</v>
      </c>
      <c r="E127" s="114" t="s">
        <v>349</v>
      </c>
      <c r="F127" s="114"/>
      <c r="G127" s="114"/>
      <c r="H127" s="114"/>
      <c r="I127" s="115">
        <v>13168.0</v>
      </c>
      <c r="J127" s="114" t="s">
        <v>880</v>
      </c>
      <c r="K127" s="114" t="s">
        <v>412</v>
      </c>
      <c r="L127" s="116">
        <v>45813.0</v>
      </c>
      <c r="M127" s="114" t="s">
        <v>351</v>
      </c>
      <c r="N127" s="115">
        <v>6.0</v>
      </c>
      <c r="O127" s="114" t="s">
        <v>352</v>
      </c>
      <c r="P127" s="114" t="s">
        <v>975</v>
      </c>
      <c r="Q127" s="115">
        <v>0.2900836456230991</v>
      </c>
      <c r="R127" s="115"/>
      <c r="S127" s="115"/>
      <c r="T127" s="115"/>
      <c r="U127" s="115"/>
      <c r="V127" s="115">
        <v>0.2900836456230991</v>
      </c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>
        <v>0.0</v>
      </c>
      <c r="AH127" s="115">
        <v>0.0</v>
      </c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>
        <v>16172.349781690762</v>
      </c>
      <c r="AX127" s="115">
        <v>-15296.572016524242</v>
      </c>
      <c r="AY127" s="115">
        <v>16801.87012816445</v>
      </c>
      <c r="AZ127" s="115">
        <v>-13282.162500994285</v>
      </c>
      <c r="BA127" s="115">
        <v>4787.187557875283</v>
      </c>
      <c r="BB127" s="115">
        <v>-7595.137964802339</v>
      </c>
      <c r="BC127" s="115">
        <v>6296.618756504383</v>
      </c>
      <c r="BD127" s="115">
        <v>-6401.400708261834</v>
      </c>
      <c r="BE127" s="115">
        <v>4872.271230856857</v>
      </c>
      <c r="BF127" s="115">
        <v>-7575.439686026461</v>
      </c>
      <c r="BG127" s="115"/>
      <c r="BH127" s="115"/>
      <c r="BI127" s="115"/>
      <c r="BJ127" s="115"/>
      <c r="BK127" s="115"/>
      <c r="BL127" s="115"/>
      <c r="BM127" s="115"/>
      <c r="BN127" s="115"/>
      <c r="BO127" s="115">
        <v>0.0</v>
      </c>
      <c r="BP127" s="115">
        <v>0.0</v>
      </c>
      <c r="BQ127" s="115"/>
      <c r="BR127" s="115"/>
      <c r="BS127" s="115">
        <v>0.0</v>
      </c>
      <c r="BT127" s="115">
        <v>0.0</v>
      </c>
      <c r="BU127" s="115">
        <v>0.0</v>
      </c>
      <c r="BV127" s="115">
        <v>0.0</v>
      </c>
      <c r="BW127" s="115"/>
      <c r="BX127" s="115"/>
      <c r="BY127" s="115"/>
      <c r="BZ127" s="115"/>
      <c r="CA127" s="116">
        <v>45813.0</v>
      </c>
      <c r="CB127" s="114" t="s">
        <v>369</v>
      </c>
      <c r="CC127" s="114" t="s">
        <v>370</v>
      </c>
      <c r="CD127" s="114" t="s">
        <v>371</v>
      </c>
      <c r="CE127" s="115">
        <v>1795.54</v>
      </c>
      <c r="CF127" s="115">
        <v>25.0</v>
      </c>
      <c r="CG127" s="115">
        <v>23.0</v>
      </c>
      <c r="CH127" s="114" t="s">
        <v>247</v>
      </c>
      <c r="CI127" s="114"/>
      <c r="CJ127" s="114"/>
      <c r="CK127" s="114" t="s">
        <v>357</v>
      </c>
      <c r="CL127" s="116">
        <v>46179.0</v>
      </c>
      <c r="CM127" s="114" t="s">
        <v>358</v>
      </c>
    </row>
    <row r="128">
      <c r="A128" s="117" t="s">
        <v>696</v>
      </c>
      <c r="B128" s="117" t="s">
        <v>697</v>
      </c>
      <c r="C128" s="117" t="s">
        <v>25</v>
      </c>
      <c r="D128" s="117" t="s">
        <v>444</v>
      </c>
      <c r="E128" s="117" t="s">
        <v>349</v>
      </c>
      <c r="F128" s="117"/>
      <c r="G128" s="117"/>
      <c r="H128" s="117"/>
      <c r="I128" s="118">
        <v>21335.0</v>
      </c>
      <c r="J128" s="117" t="s">
        <v>867</v>
      </c>
      <c r="K128" s="117" t="s">
        <v>445</v>
      </c>
      <c r="L128" s="119">
        <v>45813.0</v>
      </c>
      <c r="M128" s="117" t="s">
        <v>351</v>
      </c>
      <c r="N128" s="118">
        <v>6.0</v>
      </c>
      <c r="O128" s="117" t="s">
        <v>352</v>
      </c>
      <c r="P128" s="117" t="s">
        <v>975</v>
      </c>
      <c r="Q128" s="118">
        <v>-454.39800637033</v>
      </c>
      <c r="R128" s="118"/>
      <c r="S128" s="118"/>
      <c r="T128" s="118"/>
      <c r="U128" s="118"/>
      <c r="V128" s="118">
        <v>-454.39800637033</v>
      </c>
      <c r="W128" s="118"/>
      <c r="X128" s="118"/>
      <c r="Y128" s="118"/>
      <c r="Z128" s="118"/>
      <c r="AA128" s="118"/>
      <c r="AB128" s="118"/>
      <c r="AC128" s="118"/>
      <c r="AD128" s="118"/>
      <c r="AE128" s="118"/>
      <c r="AF128" s="118"/>
      <c r="AG128" s="118">
        <v>0.0</v>
      </c>
      <c r="AH128" s="118">
        <v>0.0</v>
      </c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>
        <v>8319.26321266004</v>
      </c>
      <c r="AX128" s="118">
        <v>-62629.10855342095</v>
      </c>
      <c r="AY128" s="118">
        <v>8790.517863738292</v>
      </c>
      <c r="AZ128" s="118">
        <v>-43103.934644681554</v>
      </c>
      <c r="BA128" s="118">
        <v>8604.319626553943</v>
      </c>
      <c r="BB128" s="118">
        <v>-15137.515413010975</v>
      </c>
      <c r="BC128" s="118">
        <v>7409.8299574968605</v>
      </c>
      <c r="BD128" s="118">
        <v>-19005.687974870165</v>
      </c>
      <c r="BE128" s="118">
        <v>15920.471946069014</v>
      </c>
      <c r="BF128" s="118">
        <v>-10857.80971515274</v>
      </c>
      <c r="BG128" s="118"/>
      <c r="BH128" s="118"/>
      <c r="BI128" s="118"/>
      <c r="BJ128" s="118"/>
      <c r="BK128" s="118"/>
      <c r="BL128" s="118"/>
      <c r="BM128" s="118"/>
      <c r="BN128" s="118"/>
      <c r="BO128" s="118">
        <v>0.0</v>
      </c>
      <c r="BP128" s="118">
        <v>0.0</v>
      </c>
      <c r="BQ128" s="118"/>
      <c r="BR128" s="118"/>
      <c r="BS128" s="118">
        <v>0.0</v>
      </c>
      <c r="BT128" s="118">
        <v>0.0</v>
      </c>
      <c r="BU128" s="118">
        <v>0.0</v>
      </c>
      <c r="BV128" s="118">
        <v>0.0</v>
      </c>
      <c r="BW128" s="118"/>
      <c r="BX128" s="118"/>
      <c r="BY128" s="118"/>
      <c r="BZ128" s="118"/>
      <c r="CA128" s="119">
        <v>45813.0</v>
      </c>
      <c r="CB128" s="117" t="s">
        <v>384</v>
      </c>
      <c r="CC128" s="117" t="s">
        <v>391</v>
      </c>
      <c r="CD128" s="117" t="s">
        <v>620</v>
      </c>
      <c r="CE128" s="118">
        <v>13559.46</v>
      </c>
      <c r="CF128" s="118">
        <v>25.0</v>
      </c>
      <c r="CG128" s="118">
        <v>23.0</v>
      </c>
      <c r="CH128" s="117" t="s">
        <v>247</v>
      </c>
      <c r="CI128" s="117"/>
      <c r="CJ128" s="117"/>
      <c r="CK128" s="117" t="s">
        <v>372</v>
      </c>
      <c r="CL128" s="119">
        <v>46179.0</v>
      </c>
      <c r="CM128" s="117" t="s">
        <v>358</v>
      </c>
    </row>
    <row r="129">
      <c r="A129" s="114" t="s">
        <v>751</v>
      </c>
      <c r="B129" s="114" t="s">
        <v>135</v>
      </c>
      <c r="C129" s="114" t="s">
        <v>24</v>
      </c>
      <c r="D129" s="114" t="s">
        <v>360</v>
      </c>
      <c r="E129" s="114" t="s">
        <v>349</v>
      </c>
      <c r="F129" s="114"/>
      <c r="G129" s="114"/>
      <c r="H129" s="114"/>
      <c r="I129" s="115">
        <v>20236.0</v>
      </c>
      <c r="J129" s="114" t="s">
        <v>835</v>
      </c>
      <c r="K129" s="114" t="s">
        <v>361</v>
      </c>
      <c r="L129" s="116">
        <v>45813.0</v>
      </c>
      <c r="M129" s="114" t="s">
        <v>351</v>
      </c>
      <c r="N129" s="115">
        <v>6.0</v>
      </c>
      <c r="O129" s="114" t="s">
        <v>352</v>
      </c>
      <c r="P129" s="114" t="s">
        <v>975</v>
      </c>
      <c r="Q129" s="115">
        <v>129.29565147617075</v>
      </c>
      <c r="R129" s="115"/>
      <c r="S129" s="115"/>
      <c r="T129" s="115"/>
      <c r="U129" s="115"/>
      <c r="V129" s="115">
        <v>129.29565147617075</v>
      </c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>
        <v>0.0</v>
      </c>
      <c r="AH129" s="115">
        <v>0.0</v>
      </c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>
        <v>6504.419956122719</v>
      </c>
      <c r="AX129" s="115">
        <v>-5379.68198079421</v>
      </c>
      <c r="AY129" s="115">
        <v>4323.167399971513</v>
      </c>
      <c r="AZ129" s="115">
        <v>-1034.8925000000002</v>
      </c>
      <c r="BA129" s="115">
        <v>3900.4700030836552</v>
      </c>
      <c r="BB129" s="115">
        <v>-2198.03746804082</v>
      </c>
      <c r="BC129" s="115">
        <v>5051.545382989627</v>
      </c>
      <c r="BD129" s="115">
        <v>-2877.097400150678</v>
      </c>
      <c r="BE129" s="115">
        <v>2898.1038687879704</v>
      </c>
      <c r="BF129" s="115">
        <v>-3370.1193165840846</v>
      </c>
      <c r="BG129" s="115"/>
      <c r="BH129" s="115"/>
      <c r="BI129" s="115"/>
      <c r="BJ129" s="115"/>
      <c r="BK129" s="115"/>
      <c r="BL129" s="115"/>
      <c r="BM129" s="115"/>
      <c r="BN129" s="115"/>
      <c r="BO129" s="115">
        <v>0.0</v>
      </c>
      <c r="BP129" s="115">
        <v>0.0</v>
      </c>
      <c r="BQ129" s="115"/>
      <c r="BR129" s="115"/>
      <c r="BS129" s="115">
        <v>0.0</v>
      </c>
      <c r="BT129" s="115">
        <v>0.0</v>
      </c>
      <c r="BU129" s="115">
        <v>0.0</v>
      </c>
      <c r="BV129" s="115">
        <v>0.0</v>
      </c>
      <c r="BW129" s="115"/>
      <c r="BX129" s="115"/>
      <c r="BY129" s="115"/>
      <c r="BZ129" s="115"/>
      <c r="CA129" s="116">
        <v>45813.0</v>
      </c>
      <c r="CB129" s="114" t="s">
        <v>362</v>
      </c>
      <c r="CC129" s="114" t="s">
        <v>363</v>
      </c>
      <c r="CD129" s="114" t="s">
        <v>364</v>
      </c>
      <c r="CE129" s="115">
        <v>5758.93</v>
      </c>
      <c r="CF129" s="115">
        <v>25.0</v>
      </c>
      <c r="CG129" s="115">
        <v>23.0</v>
      </c>
      <c r="CH129" s="114" t="s">
        <v>24</v>
      </c>
      <c r="CI129" s="114"/>
      <c r="CJ129" s="114"/>
      <c r="CK129" s="114" t="s">
        <v>357</v>
      </c>
      <c r="CL129" s="116">
        <v>46179.0</v>
      </c>
      <c r="CM129" s="114" t="s">
        <v>358</v>
      </c>
    </row>
    <row r="130">
      <c r="A130" s="117" t="s">
        <v>639</v>
      </c>
      <c r="B130" s="117" t="s">
        <v>741</v>
      </c>
      <c r="C130" s="117" t="s">
        <v>27</v>
      </c>
      <c r="D130" s="117" t="s">
        <v>573</v>
      </c>
      <c r="E130" s="117" t="s">
        <v>349</v>
      </c>
      <c r="F130" s="117"/>
      <c r="G130" s="117"/>
      <c r="H130" s="117"/>
      <c r="I130" s="118">
        <v>13855.0</v>
      </c>
      <c r="J130" s="117" t="s">
        <v>878</v>
      </c>
      <c r="K130" s="117" t="s">
        <v>574</v>
      </c>
      <c r="L130" s="119">
        <v>45813.0</v>
      </c>
      <c r="M130" s="117" t="s">
        <v>351</v>
      </c>
      <c r="N130" s="118">
        <v>6.0</v>
      </c>
      <c r="O130" s="117" t="s">
        <v>352</v>
      </c>
      <c r="P130" s="117" t="s">
        <v>975</v>
      </c>
      <c r="Q130" s="118">
        <v>-2223.769929075132</v>
      </c>
      <c r="R130" s="118"/>
      <c r="S130" s="118"/>
      <c r="T130" s="118"/>
      <c r="U130" s="118"/>
      <c r="V130" s="118">
        <v>-2223.769929075132</v>
      </c>
      <c r="W130" s="118"/>
      <c r="X130" s="118"/>
      <c r="Y130" s="118"/>
      <c r="Z130" s="118"/>
      <c r="AA130" s="118"/>
      <c r="AB130" s="118"/>
      <c r="AC130" s="118"/>
      <c r="AD130" s="118"/>
      <c r="AE130" s="118"/>
      <c r="AF130" s="118"/>
      <c r="AG130" s="118">
        <v>0.0</v>
      </c>
      <c r="AH130" s="118">
        <v>0.0</v>
      </c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118"/>
      <c r="AS130" s="118"/>
      <c r="AT130" s="118"/>
      <c r="AU130" s="118"/>
      <c r="AV130" s="118"/>
      <c r="AW130" s="118">
        <v>1673.4524272784197</v>
      </c>
      <c r="AX130" s="118">
        <v>-22765.84884721002</v>
      </c>
      <c r="AY130" s="118">
        <v>3790.8919982060042</v>
      </c>
      <c r="AZ130" s="118">
        <v>-12850.578196194561</v>
      </c>
      <c r="BA130" s="118">
        <v>2061.727152753522</v>
      </c>
      <c r="BB130" s="118">
        <v>-11875.874112280519</v>
      </c>
      <c r="BC130" s="118">
        <v>3115.3119681642843</v>
      </c>
      <c r="BD130" s="118">
        <v>-7478.96841674137</v>
      </c>
      <c r="BE130" s="118">
        <v>2798.9725713715243</v>
      </c>
      <c r="BF130" s="118">
        <v>-8249.463082321436</v>
      </c>
      <c r="BG130" s="118"/>
      <c r="BH130" s="118"/>
      <c r="BI130" s="118"/>
      <c r="BJ130" s="118"/>
      <c r="BK130" s="118"/>
      <c r="BL130" s="118"/>
      <c r="BM130" s="118"/>
      <c r="BN130" s="118"/>
      <c r="BO130" s="118">
        <v>0.0</v>
      </c>
      <c r="BP130" s="118">
        <v>0.0</v>
      </c>
      <c r="BQ130" s="118"/>
      <c r="BR130" s="118"/>
      <c r="BS130" s="118">
        <v>0.0</v>
      </c>
      <c r="BT130" s="118">
        <v>0.0</v>
      </c>
      <c r="BU130" s="118">
        <v>0.0</v>
      </c>
      <c r="BV130" s="118">
        <v>0.0</v>
      </c>
      <c r="BW130" s="118"/>
      <c r="BX130" s="118"/>
      <c r="BY130" s="118"/>
      <c r="BZ130" s="118"/>
      <c r="CA130" s="119">
        <v>45813.0</v>
      </c>
      <c r="CB130" s="117" t="s">
        <v>369</v>
      </c>
      <c r="CC130" s="117" t="s">
        <v>575</v>
      </c>
      <c r="CD130" s="117" t="s">
        <v>576</v>
      </c>
      <c r="CE130" s="118">
        <v>3041.67</v>
      </c>
      <c r="CF130" s="118">
        <v>25.0</v>
      </c>
      <c r="CG130" s="118">
        <v>23.0</v>
      </c>
      <c r="CH130" s="117" t="s">
        <v>247</v>
      </c>
      <c r="CI130" s="117"/>
      <c r="CJ130" s="117"/>
      <c r="CK130" s="117" t="s">
        <v>372</v>
      </c>
      <c r="CL130" s="119">
        <v>46179.0</v>
      </c>
      <c r="CM130" s="117" t="s">
        <v>358</v>
      </c>
    </row>
    <row r="131">
      <c r="A131" s="114" t="s">
        <v>792</v>
      </c>
      <c r="B131" s="114" t="s">
        <v>158</v>
      </c>
      <c r="C131" s="114" t="s">
        <v>24</v>
      </c>
      <c r="D131" s="114" t="s">
        <v>469</v>
      </c>
      <c r="E131" s="114" t="s">
        <v>349</v>
      </c>
      <c r="F131" s="114"/>
      <c r="G131" s="114"/>
      <c r="H131" s="114"/>
      <c r="I131" s="115">
        <v>19945.0</v>
      </c>
      <c r="J131" s="114" t="s">
        <v>838</v>
      </c>
      <c r="K131" s="114" t="s">
        <v>470</v>
      </c>
      <c r="L131" s="116">
        <v>45813.0</v>
      </c>
      <c r="M131" s="114" t="s">
        <v>351</v>
      </c>
      <c r="N131" s="115">
        <v>6.0</v>
      </c>
      <c r="O131" s="114" t="s">
        <v>352</v>
      </c>
      <c r="P131" s="114" t="s">
        <v>975</v>
      </c>
      <c r="Q131" s="115">
        <v>-2179.123699438015</v>
      </c>
      <c r="R131" s="115"/>
      <c r="S131" s="115"/>
      <c r="T131" s="115"/>
      <c r="U131" s="115"/>
      <c r="V131" s="115">
        <v>-2179.123699438015</v>
      </c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>
        <v>0.0</v>
      </c>
      <c r="AH131" s="115">
        <v>0.0</v>
      </c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>
        <v>654.8448661851489</v>
      </c>
      <c r="AX131" s="115">
        <v>-7991.985899373101</v>
      </c>
      <c r="AY131" s="115">
        <v>0.0</v>
      </c>
      <c r="AZ131" s="115">
        <v>-4299.5585779408975</v>
      </c>
      <c r="BA131" s="115">
        <v>1598.2036536411867</v>
      </c>
      <c r="BB131" s="115">
        <v>-2830.2214380762375</v>
      </c>
      <c r="BC131" s="115">
        <v>964.206237310205</v>
      </c>
      <c r="BD131" s="115">
        <v>-1295.5993424044586</v>
      </c>
      <c r="BE131" s="115">
        <v>633.9974163309818</v>
      </c>
      <c r="BF131" s="115">
        <v>-1534.6220956717789</v>
      </c>
      <c r="BG131" s="115"/>
      <c r="BH131" s="115"/>
      <c r="BI131" s="115"/>
      <c r="BJ131" s="115"/>
      <c r="BK131" s="115"/>
      <c r="BL131" s="115"/>
      <c r="BM131" s="115"/>
      <c r="BN131" s="115"/>
      <c r="BO131" s="115">
        <v>0.0</v>
      </c>
      <c r="BP131" s="115">
        <v>0.0</v>
      </c>
      <c r="BQ131" s="115"/>
      <c r="BR131" s="115"/>
      <c r="BS131" s="115">
        <v>0.0</v>
      </c>
      <c r="BT131" s="115">
        <v>0.0</v>
      </c>
      <c r="BU131" s="115">
        <v>0.0</v>
      </c>
      <c r="BV131" s="115">
        <v>0.0</v>
      </c>
      <c r="BW131" s="115"/>
      <c r="BX131" s="115"/>
      <c r="BY131" s="115"/>
      <c r="BZ131" s="115"/>
      <c r="CA131" s="116">
        <v>45813.0</v>
      </c>
      <c r="CB131" s="114" t="s">
        <v>354</v>
      </c>
      <c r="CC131" s="114" t="s">
        <v>471</v>
      </c>
      <c r="CD131" s="114" t="s">
        <v>472</v>
      </c>
      <c r="CE131" s="115">
        <v>6550.78</v>
      </c>
      <c r="CF131" s="115">
        <v>25.0</v>
      </c>
      <c r="CG131" s="115">
        <v>23.0</v>
      </c>
      <c r="CH131" s="114" t="s">
        <v>24</v>
      </c>
      <c r="CI131" s="114"/>
      <c r="CJ131" s="114"/>
      <c r="CK131" s="114" t="s">
        <v>372</v>
      </c>
      <c r="CL131" s="116">
        <v>46179.0</v>
      </c>
      <c r="CM131" s="114" t="s">
        <v>358</v>
      </c>
    </row>
    <row r="132">
      <c r="A132" s="117" t="s">
        <v>463</v>
      </c>
      <c r="B132" s="117" t="s">
        <v>752</v>
      </c>
      <c r="C132" s="117" t="s">
        <v>27</v>
      </c>
      <c r="D132" s="117" t="s">
        <v>411</v>
      </c>
      <c r="E132" s="117" t="s">
        <v>349</v>
      </c>
      <c r="F132" s="117"/>
      <c r="G132" s="117"/>
      <c r="H132" s="117"/>
      <c r="I132" s="118">
        <v>13063.0</v>
      </c>
      <c r="J132" s="117" t="s">
        <v>871</v>
      </c>
      <c r="K132" s="117" t="s">
        <v>412</v>
      </c>
      <c r="L132" s="119">
        <v>45813.0</v>
      </c>
      <c r="M132" s="117" t="s">
        <v>351</v>
      </c>
      <c r="N132" s="118">
        <v>6.0</v>
      </c>
      <c r="O132" s="117" t="s">
        <v>352</v>
      </c>
      <c r="P132" s="117" t="s">
        <v>975</v>
      </c>
      <c r="Q132" s="118">
        <v>-2293.7627625468617</v>
      </c>
      <c r="R132" s="118"/>
      <c r="S132" s="118"/>
      <c r="T132" s="118"/>
      <c r="U132" s="118"/>
      <c r="V132" s="118">
        <v>-2293.7627625468617</v>
      </c>
      <c r="W132" s="118"/>
      <c r="X132" s="118"/>
      <c r="Y132" s="118"/>
      <c r="Z132" s="118"/>
      <c r="AA132" s="118"/>
      <c r="AB132" s="118"/>
      <c r="AC132" s="118"/>
      <c r="AD132" s="118"/>
      <c r="AE132" s="118"/>
      <c r="AF132" s="118"/>
      <c r="AG132" s="118">
        <v>0.0</v>
      </c>
      <c r="AH132" s="118">
        <v>0.0</v>
      </c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118"/>
      <c r="AS132" s="118"/>
      <c r="AT132" s="118"/>
      <c r="AU132" s="118"/>
      <c r="AV132" s="118"/>
      <c r="AW132" s="118">
        <v>1187.0526491154997</v>
      </c>
      <c r="AX132" s="118">
        <v>-14664.238781954</v>
      </c>
      <c r="AY132" s="118">
        <v>1829.2736900173693</v>
      </c>
      <c r="AZ132" s="118">
        <v>-16536.116526746617</v>
      </c>
      <c r="BA132" s="118">
        <v>6280.955118959411</v>
      </c>
      <c r="BB132" s="118">
        <v>-7096.961601615732</v>
      </c>
      <c r="BC132" s="118">
        <v>4507.232147024607</v>
      </c>
      <c r="BD132" s="118">
        <v>-6081.960474562418</v>
      </c>
      <c r="BE132" s="118">
        <v>5763.446840996416</v>
      </c>
      <c r="BF132" s="118">
        <v>-5004.7249961149255</v>
      </c>
      <c r="BG132" s="118"/>
      <c r="BH132" s="118"/>
      <c r="BI132" s="118"/>
      <c r="BJ132" s="118"/>
      <c r="BK132" s="118"/>
      <c r="BL132" s="118"/>
      <c r="BM132" s="118"/>
      <c r="BN132" s="118"/>
      <c r="BO132" s="118">
        <v>0.0</v>
      </c>
      <c r="BP132" s="118">
        <v>0.0</v>
      </c>
      <c r="BQ132" s="118"/>
      <c r="BR132" s="118"/>
      <c r="BS132" s="118">
        <v>0.0</v>
      </c>
      <c r="BT132" s="118">
        <v>0.0</v>
      </c>
      <c r="BU132" s="118">
        <v>0.0</v>
      </c>
      <c r="BV132" s="118">
        <v>0.0</v>
      </c>
      <c r="BW132" s="118"/>
      <c r="BX132" s="118"/>
      <c r="BY132" s="118"/>
      <c r="BZ132" s="118"/>
      <c r="CA132" s="119">
        <v>45813.0</v>
      </c>
      <c r="CB132" s="117" t="s">
        <v>369</v>
      </c>
      <c r="CC132" s="117" t="s">
        <v>370</v>
      </c>
      <c r="CD132" s="117" t="s">
        <v>371</v>
      </c>
      <c r="CE132" s="118">
        <v>3891.46</v>
      </c>
      <c r="CF132" s="118">
        <v>25.0</v>
      </c>
      <c r="CG132" s="118">
        <v>23.0</v>
      </c>
      <c r="CH132" s="117" t="s">
        <v>247</v>
      </c>
      <c r="CI132" s="117"/>
      <c r="CJ132" s="117"/>
      <c r="CK132" s="117" t="s">
        <v>372</v>
      </c>
      <c r="CL132" s="119">
        <v>46179.0</v>
      </c>
      <c r="CM132" s="117" t="s">
        <v>358</v>
      </c>
    </row>
    <row r="133">
      <c r="A133" s="114" t="s">
        <v>463</v>
      </c>
      <c r="B133" s="114" t="s">
        <v>750</v>
      </c>
      <c r="C133" s="114" t="s">
        <v>27</v>
      </c>
      <c r="D133" s="114" t="s">
        <v>411</v>
      </c>
      <c r="E133" s="114" t="s">
        <v>349</v>
      </c>
      <c r="F133" s="114"/>
      <c r="G133" s="114"/>
      <c r="H133" s="114"/>
      <c r="I133" s="115">
        <v>15639.0</v>
      </c>
      <c r="J133" s="114" t="s">
        <v>880</v>
      </c>
      <c r="K133" s="114" t="s">
        <v>412</v>
      </c>
      <c r="L133" s="116">
        <v>45813.0</v>
      </c>
      <c r="M133" s="114" t="s">
        <v>351</v>
      </c>
      <c r="N133" s="115">
        <v>6.0</v>
      </c>
      <c r="O133" s="114" t="s">
        <v>352</v>
      </c>
      <c r="P133" s="114" t="s">
        <v>975</v>
      </c>
      <c r="Q133" s="115">
        <v>-1288.1784887503682</v>
      </c>
      <c r="R133" s="115"/>
      <c r="S133" s="115"/>
      <c r="T133" s="115"/>
      <c r="U133" s="115"/>
      <c r="V133" s="115">
        <v>-1288.1784887503682</v>
      </c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>
        <v>0.0</v>
      </c>
      <c r="AH133" s="115">
        <v>0.0</v>
      </c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>
        <v>16172.349781690762</v>
      </c>
      <c r="AX133" s="115">
        <v>-15296.572016524242</v>
      </c>
      <c r="AY133" s="115">
        <v>16801.87012816445</v>
      </c>
      <c r="AZ133" s="115">
        <v>-13282.162500994285</v>
      </c>
      <c r="BA133" s="115">
        <v>4787.187557875283</v>
      </c>
      <c r="BB133" s="115">
        <v>-7595.137964802339</v>
      </c>
      <c r="BC133" s="115">
        <v>6296.618756504383</v>
      </c>
      <c r="BD133" s="115">
        <v>-6401.400708261834</v>
      </c>
      <c r="BE133" s="115">
        <v>4872.271230856857</v>
      </c>
      <c r="BF133" s="115">
        <v>-7575.439686026461</v>
      </c>
      <c r="BG133" s="115"/>
      <c r="BH133" s="115"/>
      <c r="BI133" s="115"/>
      <c r="BJ133" s="115"/>
      <c r="BK133" s="115"/>
      <c r="BL133" s="115"/>
      <c r="BM133" s="115"/>
      <c r="BN133" s="115"/>
      <c r="BO133" s="115">
        <v>0.0</v>
      </c>
      <c r="BP133" s="115">
        <v>0.0</v>
      </c>
      <c r="BQ133" s="115"/>
      <c r="BR133" s="115"/>
      <c r="BS133" s="115">
        <v>0.0</v>
      </c>
      <c r="BT133" s="115">
        <v>0.0</v>
      </c>
      <c r="BU133" s="115">
        <v>0.0</v>
      </c>
      <c r="BV133" s="115">
        <v>0.0</v>
      </c>
      <c r="BW133" s="115"/>
      <c r="BX133" s="115"/>
      <c r="BY133" s="115"/>
      <c r="BZ133" s="115"/>
      <c r="CA133" s="116">
        <v>45813.0</v>
      </c>
      <c r="CB133" s="114" t="s">
        <v>369</v>
      </c>
      <c r="CC133" s="114" t="s">
        <v>370</v>
      </c>
      <c r="CD133" s="114" t="s">
        <v>371</v>
      </c>
      <c r="CE133" s="115">
        <v>1485.12</v>
      </c>
      <c r="CF133" s="115">
        <v>25.0</v>
      </c>
      <c r="CG133" s="115">
        <v>23.0</v>
      </c>
      <c r="CH133" s="114" t="s">
        <v>247</v>
      </c>
      <c r="CI133" s="114"/>
      <c r="CJ133" s="114"/>
      <c r="CK133" s="114" t="s">
        <v>372</v>
      </c>
      <c r="CL133" s="116">
        <v>46179.0</v>
      </c>
      <c r="CM133" s="114" t="s">
        <v>358</v>
      </c>
    </row>
    <row r="134">
      <c r="A134" s="117" t="s">
        <v>603</v>
      </c>
      <c r="B134" s="117" t="s">
        <v>133</v>
      </c>
      <c r="C134" s="117" t="s">
        <v>24</v>
      </c>
      <c r="D134" s="117" t="s">
        <v>376</v>
      </c>
      <c r="E134" s="117" t="s">
        <v>349</v>
      </c>
      <c r="F134" s="117"/>
      <c r="G134" s="117"/>
      <c r="H134" s="117"/>
      <c r="I134" s="118">
        <v>14162.0</v>
      </c>
      <c r="J134" s="117" t="s">
        <v>832</v>
      </c>
      <c r="K134" s="117" t="s">
        <v>377</v>
      </c>
      <c r="L134" s="119">
        <v>45813.0</v>
      </c>
      <c r="M134" s="117" t="s">
        <v>351</v>
      </c>
      <c r="N134" s="118">
        <v>6.0</v>
      </c>
      <c r="O134" s="117" t="s">
        <v>352</v>
      </c>
      <c r="P134" s="117" t="s">
        <v>975</v>
      </c>
      <c r="Q134" s="118">
        <v>-4315.816570353834</v>
      </c>
      <c r="R134" s="118"/>
      <c r="S134" s="118"/>
      <c r="T134" s="118"/>
      <c r="U134" s="118"/>
      <c r="V134" s="118">
        <v>-4315.816570353834</v>
      </c>
      <c r="W134" s="118"/>
      <c r="X134" s="118"/>
      <c r="Y134" s="118"/>
      <c r="Z134" s="118"/>
      <c r="AA134" s="118"/>
      <c r="AB134" s="118"/>
      <c r="AC134" s="118"/>
      <c r="AD134" s="118"/>
      <c r="AE134" s="118"/>
      <c r="AF134" s="118"/>
      <c r="AG134" s="118">
        <v>0.0</v>
      </c>
      <c r="AH134" s="118">
        <v>0.0</v>
      </c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118"/>
      <c r="AS134" s="118"/>
      <c r="AT134" s="118"/>
      <c r="AU134" s="118"/>
      <c r="AV134" s="118"/>
      <c r="AW134" s="118">
        <v>30060.895093085797</v>
      </c>
      <c r="AX134" s="118">
        <v>-44509.93482074301</v>
      </c>
      <c r="AY134" s="118">
        <v>29704.06448947659</v>
      </c>
      <c r="AZ134" s="118">
        <v>-28954.154103869358</v>
      </c>
      <c r="BA134" s="118">
        <v>16355.104404989233</v>
      </c>
      <c r="BB134" s="118">
        <v>-29668.235052328968</v>
      </c>
      <c r="BC134" s="118">
        <v>16431.177726469778</v>
      </c>
      <c r="BD134" s="118">
        <v>-17320.533538515494</v>
      </c>
      <c r="BE134" s="118">
        <v>9893.723601334774</v>
      </c>
      <c r="BF134" s="118">
        <v>-22317.498436628786</v>
      </c>
      <c r="BG134" s="118"/>
      <c r="BH134" s="118"/>
      <c r="BI134" s="118"/>
      <c r="BJ134" s="118"/>
      <c r="BK134" s="118"/>
      <c r="BL134" s="118"/>
      <c r="BM134" s="118"/>
      <c r="BN134" s="118"/>
      <c r="BO134" s="118">
        <v>0.0</v>
      </c>
      <c r="BP134" s="118">
        <v>0.0</v>
      </c>
      <c r="BQ134" s="118"/>
      <c r="BR134" s="118"/>
      <c r="BS134" s="118">
        <v>0.0</v>
      </c>
      <c r="BT134" s="118">
        <v>0.0</v>
      </c>
      <c r="BU134" s="118">
        <v>0.0</v>
      </c>
      <c r="BV134" s="118">
        <v>0.0</v>
      </c>
      <c r="BW134" s="118"/>
      <c r="BX134" s="118"/>
      <c r="BY134" s="118"/>
      <c r="BZ134" s="118"/>
      <c r="CA134" s="119">
        <v>45813.0</v>
      </c>
      <c r="CB134" s="117" t="s">
        <v>354</v>
      </c>
      <c r="CC134" s="117" t="s">
        <v>378</v>
      </c>
      <c r="CD134" s="117" t="s">
        <v>379</v>
      </c>
      <c r="CE134" s="118">
        <v>7900.72</v>
      </c>
      <c r="CF134" s="118">
        <v>25.0</v>
      </c>
      <c r="CG134" s="118">
        <v>23.0</v>
      </c>
      <c r="CH134" s="117" t="s">
        <v>24</v>
      </c>
      <c r="CI134" s="117"/>
      <c r="CJ134" s="117"/>
      <c r="CK134" s="117" t="s">
        <v>372</v>
      </c>
      <c r="CL134" s="119">
        <v>46179.0</v>
      </c>
      <c r="CM134" s="117" t="s">
        <v>358</v>
      </c>
    </row>
    <row r="135">
      <c r="A135" s="114" t="s">
        <v>744</v>
      </c>
      <c r="B135" s="114" t="s">
        <v>164</v>
      </c>
      <c r="C135" s="114" t="s">
        <v>24</v>
      </c>
      <c r="D135" s="114" t="s">
        <v>348</v>
      </c>
      <c r="E135" s="114" t="s">
        <v>349</v>
      </c>
      <c r="F135" s="114"/>
      <c r="G135" s="114"/>
      <c r="H135" s="114"/>
      <c r="I135" s="115">
        <v>13121.0</v>
      </c>
      <c r="J135" s="114" t="s">
        <v>832</v>
      </c>
      <c r="K135" s="114" t="s">
        <v>350</v>
      </c>
      <c r="L135" s="116">
        <v>45813.0</v>
      </c>
      <c r="M135" s="114" t="s">
        <v>351</v>
      </c>
      <c r="N135" s="115">
        <v>6.0</v>
      </c>
      <c r="O135" s="114" t="s">
        <v>352</v>
      </c>
      <c r="P135" s="114" t="s">
        <v>975</v>
      </c>
      <c r="Q135" s="115">
        <v>-78.1451894324905</v>
      </c>
      <c r="R135" s="115"/>
      <c r="S135" s="115"/>
      <c r="T135" s="115"/>
      <c r="U135" s="115"/>
      <c r="V135" s="115">
        <v>-78.1451894324905</v>
      </c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>
        <v>0.0</v>
      </c>
      <c r="AH135" s="115">
        <v>0.0</v>
      </c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>
        <v>30060.895093085797</v>
      </c>
      <c r="AX135" s="115">
        <v>-44509.93482074301</v>
      </c>
      <c r="AY135" s="115">
        <v>29704.06448947659</v>
      </c>
      <c r="AZ135" s="115">
        <v>-28954.154103869358</v>
      </c>
      <c r="BA135" s="115">
        <v>16355.104404989233</v>
      </c>
      <c r="BB135" s="115">
        <v>-29668.235052328968</v>
      </c>
      <c r="BC135" s="115">
        <v>16431.177726469778</v>
      </c>
      <c r="BD135" s="115">
        <v>-17320.533538515494</v>
      </c>
      <c r="BE135" s="115">
        <v>9893.723601334774</v>
      </c>
      <c r="BF135" s="115">
        <v>-22317.498436628786</v>
      </c>
      <c r="BG135" s="115"/>
      <c r="BH135" s="115"/>
      <c r="BI135" s="115"/>
      <c r="BJ135" s="115"/>
      <c r="BK135" s="115"/>
      <c r="BL135" s="115"/>
      <c r="BM135" s="115"/>
      <c r="BN135" s="115"/>
      <c r="BO135" s="115">
        <v>0.0</v>
      </c>
      <c r="BP135" s="115">
        <v>0.0</v>
      </c>
      <c r="BQ135" s="115"/>
      <c r="BR135" s="115"/>
      <c r="BS135" s="115">
        <v>0.0</v>
      </c>
      <c r="BT135" s="115">
        <v>0.0</v>
      </c>
      <c r="BU135" s="115">
        <v>0.0</v>
      </c>
      <c r="BV135" s="115">
        <v>0.0</v>
      </c>
      <c r="BW135" s="115"/>
      <c r="BX135" s="115"/>
      <c r="BY135" s="115"/>
      <c r="BZ135" s="115"/>
      <c r="CA135" s="116">
        <v>45813.0</v>
      </c>
      <c r="CB135" s="114" t="s">
        <v>354</v>
      </c>
      <c r="CC135" s="114" t="s">
        <v>355</v>
      </c>
      <c r="CD135" s="114" t="s">
        <v>356</v>
      </c>
      <c r="CE135" s="115">
        <v>2556.5</v>
      </c>
      <c r="CF135" s="115">
        <v>25.0</v>
      </c>
      <c r="CG135" s="115">
        <v>23.0</v>
      </c>
      <c r="CH135" s="114" t="s">
        <v>24</v>
      </c>
      <c r="CI135" s="114"/>
      <c r="CJ135" s="114"/>
      <c r="CK135" s="114" t="s">
        <v>372</v>
      </c>
      <c r="CL135" s="116">
        <v>46179.0</v>
      </c>
      <c r="CM135" s="114" t="s">
        <v>358</v>
      </c>
    </row>
    <row r="136">
      <c r="A136" s="117" t="s">
        <v>751</v>
      </c>
      <c r="B136" s="117" t="s">
        <v>181</v>
      </c>
      <c r="C136" s="117" t="s">
        <v>24</v>
      </c>
      <c r="D136" s="117" t="s">
        <v>360</v>
      </c>
      <c r="E136" s="117" t="s">
        <v>349</v>
      </c>
      <c r="F136" s="117"/>
      <c r="G136" s="117"/>
      <c r="H136" s="117"/>
      <c r="I136" s="118">
        <v>20212.0</v>
      </c>
      <c r="J136" s="117" t="s">
        <v>832</v>
      </c>
      <c r="K136" s="117" t="s">
        <v>361</v>
      </c>
      <c r="L136" s="119">
        <v>45813.0</v>
      </c>
      <c r="M136" s="117" t="s">
        <v>351</v>
      </c>
      <c r="N136" s="118">
        <v>6.0</v>
      </c>
      <c r="O136" s="117" t="s">
        <v>352</v>
      </c>
      <c r="P136" s="117" t="s">
        <v>975</v>
      </c>
      <c r="Q136" s="118">
        <v>-662.6198703583484</v>
      </c>
      <c r="R136" s="118"/>
      <c r="S136" s="118"/>
      <c r="T136" s="118"/>
      <c r="U136" s="118"/>
      <c r="V136" s="118">
        <v>-662.6198703583484</v>
      </c>
      <c r="W136" s="118"/>
      <c r="X136" s="118"/>
      <c r="Y136" s="118"/>
      <c r="Z136" s="118"/>
      <c r="AA136" s="118"/>
      <c r="AB136" s="118"/>
      <c r="AC136" s="118"/>
      <c r="AD136" s="118"/>
      <c r="AE136" s="118"/>
      <c r="AF136" s="118"/>
      <c r="AG136" s="118">
        <v>0.0</v>
      </c>
      <c r="AH136" s="118">
        <v>0.0</v>
      </c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118"/>
      <c r="AS136" s="118"/>
      <c r="AT136" s="118"/>
      <c r="AU136" s="118"/>
      <c r="AV136" s="118"/>
      <c r="AW136" s="118">
        <v>30060.895093085797</v>
      </c>
      <c r="AX136" s="118">
        <v>-44509.93482074301</v>
      </c>
      <c r="AY136" s="118">
        <v>29704.06448947659</v>
      </c>
      <c r="AZ136" s="118">
        <v>-28954.154103869358</v>
      </c>
      <c r="BA136" s="118">
        <v>16355.104404989233</v>
      </c>
      <c r="BB136" s="118">
        <v>-29668.235052328968</v>
      </c>
      <c r="BC136" s="118">
        <v>16431.177726469778</v>
      </c>
      <c r="BD136" s="118">
        <v>-17320.533538515494</v>
      </c>
      <c r="BE136" s="118">
        <v>9893.723601334774</v>
      </c>
      <c r="BF136" s="118">
        <v>-22317.498436628786</v>
      </c>
      <c r="BG136" s="118"/>
      <c r="BH136" s="118"/>
      <c r="BI136" s="118"/>
      <c r="BJ136" s="118"/>
      <c r="BK136" s="118"/>
      <c r="BL136" s="118"/>
      <c r="BM136" s="118"/>
      <c r="BN136" s="118"/>
      <c r="BO136" s="118">
        <v>0.0</v>
      </c>
      <c r="BP136" s="118">
        <v>0.0</v>
      </c>
      <c r="BQ136" s="118"/>
      <c r="BR136" s="118"/>
      <c r="BS136" s="118">
        <v>0.0</v>
      </c>
      <c r="BT136" s="118">
        <v>0.0</v>
      </c>
      <c r="BU136" s="118">
        <v>0.0</v>
      </c>
      <c r="BV136" s="118">
        <v>0.0</v>
      </c>
      <c r="BW136" s="118"/>
      <c r="BX136" s="118"/>
      <c r="BY136" s="118"/>
      <c r="BZ136" s="118"/>
      <c r="CA136" s="119">
        <v>45813.0</v>
      </c>
      <c r="CB136" s="117" t="s">
        <v>362</v>
      </c>
      <c r="CC136" s="117" t="s">
        <v>363</v>
      </c>
      <c r="CD136" s="117" t="s">
        <v>727</v>
      </c>
      <c r="CE136" s="118">
        <v>9832.64</v>
      </c>
      <c r="CF136" s="118">
        <v>25.0</v>
      </c>
      <c r="CG136" s="118">
        <v>23.0</v>
      </c>
      <c r="CH136" s="117" t="s">
        <v>24</v>
      </c>
      <c r="CI136" s="117"/>
      <c r="CJ136" s="117"/>
      <c r="CK136" s="117" t="s">
        <v>372</v>
      </c>
      <c r="CL136" s="119">
        <v>46179.0</v>
      </c>
      <c r="CM136" s="117" t="s">
        <v>358</v>
      </c>
    </row>
    <row r="137">
      <c r="A137" s="114" t="s">
        <v>792</v>
      </c>
      <c r="B137" s="114" t="s">
        <v>127</v>
      </c>
      <c r="C137" s="114" t="s">
        <v>24</v>
      </c>
      <c r="D137" s="114" t="s">
        <v>469</v>
      </c>
      <c r="E137" s="114" t="s">
        <v>349</v>
      </c>
      <c r="F137" s="114"/>
      <c r="G137" s="114"/>
      <c r="H137" s="114"/>
      <c r="I137" s="115">
        <v>19926.0</v>
      </c>
      <c r="J137" s="114" t="s">
        <v>835</v>
      </c>
      <c r="K137" s="114" t="s">
        <v>470</v>
      </c>
      <c r="L137" s="116">
        <v>45813.0</v>
      </c>
      <c r="M137" s="114" t="s">
        <v>351</v>
      </c>
      <c r="N137" s="115">
        <v>6.0</v>
      </c>
      <c r="O137" s="114" t="s">
        <v>352</v>
      </c>
      <c r="P137" s="114" t="s">
        <v>975</v>
      </c>
      <c r="Q137" s="115">
        <v>-1297.8546904785799</v>
      </c>
      <c r="R137" s="115"/>
      <c r="S137" s="115"/>
      <c r="T137" s="115"/>
      <c r="U137" s="115"/>
      <c r="V137" s="115">
        <v>-1297.8546904785799</v>
      </c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>
        <v>0.0</v>
      </c>
      <c r="AH137" s="115">
        <v>0.0</v>
      </c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>
        <v>6504.419956122719</v>
      </c>
      <c r="AX137" s="115">
        <v>-5379.68198079421</v>
      </c>
      <c r="AY137" s="115">
        <v>4323.167399971513</v>
      </c>
      <c r="AZ137" s="115">
        <v>-1034.8925000000002</v>
      </c>
      <c r="BA137" s="115">
        <v>3900.4700030836552</v>
      </c>
      <c r="BB137" s="115">
        <v>-2198.03746804082</v>
      </c>
      <c r="BC137" s="115">
        <v>5051.545382989627</v>
      </c>
      <c r="BD137" s="115">
        <v>-2877.097400150678</v>
      </c>
      <c r="BE137" s="115">
        <v>2898.1038687879704</v>
      </c>
      <c r="BF137" s="115">
        <v>-3370.1193165840846</v>
      </c>
      <c r="BG137" s="115"/>
      <c r="BH137" s="115"/>
      <c r="BI137" s="115"/>
      <c r="BJ137" s="115"/>
      <c r="BK137" s="115"/>
      <c r="BL137" s="115"/>
      <c r="BM137" s="115"/>
      <c r="BN137" s="115"/>
      <c r="BO137" s="115">
        <v>0.0</v>
      </c>
      <c r="BP137" s="115">
        <v>0.0</v>
      </c>
      <c r="BQ137" s="115"/>
      <c r="BR137" s="115"/>
      <c r="BS137" s="115">
        <v>0.0</v>
      </c>
      <c r="BT137" s="115">
        <v>0.0</v>
      </c>
      <c r="BU137" s="115">
        <v>0.0</v>
      </c>
      <c r="BV137" s="115">
        <v>0.0</v>
      </c>
      <c r="BW137" s="115"/>
      <c r="BX137" s="115"/>
      <c r="BY137" s="115"/>
      <c r="BZ137" s="115"/>
      <c r="CA137" s="116">
        <v>45813.0</v>
      </c>
      <c r="CB137" s="114" t="s">
        <v>354</v>
      </c>
      <c r="CC137" s="114" t="s">
        <v>471</v>
      </c>
      <c r="CD137" s="114" t="s">
        <v>472</v>
      </c>
      <c r="CE137" s="115">
        <v>3817.89</v>
      </c>
      <c r="CF137" s="115">
        <v>25.0</v>
      </c>
      <c r="CG137" s="115">
        <v>23.0</v>
      </c>
      <c r="CH137" s="114" t="s">
        <v>24</v>
      </c>
      <c r="CI137" s="114"/>
      <c r="CJ137" s="114"/>
      <c r="CK137" s="114" t="s">
        <v>372</v>
      </c>
      <c r="CL137" s="116">
        <v>46179.0</v>
      </c>
      <c r="CM137" s="114" t="s">
        <v>358</v>
      </c>
    </row>
    <row r="138">
      <c r="A138" s="117" t="s">
        <v>801</v>
      </c>
      <c r="B138" s="117" t="s">
        <v>122</v>
      </c>
      <c r="C138" s="117" t="s">
        <v>24</v>
      </c>
      <c r="D138" s="117" t="s">
        <v>469</v>
      </c>
      <c r="E138" s="117" t="s">
        <v>349</v>
      </c>
      <c r="F138" s="117"/>
      <c r="G138" s="117"/>
      <c r="H138" s="117"/>
      <c r="I138" s="118">
        <v>19899.0</v>
      </c>
      <c r="J138" s="117" t="s">
        <v>837</v>
      </c>
      <c r="K138" s="117" t="s">
        <v>470</v>
      </c>
      <c r="L138" s="119">
        <v>45813.0</v>
      </c>
      <c r="M138" s="117" t="s">
        <v>351</v>
      </c>
      <c r="N138" s="118">
        <v>6.0</v>
      </c>
      <c r="O138" s="117" t="s">
        <v>352</v>
      </c>
      <c r="P138" s="117" t="s">
        <v>975</v>
      </c>
      <c r="Q138" s="118">
        <v>-487.8522748416894</v>
      </c>
      <c r="R138" s="118"/>
      <c r="S138" s="118"/>
      <c r="T138" s="118"/>
      <c r="U138" s="118"/>
      <c r="V138" s="118">
        <v>-487.8522748416894</v>
      </c>
      <c r="W138" s="118"/>
      <c r="X138" s="118"/>
      <c r="Y138" s="118"/>
      <c r="Z138" s="118"/>
      <c r="AA138" s="118"/>
      <c r="AB138" s="118"/>
      <c r="AC138" s="118"/>
      <c r="AD138" s="118"/>
      <c r="AE138" s="118"/>
      <c r="AF138" s="118"/>
      <c r="AG138" s="118">
        <v>0.0</v>
      </c>
      <c r="AH138" s="118">
        <v>0.0</v>
      </c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118"/>
      <c r="AS138" s="118"/>
      <c r="AT138" s="118"/>
      <c r="AU138" s="118"/>
      <c r="AV138" s="118"/>
      <c r="AW138" s="118">
        <v>8303.083435839226</v>
      </c>
      <c r="AX138" s="118">
        <v>-3274.013255165984</v>
      </c>
      <c r="AY138" s="118">
        <v>8245.043222944152</v>
      </c>
      <c r="AZ138" s="118">
        <v>-2513.4492766296325</v>
      </c>
      <c r="BA138" s="118">
        <v>1518.9924723961255</v>
      </c>
      <c r="BB138" s="118">
        <v>-1861.6126662855659</v>
      </c>
      <c r="BC138" s="118">
        <v>1352.8744778074918</v>
      </c>
      <c r="BD138" s="118">
        <v>-1866.017629767373</v>
      </c>
      <c r="BE138" s="118">
        <v>725.3058088410712</v>
      </c>
      <c r="BF138" s="118">
        <v>-554.7828507706306</v>
      </c>
      <c r="BG138" s="118"/>
      <c r="BH138" s="118"/>
      <c r="BI138" s="118"/>
      <c r="BJ138" s="118"/>
      <c r="BK138" s="118"/>
      <c r="BL138" s="118"/>
      <c r="BM138" s="118"/>
      <c r="BN138" s="118"/>
      <c r="BO138" s="118">
        <v>0.0</v>
      </c>
      <c r="BP138" s="118">
        <v>0.0</v>
      </c>
      <c r="BQ138" s="118"/>
      <c r="BR138" s="118"/>
      <c r="BS138" s="118">
        <v>0.0</v>
      </c>
      <c r="BT138" s="118">
        <v>0.0</v>
      </c>
      <c r="BU138" s="118">
        <v>0.0</v>
      </c>
      <c r="BV138" s="118">
        <v>0.0</v>
      </c>
      <c r="BW138" s="118"/>
      <c r="BX138" s="118"/>
      <c r="BY138" s="118"/>
      <c r="BZ138" s="118"/>
      <c r="CA138" s="119">
        <v>45813.0</v>
      </c>
      <c r="CB138" s="117" t="s">
        <v>354</v>
      </c>
      <c r="CC138" s="117" t="s">
        <v>471</v>
      </c>
      <c r="CD138" s="117" t="s">
        <v>472</v>
      </c>
      <c r="CE138" s="118">
        <v>3263.4</v>
      </c>
      <c r="CF138" s="118">
        <v>25.0</v>
      </c>
      <c r="CG138" s="118">
        <v>23.0</v>
      </c>
      <c r="CH138" s="117" t="s">
        <v>24</v>
      </c>
      <c r="CI138" s="117"/>
      <c r="CJ138" s="117"/>
      <c r="CK138" s="117" t="s">
        <v>372</v>
      </c>
      <c r="CL138" s="119">
        <v>46179.0</v>
      </c>
      <c r="CM138" s="117" t="s">
        <v>358</v>
      </c>
    </row>
    <row r="139">
      <c r="A139" s="114" t="s">
        <v>663</v>
      </c>
      <c r="B139" s="114" t="s">
        <v>809</v>
      </c>
      <c r="C139" s="114" t="s">
        <v>25</v>
      </c>
      <c r="D139" s="114" t="s">
        <v>400</v>
      </c>
      <c r="E139" s="114" t="s">
        <v>349</v>
      </c>
      <c r="F139" s="114"/>
      <c r="G139" s="114"/>
      <c r="H139" s="114"/>
      <c r="I139" s="115">
        <v>16492.0</v>
      </c>
      <c r="J139" s="114" t="s">
        <v>865</v>
      </c>
      <c r="K139" s="114" t="s">
        <v>401</v>
      </c>
      <c r="L139" s="116">
        <v>45813.0</v>
      </c>
      <c r="M139" s="114" t="s">
        <v>351</v>
      </c>
      <c r="N139" s="115">
        <v>6.0</v>
      </c>
      <c r="O139" s="114" t="s">
        <v>352</v>
      </c>
      <c r="P139" s="114" t="s">
        <v>975</v>
      </c>
      <c r="Q139" s="115">
        <v>-2446.345942328619</v>
      </c>
      <c r="R139" s="115"/>
      <c r="S139" s="115"/>
      <c r="T139" s="115"/>
      <c r="U139" s="115"/>
      <c r="V139" s="115">
        <v>-2446.345942328619</v>
      </c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>
        <v>0.0</v>
      </c>
      <c r="AH139" s="115">
        <v>0.0</v>
      </c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>
        <v>10892.112605580902</v>
      </c>
      <c r="AX139" s="115">
        <v>-24651.567619473462</v>
      </c>
      <c r="AY139" s="115">
        <v>7385.481928946681</v>
      </c>
      <c r="AZ139" s="115">
        <v>-24118.064305917513</v>
      </c>
      <c r="BA139" s="115">
        <v>9376.774876916748</v>
      </c>
      <c r="BB139" s="115">
        <v>-5201.793424083996</v>
      </c>
      <c r="BC139" s="115">
        <v>6215.003473979511</v>
      </c>
      <c r="BD139" s="115">
        <v>-8590.630634683657</v>
      </c>
      <c r="BE139" s="115">
        <v>11109.99259377399</v>
      </c>
      <c r="BF139" s="115">
        <v>-4559.383980237091</v>
      </c>
      <c r="BG139" s="115"/>
      <c r="BH139" s="115"/>
      <c r="BI139" s="115"/>
      <c r="BJ139" s="115"/>
      <c r="BK139" s="115"/>
      <c r="BL139" s="115"/>
      <c r="BM139" s="115"/>
      <c r="BN139" s="115"/>
      <c r="BO139" s="115">
        <v>0.0</v>
      </c>
      <c r="BP139" s="115">
        <v>0.0</v>
      </c>
      <c r="BQ139" s="115"/>
      <c r="BR139" s="115"/>
      <c r="BS139" s="115">
        <v>0.0</v>
      </c>
      <c r="BT139" s="115">
        <v>0.0</v>
      </c>
      <c r="BU139" s="115">
        <v>0.0</v>
      </c>
      <c r="BV139" s="115">
        <v>0.0</v>
      </c>
      <c r="BW139" s="115"/>
      <c r="BX139" s="115"/>
      <c r="BY139" s="115"/>
      <c r="BZ139" s="115"/>
      <c r="CA139" s="116">
        <v>45813.0</v>
      </c>
      <c r="CB139" s="114" t="s">
        <v>384</v>
      </c>
      <c r="CC139" s="114" t="s">
        <v>391</v>
      </c>
      <c r="CD139" s="114" t="s">
        <v>392</v>
      </c>
      <c r="CE139" s="115">
        <v>6776.78</v>
      </c>
      <c r="CF139" s="115">
        <v>25.0</v>
      </c>
      <c r="CG139" s="115">
        <v>23.0</v>
      </c>
      <c r="CH139" s="114" t="s">
        <v>247</v>
      </c>
      <c r="CI139" s="114"/>
      <c r="CJ139" s="114"/>
      <c r="CK139" s="114" t="s">
        <v>372</v>
      </c>
      <c r="CL139" s="116">
        <v>46179.0</v>
      </c>
      <c r="CM139" s="114" t="s">
        <v>358</v>
      </c>
    </row>
    <row r="140">
      <c r="A140" s="117" t="s">
        <v>622</v>
      </c>
      <c r="B140" s="117" t="s">
        <v>742</v>
      </c>
      <c r="C140" s="117" t="s">
        <v>26</v>
      </c>
      <c r="D140" s="117" t="s">
        <v>395</v>
      </c>
      <c r="E140" s="117" t="s">
        <v>349</v>
      </c>
      <c r="F140" s="117"/>
      <c r="G140" s="117"/>
      <c r="H140" s="117"/>
      <c r="I140" s="118">
        <v>19040.0</v>
      </c>
      <c r="J140" s="117" t="s">
        <v>877</v>
      </c>
      <c r="K140" s="117" t="s">
        <v>612</v>
      </c>
      <c r="L140" s="119">
        <v>45813.0</v>
      </c>
      <c r="M140" s="117" t="s">
        <v>351</v>
      </c>
      <c r="N140" s="118">
        <v>6.0</v>
      </c>
      <c r="O140" s="117" t="s">
        <v>352</v>
      </c>
      <c r="P140" s="117" t="s">
        <v>975</v>
      </c>
      <c r="Q140" s="118">
        <v>-742.3706834556103</v>
      </c>
      <c r="R140" s="118"/>
      <c r="S140" s="118"/>
      <c r="T140" s="118"/>
      <c r="U140" s="118"/>
      <c r="V140" s="118">
        <v>-742.3706834556103</v>
      </c>
      <c r="W140" s="118"/>
      <c r="X140" s="118"/>
      <c r="Y140" s="118"/>
      <c r="Z140" s="118"/>
      <c r="AA140" s="118"/>
      <c r="AB140" s="118"/>
      <c r="AC140" s="118"/>
      <c r="AD140" s="118"/>
      <c r="AE140" s="118"/>
      <c r="AF140" s="118"/>
      <c r="AG140" s="118">
        <v>0.0</v>
      </c>
      <c r="AH140" s="118">
        <v>0.0</v>
      </c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118"/>
      <c r="AS140" s="118"/>
      <c r="AT140" s="118"/>
      <c r="AU140" s="118"/>
      <c r="AV140" s="118"/>
      <c r="AW140" s="118">
        <v>9189.229422348351</v>
      </c>
      <c r="AX140" s="118">
        <v>-12490.922095981148</v>
      </c>
      <c r="AY140" s="118">
        <v>6686.567189896021</v>
      </c>
      <c r="AZ140" s="118">
        <v>-11948.949432729469</v>
      </c>
      <c r="BA140" s="118">
        <v>5914.140289273518</v>
      </c>
      <c r="BB140" s="118">
        <v>-3296.950685558133</v>
      </c>
      <c r="BC140" s="118">
        <v>1798.7824885427267</v>
      </c>
      <c r="BD140" s="118">
        <v>-5992.571500661057</v>
      </c>
      <c r="BE140" s="118">
        <v>8380.216210794742</v>
      </c>
      <c r="BF140" s="118">
        <v>-1569.237594961028</v>
      </c>
      <c r="BG140" s="118"/>
      <c r="BH140" s="118"/>
      <c r="BI140" s="118"/>
      <c r="BJ140" s="118"/>
      <c r="BK140" s="118"/>
      <c r="BL140" s="118"/>
      <c r="BM140" s="118"/>
      <c r="BN140" s="118"/>
      <c r="BO140" s="118">
        <v>0.0</v>
      </c>
      <c r="BP140" s="118">
        <v>0.0</v>
      </c>
      <c r="BQ140" s="118"/>
      <c r="BR140" s="118"/>
      <c r="BS140" s="118">
        <v>0.0</v>
      </c>
      <c r="BT140" s="118">
        <v>0.0</v>
      </c>
      <c r="BU140" s="118">
        <v>0.0</v>
      </c>
      <c r="BV140" s="118">
        <v>0.0</v>
      </c>
      <c r="BW140" s="118"/>
      <c r="BX140" s="118"/>
      <c r="BY140" s="118"/>
      <c r="BZ140" s="118"/>
      <c r="CA140" s="119">
        <v>45813.0</v>
      </c>
      <c r="CB140" s="117" t="s">
        <v>384</v>
      </c>
      <c r="CC140" s="117" t="s">
        <v>396</v>
      </c>
      <c r="CD140" s="117" t="s">
        <v>624</v>
      </c>
      <c r="CE140" s="118">
        <v>4769.05</v>
      </c>
      <c r="CF140" s="118">
        <v>25.0</v>
      </c>
      <c r="CG140" s="118">
        <v>23.0</v>
      </c>
      <c r="CH140" s="117" t="s">
        <v>247</v>
      </c>
      <c r="CI140" s="117"/>
      <c r="CJ140" s="117"/>
      <c r="CK140" s="117" t="s">
        <v>372</v>
      </c>
      <c r="CL140" s="119">
        <v>46179.0</v>
      </c>
      <c r="CM140" s="117" t="s">
        <v>358</v>
      </c>
    </row>
    <row r="141">
      <c r="A141" s="114" t="s">
        <v>712</v>
      </c>
      <c r="B141" s="114" t="s">
        <v>176</v>
      </c>
      <c r="C141" s="114" t="s">
        <v>24</v>
      </c>
      <c r="D141" s="114" t="s">
        <v>376</v>
      </c>
      <c r="E141" s="114" t="s">
        <v>349</v>
      </c>
      <c r="F141" s="114"/>
      <c r="G141" s="114"/>
      <c r="H141" s="114"/>
      <c r="I141" s="115">
        <v>14189.0</v>
      </c>
      <c r="J141" s="114" t="s">
        <v>840</v>
      </c>
      <c r="K141" s="114" t="s">
        <v>377</v>
      </c>
      <c r="L141" s="116">
        <v>45813.0</v>
      </c>
      <c r="M141" s="114" t="s">
        <v>428</v>
      </c>
      <c r="N141" s="115">
        <v>6.0</v>
      </c>
      <c r="O141" s="114" t="s">
        <v>352</v>
      </c>
      <c r="P141" s="114" t="s">
        <v>975</v>
      </c>
      <c r="Q141" s="115">
        <v>0.0</v>
      </c>
      <c r="R141" s="115"/>
      <c r="S141" s="115"/>
      <c r="T141" s="115"/>
      <c r="U141" s="115"/>
      <c r="V141" s="115">
        <v>0.0</v>
      </c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>
        <v>0.0</v>
      </c>
      <c r="AH141" s="115">
        <v>0.0</v>
      </c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>
        <v>13738.8609769886</v>
      </c>
      <c r="AX141" s="115">
        <v>-18739.371233599806</v>
      </c>
      <c r="AY141" s="115">
        <v>15052.531795071733</v>
      </c>
      <c r="AZ141" s="115">
        <v>-17293.140687626277</v>
      </c>
      <c r="BA141" s="115">
        <v>9327.960995642843</v>
      </c>
      <c r="BB141" s="115">
        <v>-13474.64709036257</v>
      </c>
      <c r="BC141" s="115">
        <v>3508.751482853357</v>
      </c>
      <c r="BD141" s="115">
        <v>-9576.486943893571</v>
      </c>
      <c r="BE141" s="115">
        <v>12015.690227197105</v>
      </c>
      <c r="BF141" s="115">
        <v>-10094.64086087662</v>
      </c>
      <c r="BG141" s="115"/>
      <c r="BH141" s="115"/>
      <c r="BI141" s="115"/>
      <c r="BJ141" s="115"/>
      <c r="BK141" s="115"/>
      <c r="BL141" s="115"/>
      <c r="BM141" s="115"/>
      <c r="BN141" s="115"/>
      <c r="BO141" s="115">
        <v>0.0</v>
      </c>
      <c r="BP141" s="115">
        <v>0.0</v>
      </c>
      <c r="BQ141" s="115"/>
      <c r="BR141" s="115"/>
      <c r="BS141" s="115">
        <v>0.0</v>
      </c>
      <c r="BT141" s="115">
        <v>0.0</v>
      </c>
      <c r="BU141" s="115">
        <v>0.0</v>
      </c>
      <c r="BV141" s="115">
        <v>0.0</v>
      </c>
      <c r="BW141" s="115"/>
      <c r="BX141" s="115"/>
      <c r="BY141" s="115"/>
      <c r="BZ141" s="115"/>
      <c r="CA141" s="116">
        <v>45813.0</v>
      </c>
      <c r="CB141" s="114" t="s">
        <v>354</v>
      </c>
      <c r="CC141" s="114" t="s">
        <v>378</v>
      </c>
      <c r="CD141" s="114" t="s">
        <v>379</v>
      </c>
      <c r="CE141" s="115">
        <v>4645.4</v>
      </c>
      <c r="CF141" s="115">
        <v>25.0</v>
      </c>
      <c r="CG141" s="115">
        <v>23.0</v>
      </c>
      <c r="CH141" s="114" t="s">
        <v>24</v>
      </c>
      <c r="CI141" s="114"/>
      <c r="CJ141" s="114"/>
      <c r="CK141" s="114"/>
      <c r="CL141" s="116">
        <v>46179.0</v>
      </c>
      <c r="CM141" s="114" t="s">
        <v>358</v>
      </c>
    </row>
    <row r="142">
      <c r="A142" s="117" t="s">
        <v>712</v>
      </c>
      <c r="B142" s="117" t="s">
        <v>170</v>
      </c>
      <c r="C142" s="117" t="s">
        <v>24</v>
      </c>
      <c r="D142" s="117" t="s">
        <v>376</v>
      </c>
      <c r="E142" s="117" t="s">
        <v>349</v>
      </c>
      <c r="F142" s="117"/>
      <c r="G142" s="117"/>
      <c r="H142" s="117"/>
      <c r="I142" s="118">
        <v>14188.0</v>
      </c>
      <c r="J142" s="117" t="s">
        <v>840</v>
      </c>
      <c r="K142" s="117" t="s">
        <v>377</v>
      </c>
      <c r="L142" s="119">
        <v>45813.0</v>
      </c>
      <c r="M142" s="117" t="s">
        <v>351</v>
      </c>
      <c r="N142" s="118">
        <v>6.0</v>
      </c>
      <c r="O142" s="117" t="s">
        <v>352</v>
      </c>
      <c r="P142" s="117" t="s">
        <v>975</v>
      </c>
      <c r="Q142" s="118">
        <v>2418.765425961201</v>
      </c>
      <c r="R142" s="118"/>
      <c r="S142" s="118"/>
      <c r="T142" s="118"/>
      <c r="U142" s="118"/>
      <c r="V142" s="118">
        <v>2418.765425961201</v>
      </c>
      <c r="W142" s="118"/>
      <c r="X142" s="118"/>
      <c r="Y142" s="118"/>
      <c r="Z142" s="118"/>
      <c r="AA142" s="118"/>
      <c r="AB142" s="118"/>
      <c r="AC142" s="118"/>
      <c r="AD142" s="118"/>
      <c r="AE142" s="118"/>
      <c r="AF142" s="118"/>
      <c r="AG142" s="118">
        <v>0.0</v>
      </c>
      <c r="AH142" s="118">
        <v>0.0</v>
      </c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118"/>
      <c r="AS142" s="118"/>
      <c r="AT142" s="118"/>
      <c r="AU142" s="118"/>
      <c r="AV142" s="118"/>
      <c r="AW142" s="118">
        <v>13738.8609769886</v>
      </c>
      <c r="AX142" s="118">
        <v>-18739.371233599806</v>
      </c>
      <c r="AY142" s="118">
        <v>15052.531795071733</v>
      </c>
      <c r="AZ142" s="118">
        <v>-17293.140687626277</v>
      </c>
      <c r="BA142" s="118">
        <v>9327.960995642843</v>
      </c>
      <c r="BB142" s="118">
        <v>-13474.64709036257</v>
      </c>
      <c r="BC142" s="118">
        <v>3508.751482853357</v>
      </c>
      <c r="BD142" s="118">
        <v>-9576.486943893571</v>
      </c>
      <c r="BE142" s="118">
        <v>12015.690227197105</v>
      </c>
      <c r="BF142" s="118">
        <v>-10094.64086087662</v>
      </c>
      <c r="BG142" s="118"/>
      <c r="BH142" s="118"/>
      <c r="BI142" s="118"/>
      <c r="BJ142" s="118"/>
      <c r="BK142" s="118"/>
      <c r="BL142" s="118"/>
      <c r="BM142" s="118"/>
      <c r="BN142" s="118"/>
      <c r="BO142" s="118">
        <v>0.0</v>
      </c>
      <c r="BP142" s="118">
        <v>0.0</v>
      </c>
      <c r="BQ142" s="118"/>
      <c r="BR142" s="118"/>
      <c r="BS142" s="118">
        <v>0.0</v>
      </c>
      <c r="BT142" s="118">
        <v>0.0</v>
      </c>
      <c r="BU142" s="118">
        <v>0.0</v>
      </c>
      <c r="BV142" s="118">
        <v>0.0</v>
      </c>
      <c r="BW142" s="118"/>
      <c r="BX142" s="118"/>
      <c r="BY142" s="118"/>
      <c r="BZ142" s="118"/>
      <c r="CA142" s="119">
        <v>45813.0</v>
      </c>
      <c r="CB142" s="117" t="s">
        <v>354</v>
      </c>
      <c r="CC142" s="117" t="s">
        <v>378</v>
      </c>
      <c r="CD142" s="117" t="s">
        <v>379</v>
      </c>
      <c r="CE142" s="118">
        <v>4941.63</v>
      </c>
      <c r="CF142" s="118">
        <v>25.0</v>
      </c>
      <c r="CG142" s="118">
        <v>23.0</v>
      </c>
      <c r="CH142" s="117" t="s">
        <v>24</v>
      </c>
      <c r="CI142" s="117"/>
      <c r="CJ142" s="117"/>
      <c r="CK142" s="117" t="s">
        <v>357</v>
      </c>
      <c r="CL142" s="119">
        <v>46179.0</v>
      </c>
      <c r="CM142" s="117" t="s">
        <v>358</v>
      </c>
    </row>
    <row r="143">
      <c r="A143" s="114" t="s">
        <v>745</v>
      </c>
      <c r="B143" s="114" t="s">
        <v>755</v>
      </c>
      <c r="C143" s="114" t="s">
        <v>27</v>
      </c>
      <c r="D143" s="114" t="s">
        <v>411</v>
      </c>
      <c r="E143" s="114" t="s">
        <v>349</v>
      </c>
      <c r="F143" s="114"/>
      <c r="G143" s="114"/>
      <c r="H143" s="114"/>
      <c r="I143" s="115">
        <v>12735.0</v>
      </c>
      <c r="J143" s="114" t="s">
        <v>869</v>
      </c>
      <c r="K143" s="114" t="s">
        <v>412</v>
      </c>
      <c r="L143" s="116">
        <v>45813.0</v>
      </c>
      <c r="M143" s="114" t="s">
        <v>351</v>
      </c>
      <c r="N143" s="115">
        <v>6.0</v>
      </c>
      <c r="O143" s="114" t="s">
        <v>352</v>
      </c>
      <c r="P143" s="114" t="s">
        <v>975</v>
      </c>
      <c r="Q143" s="115">
        <v>35.75800638136707</v>
      </c>
      <c r="R143" s="115"/>
      <c r="S143" s="115"/>
      <c r="T143" s="115"/>
      <c r="U143" s="115"/>
      <c r="V143" s="115">
        <v>35.75800638136707</v>
      </c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>
        <v>0.0</v>
      </c>
      <c r="AH143" s="115">
        <v>0.0</v>
      </c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>
        <v>12146.62975959488</v>
      </c>
      <c r="AX143" s="115">
        <v>-49622.97123064689</v>
      </c>
      <c r="AY143" s="115">
        <v>9088.858814916779</v>
      </c>
      <c r="AZ143" s="115">
        <v>-41893.93768479507</v>
      </c>
      <c r="BA143" s="115">
        <v>12788.537878710826</v>
      </c>
      <c r="BB143" s="115">
        <v>-18760.807773681718</v>
      </c>
      <c r="BC143" s="115">
        <v>10291.117202254056</v>
      </c>
      <c r="BD143" s="115">
        <v>-10987.005606160834</v>
      </c>
      <c r="BE143" s="115">
        <v>10793.496470174756</v>
      </c>
      <c r="BF143" s="115">
        <v>-16069.877961238872</v>
      </c>
      <c r="BG143" s="115"/>
      <c r="BH143" s="115"/>
      <c r="BI143" s="115"/>
      <c r="BJ143" s="115"/>
      <c r="BK143" s="115"/>
      <c r="BL143" s="115"/>
      <c r="BM143" s="115"/>
      <c r="BN143" s="115"/>
      <c r="BO143" s="115">
        <v>0.0</v>
      </c>
      <c r="BP143" s="115">
        <v>0.0</v>
      </c>
      <c r="BQ143" s="115"/>
      <c r="BR143" s="115"/>
      <c r="BS143" s="115">
        <v>0.0</v>
      </c>
      <c r="BT143" s="115">
        <v>0.0</v>
      </c>
      <c r="BU143" s="115">
        <v>0.0</v>
      </c>
      <c r="BV143" s="115">
        <v>0.0</v>
      </c>
      <c r="BW143" s="115"/>
      <c r="BX143" s="115"/>
      <c r="BY143" s="115"/>
      <c r="BZ143" s="115"/>
      <c r="CA143" s="116">
        <v>45813.0</v>
      </c>
      <c r="CB143" s="114" t="s">
        <v>369</v>
      </c>
      <c r="CC143" s="114" t="s">
        <v>370</v>
      </c>
      <c r="CD143" s="114" t="s">
        <v>371</v>
      </c>
      <c r="CE143" s="115">
        <v>5953.63</v>
      </c>
      <c r="CF143" s="115">
        <v>25.0</v>
      </c>
      <c r="CG143" s="115">
        <v>23.0</v>
      </c>
      <c r="CH143" s="114" t="s">
        <v>247</v>
      </c>
      <c r="CI143" s="114"/>
      <c r="CJ143" s="114"/>
      <c r="CK143" s="114" t="s">
        <v>357</v>
      </c>
      <c r="CL143" s="116">
        <v>46179.0</v>
      </c>
      <c r="CM143" s="114" t="s">
        <v>358</v>
      </c>
    </row>
    <row r="144">
      <c r="A144" s="117" t="s">
        <v>663</v>
      </c>
      <c r="B144" s="117" t="s">
        <v>808</v>
      </c>
      <c r="C144" s="117" t="s">
        <v>25</v>
      </c>
      <c r="D144" s="117" t="s">
        <v>400</v>
      </c>
      <c r="E144" s="117" t="s">
        <v>349</v>
      </c>
      <c r="F144" s="117"/>
      <c r="G144" s="117"/>
      <c r="H144" s="117"/>
      <c r="I144" s="118">
        <v>19233.0</v>
      </c>
      <c r="J144" s="117" t="s">
        <v>875</v>
      </c>
      <c r="K144" s="117" t="s">
        <v>401</v>
      </c>
      <c r="L144" s="119">
        <v>45813.0</v>
      </c>
      <c r="M144" s="117" t="s">
        <v>351</v>
      </c>
      <c r="N144" s="118">
        <v>6.0</v>
      </c>
      <c r="O144" s="117" t="s">
        <v>352</v>
      </c>
      <c r="P144" s="117" t="s">
        <v>975</v>
      </c>
      <c r="Q144" s="118">
        <v>1429.9516617570762</v>
      </c>
      <c r="R144" s="118"/>
      <c r="S144" s="118"/>
      <c r="T144" s="118"/>
      <c r="U144" s="118"/>
      <c r="V144" s="118">
        <v>1429.9516617570762</v>
      </c>
      <c r="W144" s="118"/>
      <c r="X144" s="118"/>
      <c r="Y144" s="118"/>
      <c r="Z144" s="118"/>
      <c r="AA144" s="118"/>
      <c r="AB144" s="118"/>
      <c r="AC144" s="118"/>
      <c r="AD144" s="118"/>
      <c r="AE144" s="118"/>
      <c r="AF144" s="118"/>
      <c r="AG144" s="118">
        <v>0.0</v>
      </c>
      <c r="AH144" s="118">
        <v>0.0</v>
      </c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118"/>
      <c r="AS144" s="118"/>
      <c r="AT144" s="118"/>
      <c r="AU144" s="118"/>
      <c r="AV144" s="118"/>
      <c r="AW144" s="118">
        <v>2326.770514992705</v>
      </c>
      <c r="AX144" s="118">
        <v>-596.59547163362</v>
      </c>
      <c r="AY144" s="118">
        <v>255.08144796346141</v>
      </c>
      <c r="AZ144" s="118">
        <v>-2088.58327488673</v>
      </c>
      <c r="BA144" s="118">
        <v>1474.998083339683</v>
      </c>
      <c r="BB144" s="118">
        <v>-362.74269472623143</v>
      </c>
      <c r="BC144" s="118">
        <v>1970.0871292110828</v>
      </c>
      <c r="BD144" s="118">
        <v>0.0</v>
      </c>
      <c r="BE144" s="118">
        <v>195.1246601255167</v>
      </c>
      <c r="BF144" s="118">
        <v>-1052.956400723148</v>
      </c>
      <c r="BG144" s="118"/>
      <c r="BH144" s="118"/>
      <c r="BI144" s="118"/>
      <c r="BJ144" s="118"/>
      <c r="BK144" s="118"/>
      <c r="BL144" s="118"/>
      <c r="BM144" s="118"/>
      <c r="BN144" s="118"/>
      <c r="BO144" s="118">
        <v>0.0</v>
      </c>
      <c r="BP144" s="118">
        <v>0.0</v>
      </c>
      <c r="BQ144" s="118"/>
      <c r="BR144" s="118"/>
      <c r="BS144" s="118">
        <v>0.0</v>
      </c>
      <c r="BT144" s="118">
        <v>0.0</v>
      </c>
      <c r="BU144" s="118">
        <v>0.0</v>
      </c>
      <c r="BV144" s="118">
        <v>0.0</v>
      </c>
      <c r="BW144" s="118"/>
      <c r="BX144" s="118"/>
      <c r="BY144" s="118"/>
      <c r="BZ144" s="118"/>
      <c r="CA144" s="119">
        <v>45813.0</v>
      </c>
      <c r="CB144" s="117" t="s">
        <v>384</v>
      </c>
      <c r="CC144" s="117" t="s">
        <v>391</v>
      </c>
      <c r="CD144" s="117" t="s">
        <v>392</v>
      </c>
      <c r="CE144" s="118">
        <v>3758.2</v>
      </c>
      <c r="CF144" s="118">
        <v>25.0</v>
      </c>
      <c r="CG144" s="118">
        <v>23.0</v>
      </c>
      <c r="CH144" s="117" t="s">
        <v>247</v>
      </c>
      <c r="CI144" s="117"/>
      <c r="CJ144" s="117"/>
      <c r="CK144" s="117" t="s">
        <v>357</v>
      </c>
      <c r="CL144" s="119">
        <v>46179.0</v>
      </c>
      <c r="CM144" s="117" t="s">
        <v>358</v>
      </c>
    </row>
    <row r="145">
      <c r="A145" s="114" t="s">
        <v>663</v>
      </c>
      <c r="B145" s="114" t="s">
        <v>754</v>
      </c>
      <c r="C145" s="114" t="s">
        <v>25</v>
      </c>
      <c r="D145" s="114" t="s">
        <v>400</v>
      </c>
      <c r="E145" s="114" t="s">
        <v>349</v>
      </c>
      <c r="F145" s="114"/>
      <c r="G145" s="114"/>
      <c r="H145" s="114"/>
      <c r="I145" s="115">
        <v>16494.0</v>
      </c>
      <c r="J145" s="114" t="s">
        <v>869</v>
      </c>
      <c r="K145" s="114" t="s">
        <v>401</v>
      </c>
      <c r="L145" s="116">
        <v>45813.0</v>
      </c>
      <c r="M145" s="114" t="s">
        <v>351</v>
      </c>
      <c r="N145" s="115">
        <v>6.0</v>
      </c>
      <c r="O145" s="114" t="s">
        <v>352</v>
      </c>
      <c r="P145" s="114" t="s">
        <v>975</v>
      </c>
      <c r="Q145" s="115">
        <v>2311.4029285582033</v>
      </c>
      <c r="R145" s="115"/>
      <c r="S145" s="115"/>
      <c r="T145" s="115"/>
      <c r="U145" s="115"/>
      <c r="V145" s="115">
        <v>2311.4029285582033</v>
      </c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>
        <v>0.0</v>
      </c>
      <c r="AH145" s="115">
        <v>0.0</v>
      </c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>
        <v>12146.62975959488</v>
      </c>
      <c r="AX145" s="115">
        <v>-49622.97123064689</v>
      </c>
      <c r="AY145" s="115">
        <v>9088.858814916779</v>
      </c>
      <c r="AZ145" s="115">
        <v>-41893.93768479507</v>
      </c>
      <c r="BA145" s="115">
        <v>12788.537878710826</v>
      </c>
      <c r="BB145" s="115">
        <v>-18760.807773681718</v>
      </c>
      <c r="BC145" s="115">
        <v>10291.117202254056</v>
      </c>
      <c r="BD145" s="115">
        <v>-10987.005606160834</v>
      </c>
      <c r="BE145" s="115">
        <v>10793.496470174756</v>
      </c>
      <c r="BF145" s="115">
        <v>-16069.877961238872</v>
      </c>
      <c r="BG145" s="115"/>
      <c r="BH145" s="115"/>
      <c r="BI145" s="115"/>
      <c r="BJ145" s="115"/>
      <c r="BK145" s="115"/>
      <c r="BL145" s="115"/>
      <c r="BM145" s="115"/>
      <c r="BN145" s="115"/>
      <c r="BO145" s="115">
        <v>0.0</v>
      </c>
      <c r="BP145" s="115">
        <v>0.0</v>
      </c>
      <c r="BQ145" s="115"/>
      <c r="BR145" s="115"/>
      <c r="BS145" s="115">
        <v>0.0</v>
      </c>
      <c r="BT145" s="115">
        <v>0.0</v>
      </c>
      <c r="BU145" s="115">
        <v>0.0</v>
      </c>
      <c r="BV145" s="115">
        <v>0.0</v>
      </c>
      <c r="BW145" s="115"/>
      <c r="BX145" s="115"/>
      <c r="BY145" s="115"/>
      <c r="BZ145" s="115"/>
      <c r="CA145" s="116">
        <v>45813.0</v>
      </c>
      <c r="CB145" s="114" t="s">
        <v>384</v>
      </c>
      <c r="CC145" s="114" t="s">
        <v>391</v>
      </c>
      <c r="CD145" s="114" t="s">
        <v>392</v>
      </c>
      <c r="CE145" s="115">
        <v>9666.59</v>
      </c>
      <c r="CF145" s="115">
        <v>25.0</v>
      </c>
      <c r="CG145" s="115">
        <v>23.0</v>
      </c>
      <c r="CH145" s="114" t="s">
        <v>247</v>
      </c>
      <c r="CI145" s="114"/>
      <c r="CJ145" s="114"/>
      <c r="CK145" s="114" t="s">
        <v>357</v>
      </c>
      <c r="CL145" s="116">
        <v>46179.0</v>
      </c>
      <c r="CM145" s="114" t="s">
        <v>358</v>
      </c>
    </row>
    <row r="146">
      <c r="A146" s="117" t="s">
        <v>801</v>
      </c>
      <c r="B146" s="117" t="s">
        <v>109</v>
      </c>
      <c r="C146" s="117" t="s">
        <v>24</v>
      </c>
      <c r="D146" s="117" t="s">
        <v>469</v>
      </c>
      <c r="E146" s="117" t="s">
        <v>349</v>
      </c>
      <c r="F146" s="117"/>
      <c r="G146" s="117"/>
      <c r="H146" s="117"/>
      <c r="I146" s="118">
        <v>19927.0</v>
      </c>
      <c r="J146" s="117" t="s">
        <v>837</v>
      </c>
      <c r="K146" s="117" t="s">
        <v>470</v>
      </c>
      <c r="L146" s="119">
        <v>45813.0</v>
      </c>
      <c r="M146" s="117" t="s">
        <v>351</v>
      </c>
      <c r="N146" s="118">
        <v>6.0</v>
      </c>
      <c r="O146" s="117" t="s">
        <v>352</v>
      </c>
      <c r="P146" s="117" t="s">
        <v>975</v>
      </c>
      <c r="Q146" s="118">
        <v>1.6407165480949288</v>
      </c>
      <c r="R146" s="118"/>
      <c r="S146" s="118"/>
      <c r="T146" s="118"/>
      <c r="U146" s="118"/>
      <c r="V146" s="118">
        <v>1.6407165480949288</v>
      </c>
      <c r="W146" s="118"/>
      <c r="X146" s="118"/>
      <c r="Y146" s="118"/>
      <c r="Z146" s="118"/>
      <c r="AA146" s="118"/>
      <c r="AB146" s="118"/>
      <c r="AC146" s="118"/>
      <c r="AD146" s="118"/>
      <c r="AE146" s="118"/>
      <c r="AF146" s="118"/>
      <c r="AG146" s="118">
        <v>0.0</v>
      </c>
      <c r="AH146" s="118">
        <v>0.0</v>
      </c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>
        <v>8303.083435839226</v>
      </c>
      <c r="AX146" s="118">
        <v>-3274.013255165984</v>
      </c>
      <c r="AY146" s="118">
        <v>8245.043222944152</v>
      </c>
      <c r="AZ146" s="118">
        <v>-2513.4492766296325</v>
      </c>
      <c r="BA146" s="118">
        <v>1518.9924723961255</v>
      </c>
      <c r="BB146" s="118">
        <v>-1861.6126662855659</v>
      </c>
      <c r="BC146" s="118">
        <v>1352.8744778074918</v>
      </c>
      <c r="BD146" s="118">
        <v>-1866.017629767373</v>
      </c>
      <c r="BE146" s="118">
        <v>725.3058088410712</v>
      </c>
      <c r="BF146" s="118">
        <v>-554.7828507706306</v>
      </c>
      <c r="BG146" s="118"/>
      <c r="BH146" s="118"/>
      <c r="BI146" s="118"/>
      <c r="BJ146" s="118"/>
      <c r="BK146" s="118"/>
      <c r="BL146" s="118"/>
      <c r="BM146" s="118"/>
      <c r="BN146" s="118"/>
      <c r="BO146" s="118">
        <v>0.0</v>
      </c>
      <c r="BP146" s="118">
        <v>0.0</v>
      </c>
      <c r="BQ146" s="118"/>
      <c r="BR146" s="118"/>
      <c r="BS146" s="118">
        <v>0.0</v>
      </c>
      <c r="BT146" s="118">
        <v>0.0</v>
      </c>
      <c r="BU146" s="118">
        <v>0.0</v>
      </c>
      <c r="BV146" s="118">
        <v>0.0</v>
      </c>
      <c r="BW146" s="118"/>
      <c r="BX146" s="118"/>
      <c r="BY146" s="118"/>
      <c r="BZ146" s="118"/>
      <c r="CA146" s="119">
        <v>45813.0</v>
      </c>
      <c r="CB146" s="117" t="s">
        <v>354</v>
      </c>
      <c r="CC146" s="117" t="s">
        <v>471</v>
      </c>
      <c r="CD146" s="117" t="s">
        <v>472</v>
      </c>
      <c r="CE146" s="118">
        <v>2842.5</v>
      </c>
      <c r="CF146" s="118">
        <v>25.0</v>
      </c>
      <c r="CG146" s="118">
        <v>23.0</v>
      </c>
      <c r="CH146" s="117" t="s">
        <v>24</v>
      </c>
      <c r="CI146" s="117"/>
      <c r="CJ146" s="117"/>
      <c r="CK146" s="117" t="s">
        <v>357</v>
      </c>
      <c r="CL146" s="119">
        <v>46179.0</v>
      </c>
      <c r="CM146" s="117" t="s">
        <v>358</v>
      </c>
    </row>
    <row r="147">
      <c r="A147" s="114" t="s">
        <v>387</v>
      </c>
      <c r="B147" s="114" t="s">
        <v>775</v>
      </c>
      <c r="C147" s="114" t="s">
        <v>25</v>
      </c>
      <c r="D147" s="114" t="s">
        <v>400</v>
      </c>
      <c r="E147" s="114" t="s">
        <v>349</v>
      </c>
      <c r="F147" s="114"/>
      <c r="G147" s="114"/>
      <c r="H147" s="114"/>
      <c r="I147" s="115">
        <v>14052.0</v>
      </c>
      <c r="J147" s="114" t="s">
        <v>877</v>
      </c>
      <c r="K147" s="114" t="s">
        <v>401</v>
      </c>
      <c r="L147" s="116">
        <v>45813.0</v>
      </c>
      <c r="M147" s="114" t="s">
        <v>351</v>
      </c>
      <c r="N147" s="115">
        <v>6.0</v>
      </c>
      <c r="O147" s="114" t="s">
        <v>352</v>
      </c>
      <c r="P147" s="114" t="s">
        <v>975</v>
      </c>
      <c r="Q147" s="115">
        <v>-593.229956493908</v>
      </c>
      <c r="R147" s="115"/>
      <c r="S147" s="115"/>
      <c r="T147" s="115"/>
      <c r="U147" s="115"/>
      <c r="V147" s="115">
        <v>-593.229956493908</v>
      </c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>
        <v>0.0</v>
      </c>
      <c r="AH147" s="115">
        <v>0.0</v>
      </c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>
        <v>9189.229422348351</v>
      </c>
      <c r="AX147" s="115">
        <v>-12490.922095981148</v>
      </c>
      <c r="AY147" s="115">
        <v>6686.567189896021</v>
      </c>
      <c r="AZ147" s="115">
        <v>-11948.949432729469</v>
      </c>
      <c r="BA147" s="115">
        <v>5914.140289273518</v>
      </c>
      <c r="BB147" s="115">
        <v>-3296.950685558133</v>
      </c>
      <c r="BC147" s="115">
        <v>1798.7824885427267</v>
      </c>
      <c r="BD147" s="115">
        <v>-5992.571500661057</v>
      </c>
      <c r="BE147" s="115">
        <v>8380.216210794742</v>
      </c>
      <c r="BF147" s="115">
        <v>-1569.237594961028</v>
      </c>
      <c r="BG147" s="115"/>
      <c r="BH147" s="115"/>
      <c r="BI147" s="115"/>
      <c r="BJ147" s="115"/>
      <c r="BK147" s="115"/>
      <c r="BL147" s="115"/>
      <c r="BM147" s="115"/>
      <c r="BN147" s="115"/>
      <c r="BO147" s="115">
        <v>0.0</v>
      </c>
      <c r="BP147" s="115">
        <v>0.0</v>
      </c>
      <c r="BQ147" s="115"/>
      <c r="BR147" s="115"/>
      <c r="BS147" s="115">
        <v>0.0</v>
      </c>
      <c r="BT147" s="115">
        <v>0.0</v>
      </c>
      <c r="BU147" s="115">
        <v>0.0</v>
      </c>
      <c r="BV147" s="115">
        <v>0.0</v>
      </c>
      <c r="BW147" s="115"/>
      <c r="BX147" s="115"/>
      <c r="BY147" s="115"/>
      <c r="BZ147" s="115"/>
      <c r="CA147" s="116">
        <v>45813.0</v>
      </c>
      <c r="CB147" s="114" t="s">
        <v>384</v>
      </c>
      <c r="CC147" s="114" t="s">
        <v>391</v>
      </c>
      <c r="CD147" s="114" t="s">
        <v>392</v>
      </c>
      <c r="CE147" s="115">
        <v>2688.44</v>
      </c>
      <c r="CF147" s="115">
        <v>25.0</v>
      </c>
      <c r="CG147" s="115">
        <v>23.0</v>
      </c>
      <c r="CH147" s="114" t="s">
        <v>247</v>
      </c>
      <c r="CI147" s="114"/>
      <c r="CJ147" s="114"/>
      <c r="CK147" s="114" t="s">
        <v>372</v>
      </c>
      <c r="CL147" s="116">
        <v>46179.0</v>
      </c>
      <c r="CM147" s="114" t="s">
        <v>358</v>
      </c>
    </row>
    <row r="148">
      <c r="A148" s="117" t="s">
        <v>485</v>
      </c>
      <c r="B148" s="117" t="s">
        <v>486</v>
      </c>
      <c r="C148" s="117" t="s">
        <v>25</v>
      </c>
      <c r="D148" s="117" t="s">
        <v>400</v>
      </c>
      <c r="E148" s="117" t="s">
        <v>349</v>
      </c>
      <c r="F148" s="117"/>
      <c r="G148" s="117"/>
      <c r="H148" s="117"/>
      <c r="I148" s="118">
        <v>16515.0</v>
      </c>
      <c r="J148" s="117" t="s">
        <v>865</v>
      </c>
      <c r="K148" s="117" t="s">
        <v>401</v>
      </c>
      <c r="L148" s="119">
        <v>45813.0</v>
      </c>
      <c r="M148" s="117" t="s">
        <v>351</v>
      </c>
      <c r="N148" s="118">
        <v>6.0</v>
      </c>
      <c r="O148" s="117" t="s">
        <v>352</v>
      </c>
      <c r="P148" s="117" t="s">
        <v>975</v>
      </c>
      <c r="Q148" s="118">
        <v>-3317.822386430774</v>
      </c>
      <c r="R148" s="118"/>
      <c r="S148" s="118"/>
      <c r="T148" s="118"/>
      <c r="U148" s="118"/>
      <c r="V148" s="118">
        <v>-3317.822386430774</v>
      </c>
      <c r="W148" s="118"/>
      <c r="X148" s="118"/>
      <c r="Y148" s="118"/>
      <c r="Z148" s="118"/>
      <c r="AA148" s="118"/>
      <c r="AB148" s="118"/>
      <c r="AC148" s="118"/>
      <c r="AD148" s="118"/>
      <c r="AE148" s="118"/>
      <c r="AF148" s="118"/>
      <c r="AG148" s="118">
        <v>0.0</v>
      </c>
      <c r="AH148" s="118">
        <v>0.0</v>
      </c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118"/>
      <c r="AS148" s="118"/>
      <c r="AT148" s="118"/>
      <c r="AU148" s="118"/>
      <c r="AV148" s="118"/>
      <c r="AW148" s="118">
        <v>10892.112605580902</v>
      </c>
      <c r="AX148" s="118">
        <v>-24651.567619473462</v>
      </c>
      <c r="AY148" s="118">
        <v>7385.481928946681</v>
      </c>
      <c r="AZ148" s="118">
        <v>-24118.064305917513</v>
      </c>
      <c r="BA148" s="118">
        <v>9376.774876916748</v>
      </c>
      <c r="BB148" s="118">
        <v>-5201.793424083996</v>
      </c>
      <c r="BC148" s="118">
        <v>6215.003473979511</v>
      </c>
      <c r="BD148" s="118">
        <v>-8590.630634683657</v>
      </c>
      <c r="BE148" s="118">
        <v>11109.99259377399</v>
      </c>
      <c r="BF148" s="118">
        <v>-4559.383980237091</v>
      </c>
      <c r="BG148" s="118"/>
      <c r="BH148" s="118"/>
      <c r="BI148" s="118"/>
      <c r="BJ148" s="118"/>
      <c r="BK148" s="118"/>
      <c r="BL148" s="118"/>
      <c r="BM148" s="118"/>
      <c r="BN148" s="118"/>
      <c r="BO148" s="118">
        <v>0.0</v>
      </c>
      <c r="BP148" s="118">
        <v>0.0</v>
      </c>
      <c r="BQ148" s="118"/>
      <c r="BR148" s="118"/>
      <c r="BS148" s="118">
        <v>0.0</v>
      </c>
      <c r="BT148" s="118">
        <v>0.0</v>
      </c>
      <c r="BU148" s="118">
        <v>0.0</v>
      </c>
      <c r="BV148" s="118">
        <v>0.0</v>
      </c>
      <c r="BW148" s="118"/>
      <c r="BX148" s="118"/>
      <c r="BY148" s="118"/>
      <c r="BZ148" s="118"/>
      <c r="CA148" s="119">
        <v>45813.0</v>
      </c>
      <c r="CB148" s="117" t="s">
        <v>384</v>
      </c>
      <c r="CC148" s="117" t="s">
        <v>391</v>
      </c>
      <c r="CD148" s="117" t="s">
        <v>392</v>
      </c>
      <c r="CE148" s="118">
        <v>11563.46</v>
      </c>
      <c r="CF148" s="118">
        <v>25.0</v>
      </c>
      <c r="CG148" s="118">
        <v>23.0</v>
      </c>
      <c r="CH148" s="117" t="s">
        <v>247</v>
      </c>
      <c r="CI148" s="117"/>
      <c r="CJ148" s="117"/>
      <c r="CK148" s="117" t="s">
        <v>372</v>
      </c>
      <c r="CL148" s="119">
        <v>46179.0</v>
      </c>
      <c r="CM148" s="117" t="s">
        <v>358</v>
      </c>
    </row>
    <row r="149">
      <c r="A149" s="114" t="s">
        <v>478</v>
      </c>
      <c r="B149" s="114" t="s">
        <v>487</v>
      </c>
      <c r="C149" s="114" t="s">
        <v>25</v>
      </c>
      <c r="D149" s="114" t="s">
        <v>437</v>
      </c>
      <c r="E149" s="114" t="s">
        <v>349</v>
      </c>
      <c r="F149" s="114"/>
      <c r="G149" s="114"/>
      <c r="H149" s="114"/>
      <c r="I149" s="115">
        <v>21782.0</v>
      </c>
      <c r="J149" s="114" t="s">
        <v>859</v>
      </c>
      <c r="K149" s="114" t="s">
        <v>438</v>
      </c>
      <c r="L149" s="116">
        <v>45813.0</v>
      </c>
      <c r="M149" s="114" t="s">
        <v>351</v>
      </c>
      <c r="N149" s="115">
        <v>6.0</v>
      </c>
      <c r="O149" s="114" t="s">
        <v>352</v>
      </c>
      <c r="P149" s="114" t="s">
        <v>975</v>
      </c>
      <c r="Q149" s="115">
        <v>7064.769353352474</v>
      </c>
      <c r="R149" s="115"/>
      <c r="S149" s="115"/>
      <c r="T149" s="115"/>
      <c r="U149" s="115"/>
      <c r="V149" s="115">
        <v>7064.769353352474</v>
      </c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>
        <v>0.0</v>
      </c>
      <c r="AH149" s="115">
        <v>0.0</v>
      </c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>
        <v>8422.148067209033</v>
      </c>
      <c r="AX149" s="115">
        <v>-19237.01837042353</v>
      </c>
      <c r="AY149" s="115">
        <v>12411.656003351554</v>
      </c>
      <c r="AZ149" s="115">
        <v>-10355.373407223615</v>
      </c>
      <c r="BA149" s="115">
        <v>1238.4153961069387</v>
      </c>
      <c r="BB149" s="115">
        <v>-8555.28622715555</v>
      </c>
      <c r="BC149" s="115">
        <v>3554.4593044131384</v>
      </c>
      <c r="BD149" s="115">
        <v>-7654.774992903437</v>
      </c>
      <c r="BE149" s="115">
        <v>4285.001128998839</v>
      </c>
      <c r="BF149" s="115">
        <v>-7501.556271557149</v>
      </c>
      <c r="BG149" s="115"/>
      <c r="BH149" s="115"/>
      <c r="BI149" s="115"/>
      <c r="BJ149" s="115"/>
      <c r="BK149" s="115"/>
      <c r="BL149" s="115"/>
      <c r="BM149" s="115"/>
      <c r="BN149" s="115"/>
      <c r="BO149" s="115">
        <v>0.0</v>
      </c>
      <c r="BP149" s="115">
        <v>0.0</v>
      </c>
      <c r="BQ149" s="115"/>
      <c r="BR149" s="115"/>
      <c r="BS149" s="115">
        <v>0.0</v>
      </c>
      <c r="BT149" s="115">
        <v>0.0</v>
      </c>
      <c r="BU149" s="115">
        <v>0.0</v>
      </c>
      <c r="BV149" s="115">
        <v>0.0</v>
      </c>
      <c r="BW149" s="115"/>
      <c r="BX149" s="115"/>
      <c r="BY149" s="115"/>
      <c r="BZ149" s="115"/>
      <c r="CA149" s="116">
        <v>45813.0</v>
      </c>
      <c r="CB149" s="114" t="s">
        <v>354</v>
      </c>
      <c r="CC149" s="114" t="s">
        <v>466</v>
      </c>
      <c r="CD149" s="114" t="s">
        <v>467</v>
      </c>
      <c r="CE149" s="115">
        <v>25522.79</v>
      </c>
      <c r="CF149" s="115">
        <v>25.0</v>
      </c>
      <c r="CG149" s="115">
        <v>23.0</v>
      </c>
      <c r="CH149" s="114" t="s">
        <v>247</v>
      </c>
      <c r="CI149" s="114"/>
      <c r="CJ149" s="114"/>
      <c r="CK149" s="114" t="s">
        <v>357</v>
      </c>
      <c r="CL149" s="116">
        <v>46179.0</v>
      </c>
      <c r="CM149" s="114" t="s">
        <v>358</v>
      </c>
    </row>
    <row r="150">
      <c r="A150" s="117" t="s">
        <v>474</v>
      </c>
      <c r="B150" s="117" t="s">
        <v>475</v>
      </c>
      <c r="C150" s="117" t="s">
        <v>25</v>
      </c>
      <c r="D150" s="117" t="s">
        <v>382</v>
      </c>
      <c r="E150" s="117" t="s">
        <v>349</v>
      </c>
      <c r="F150" s="117"/>
      <c r="G150" s="117"/>
      <c r="H150" s="117"/>
      <c r="I150" s="118">
        <v>13102.0</v>
      </c>
      <c r="J150" s="117" t="s">
        <v>869</v>
      </c>
      <c r="K150" s="117" t="s">
        <v>383</v>
      </c>
      <c r="L150" s="119">
        <v>45813.0</v>
      </c>
      <c r="M150" s="117" t="s">
        <v>351</v>
      </c>
      <c r="N150" s="118">
        <v>6.0</v>
      </c>
      <c r="O150" s="117" t="s">
        <v>352</v>
      </c>
      <c r="P150" s="117" t="s">
        <v>975</v>
      </c>
      <c r="Q150" s="118">
        <v>-3513.897497819139</v>
      </c>
      <c r="R150" s="118"/>
      <c r="S150" s="118"/>
      <c r="T150" s="118"/>
      <c r="U150" s="118"/>
      <c r="V150" s="118">
        <v>-3513.897497819139</v>
      </c>
      <c r="W150" s="118"/>
      <c r="X150" s="118"/>
      <c r="Y150" s="118"/>
      <c r="Z150" s="118"/>
      <c r="AA150" s="118"/>
      <c r="AB150" s="118"/>
      <c r="AC150" s="118"/>
      <c r="AD150" s="118"/>
      <c r="AE150" s="118"/>
      <c r="AF150" s="118"/>
      <c r="AG150" s="118">
        <v>0.0</v>
      </c>
      <c r="AH150" s="118">
        <v>0.0</v>
      </c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>
        <v>12146.62975959488</v>
      </c>
      <c r="AX150" s="118">
        <v>-49622.97123064689</v>
      </c>
      <c r="AY150" s="118">
        <v>9088.858814916779</v>
      </c>
      <c r="AZ150" s="118">
        <v>-41893.93768479507</v>
      </c>
      <c r="BA150" s="118">
        <v>12788.537878710826</v>
      </c>
      <c r="BB150" s="118">
        <v>-18760.807773681718</v>
      </c>
      <c r="BC150" s="118">
        <v>10291.117202254056</v>
      </c>
      <c r="BD150" s="118">
        <v>-10987.005606160834</v>
      </c>
      <c r="BE150" s="118">
        <v>10793.496470174756</v>
      </c>
      <c r="BF150" s="118">
        <v>-16069.877961238872</v>
      </c>
      <c r="BG150" s="118"/>
      <c r="BH150" s="118"/>
      <c r="BI150" s="118"/>
      <c r="BJ150" s="118"/>
      <c r="BK150" s="118"/>
      <c r="BL150" s="118"/>
      <c r="BM150" s="118"/>
      <c r="BN150" s="118"/>
      <c r="BO150" s="118">
        <v>0.0</v>
      </c>
      <c r="BP150" s="118">
        <v>0.0</v>
      </c>
      <c r="BQ150" s="118"/>
      <c r="BR150" s="118"/>
      <c r="BS150" s="118">
        <v>0.0</v>
      </c>
      <c r="BT150" s="118">
        <v>0.0</v>
      </c>
      <c r="BU150" s="118">
        <v>0.0</v>
      </c>
      <c r="BV150" s="118">
        <v>0.0</v>
      </c>
      <c r="BW150" s="118"/>
      <c r="BX150" s="118"/>
      <c r="BY150" s="118"/>
      <c r="BZ150" s="118"/>
      <c r="CA150" s="119">
        <v>45813.0</v>
      </c>
      <c r="CB150" s="117" t="s">
        <v>384</v>
      </c>
      <c r="CC150" s="117" t="s">
        <v>385</v>
      </c>
      <c r="CD150" s="117" t="s">
        <v>386</v>
      </c>
      <c r="CE150" s="118">
        <v>5236.69</v>
      </c>
      <c r="CF150" s="118">
        <v>25.0</v>
      </c>
      <c r="CG150" s="118">
        <v>23.0</v>
      </c>
      <c r="CH150" s="117" t="s">
        <v>247</v>
      </c>
      <c r="CI150" s="117"/>
      <c r="CJ150" s="117"/>
      <c r="CK150" s="117" t="s">
        <v>372</v>
      </c>
      <c r="CL150" s="119">
        <v>46179.0</v>
      </c>
      <c r="CM150" s="117" t="s">
        <v>358</v>
      </c>
    </row>
    <row r="151">
      <c r="A151" s="114" t="s">
        <v>478</v>
      </c>
      <c r="B151" s="114" t="s">
        <v>482</v>
      </c>
      <c r="C151" s="114" t="s">
        <v>25</v>
      </c>
      <c r="D151" s="114" t="s">
        <v>437</v>
      </c>
      <c r="E151" s="114" t="s">
        <v>349</v>
      </c>
      <c r="F151" s="114"/>
      <c r="G151" s="114"/>
      <c r="H151" s="114"/>
      <c r="I151" s="115">
        <v>21796.0</v>
      </c>
      <c r="J151" s="114" t="s">
        <v>845</v>
      </c>
      <c r="K151" s="114" t="s">
        <v>438</v>
      </c>
      <c r="L151" s="116">
        <v>45813.0</v>
      </c>
      <c r="M151" s="114" t="s">
        <v>351</v>
      </c>
      <c r="N151" s="115">
        <v>6.0</v>
      </c>
      <c r="O151" s="114" t="s">
        <v>352</v>
      </c>
      <c r="P151" s="114" t="s">
        <v>975</v>
      </c>
      <c r="Q151" s="115">
        <v>-1545.2372977890147</v>
      </c>
      <c r="R151" s="115"/>
      <c r="S151" s="115"/>
      <c r="T151" s="115"/>
      <c r="U151" s="115"/>
      <c r="V151" s="115">
        <v>-1545.2372977890147</v>
      </c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>
        <v>0.0</v>
      </c>
      <c r="AH151" s="115">
        <v>0.0</v>
      </c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>
        <v>6880.619354777864</v>
      </c>
      <c r="AX151" s="115">
        <v>-2388.473675764557</v>
      </c>
      <c r="AY151" s="115">
        <v>3152.6830893027436</v>
      </c>
      <c r="AZ151" s="115">
        <v>-319.77968073435363</v>
      </c>
      <c r="BA151" s="115">
        <v>2223.419151557471</v>
      </c>
      <c r="BB151" s="115">
        <v>-4023.1733645279082</v>
      </c>
      <c r="BC151" s="115">
        <v>5403.4079557969235</v>
      </c>
      <c r="BD151" s="115">
        <v>-297.31566650214677</v>
      </c>
      <c r="BE151" s="115">
        <v>0.0</v>
      </c>
      <c r="BF151" s="115">
        <v>-6905.846502265214</v>
      </c>
      <c r="BG151" s="115"/>
      <c r="BH151" s="115"/>
      <c r="BI151" s="115"/>
      <c r="BJ151" s="115"/>
      <c r="BK151" s="115"/>
      <c r="BL151" s="115"/>
      <c r="BM151" s="115"/>
      <c r="BN151" s="115"/>
      <c r="BO151" s="115">
        <v>0.0</v>
      </c>
      <c r="BP151" s="115">
        <v>0.0</v>
      </c>
      <c r="BQ151" s="115"/>
      <c r="BR151" s="115"/>
      <c r="BS151" s="115">
        <v>0.0</v>
      </c>
      <c r="BT151" s="115">
        <v>0.0</v>
      </c>
      <c r="BU151" s="115">
        <v>0.0</v>
      </c>
      <c r="BV151" s="115">
        <v>0.0</v>
      </c>
      <c r="BW151" s="115"/>
      <c r="BX151" s="115"/>
      <c r="BY151" s="115"/>
      <c r="BZ151" s="115"/>
      <c r="CA151" s="116">
        <v>45813.0</v>
      </c>
      <c r="CB151" s="114" t="s">
        <v>354</v>
      </c>
      <c r="CC151" s="114" t="s">
        <v>466</v>
      </c>
      <c r="CD151" s="114" t="s">
        <v>467</v>
      </c>
      <c r="CE151" s="115">
        <v>14873.5</v>
      </c>
      <c r="CF151" s="115">
        <v>25.0</v>
      </c>
      <c r="CG151" s="115">
        <v>23.0</v>
      </c>
      <c r="CH151" s="114" t="s">
        <v>247</v>
      </c>
      <c r="CI151" s="114"/>
      <c r="CJ151" s="114"/>
      <c r="CK151" s="114" t="s">
        <v>372</v>
      </c>
      <c r="CL151" s="116">
        <v>46179.0</v>
      </c>
      <c r="CM151" s="114" t="s">
        <v>358</v>
      </c>
    </row>
    <row r="152">
      <c r="A152" s="117" t="s">
        <v>493</v>
      </c>
      <c r="B152" s="117" t="s">
        <v>782</v>
      </c>
      <c r="C152" s="117" t="s">
        <v>25</v>
      </c>
      <c r="D152" s="117" t="s">
        <v>437</v>
      </c>
      <c r="E152" s="117" t="s">
        <v>349</v>
      </c>
      <c r="F152" s="117"/>
      <c r="G152" s="117"/>
      <c r="H152" s="117"/>
      <c r="I152" s="118">
        <v>21774.0</v>
      </c>
      <c r="J152" s="117" t="s">
        <v>863</v>
      </c>
      <c r="K152" s="117" t="s">
        <v>438</v>
      </c>
      <c r="L152" s="119">
        <v>45813.0</v>
      </c>
      <c r="M152" s="117" t="s">
        <v>351</v>
      </c>
      <c r="N152" s="118">
        <v>6.0</v>
      </c>
      <c r="O152" s="117" t="s">
        <v>352</v>
      </c>
      <c r="P152" s="117" t="s">
        <v>975</v>
      </c>
      <c r="Q152" s="118">
        <v>559.0823570505581</v>
      </c>
      <c r="R152" s="118"/>
      <c r="S152" s="118"/>
      <c r="T152" s="118"/>
      <c r="U152" s="118"/>
      <c r="V152" s="118">
        <v>559.0823570505581</v>
      </c>
      <c r="W152" s="11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>
        <v>0.0</v>
      </c>
      <c r="AH152" s="118">
        <v>0.0</v>
      </c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118"/>
      <c r="AS152" s="118"/>
      <c r="AT152" s="118"/>
      <c r="AU152" s="118"/>
      <c r="AV152" s="118"/>
      <c r="AW152" s="118">
        <v>1624.7933989479156</v>
      </c>
      <c r="AX152" s="118">
        <v>-3016.0777637165497</v>
      </c>
      <c r="AY152" s="118">
        <v>670.656919116058</v>
      </c>
      <c r="AZ152" s="118">
        <v>-2060.765478327741</v>
      </c>
      <c r="BA152" s="118">
        <v>2381.165341061411</v>
      </c>
      <c r="BB152" s="118">
        <v>-1842.2650057663127</v>
      </c>
      <c r="BC152" s="118">
        <v>1651.8360443767924</v>
      </c>
      <c r="BD152" s="118">
        <v>-1116.0829152964798</v>
      </c>
      <c r="BE152" s="118">
        <v>1004.5480022356569</v>
      </c>
      <c r="BF152" s="118">
        <v>-1001.4007960208712</v>
      </c>
      <c r="BG152" s="118"/>
      <c r="BH152" s="118"/>
      <c r="BI152" s="118"/>
      <c r="BJ152" s="118"/>
      <c r="BK152" s="118"/>
      <c r="BL152" s="118"/>
      <c r="BM152" s="118"/>
      <c r="BN152" s="118"/>
      <c r="BO152" s="118">
        <v>0.0</v>
      </c>
      <c r="BP152" s="118">
        <v>0.0</v>
      </c>
      <c r="BQ152" s="118"/>
      <c r="BR152" s="118"/>
      <c r="BS152" s="118">
        <v>0.0</v>
      </c>
      <c r="BT152" s="118">
        <v>0.0</v>
      </c>
      <c r="BU152" s="118">
        <v>0.0</v>
      </c>
      <c r="BV152" s="118">
        <v>0.0</v>
      </c>
      <c r="BW152" s="118"/>
      <c r="BX152" s="118"/>
      <c r="BY152" s="118"/>
      <c r="BZ152" s="118"/>
      <c r="CA152" s="119">
        <v>45813.0</v>
      </c>
      <c r="CB152" s="117" t="s">
        <v>354</v>
      </c>
      <c r="CC152" s="117" t="s">
        <v>466</v>
      </c>
      <c r="CD152" s="117" t="s">
        <v>467</v>
      </c>
      <c r="CE152" s="118">
        <v>5096.68</v>
      </c>
      <c r="CF152" s="118">
        <v>25.0</v>
      </c>
      <c r="CG152" s="118">
        <v>23.0</v>
      </c>
      <c r="CH152" s="117" t="s">
        <v>247</v>
      </c>
      <c r="CI152" s="117"/>
      <c r="CJ152" s="117"/>
      <c r="CK152" s="117" t="s">
        <v>357</v>
      </c>
      <c r="CL152" s="119">
        <v>46179.0</v>
      </c>
      <c r="CM152" s="117" t="s">
        <v>358</v>
      </c>
    </row>
    <row r="153">
      <c r="A153" s="114" t="s">
        <v>480</v>
      </c>
      <c r="B153" s="114" t="s">
        <v>481</v>
      </c>
      <c r="C153" s="114" t="s">
        <v>26</v>
      </c>
      <c r="D153" s="114" t="s">
        <v>406</v>
      </c>
      <c r="E153" s="114" t="s">
        <v>349</v>
      </c>
      <c r="F153" s="114"/>
      <c r="G153" s="114"/>
      <c r="H153" s="114"/>
      <c r="I153" s="115">
        <v>18918.0</v>
      </c>
      <c r="J153" s="114" t="s">
        <v>880</v>
      </c>
      <c r="K153" s="114" t="s">
        <v>407</v>
      </c>
      <c r="L153" s="116">
        <v>45813.0</v>
      </c>
      <c r="M153" s="114" t="s">
        <v>351</v>
      </c>
      <c r="N153" s="115">
        <v>6.0</v>
      </c>
      <c r="O153" s="114" t="s">
        <v>352</v>
      </c>
      <c r="P153" s="114" t="s">
        <v>975</v>
      </c>
      <c r="Q153" s="115">
        <v>731.3317168044691</v>
      </c>
      <c r="R153" s="115"/>
      <c r="S153" s="115"/>
      <c r="T153" s="115"/>
      <c r="U153" s="115"/>
      <c r="V153" s="115">
        <v>731.3317168044691</v>
      </c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>
        <v>0.0</v>
      </c>
      <c r="AH153" s="115">
        <v>0.0</v>
      </c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>
        <v>16172.349781690762</v>
      </c>
      <c r="AX153" s="115">
        <v>-15296.572016524242</v>
      </c>
      <c r="AY153" s="115">
        <v>16801.87012816445</v>
      </c>
      <c r="AZ153" s="115">
        <v>-13282.162500994285</v>
      </c>
      <c r="BA153" s="115">
        <v>4787.187557875283</v>
      </c>
      <c r="BB153" s="115">
        <v>-7595.137964802339</v>
      </c>
      <c r="BC153" s="115">
        <v>6296.618756504383</v>
      </c>
      <c r="BD153" s="115">
        <v>-6401.400708261834</v>
      </c>
      <c r="BE153" s="115">
        <v>4872.271230856857</v>
      </c>
      <c r="BF153" s="115">
        <v>-7575.439686026461</v>
      </c>
      <c r="BG153" s="115"/>
      <c r="BH153" s="115"/>
      <c r="BI153" s="115"/>
      <c r="BJ153" s="115"/>
      <c r="BK153" s="115"/>
      <c r="BL153" s="115"/>
      <c r="BM153" s="115"/>
      <c r="BN153" s="115"/>
      <c r="BO153" s="115">
        <v>0.0</v>
      </c>
      <c r="BP153" s="115">
        <v>0.0</v>
      </c>
      <c r="BQ153" s="115"/>
      <c r="BR153" s="115"/>
      <c r="BS153" s="115">
        <v>0.0</v>
      </c>
      <c r="BT153" s="115">
        <v>0.0</v>
      </c>
      <c r="BU153" s="115">
        <v>0.0</v>
      </c>
      <c r="BV153" s="115">
        <v>0.0</v>
      </c>
      <c r="BW153" s="115"/>
      <c r="BX153" s="115"/>
      <c r="BY153" s="115"/>
      <c r="BZ153" s="115"/>
      <c r="CA153" s="116">
        <v>45813.0</v>
      </c>
      <c r="CB153" s="114" t="s">
        <v>384</v>
      </c>
      <c r="CC153" s="114" t="s">
        <v>396</v>
      </c>
      <c r="CD153" s="114" t="s">
        <v>408</v>
      </c>
      <c r="CE153" s="115">
        <v>4282.28</v>
      </c>
      <c r="CF153" s="115">
        <v>25.0</v>
      </c>
      <c r="CG153" s="115">
        <v>23.0</v>
      </c>
      <c r="CH153" s="114" t="s">
        <v>247</v>
      </c>
      <c r="CI153" s="114"/>
      <c r="CJ153" s="114"/>
      <c r="CK153" s="114" t="s">
        <v>357</v>
      </c>
      <c r="CL153" s="116">
        <v>46179.0</v>
      </c>
      <c r="CM153" s="114" t="s">
        <v>358</v>
      </c>
    </row>
    <row r="154">
      <c r="A154" s="117" t="s">
        <v>499</v>
      </c>
      <c r="B154" s="117" t="s">
        <v>500</v>
      </c>
      <c r="C154" s="117" t="s">
        <v>25</v>
      </c>
      <c r="D154" s="117" t="s">
        <v>459</v>
      </c>
      <c r="E154" s="117" t="s">
        <v>349</v>
      </c>
      <c r="F154" s="117"/>
      <c r="G154" s="117"/>
      <c r="H154" s="117"/>
      <c r="I154" s="118">
        <v>21595.0</v>
      </c>
      <c r="J154" s="117" t="s">
        <v>880</v>
      </c>
      <c r="K154" s="117" t="s">
        <v>460</v>
      </c>
      <c r="L154" s="119">
        <v>45813.0</v>
      </c>
      <c r="M154" s="117" t="s">
        <v>351</v>
      </c>
      <c r="N154" s="118">
        <v>6.0</v>
      </c>
      <c r="O154" s="117" t="s">
        <v>352</v>
      </c>
      <c r="P154" s="117" t="s">
        <v>975</v>
      </c>
      <c r="Q154" s="118">
        <v>1749.6720110240014</v>
      </c>
      <c r="R154" s="118"/>
      <c r="S154" s="118"/>
      <c r="T154" s="118"/>
      <c r="U154" s="118"/>
      <c r="V154" s="118">
        <v>1749.6720110240014</v>
      </c>
      <c r="W154" s="118"/>
      <c r="X154" s="118"/>
      <c r="Y154" s="118"/>
      <c r="Z154" s="118"/>
      <c r="AA154" s="118"/>
      <c r="AB154" s="118"/>
      <c r="AC154" s="118"/>
      <c r="AD154" s="118"/>
      <c r="AE154" s="118"/>
      <c r="AF154" s="118"/>
      <c r="AG154" s="118">
        <v>0.0</v>
      </c>
      <c r="AH154" s="118">
        <v>0.0</v>
      </c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18"/>
      <c r="AW154" s="118">
        <v>16172.349781690762</v>
      </c>
      <c r="AX154" s="118">
        <v>-15296.572016524242</v>
      </c>
      <c r="AY154" s="118">
        <v>16801.87012816445</v>
      </c>
      <c r="AZ154" s="118">
        <v>-13282.162500994285</v>
      </c>
      <c r="BA154" s="118">
        <v>4787.187557875283</v>
      </c>
      <c r="BB154" s="118">
        <v>-7595.137964802339</v>
      </c>
      <c r="BC154" s="118">
        <v>6296.618756504383</v>
      </c>
      <c r="BD154" s="118">
        <v>-6401.400708261834</v>
      </c>
      <c r="BE154" s="118">
        <v>4872.271230856857</v>
      </c>
      <c r="BF154" s="118">
        <v>-7575.439686026461</v>
      </c>
      <c r="BG154" s="118"/>
      <c r="BH154" s="118"/>
      <c r="BI154" s="118"/>
      <c r="BJ154" s="118"/>
      <c r="BK154" s="118"/>
      <c r="BL154" s="118"/>
      <c r="BM154" s="118"/>
      <c r="BN154" s="118"/>
      <c r="BO154" s="118">
        <v>0.0</v>
      </c>
      <c r="BP154" s="118">
        <v>0.0</v>
      </c>
      <c r="BQ154" s="118"/>
      <c r="BR154" s="118"/>
      <c r="BS154" s="118">
        <v>0.0</v>
      </c>
      <c r="BT154" s="118">
        <v>0.0</v>
      </c>
      <c r="BU154" s="118">
        <v>0.0</v>
      </c>
      <c r="BV154" s="118">
        <v>0.0</v>
      </c>
      <c r="BW154" s="118"/>
      <c r="BX154" s="118"/>
      <c r="BY154" s="118"/>
      <c r="BZ154" s="118"/>
      <c r="CA154" s="119">
        <v>45813.0</v>
      </c>
      <c r="CB154" s="117" t="s">
        <v>384</v>
      </c>
      <c r="CC154" s="117" t="s">
        <v>461</v>
      </c>
      <c r="CD154" s="117" t="s">
        <v>501</v>
      </c>
      <c r="CE154" s="118">
        <v>3455.01</v>
      </c>
      <c r="CF154" s="118">
        <v>25.0</v>
      </c>
      <c r="CG154" s="118">
        <v>23.0</v>
      </c>
      <c r="CH154" s="117" t="s">
        <v>247</v>
      </c>
      <c r="CI154" s="117"/>
      <c r="CJ154" s="117"/>
      <c r="CK154" s="117" t="s">
        <v>357</v>
      </c>
      <c r="CL154" s="119">
        <v>46179.0</v>
      </c>
      <c r="CM154" s="117" t="s">
        <v>358</v>
      </c>
    </row>
    <row r="155">
      <c r="A155" s="114" t="s">
        <v>616</v>
      </c>
      <c r="B155" s="114" t="s">
        <v>789</v>
      </c>
      <c r="C155" s="114" t="s">
        <v>27</v>
      </c>
      <c r="D155" s="114" t="s">
        <v>426</v>
      </c>
      <c r="E155" s="114" t="s">
        <v>349</v>
      </c>
      <c r="F155" s="114"/>
      <c r="G155" s="114"/>
      <c r="H155" s="114"/>
      <c r="I155" s="115">
        <v>21669.0</v>
      </c>
      <c r="J155" s="114" t="s">
        <v>870</v>
      </c>
      <c r="K155" s="114" t="s">
        <v>427</v>
      </c>
      <c r="L155" s="116">
        <v>45813.0</v>
      </c>
      <c r="M155" s="114" t="s">
        <v>428</v>
      </c>
      <c r="N155" s="115">
        <v>6.0</v>
      </c>
      <c r="O155" s="114" t="s">
        <v>352</v>
      </c>
      <c r="P155" s="114" t="s">
        <v>975</v>
      </c>
      <c r="Q155" s="115">
        <v>0.0</v>
      </c>
      <c r="R155" s="115"/>
      <c r="S155" s="115"/>
      <c r="T155" s="115"/>
      <c r="U155" s="115"/>
      <c r="V155" s="115">
        <v>0.0</v>
      </c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>
        <v>0.0</v>
      </c>
      <c r="AH155" s="115">
        <v>0.0</v>
      </c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>
        <v>10621.757058548501</v>
      </c>
      <c r="AX155" s="115">
        <v>-25350.488058352385</v>
      </c>
      <c r="AY155" s="115">
        <v>9195.38863042815</v>
      </c>
      <c r="AZ155" s="115">
        <v>-14513.810191411256</v>
      </c>
      <c r="BA155" s="115">
        <v>3601.4309988038567</v>
      </c>
      <c r="BB155" s="115">
        <v>-7219.504512863382</v>
      </c>
      <c r="BC155" s="115">
        <v>1339.1728740556773</v>
      </c>
      <c r="BD155" s="115">
        <v>-3023.2294786202256</v>
      </c>
      <c r="BE155" s="115">
        <v>3679.9565934209695</v>
      </c>
      <c r="BF155" s="115">
        <v>-5613.973502915947</v>
      </c>
      <c r="BG155" s="115"/>
      <c r="BH155" s="115"/>
      <c r="BI155" s="115"/>
      <c r="BJ155" s="115"/>
      <c r="BK155" s="115"/>
      <c r="BL155" s="115"/>
      <c r="BM155" s="115"/>
      <c r="BN155" s="115"/>
      <c r="BO155" s="115">
        <v>0.0</v>
      </c>
      <c r="BP155" s="115">
        <v>0.0</v>
      </c>
      <c r="BQ155" s="115"/>
      <c r="BR155" s="115"/>
      <c r="BS155" s="115">
        <v>0.0</v>
      </c>
      <c r="BT155" s="115">
        <v>0.0</v>
      </c>
      <c r="BU155" s="115">
        <v>0.0</v>
      </c>
      <c r="BV155" s="115">
        <v>0.0</v>
      </c>
      <c r="BW155" s="115"/>
      <c r="BX155" s="115"/>
      <c r="BY155" s="115"/>
      <c r="BZ155" s="115"/>
      <c r="CA155" s="116">
        <v>45813.0</v>
      </c>
      <c r="CB155" s="114" t="s">
        <v>369</v>
      </c>
      <c r="CC155" s="114" t="s">
        <v>429</v>
      </c>
      <c r="CD155" s="114" t="s">
        <v>430</v>
      </c>
      <c r="CE155" s="115">
        <v>7935.42</v>
      </c>
      <c r="CF155" s="115">
        <v>25.0</v>
      </c>
      <c r="CG155" s="115">
        <v>23.0</v>
      </c>
      <c r="CH155" s="114" t="s">
        <v>247</v>
      </c>
      <c r="CI155" s="114"/>
      <c r="CJ155" s="114"/>
      <c r="CK155" s="114"/>
      <c r="CL155" s="116">
        <v>46179.0</v>
      </c>
      <c r="CM155" s="114" t="s">
        <v>358</v>
      </c>
    </row>
    <row r="156">
      <c r="A156" s="117" t="s">
        <v>505</v>
      </c>
      <c r="B156" s="117" t="s">
        <v>183</v>
      </c>
      <c r="C156" s="117" t="s">
        <v>24</v>
      </c>
      <c r="D156" s="117" t="s">
        <v>506</v>
      </c>
      <c r="E156" s="117" t="s">
        <v>349</v>
      </c>
      <c r="F156" s="117"/>
      <c r="G156" s="117"/>
      <c r="H156" s="117"/>
      <c r="I156" s="118">
        <v>21587.0</v>
      </c>
      <c r="J156" s="117" t="s">
        <v>834</v>
      </c>
      <c r="K156" s="117" t="s">
        <v>507</v>
      </c>
      <c r="L156" s="119">
        <v>45813.0</v>
      </c>
      <c r="M156" s="117" t="s">
        <v>351</v>
      </c>
      <c r="N156" s="118">
        <v>6.0</v>
      </c>
      <c r="O156" s="117" t="s">
        <v>352</v>
      </c>
      <c r="P156" s="117" t="s">
        <v>975</v>
      </c>
      <c r="Q156" s="118">
        <v>-144.0291152449895</v>
      </c>
      <c r="R156" s="118"/>
      <c r="S156" s="118"/>
      <c r="T156" s="118"/>
      <c r="U156" s="118"/>
      <c r="V156" s="118">
        <v>-144.0291152449895</v>
      </c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>
        <v>0.0</v>
      </c>
      <c r="AH156" s="118">
        <v>0.0</v>
      </c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>
        <v>11023.088932886752</v>
      </c>
      <c r="AX156" s="118">
        <v>-25811.266746645008</v>
      </c>
      <c r="AY156" s="118">
        <v>12134.130376868909</v>
      </c>
      <c r="AZ156" s="118">
        <v>-17148.177739636245</v>
      </c>
      <c r="BA156" s="118">
        <v>4447.76999706094</v>
      </c>
      <c r="BB156" s="118">
        <v>-12901.72807690702</v>
      </c>
      <c r="BC156" s="118">
        <v>5484.115507135795</v>
      </c>
      <c r="BD156" s="118">
        <v>-14829.512788897686</v>
      </c>
      <c r="BE156" s="118">
        <v>10069.342109604244</v>
      </c>
      <c r="BF156" s="118">
        <v>-9177.902907688434</v>
      </c>
      <c r="BG156" s="118"/>
      <c r="BH156" s="118"/>
      <c r="BI156" s="118"/>
      <c r="BJ156" s="118"/>
      <c r="BK156" s="118"/>
      <c r="BL156" s="118"/>
      <c r="BM156" s="118"/>
      <c r="BN156" s="118"/>
      <c r="BO156" s="118">
        <v>0.0</v>
      </c>
      <c r="BP156" s="118">
        <v>0.0</v>
      </c>
      <c r="BQ156" s="118"/>
      <c r="BR156" s="118"/>
      <c r="BS156" s="118">
        <v>0.0</v>
      </c>
      <c r="BT156" s="118">
        <v>0.0</v>
      </c>
      <c r="BU156" s="118">
        <v>0.0</v>
      </c>
      <c r="BV156" s="118">
        <v>0.0</v>
      </c>
      <c r="BW156" s="118"/>
      <c r="BX156" s="118"/>
      <c r="BY156" s="118"/>
      <c r="BZ156" s="118"/>
      <c r="CA156" s="119">
        <v>45813.0</v>
      </c>
      <c r="CB156" s="117" t="s">
        <v>354</v>
      </c>
      <c r="CC156" s="117" t="s">
        <v>508</v>
      </c>
      <c r="CD156" s="117" t="s">
        <v>509</v>
      </c>
      <c r="CE156" s="118">
        <v>9441.25</v>
      </c>
      <c r="CF156" s="118">
        <v>25.0</v>
      </c>
      <c r="CG156" s="118">
        <v>23.0</v>
      </c>
      <c r="CH156" s="117" t="s">
        <v>24</v>
      </c>
      <c r="CI156" s="117"/>
      <c r="CJ156" s="117"/>
      <c r="CK156" s="117" t="s">
        <v>372</v>
      </c>
      <c r="CL156" s="119">
        <v>46179.0</v>
      </c>
      <c r="CM156" s="117" t="s">
        <v>358</v>
      </c>
    </row>
    <row r="157">
      <c r="A157" s="114" t="s">
        <v>571</v>
      </c>
      <c r="B157" s="114" t="s">
        <v>780</v>
      </c>
      <c r="C157" s="114" t="s">
        <v>27</v>
      </c>
      <c r="D157" s="114" t="s">
        <v>573</v>
      </c>
      <c r="E157" s="114" t="s">
        <v>349</v>
      </c>
      <c r="F157" s="114"/>
      <c r="G157" s="114"/>
      <c r="H157" s="114"/>
      <c r="I157" s="115">
        <v>13053.0</v>
      </c>
      <c r="J157" s="114" t="s">
        <v>865</v>
      </c>
      <c r="K157" s="114" t="s">
        <v>574</v>
      </c>
      <c r="L157" s="116">
        <v>45813.0</v>
      </c>
      <c r="M157" s="114" t="s">
        <v>351</v>
      </c>
      <c r="N157" s="115">
        <v>6.0</v>
      </c>
      <c r="O157" s="114" t="s">
        <v>352</v>
      </c>
      <c r="P157" s="114" t="s">
        <v>975</v>
      </c>
      <c r="Q157" s="115">
        <v>-3910.928809449354</v>
      </c>
      <c r="R157" s="115"/>
      <c r="S157" s="115"/>
      <c r="T157" s="115"/>
      <c r="U157" s="115"/>
      <c r="V157" s="115">
        <v>-3910.928809449354</v>
      </c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>
        <v>0.0</v>
      </c>
      <c r="AH157" s="115">
        <v>0.0</v>
      </c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>
        <v>10892.112605580902</v>
      </c>
      <c r="AX157" s="115">
        <v>-24651.567619473462</v>
      </c>
      <c r="AY157" s="115">
        <v>7385.481928946681</v>
      </c>
      <c r="AZ157" s="115">
        <v>-24118.064305917513</v>
      </c>
      <c r="BA157" s="115">
        <v>9376.774876916748</v>
      </c>
      <c r="BB157" s="115">
        <v>-5201.793424083996</v>
      </c>
      <c r="BC157" s="115">
        <v>6215.003473979511</v>
      </c>
      <c r="BD157" s="115">
        <v>-8590.630634683657</v>
      </c>
      <c r="BE157" s="115">
        <v>11109.99259377399</v>
      </c>
      <c r="BF157" s="115">
        <v>-4559.383980237091</v>
      </c>
      <c r="BG157" s="115"/>
      <c r="BH157" s="115"/>
      <c r="BI157" s="115"/>
      <c r="BJ157" s="115"/>
      <c r="BK157" s="115"/>
      <c r="BL157" s="115"/>
      <c r="BM157" s="115"/>
      <c r="BN157" s="115"/>
      <c r="BO157" s="115">
        <v>0.0</v>
      </c>
      <c r="BP157" s="115">
        <v>0.0</v>
      </c>
      <c r="BQ157" s="115"/>
      <c r="BR157" s="115"/>
      <c r="BS157" s="115">
        <v>0.0</v>
      </c>
      <c r="BT157" s="115">
        <v>0.0</v>
      </c>
      <c r="BU157" s="115">
        <v>0.0</v>
      </c>
      <c r="BV157" s="115">
        <v>0.0</v>
      </c>
      <c r="BW157" s="115"/>
      <c r="BX157" s="115"/>
      <c r="BY157" s="115"/>
      <c r="BZ157" s="115"/>
      <c r="CA157" s="116">
        <v>45813.0</v>
      </c>
      <c r="CB157" s="114" t="s">
        <v>369</v>
      </c>
      <c r="CC157" s="114" t="s">
        <v>575</v>
      </c>
      <c r="CD157" s="114" t="s">
        <v>576</v>
      </c>
      <c r="CE157" s="115">
        <v>11317.07</v>
      </c>
      <c r="CF157" s="115">
        <v>25.0</v>
      </c>
      <c r="CG157" s="115">
        <v>23.0</v>
      </c>
      <c r="CH157" s="114" t="s">
        <v>247</v>
      </c>
      <c r="CI157" s="114"/>
      <c r="CJ157" s="114"/>
      <c r="CK157" s="114" t="s">
        <v>372</v>
      </c>
      <c r="CL157" s="116">
        <v>46179.0</v>
      </c>
      <c r="CM157" s="114" t="s">
        <v>358</v>
      </c>
    </row>
    <row r="158">
      <c r="A158" s="117" t="s">
        <v>493</v>
      </c>
      <c r="B158" s="117" t="s">
        <v>504</v>
      </c>
      <c r="C158" s="117" t="s">
        <v>25</v>
      </c>
      <c r="D158" s="117" t="s">
        <v>437</v>
      </c>
      <c r="E158" s="117" t="s">
        <v>349</v>
      </c>
      <c r="F158" s="117"/>
      <c r="G158" s="117"/>
      <c r="H158" s="117"/>
      <c r="I158" s="118">
        <v>21798.0</v>
      </c>
      <c r="J158" s="117" t="s">
        <v>840</v>
      </c>
      <c r="K158" s="117" t="s">
        <v>438</v>
      </c>
      <c r="L158" s="119">
        <v>45813.0</v>
      </c>
      <c r="M158" s="117" t="s">
        <v>351</v>
      </c>
      <c r="N158" s="118">
        <v>6.0</v>
      </c>
      <c r="O158" s="117" t="s">
        <v>352</v>
      </c>
      <c r="P158" s="117" t="s">
        <v>975</v>
      </c>
      <c r="Q158" s="118">
        <v>-3393.141248993473</v>
      </c>
      <c r="R158" s="118"/>
      <c r="S158" s="118"/>
      <c r="T158" s="118"/>
      <c r="U158" s="118"/>
      <c r="V158" s="118">
        <v>-3393.141248993473</v>
      </c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>
        <v>0.0</v>
      </c>
      <c r="AH158" s="118">
        <v>0.0</v>
      </c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/>
      <c r="AS158" s="118"/>
      <c r="AT158" s="118"/>
      <c r="AU158" s="118"/>
      <c r="AV158" s="118"/>
      <c r="AW158" s="118">
        <v>13738.8609769886</v>
      </c>
      <c r="AX158" s="118">
        <v>-18739.371233599806</v>
      </c>
      <c r="AY158" s="118">
        <v>15052.531795071733</v>
      </c>
      <c r="AZ158" s="118">
        <v>-17293.140687626277</v>
      </c>
      <c r="BA158" s="118">
        <v>9327.960995642843</v>
      </c>
      <c r="BB158" s="118">
        <v>-13474.64709036257</v>
      </c>
      <c r="BC158" s="118">
        <v>3508.751482853357</v>
      </c>
      <c r="BD158" s="118">
        <v>-9576.486943893571</v>
      </c>
      <c r="BE158" s="118">
        <v>12015.690227197105</v>
      </c>
      <c r="BF158" s="118">
        <v>-10094.64086087662</v>
      </c>
      <c r="BG158" s="118"/>
      <c r="BH158" s="118"/>
      <c r="BI158" s="118"/>
      <c r="BJ158" s="118"/>
      <c r="BK158" s="118"/>
      <c r="BL158" s="118"/>
      <c r="BM158" s="118"/>
      <c r="BN158" s="118"/>
      <c r="BO158" s="118">
        <v>0.0</v>
      </c>
      <c r="BP158" s="118">
        <v>0.0</v>
      </c>
      <c r="BQ158" s="118"/>
      <c r="BR158" s="118"/>
      <c r="BS158" s="118">
        <v>0.0</v>
      </c>
      <c r="BT158" s="118">
        <v>0.0</v>
      </c>
      <c r="BU158" s="118">
        <v>0.0</v>
      </c>
      <c r="BV158" s="118">
        <v>0.0</v>
      </c>
      <c r="BW158" s="118"/>
      <c r="BX158" s="118"/>
      <c r="BY158" s="118"/>
      <c r="BZ158" s="118"/>
      <c r="CA158" s="119">
        <v>45813.0</v>
      </c>
      <c r="CB158" s="117" t="s">
        <v>354</v>
      </c>
      <c r="CC158" s="117" t="s">
        <v>466</v>
      </c>
      <c r="CD158" s="117" t="s">
        <v>467</v>
      </c>
      <c r="CE158" s="118">
        <v>14052.62</v>
      </c>
      <c r="CF158" s="118">
        <v>25.0</v>
      </c>
      <c r="CG158" s="118">
        <v>23.0</v>
      </c>
      <c r="CH158" s="117" t="s">
        <v>247</v>
      </c>
      <c r="CI158" s="117"/>
      <c r="CJ158" s="117"/>
      <c r="CK158" s="117" t="s">
        <v>372</v>
      </c>
      <c r="CL158" s="119">
        <v>46179.0</v>
      </c>
      <c r="CM158" s="117" t="s">
        <v>358</v>
      </c>
    </row>
    <row r="159">
      <c r="A159" s="114" t="s">
        <v>513</v>
      </c>
      <c r="B159" s="114" t="s">
        <v>514</v>
      </c>
      <c r="C159" s="114" t="s">
        <v>25</v>
      </c>
      <c r="D159" s="114" t="s">
        <v>515</v>
      </c>
      <c r="E159" s="114" t="s">
        <v>349</v>
      </c>
      <c r="F159" s="114"/>
      <c r="G159" s="114"/>
      <c r="H159" s="114"/>
      <c r="I159" s="115">
        <v>18858.0</v>
      </c>
      <c r="J159" s="114" t="s">
        <v>877</v>
      </c>
      <c r="K159" s="114" t="s">
        <v>516</v>
      </c>
      <c r="L159" s="116">
        <v>45813.0</v>
      </c>
      <c r="M159" s="114" t="s">
        <v>351</v>
      </c>
      <c r="N159" s="115">
        <v>6.0</v>
      </c>
      <c r="O159" s="114" t="s">
        <v>352</v>
      </c>
      <c r="P159" s="114" t="s">
        <v>975</v>
      </c>
      <c r="Q159" s="115">
        <v>-1290.5643056900374</v>
      </c>
      <c r="R159" s="115"/>
      <c r="S159" s="115"/>
      <c r="T159" s="115"/>
      <c r="U159" s="115"/>
      <c r="V159" s="115">
        <v>-1290.5643056900374</v>
      </c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>
        <v>0.0</v>
      </c>
      <c r="AH159" s="115">
        <v>0.0</v>
      </c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>
        <v>9189.229422348351</v>
      </c>
      <c r="AX159" s="115">
        <v>-12490.922095981148</v>
      </c>
      <c r="AY159" s="115">
        <v>6686.567189896021</v>
      </c>
      <c r="AZ159" s="115">
        <v>-11948.949432729469</v>
      </c>
      <c r="BA159" s="115">
        <v>5914.140289273518</v>
      </c>
      <c r="BB159" s="115">
        <v>-3296.950685558133</v>
      </c>
      <c r="BC159" s="115">
        <v>1798.7824885427267</v>
      </c>
      <c r="BD159" s="115">
        <v>-5992.571500661057</v>
      </c>
      <c r="BE159" s="115">
        <v>8380.216210794742</v>
      </c>
      <c r="BF159" s="115">
        <v>-1569.237594961028</v>
      </c>
      <c r="BG159" s="115"/>
      <c r="BH159" s="115"/>
      <c r="BI159" s="115"/>
      <c r="BJ159" s="115"/>
      <c r="BK159" s="115"/>
      <c r="BL159" s="115"/>
      <c r="BM159" s="115"/>
      <c r="BN159" s="115"/>
      <c r="BO159" s="115">
        <v>0.0</v>
      </c>
      <c r="BP159" s="115">
        <v>0.0</v>
      </c>
      <c r="BQ159" s="115"/>
      <c r="BR159" s="115"/>
      <c r="BS159" s="115">
        <v>0.0</v>
      </c>
      <c r="BT159" s="115">
        <v>0.0</v>
      </c>
      <c r="BU159" s="115">
        <v>0.0</v>
      </c>
      <c r="BV159" s="115">
        <v>0.0</v>
      </c>
      <c r="BW159" s="115"/>
      <c r="BX159" s="115"/>
      <c r="BY159" s="115"/>
      <c r="BZ159" s="115"/>
      <c r="CA159" s="116">
        <v>45813.0</v>
      </c>
      <c r="CB159" s="114" t="s">
        <v>384</v>
      </c>
      <c r="CC159" s="114" t="s">
        <v>385</v>
      </c>
      <c r="CD159" s="114" t="s">
        <v>517</v>
      </c>
      <c r="CE159" s="115">
        <v>6226.7</v>
      </c>
      <c r="CF159" s="115">
        <v>25.0</v>
      </c>
      <c r="CG159" s="115">
        <v>23.0</v>
      </c>
      <c r="CH159" s="114" t="s">
        <v>247</v>
      </c>
      <c r="CI159" s="114"/>
      <c r="CJ159" s="114"/>
      <c r="CK159" s="114" t="s">
        <v>372</v>
      </c>
      <c r="CL159" s="116">
        <v>46179.0</v>
      </c>
      <c r="CM159" s="114" t="s">
        <v>358</v>
      </c>
    </row>
    <row r="160">
      <c r="A160" s="117" t="s">
        <v>474</v>
      </c>
      <c r="B160" s="117" t="s">
        <v>483</v>
      </c>
      <c r="C160" s="117" t="s">
        <v>25</v>
      </c>
      <c r="D160" s="117" t="s">
        <v>382</v>
      </c>
      <c r="E160" s="117" t="s">
        <v>349</v>
      </c>
      <c r="F160" s="117"/>
      <c r="G160" s="117"/>
      <c r="H160" s="117"/>
      <c r="I160" s="118">
        <v>13091.0</v>
      </c>
      <c r="J160" s="117" t="s">
        <v>878</v>
      </c>
      <c r="K160" s="117" t="s">
        <v>383</v>
      </c>
      <c r="L160" s="119">
        <v>45813.0</v>
      </c>
      <c r="M160" s="117" t="s">
        <v>351</v>
      </c>
      <c r="N160" s="118">
        <v>6.0</v>
      </c>
      <c r="O160" s="117" t="s">
        <v>352</v>
      </c>
      <c r="P160" s="117" t="s">
        <v>975</v>
      </c>
      <c r="Q160" s="118">
        <v>-642.2832033863575</v>
      </c>
      <c r="R160" s="118"/>
      <c r="S160" s="118"/>
      <c r="T160" s="118"/>
      <c r="U160" s="118"/>
      <c r="V160" s="118">
        <v>-642.2832033863575</v>
      </c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>
        <v>0.0</v>
      </c>
      <c r="AH160" s="118">
        <v>0.0</v>
      </c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118"/>
      <c r="AS160" s="118"/>
      <c r="AT160" s="118"/>
      <c r="AU160" s="118"/>
      <c r="AV160" s="118"/>
      <c r="AW160" s="118">
        <v>1673.4524272784197</v>
      </c>
      <c r="AX160" s="118">
        <v>-22765.84884721002</v>
      </c>
      <c r="AY160" s="118">
        <v>3790.8919982060042</v>
      </c>
      <c r="AZ160" s="118">
        <v>-12850.578196194561</v>
      </c>
      <c r="BA160" s="118">
        <v>2061.727152753522</v>
      </c>
      <c r="BB160" s="118">
        <v>-11875.874112280519</v>
      </c>
      <c r="BC160" s="118">
        <v>3115.3119681642843</v>
      </c>
      <c r="BD160" s="118">
        <v>-7478.96841674137</v>
      </c>
      <c r="BE160" s="118">
        <v>2798.9725713715243</v>
      </c>
      <c r="BF160" s="118">
        <v>-8249.463082321436</v>
      </c>
      <c r="BG160" s="118"/>
      <c r="BH160" s="118"/>
      <c r="BI160" s="118"/>
      <c r="BJ160" s="118"/>
      <c r="BK160" s="118"/>
      <c r="BL160" s="118"/>
      <c r="BM160" s="118"/>
      <c r="BN160" s="118"/>
      <c r="BO160" s="118">
        <v>0.0</v>
      </c>
      <c r="BP160" s="118">
        <v>0.0</v>
      </c>
      <c r="BQ160" s="118"/>
      <c r="BR160" s="118"/>
      <c r="BS160" s="118">
        <v>0.0</v>
      </c>
      <c r="BT160" s="118">
        <v>0.0</v>
      </c>
      <c r="BU160" s="118">
        <v>0.0</v>
      </c>
      <c r="BV160" s="118">
        <v>0.0</v>
      </c>
      <c r="BW160" s="118"/>
      <c r="BX160" s="118"/>
      <c r="BY160" s="118"/>
      <c r="BZ160" s="118"/>
      <c r="CA160" s="119">
        <v>45813.0</v>
      </c>
      <c r="CB160" s="117" t="s">
        <v>384</v>
      </c>
      <c r="CC160" s="117" t="s">
        <v>385</v>
      </c>
      <c r="CD160" s="117" t="s">
        <v>386</v>
      </c>
      <c r="CE160" s="118">
        <v>3600.81</v>
      </c>
      <c r="CF160" s="118">
        <v>25.0</v>
      </c>
      <c r="CG160" s="118">
        <v>23.0</v>
      </c>
      <c r="CH160" s="117" t="s">
        <v>247</v>
      </c>
      <c r="CI160" s="117"/>
      <c r="CJ160" s="117"/>
      <c r="CK160" s="117" t="s">
        <v>372</v>
      </c>
      <c r="CL160" s="119">
        <v>46179.0</v>
      </c>
      <c r="CM160" s="117" t="s">
        <v>358</v>
      </c>
    </row>
    <row r="161">
      <c r="A161" s="114" t="s">
        <v>499</v>
      </c>
      <c r="B161" s="114" t="s">
        <v>784</v>
      </c>
      <c r="C161" s="114" t="s">
        <v>25</v>
      </c>
      <c r="D161" s="114" t="s">
        <v>459</v>
      </c>
      <c r="E161" s="114" t="s">
        <v>349</v>
      </c>
      <c r="F161" s="114"/>
      <c r="G161" s="114"/>
      <c r="H161" s="114"/>
      <c r="I161" s="115">
        <v>21599.0</v>
      </c>
      <c r="J161" s="114" t="s">
        <v>867</v>
      </c>
      <c r="K161" s="114" t="s">
        <v>460</v>
      </c>
      <c r="L161" s="116">
        <v>45813.0</v>
      </c>
      <c r="M161" s="114" t="s">
        <v>351</v>
      </c>
      <c r="N161" s="115">
        <v>6.0</v>
      </c>
      <c r="O161" s="114" t="s">
        <v>352</v>
      </c>
      <c r="P161" s="114" t="s">
        <v>975</v>
      </c>
      <c r="Q161" s="115">
        <v>999.3754334369321</v>
      </c>
      <c r="R161" s="115"/>
      <c r="S161" s="115"/>
      <c r="T161" s="115"/>
      <c r="U161" s="115"/>
      <c r="V161" s="115">
        <v>999.3754334369321</v>
      </c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>
        <v>0.0</v>
      </c>
      <c r="AH161" s="115">
        <v>0.0</v>
      </c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>
        <v>8319.26321266004</v>
      </c>
      <c r="AX161" s="115">
        <v>-62629.10855342095</v>
      </c>
      <c r="AY161" s="115">
        <v>8790.517863738292</v>
      </c>
      <c r="AZ161" s="115">
        <v>-43103.934644681554</v>
      </c>
      <c r="BA161" s="115">
        <v>8604.319626553943</v>
      </c>
      <c r="BB161" s="115">
        <v>-15137.515413010975</v>
      </c>
      <c r="BC161" s="115">
        <v>7409.8299574968605</v>
      </c>
      <c r="BD161" s="115">
        <v>-19005.687974870165</v>
      </c>
      <c r="BE161" s="115">
        <v>15920.471946069014</v>
      </c>
      <c r="BF161" s="115">
        <v>-10857.80971515274</v>
      </c>
      <c r="BG161" s="115"/>
      <c r="BH161" s="115"/>
      <c r="BI161" s="115"/>
      <c r="BJ161" s="115"/>
      <c r="BK161" s="115"/>
      <c r="BL161" s="115"/>
      <c r="BM161" s="115"/>
      <c r="BN161" s="115"/>
      <c r="BO161" s="115">
        <v>0.0</v>
      </c>
      <c r="BP161" s="115">
        <v>0.0</v>
      </c>
      <c r="BQ161" s="115"/>
      <c r="BR161" s="115"/>
      <c r="BS161" s="115">
        <v>0.0</v>
      </c>
      <c r="BT161" s="115">
        <v>0.0</v>
      </c>
      <c r="BU161" s="115">
        <v>0.0</v>
      </c>
      <c r="BV161" s="115">
        <v>0.0</v>
      </c>
      <c r="BW161" s="115"/>
      <c r="BX161" s="115"/>
      <c r="BY161" s="115"/>
      <c r="BZ161" s="115"/>
      <c r="CA161" s="116">
        <v>45813.0</v>
      </c>
      <c r="CB161" s="114" t="s">
        <v>384</v>
      </c>
      <c r="CC161" s="114" t="s">
        <v>461</v>
      </c>
      <c r="CD161" s="114" t="s">
        <v>501</v>
      </c>
      <c r="CE161" s="115">
        <v>10750.51</v>
      </c>
      <c r="CF161" s="115">
        <v>25.0</v>
      </c>
      <c r="CG161" s="115">
        <v>23.0</v>
      </c>
      <c r="CH161" s="114" t="s">
        <v>247</v>
      </c>
      <c r="CI161" s="114"/>
      <c r="CJ161" s="114"/>
      <c r="CK161" s="114" t="s">
        <v>357</v>
      </c>
      <c r="CL161" s="116">
        <v>46179.0</v>
      </c>
      <c r="CM161" s="114" t="s">
        <v>358</v>
      </c>
    </row>
    <row r="162">
      <c r="A162" s="117" t="s">
        <v>505</v>
      </c>
      <c r="B162" s="117" t="s">
        <v>200</v>
      </c>
      <c r="C162" s="117" t="s">
        <v>24</v>
      </c>
      <c r="D162" s="117" t="s">
        <v>506</v>
      </c>
      <c r="E162" s="117" t="s">
        <v>349</v>
      </c>
      <c r="F162" s="117"/>
      <c r="G162" s="117"/>
      <c r="H162" s="117"/>
      <c r="I162" s="118">
        <v>21579.0</v>
      </c>
      <c r="J162" s="117" t="s">
        <v>834</v>
      </c>
      <c r="K162" s="117" t="s">
        <v>507</v>
      </c>
      <c r="L162" s="119">
        <v>45813.0</v>
      </c>
      <c r="M162" s="117" t="s">
        <v>351</v>
      </c>
      <c r="N162" s="118">
        <v>6.0</v>
      </c>
      <c r="O162" s="117" t="s">
        <v>352</v>
      </c>
      <c r="P162" s="117" t="s">
        <v>975</v>
      </c>
      <c r="Q162" s="118">
        <v>-423.074428236257</v>
      </c>
      <c r="R162" s="118"/>
      <c r="S162" s="118"/>
      <c r="T162" s="118"/>
      <c r="U162" s="118"/>
      <c r="V162" s="118">
        <v>-423.074428236257</v>
      </c>
      <c r="W162" s="118"/>
      <c r="X162" s="118"/>
      <c r="Y162" s="118"/>
      <c r="Z162" s="118"/>
      <c r="AA162" s="118"/>
      <c r="AB162" s="118"/>
      <c r="AC162" s="118"/>
      <c r="AD162" s="118"/>
      <c r="AE162" s="118"/>
      <c r="AF162" s="118"/>
      <c r="AG162" s="118">
        <v>0.0</v>
      </c>
      <c r="AH162" s="118">
        <v>0.0</v>
      </c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118"/>
      <c r="AS162" s="118"/>
      <c r="AT162" s="118"/>
      <c r="AU162" s="118"/>
      <c r="AV162" s="118"/>
      <c r="AW162" s="118">
        <v>11023.088932886752</v>
      </c>
      <c r="AX162" s="118">
        <v>-25811.266746645008</v>
      </c>
      <c r="AY162" s="118">
        <v>12134.130376868909</v>
      </c>
      <c r="AZ162" s="118">
        <v>-17148.177739636245</v>
      </c>
      <c r="BA162" s="118">
        <v>4447.76999706094</v>
      </c>
      <c r="BB162" s="118">
        <v>-12901.72807690702</v>
      </c>
      <c r="BC162" s="118">
        <v>5484.115507135795</v>
      </c>
      <c r="BD162" s="118">
        <v>-14829.512788897686</v>
      </c>
      <c r="BE162" s="118">
        <v>10069.342109604244</v>
      </c>
      <c r="BF162" s="118">
        <v>-9177.902907688434</v>
      </c>
      <c r="BG162" s="118"/>
      <c r="BH162" s="118"/>
      <c r="BI162" s="118"/>
      <c r="BJ162" s="118"/>
      <c r="BK162" s="118"/>
      <c r="BL162" s="118"/>
      <c r="BM162" s="118"/>
      <c r="BN162" s="118"/>
      <c r="BO162" s="118">
        <v>0.0</v>
      </c>
      <c r="BP162" s="118">
        <v>0.0</v>
      </c>
      <c r="BQ162" s="118"/>
      <c r="BR162" s="118"/>
      <c r="BS162" s="118">
        <v>0.0</v>
      </c>
      <c r="BT162" s="118">
        <v>0.0</v>
      </c>
      <c r="BU162" s="118">
        <v>0.0</v>
      </c>
      <c r="BV162" s="118">
        <v>0.0</v>
      </c>
      <c r="BW162" s="118"/>
      <c r="BX162" s="118"/>
      <c r="BY162" s="118"/>
      <c r="BZ162" s="118"/>
      <c r="CA162" s="119">
        <v>45813.0</v>
      </c>
      <c r="CB162" s="117" t="s">
        <v>354</v>
      </c>
      <c r="CC162" s="117" t="s">
        <v>508</v>
      </c>
      <c r="CD162" s="117" t="s">
        <v>509</v>
      </c>
      <c r="CE162" s="118">
        <v>5783.22</v>
      </c>
      <c r="CF162" s="118">
        <v>25.0</v>
      </c>
      <c r="CG162" s="118">
        <v>23.0</v>
      </c>
      <c r="CH162" s="117" t="s">
        <v>24</v>
      </c>
      <c r="CI162" s="117"/>
      <c r="CJ162" s="117"/>
      <c r="CK162" s="117" t="s">
        <v>372</v>
      </c>
      <c r="CL162" s="119">
        <v>46179.0</v>
      </c>
      <c r="CM162" s="117" t="s">
        <v>358</v>
      </c>
    </row>
    <row r="163">
      <c r="A163" s="114" t="s">
        <v>484</v>
      </c>
      <c r="B163" s="114" t="s">
        <v>178</v>
      </c>
      <c r="C163" s="114" t="s">
        <v>24</v>
      </c>
      <c r="D163" s="114" t="s">
        <v>469</v>
      </c>
      <c r="E163" s="114" t="s">
        <v>349</v>
      </c>
      <c r="F163" s="114"/>
      <c r="G163" s="114"/>
      <c r="H163" s="114"/>
      <c r="I163" s="115">
        <v>19904.0</v>
      </c>
      <c r="J163" s="114" t="s">
        <v>832</v>
      </c>
      <c r="K163" s="114" t="s">
        <v>470</v>
      </c>
      <c r="L163" s="116">
        <v>45813.0</v>
      </c>
      <c r="M163" s="114" t="s">
        <v>351</v>
      </c>
      <c r="N163" s="115">
        <v>6.0</v>
      </c>
      <c r="O163" s="114" t="s">
        <v>352</v>
      </c>
      <c r="P163" s="114" t="s">
        <v>975</v>
      </c>
      <c r="Q163" s="115">
        <v>-683.5309195124032</v>
      </c>
      <c r="R163" s="115"/>
      <c r="S163" s="115"/>
      <c r="T163" s="115"/>
      <c r="U163" s="115"/>
      <c r="V163" s="115">
        <v>-683.5309195124032</v>
      </c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>
        <v>0.0</v>
      </c>
      <c r="AH163" s="115">
        <v>0.0</v>
      </c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>
        <v>30060.895093085797</v>
      </c>
      <c r="AX163" s="115">
        <v>-44509.93482074301</v>
      </c>
      <c r="AY163" s="115">
        <v>29704.06448947659</v>
      </c>
      <c r="AZ163" s="115">
        <v>-28954.154103869358</v>
      </c>
      <c r="BA163" s="115">
        <v>16355.104404989233</v>
      </c>
      <c r="BB163" s="115">
        <v>-29668.235052328968</v>
      </c>
      <c r="BC163" s="115">
        <v>16431.177726469778</v>
      </c>
      <c r="BD163" s="115">
        <v>-17320.533538515494</v>
      </c>
      <c r="BE163" s="115">
        <v>9893.723601334774</v>
      </c>
      <c r="BF163" s="115">
        <v>-22317.498436628786</v>
      </c>
      <c r="BG163" s="115"/>
      <c r="BH163" s="115"/>
      <c r="BI163" s="115"/>
      <c r="BJ163" s="115"/>
      <c r="BK163" s="115"/>
      <c r="BL163" s="115"/>
      <c r="BM163" s="115"/>
      <c r="BN163" s="115"/>
      <c r="BO163" s="115">
        <v>0.0</v>
      </c>
      <c r="BP163" s="115">
        <v>0.0</v>
      </c>
      <c r="BQ163" s="115"/>
      <c r="BR163" s="115"/>
      <c r="BS163" s="115">
        <v>0.0</v>
      </c>
      <c r="BT163" s="115">
        <v>0.0</v>
      </c>
      <c r="BU163" s="115">
        <v>0.0</v>
      </c>
      <c r="BV163" s="115">
        <v>0.0</v>
      </c>
      <c r="BW163" s="115"/>
      <c r="BX163" s="115"/>
      <c r="BY163" s="115"/>
      <c r="BZ163" s="115"/>
      <c r="CA163" s="116">
        <v>45813.0</v>
      </c>
      <c r="CB163" s="114" t="s">
        <v>354</v>
      </c>
      <c r="CC163" s="114" t="s">
        <v>471</v>
      </c>
      <c r="CD163" s="114" t="s">
        <v>472</v>
      </c>
      <c r="CE163" s="115">
        <v>3472.15</v>
      </c>
      <c r="CF163" s="115">
        <v>25.0</v>
      </c>
      <c r="CG163" s="115">
        <v>23.0</v>
      </c>
      <c r="CH163" s="114" t="s">
        <v>24</v>
      </c>
      <c r="CI163" s="114"/>
      <c r="CJ163" s="114"/>
      <c r="CK163" s="114" t="s">
        <v>372</v>
      </c>
      <c r="CL163" s="116">
        <v>46179.0</v>
      </c>
      <c r="CM163" s="114" t="s">
        <v>358</v>
      </c>
    </row>
    <row r="164">
      <c r="A164" s="117" t="s">
        <v>484</v>
      </c>
      <c r="B164" s="117" t="s">
        <v>196</v>
      </c>
      <c r="C164" s="117" t="s">
        <v>24</v>
      </c>
      <c r="D164" s="117" t="s">
        <v>469</v>
      </c>
      <c r="E164" s="117" t="s">
        <v>349</v>
      </c>
      <c r="F164" s="117"/>
      <c r="G164" s="117"/>
      <c r="H164" s="117"/>
      <c r="I164" s="118">
        <v>19929.0</v>
      </c>
      <c r="J164" s="117" t="s">
        <v>834</v>
      </c>
      <c r="K164" s="117" t="s">
        <v>470</v>
      </c>
      <c r="L164" s="119">
        <v>45813.0</v>
      </c>
      <c r="M164" s="117" t="s">
        <v>351</v>
      </c>
      <c r="N164" s="118">
        <v>6.0</v>
      </c>
      <c r="O164" s="117" t="s">
        <v>352</v>
      </c>
      <c r="P164" s="117" t="s">
        <v>975</v>
      </c>
      <c r="Q164" s="118">
        <v>558.0927314619213</v>
      </c>
      <c r="R164" s="118"/>
      <c r="S164" s="118"/>
      <c r="T164" s="118"/>
      <c r="U164" s="118"/>
      <c r="V164" s="118">
        <v>558.0927314619213</v>
      </c>
      <c r="W164" s="118"/>
      <c r="X164" s="118"/>
      <c r="Y164" s="118"/>
      <c r="Z164" s="118"/>
      <c r="AA164" s="118"/>
      <c r="AB164" s="118"/>
      <c r="AC164" s="118"/>
      <c r="AD164" s="118"/>
      <c r="AE164" s="118"/>
      <c r="AF164" s="118"/>
      <c r="AG164" s="118">
        <v>0.0</v>
      </c>
      <c r="AH164" s="118">
        <v>0.0</v>
      </c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>
        <v>11023.088932886752</v>
      </c>
      <c r="AX164" s="118">
        <v>-25811.266746645008</v>
      </c>
      <c r="AY164" s="118">
        <v>12134.130376868909</v>
      </c>
      <c r="AZ164" s="118">
        <v>-17148.177739636245</v>
      </c>
      <c r="BA164" s="118">
        <v>4447.76999706094</v>
      </c>
      <c r="BB164" s="118">
        <v>-12901.72807690702</v>
      </c>
      <c r="BC164" s="118">
        <v>5484.115507135795</v>
      </c>
      <c r="BD164" s="118">
        <v>-14829.512788897686</v>
      </c>
      <c r="BE164" s="118">
        <v>10069.342109604244</v>
      </c>
      <c r="BF164" s="118">
        <v>-9177.902907688434</v>
      </c>
      <c r="BG164" s="118"/>
      <c r="BH164" s="118"/>
      <c r="BI164" s="118"/>
      <c r="BJ164" s="118"/>
      <c r="BK164" s="118"/>
      <c r="BL164" s="118"/>
      <c r="BM164" s="118"/>
      <c r="BN164" s="118"/>
      <c r="BO164" s="118">
        <v>0.0</v>
      </c>
      <c r="BP164" s="118">
        <v>0.0</v>
      </c>
      <c r="BQ164" s="118"/>
      <c r="BR164" s="118"/>
      <c r="BS164" s="118">
        <v>0.0</v>
      </c>
      <c r="BT164" s="118">
        <v>0.0</v>
      </c>
      <c r="BU164" s="118">
        <v>0.0</v>
      </c>
      <c r="BV164" s="118">
        <v>0.0</v>
      </c>
      <c r="BW164" s="118"/>
      <c r="BX164" s="118"/>
      <c r="BY164" s="118"/>
      <c r="BZ164" s="118"/>
      <c r="CA164" s="119">
        <v>45813.0</v>
      </c>
      <c r="CB164" s="117" t="s">
        <v>354</v>
      </c>
      <c r="CC164" s="117" t="s">
        <v>471</v>
      </c>
      <c r="CD164" s="117" t="s">
        <v>472</v>
      </c>
      <c r="CE164" s="118">
        <v>5977.29</v>
      </c>
      <c r="CF164" s="118">
        <v>25.0</v>
      </c>
      <c r="CG164" s="118">
        <v>23.0</v>
      </c>
      <c r="CH164" s="117" t="s">
        <v>24</v>
      </c>
      <c r="CI164" s="117"/>
      <c r="CJ164" s="117"/>
      <c r="CK164" s="117" t="s">
        <v>357</v>
      </c>
      <c r="CL164" s="119">
        <v>46179.0</v>
      </c>
      <c r="CM164" s="117" t="s">
        <v>358</v>
      </c>
    </row>
    <row r="165">
      <c r="A165" s="114" t="s">
        <v>493</v>
      </c>
      <c r="B165" s="114" t="s">
        <v>494</v>
      </c>
      <c r="C165" s="114" t="s">
        <v>25</v>
      </c>
      <c r="D165" s="114" t="s">
        <v>437</v>
      </c>
      <c r="E165" s="114" t="s">
        <v>349</v>
      </c>
      <c r="F165" s="114"/>
      <c r="G165" s="114"/>
      <c r="H165" s="114"/>
      <c r="I165" s="115">
        <v>21778.0</v>
      </c>
      <c r="J165" s="114" t="s">
        <v>837</v>
      </c>
      <c r="K165" s="114" t="s">
        <v>438</v>
      </c>
      <c r="L165" s="116">
        <v>45813.0</v>
      </c>
      <c r="M165" s="114" t="s">
        <v>351</v>
      </c>
      <c r="N165" s="115">
        <v>6.0</v>
      </c>
      <c r="O165" s="114" t="s">
        <v>352</v>
      </c>
      <c r="P165" s="114" t="s">
        <v>975</v>
      </c>
      <c r="Q165" s="115">
        <v>71.33411783037332</v>
      </c>
      <c r="R165" s="115"/>
      <c r="S165" s="115"/>
      <c r="T165" s="115"/>
      <c r="U165" s="115"/>
      <c r="V165" s="115">
        <v>71.33411783037332</v>
      </c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>
        <v>0.0</v>
      </c>
      <c r="AH165" s="115">
        <v>0.0</v>
      </c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>
        <v>8303.083435839226</v>
      </c>
      <c r="AX165" s="115">
        <v>-3274.013255165984</v>
      </c>
      <c r="AY165" s="115">
        <v>8245.043222944152</v>
      </c>
      <c r="AZ165" s="115">
        <v>-2513.4492766296325</v>
      </c>
      <c r="BA165" s="115">
        <v>1518.9924723961255</v>
      </c>
      <c r="BB165" s="115">
        <v>-1861.6126662855659</v>
      </c>
      <c r="BC165" s="115">
        <v>1352.8744778074918</v>
      </c>
      <c r="BD165" s="115">
        <v>-1866.017629767373</v>
      </c>
      <c r="BE165" s="115">
        <v>725.3058088410712</v>
      </c>
      <c r="BF165" s="115">
        <v>-554.7828507706306</v>
      </c>
      <c r="BG165" s="115"/>
      <c r="BH165" s="115"/>
      <c r="BI165" s="115"/>
      <c r="BJ165" s="115"/>
      <c r="BK165" s="115"/>
      <c r="BL165" s="115"/>
      <c r="BM165" s="115"/>
      <c r="BN165" s="115"/>
      <c r="BO165" s="115">
        <v>0.0</v>
      </c>
      <c r="BP165" s="115">
        <v>0.0</v>
      </c>
      <c r="BQ165" s="115"/>
      <c r="BR165" s="115"/>
      <c r="BS165" s="115">
        <v>0.0</v>
      </c>
      <c r="BT165" s="115">
        <v>0.0</v>
      </c>
      <c r="BU165" s="115">
        <v>0.0</v>
      </c>
      <c r="BV165" s="115">
        <v>0.0</v>
      </c>
      <c r="BW165" s="115"/>
      <c r="BX165" s="115"/>
      <c r="BY165" s="115"/>
      <c r="BZ165" s="115"/>
      <c r="CA165" s="116">
        <v>45813.0</v>
      </c>
      <c r="CB165" s="114" t="s">
        <v>354</v>
      </c>
      <c r="CC165" s="114" t="s">
        <v>466</v>
      </c>
      <c r="CD165" s="114" t="s">
        <v>467</v>
      </c>
      <c r="CE165" s="115">
        <v>6117.71</v>
      </c>
      <c r="CF165" s="115">
        <v>25.0</v>
      </c>
      <c r="CG165" s="115">
        <v>23.0</v>
      </c>
      <c r="CH165" s="114" t="s">
        <v>247</v>
      </c>
      <c r="CI165" s="114"/>
      <c r="CJ165" s="114"/>
      <c r="CK165" s="114" t="s">
        <v>357</v>
      </c>
      <c r="CL165" s="116">
        <v>46179.0</v>
      </c>
      <c r="CM165" s="114" t="s">
        <v>358</v>
      </c>
    </row>
    <row r="166">
      <c r="A166" s="117" t="s">
        <v>373</v>
      </c>
      <c r="B166" s="117" t="s">
        <v>495</v>
      </c>
      <c r="C166" s="117" t="s">
        <v>27</v>
      </c>
      <c r="D166" s="117" t="s">
        <v>367</v>
      </c>
      <c r="E166" s="117" t="s">
        <v>349</v>
      </c>
      <c r="F166" s="117"/>
      <c r="G166" s="117"/>
      <c r="H166" s="117"/>
      <c r="I166" s="118">
        <v>13181.0</v>
      </c>
      <c r="J166" s="117" t="s">
        <v>865</v>
      </c>
      <c r="K166" s="117" t="s">
        <v>368</v>
      </c>
      <c r="L166" s="119">
        <v>45813.0</v>
      </c>
      <c r="M166" s="117" t="s">
        <v>351</v>
      </c>
      <c r="N166" s="118">
        <v>6.0</v>
      </c>
      <c r="O166" s="117" t="s">
        <v>352</v>
      </c>
      <c r="P166" s="117" t="s">
        <v>975</v>
      </c>
      <c r="Q166" s="118">
        <v>-2621.1311631286553</v>
      </c>
      <c r="R166" s="118"/>
      <c r="S166" s="118"/>
      <c r="T166" s="118"/>
      <c r="U166" s="118"/>
      <c r="V166" s="118">
        <v>-2621.1311631286553</v>
      </c>
      <c r="W166" s="118"/>
      <c r="X166" s="118"/>
      <c r="Y166" s="118"/>
      <c r="Z166" s="118"/>
      <c r="AA166" s="118"/>
      <c r="AB166" s="118"/>
      <c r="AC166" s="118"/>
      <c r="AD166" s="118"/>
      <c r="AE166" s="118"/>
      <c r="AF166" s="118"/>
      <c r="AG166" s="118">
        <v>0.0</v>
      </c>
      <c r="AH166" s="118">
        <v>0.0</v>
      </c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118"/>
      <c r="AS166" s="118"/>
      <c r="AT166" s="118"/>
      <c r="AU166" s="118"/>
      <c r="AV166" s="118"/>
      <c r="AW166" s="118">
        <v>10892.112605580902</v>
      </c>
      <c r="AX166" s="118">
        <v>-24651.567619473462</v>
      </c>
      <c r="AY166" s="118">
        <v>7385.481928946681</v>
      </c>
      <c r="AZ166" s="118">
        <v>-24118.064305917513</v>
      </c>
      <c r="BA166" s="118">
        <v>9376.774876916748</v>
      </c>
      <c r="BB166" s="118">
        <v>-5201.793424083996</v>
      </c>
      <c r="BC166" s="118">
        <v>6215.003473979511</v>
      </c>
      <c r="BD166" s="118">
        <v>-8590.630634683657</v>
      </c>
      <c r="BE166" s="118">
        <v>11109.99259377399</v>
      </c>
      <c r="BF166" s="118">
        <v>-4559.383980237091</v>
      </c>
      <c r="BG166" s="118"/>
      <c r="BH166" s="118"/>
      <c r="BI166" s="118"/>
      <c r="BJ166" s="118"/>
      <c r="BK166" s="118"/>
      <c r="BL166" s="118"/>
      <c r="BM166" s="118"/>
      <c r="BN166" s="118"/>
      <c r="BO166" s="118">
        <v>0.0</v>
      </c>
      <c r="BP166" s="118">
        <v>0.0</v>
      </c>
      <c r="BQ166" s="118"/>
      <c r="BR166" s="118"/>
      <c r="BS166" s="118">
        <v>0.0</v>
      </c>
      <c r="BT166" s="118">
        <v>0.0</v>
      </c>
      <c r="BU166" s="118">
        <v>0.0</v>
      </c>
      <c r="BV166" s="118">
        <v>0.0</v>
      </c>
      <c r="BW166" s="118"/>
      <c r="BX166" s="118"/>
      <c r="BY166" s="118"/>
      <c r="BZ166" s="118"/>
      <c r="CA166" s="119">
        <v>45813.0</v>
      </c>
      <c r="CB166" s="117" t="s">
        <v>369</v>
      </c>
      <c r="CC166" s="117" t="s">
        <v>370</v>
      </c>
      <c r="CD166" s="117" t="s">
        <v>371</v>
      </c>
      <c r="CE166" s="118">
        <v>6249.33</v>
      </c>
      <c r="CF166" s="118">
        <v>25.0</v>
      </c>
      <c r="CG166" s="118">
        <v>23.0</v>
      </c>
      <c r="CH166" s="117" t="s">
        <v>247</v>
      </c>
      <c r="CI166" s="117"/>
      <c r="CJ166" s="117"/>
      <c r="CK166" s="117" t="s">
        <v>372</v>
      </c>
      <c r="CL166" s="119">
        <v>46179.0</v>
      </c>
      <c r="CM166" s="117" t="s">
        <v>358</v>
      </c>
    </row>
    <row r="167">
      <c r="A167" s="114" t="s">
        <v>496</v>
      </c>
      <c r="B167" s="114" t="s">
        <v>497</v>
      </c>
      <c r="C167" s="114" t="s">
        <v>27</v>
      </c>
      <c r="D167" s="114" t="s">
        <v>490</v>
      </c>
      <c r="E167" s="114" t="s">
        <v>349</v>
      </c>
      <c r="F167" s="114"/>
      <c r="G167" s="114"/>
      <c r="H167" s="114"/>
      <c r="I167" s="115">
        <v>21373.0</v>
      </c>
      <c r="J167" s="114" t="s">
        <v>880</v>
      </c>
      <c r="K167" s="114" t="s">
        <v>491</v>
      </c>
      <c r="L167" s="116">
        <v>45813.0</v>
      </c>
      <c r="M167" s="114" t="s">
        <v>351</v>
      </c>
      <c r="N167" s="115">
        <v>6.0</v>
      </c>
      <c r="O167" s="114" t="s">
        <v>352</v>
      </c>
      <c r="P167" s="114" t="s">
        <v>975</v>
      </c>
      <c r="Q167" s="115">
        <v>-304.79297364913293</v>
      </c>
      <c r="R167" s="115"/>
      <c r="S167" s="115"/>
      <c r="T167" s="115"/>
      <c r="U167" s="115"/>
      <c r="V167" s="115">
        <v>-304.79297364913293</v>
      </c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>
        <v>0.0</v>
      </c>
      <c r="AH167" s="115">
        <v>0.0</v>
      </c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>
        <v>16172.349781690762</v>
      </c>
      <c r="AX167" s="115">
        <v>-15296.572016524242</v>
      </c>
      <c r="AY167" s="115">
        <v>16801.87012816445</v>
      </c>
      <c r="AZ167" s="115">
        <v>-13282.162500994285</v>
      </c>
      <c r="BA167" s="115">
        <v>4787.187557875283</v>
      </c>
      <c r="BB167" s="115">
        <v>-7595.137964802339</v>
      </c>
      <c r="BC167" s="115">
        <v>6296.618756504383</v>
      </c>
      <c r="BD167" s="115">
        <v>-6401.400708261834</v>
      </c>
      <c r="BE167" s="115">
        <v>4872.271230856857</v>
      </c>
      <c r="BF167" s="115">
        <v>-7575.439686026461</v>
      </c>
      <c r="BG167" s="115"/>
      <c r="BH167" s="115"/>
      <c r="BI167" s="115"/>
      <c r="BJ167" s="115"/>
      <c r="BK167" s="115"/>
      <c r="BL167" s="115"/>
      <c r="BM167" s="115"/>
      <c r="BN167" s="115"/>
      <c r="BO167" s="115">
        <v>0.0</v>
      </c>
      <c r="BP167" s="115">
        <v>0.0</v>
      </c>
      <c r="BQ167" s="115"/>
      <c r="BR167" s="115"/>
      <c r="BS167" s="115">
        <v>0.0</v>
      </c>
      <c r="BT167" s="115">
        <v>0.0</v>
      </c>
      <c r="BU167" s="115">
        <v>0.0</v>
      </c>
      <c r="BV167" s="115">
        <v>0.0</v>
      </c>
      <c r="BW167" s="115"/>
      <c r="BX167" s="115"/>
      <c r="BY167" s="115"/>
      <c r="BZ167" s="115"/>
      <c r="CA167" s="116">
        <v>45813.0</v>
      </c>
      <c r="CB167" s="114" t="s">
        <v>498</v>
      </c>
      <c r="CC167" s="114" t="s">
        <v>370</v>
      </c>
      <c r="CD167" s="114" t="s">
        <v>492</v>
      </c>
      <c r="CE167" s="115">
        <v>4359.88</v>
      </c>
      <c r="CF167" s="115">
        <v>25.0</v>
      </c>
      <c r="CG167" s="115">
        <v>23.0</v>
      </c>
      <c r="CH167" s="114" t="s">
        <v>247</v>
      </c>
      <c r="CI167" s="114"/>
      <c r="CJ167" s="114"/>
      <c r="CK167" s="114" t="s">
        <v>372</v>
      </c>
      <c r="CL167" s="116">
        <v>46179.0</v>
      </c>
      <c r="CM167" s="114" t="s">
        <v>358</v>
      </c>
    </row>
    <row r="168">
      <c r="A168" s="117" t="s">
        <v>777</v>
      </c>
      <c r="B168" s="117" t="s">
        <v>226</v>
      </c>
      <c r="C168" s="117" t="s">
        <v>24</v>
      </c>
      <c r="D168" s="117" t="s">
        <v>360</v>
      </c>
      <c r="E168" s="117" t="s">
        <v>349</v>
      </c>
      <c r="F168" s="117"/>
      <c r="G168" s="117"/>
      <c r="H168" s="117"/>
      <c r="I168" s="118">
        <v>20181.0</v>
      </c>
      <c r="J168" s="117" t="s">
        <v>861</v>
      </c>
      <c r="K168" s="117" t="s">
        <v>361</v>
      </c>
      <c r="L168" s="119">
        <v>45813.0</v>
      </c>
      <c r="M168" s="117" t="s">
        <v>351</v>
      </c>
      <c r="N168" s="118">
        <v>6.0</v>
      </c>
      <c r="O168" s="117" t="s">
        <v>352</v>
      </c>
      <c r="P168" s="117" t="s">
        <v>975</v>
      </c>
      <c r="Q168" s="118">
        <v>-2187.533875309772</v>
      </c>
      <c r="R168" s="118"/>
      <c r="S168" s="118"/>
      <c r="T168" s="118"/>
      <c r="U168" s="118"/>
      <c r="V168" s="118">
        <v>-2187.533875309772</v>
      </c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>
        <v>0.0</v>
      </c>
      <c r="AH168" s="118">
        <v>0.0</v>
      </c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118"/>
      <c r="AS168" s="118"/>
      <c r="AT168" s="118"/>
      <c r="AU168" s="118"/>
      <c r="AV168" s="118"/>
      <c r="AW168" s="118">
        <v>1032.3636096534</v>
      </c>
      <c r="AX168" s="118">
        <v>-4448.494158100474</v>
      </c>
      <c r="AY168" s="118">
        <v>1894.7631547677495</v>
      </c>
      <c r="AZ168" s="118">
        <v>-3247.013611115972</v>
      </c>
      <c r="BA168" s="118">
        <v>40.82723580619975</v>
      </c>
      <c r="BB168" s="118">
        <v>-1845.7889111962927</v>
      </c>
      <c r="BC168" s="118">
        <v>1.6827614854904596</v>
      </c>
      <c r="BD168" s="118">
        <v>-268.0938701774829</v>
      </c>
      <c r="BE168" s="118">
        <v>41.52160910014237</v>
      </c>
      <c r="BF168" s="118">
        <v>-1580.0721757982426</v>
      </c>
      <c r="BG168" s="118"/>
      <c r="BH168" s="118"/>
      <c r="BI168" s="118"/>
      <c r="BJ168" s="118"/>
      <c r="BK168" s="118"/>
      <c r="BL168" s="118"/>
      <c r="BM168" s="118"/>
      <c r="BN168" s="118"/>
      <c r="BO168" s="118">
        <v>0.0</v>
      </c>
      <c r="BP168" s="118">
        <v>0.0</v>
      </c>
      <c r="BQ168" s="118"/>
      <c r="BR168" s="118"/>
      <c r="BS168" s="118">
        <v>0.0</v>
      </c>
      <c r="BT168" s="118">
        <v>0.0</v>
      </c>
      <c r="BU168" s="118">
        <v>0.0</v>
      </c>
      <c r="BV168" s="118">
        <v>0.0</v>
      </c>
      <c r="BW168" s="118"/>
      <c r="BX168" s="118"/>
      <c r="BY168" s="118"/>
      <c r="BZ168" s="118"/>
      <c r="CA168" s="119">
        <v>45813.0</v>
      </c>
      <c r="CB168" s="117" t="s">
        <v>362</v>
      </c>
      <c r="CC168" s="117" t="s">
        <v>363</v>
      </c>
      <c r="CD168" s="117" t="s">
        <v>364</v>
      </c>
      <c r="CE168" s="118">
        <v>3208.84</v>
      </c>
      <c r="CF168" s="118">
        <v>25.0</v>
      </c>
      <c r="CG168" s="118">
        <v>23.0</v>
      </c>
      <c r="CH168" s="117" t="s">
        <v>24</v>
      </c>
      <c r="CI168" s="117"/>
      <c r="CJ168" s="117"/>
      <c r="CK168" s="117" t="s">
        <v>372</v>
      </c>
      <c r="CL168" s="119">
        <v>46179.0</v>
      </c>
      <c r="CM168" s="117" t="s">
        <v>358</v>
      </c>
    </row>
    <row r="169">
      <c r="A169" s="114" t="s">
        <v>499</v>
      </c>
      <c r="B169" s="114" t="s">
        <v>552</v>
      </c>
      <c r="C169" s="114" t="s">
        <v>26</v>
      </c>
      <c r="D169" s="114" t="s">
        <v>395</v>
      </c>
      <c r="E169" s="114" t="s">
        <v>349</v>
      </c>
      <c r="F169" s="114"/>
      <c r="G169" s="114"/>
      <c r="H169" s="114"/>
      <c r="I169" s="115">
        <v>20124.0</v>
      </c>
      <c r="J169" s="114" t="s">
        <v>877</v>
      </c>
      <c r="K169" s="114" t="s">
        <v>553</v>
      </c>
      <c r="L169" s="116">
        <v>45813.0</v>
      </c>
      <c r="M169" s="114" t="s">
        <v>351</v>
      </c>
      <c r="N169" s="115">
        <v>6.0</v>
      </c>
      <c r="O169" s="114" t="s">
        <v>352</v>
      </c>
      <c r="P169" s="114" t="s">
        <v>975</v>
      </c>
      <c r="Q169" s="115">
        <v>1073.006153513991</v>
      </c>
      <c r="R169" s="115"/>
      <c r="S169" s="115"/>
      <c r="T169" s="115"/>
      <c r="U169" s="115"/>
      <c r="V169" s="115">
        <v>1073.006153513991</v>
      </c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>
        <v>0.0</v>
      </c>
      <c r="AH169" s="115">
        <v>0.0</v>
      </c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>
        <v>9189.229422348351</v>
      </c>
      <c r="AX169" s="115">
        <v>-12490.922095981148</v>
      </c>
      <c r="AY169" s="115">
        <v>6686.567189896021</v>
      </c>
      <c r="AZ169" s="115">
        <v>-11948.949432729469</v>
      </c>
      <c r="BA169" s="115">
        <v>5914.140289273518</v>
      </c>
      <c r="BB169" s="115">
        <v>-3296.950685558133</v>
      </c>
      <c r="BC169" s="115">
        <v>1798.7824885427267</v>
      </c>
      <c r="BD169" s="115">
        <v>-5992.571500661057</v>
      </c>
      <c r="BE169" s="115">
        <v>8380.216210794742</v>
      </c>
      <c r="BF169" s="115">
        <v>-1569.237594961028</v>
      </c>
      <c r="BG169" s="115"/>
      <c r="BH169" s="115"/>
      <c r="BI169" s="115"/>
      <c r="BJ169" s="115"/>
      <c r="BK169" s="115"/>
      <c r="BL169" s="115"/>
      <c r="BM169" s="115"/>
      <c r="BN169" s="115"/>
      <c r="BO169" s="115">
        <v>0.0</v>
      </c>
      <c r="BP169" s="115">
        <v>0.0</v>
      </c>
      <c r="BQ169" s="115"/>
      <c r="BR169" s="115"/>
      <c r="BS169" s="115">
        <v>0.0</v>
      </c>
      <c r="BT169" s="115">
        <v>0.0</v>
      </c>
      <c r="BU169" s="115">
        <v>0.0</v>
      </c>
      <c r="BV169" s="115">
        <v>0.0</v>
      </c>
      <c r="BW169" s="115"/>
      <c r="BX169" s="115"/>
      <c r="BY169" s="115"/>
      <c r="BZ169" s="115"/>
      <c r="CA169" s="116">
        <v>45813.0</v>
      </c>
      <c r="CB169" s="114" t="s">
        <v>384</v>
      </c>
      <c r="CC169" s="114" t="s">
        <v>396</v>
      </c>
      <c r="CD169" s="114" t="s">
        <v>554</v>
      </c>
      <c r="CE169" s="115">
        <v>5456.4</v>
      </c>
      <c r="CF169" s="115">
        <v>25.0</v>
      </c>
      <c r="CG169" s="115">
        <v>23.0</v>
      </c>
      <c r="CH169" s="114" t="s">
        <v>247</v>
      </c>
      <c r="CI169" s="114"/>
      <c r="CJ169" s="114"/>
      <c r="CK169" s="114" t="s">
        <v>357</v>
      </c>
      <c r="CL169" s="116">
        <v>46179.0</v>
      </c>
      <c r="CM169" s="114" t="s">
        <v>358</v>
      </c>
    </row>
    <row r="170">
      <c r="A170" s="117" t="s">
        <v>523</v>
      </c>
      <c r="B170" s="117" t="s">
        <v>524</v>
      </c>
      <c r="C170" s="117" t="s">
        <v>27</v>
      </c>
      <c r="D170" s="117" t="s">
        <v>490</v>
      </c>
      <c r="E170" s="117" t="s">
        <v>349</v>
      </c>
      <c r="F170" s="117"/>
      <c r="G170" s="117"/>
      <c r="H170" s="117"/>
      <c r="I170" s="118">
        <v>21394.0</v>
      </c>
      <c r="J170" s="117" t="s">
        <v>867</v>
      </c>
      <c r="K170" s="117" t="s">
        <v>491</v>
      </c>
      <c r="L170" s="119">
        <v>45813.0</v>
      </c>
      <c r="M170" s="117" t="s">
        <v>351</v>
      </c>
      <c r="N170" s="118">
        <v>6.0</v>
      </c>
      <c r="O170" s="117" t="s">
        <v>352</v>
      </c>
      <c r="P170" s="117" t="s">
        <v>975</v>
      </c>
      <c r="Q170" s="118">
        <v>-4901.230551272126</v>
      </c>
      <c r="R170" s="118"/>
      <c r="S170" s="118"/>
      <c r="T170" s="118"/>
      <c r="U170" s="118"/>
      <c r="V170" s="118">
        <v>-4901.230551272126</v>
      </c>
      <c r="W170" s="118"/>
      <c r="X170" s="118"/>
      <c r="Y170" s="118"/>
      <c r="Z170" s="118"/>
      <c r="AA170" s="118"/>
      <c r="AB170" s="118"/>
      <c r="AC170" s="118"/>
      <c r="AD170" s="118"/>
      <c r="AE170" s="118"/>
      <c r="AF170" s="118"/>
      <c r="AG170" s="118">
        <v>0.0</v>
      </c>
      <c r="AH170" s="118">
        <v>0.0</v>
      </c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118"/>
      <c r="AS170" s="118"/>
      <c r="AT170" s="118"/>
      <c r="AU170" s="118"/>
      <c r="AV170" s="118"/>
      <c r="AW170" s="118">
        <v>8319.26321266004</v>
      </c>
      <c r="AX170" s="118">
        <v>-62629.10855342095</v>
      </c>
      <c r="AY170" s="118">
        <v>8790.517863738292</v>
      </c>
      <c r="AZ170" s="118">
        <v>-43103.934644681554</v>
      </c>
      <c r="BA170" s="118">
        <v>8604.319626553943</v>
      </c>
      <c r="BB170" s="118">
        <v>-15137.515413010975</v>
      </c>
      <c r="BC170" s="118">
        <v>7409.8299574968605</v>
      </c>
      <c r="BD170" s="118">
        <v>-19005.687974870165</v>
      </c>
      <c r="BE170" s="118">
        <v>15920.471946069014</v>
      </c>
      <c r="BF170" s="118">
        <v>-10857.80971515274</v>
      </c>
      <c r="BG170" s="118"/>
      <c r="BH170" s="118"/>
      <c r="BI170" s="118"/>
      <c r="BJ170" s="118"/>
      <c r="BK170" s="118"/>
      <c r="BL170" s="118"/>
      <c r="BM170" s="118"/>
      <c r="BN170" s="118"/>
      <c r="BO170" s="118">
        <v>0.0</v>
      </c>
      <c r="BP170" s="118">
        <v>0.0</v>
      </c>
      <c r="BQ170" s="118"/>
      <c r="BR170" s="118"/>
      <c r="BS170" s="118">
        <v>0.0</v>
      </c>
      <c r="BT170" s="118">
        <v>0.0</v>
      </c>
      <c r="BU170" s="118">
        <v>0.0</v>
      </c>
      <c r="BV170" s="118">
        <v>0.0</v>
      </c>
      <c r="BW170" s="118"/>
      <c r="BX170" s="118"/>
      <c r="BY170" s="118"/>
      <c r="BZ170" s="118"/>
      <c r="CA170" s="119">
        <v>45813.0</v>
      </c>
      <c r="CB170" s="117" t="s">
        <v>369</v>
      </c>
      <c r="CC170" s="117" t="s">
        <v>370</v>
      </c>
      <c r="CD170" s="117" t="s">
        <v>525</v>
      </c>
      <c r="CE170" s="118">
        <v>10747.61</v>
      </c>
      <c r="CF170" s="118">
        <v>25.0</v>
      </c>
      <c r="CG170" s="118">
        <v>23.0</v>
      </c>
      <c r="CH170" s="117" t="s">
        <v>247</v>
      </c>
      <c r="CI170" s="117"/>
      <c r="CJ170" s="117"/>
      <c r="CK170" s="117" t="s">
        <v>372</v>
      </c>
      <c r="CL170" s="119">
        <v>46179.0</v>
      </c>
      <c r="CM170" s="117" t="s">
        <v>358</v>
      </c>
    </row>
    <row r="171">
      <c r="A171" s="114" t="s">
        <v>531</v>
      </c>
      <c r="B171" s="114" t="s">
        <v>532</v>
      </c>
      <c r="C171" s="114" t="s">
        <v>25</v>
      </c>
      <c r="D171" s="114" t="s">
        <v>389</v>
      </c>
      <c r="E171" s="114" t="s">
        <v>349</v>
      </c>
      <c r="F171" s="114"/>
      <c r="G171" s="114"/>
      <c r="H171" s="114"/>
      <c r="I171" s="115">
        <v>18137.0</v>
      </c>
      <c r="J171" s="114" t="s">
        <v>874</v>
      </c>
      <c r="K171" s="114" t="s">
        <v>390</v>
      </c>
      <c r="L171" s="116">
        <v>45813.0</v>
      </c>
      <c r="M171" s="114" t="s">
        <v>351</v>
      </c>
      <c r="N171" s="115">
        <v>6.0</v>
      </c>
      <c r="O171" s="114" t="s">
        <v>352</v>
      </c>
      <c r="P171" s="114" t="s">
        <v>975</v>
      </c>
      <c r="Q171" s="115">
        <v>-350.25947985609093</v>
      </c>
      <c r="R171" s="115"/>
      <c r="S171" s="115"/>
      <c r="T171" s="115"/>
      <c r="U171" s="115"/>
      <c r="V171" s="115">
        <v>-350.25947985609093</v>
      </c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>
        <v>0.0</v>
      </c>
      <c r="AH171" s="115">
        <v>0.0</v>
      </c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>
        <v>4230.686608128652</v>
      </c>
      <c r="AX171" s="115">
        <v>-36636.17153084852</v>
      </c>
      <c r="AY171" s="115">
        <v>8711.752645028697</v>
      </c>
      <c r="AZ171" s="115">
        <v>-31035.38049908031</v>
      </c>
      <c r="BA171" s="115">
        <v>6845.664975164651</v>
      </c>
      <c r="BB171" s="115">
        <v>-19052.04926904127</v>
      </c>
      <c r="BC171" s="115">
        <v>15978.68802112385</v>
      </c>
      <c r="BD171" s="115">
        <v>-10631.00163863007</v>
      </c>
      <c r="BE171" s="115">
        <v>10153.688643283876</v>
      </c>
      <c r="BF171" s="115">
        <v>-27707.759319654273</v>
      </c>
      <c r="BG171" s="115"/>
      <c r="BH171" s="115"/>
      <c r="BI171" s="115"/>
      <c r="BJ171" s="115"/>
      <c r="BK171" s="115"/>
      <c r="BL171" s="115"/>
      <c r="BM171" s="115"/>
      <c r="BN171" s="115"/>
      <c r="BO171" s="115">
        <v>0.0</v>
      </c>
      <c r="BP171" s="115">
        <v>0.0</v>
      </c>
      <c r="BQ171" s="115"/>
      <c r="BR171" s="115"/>
      <c r="BS171" s="115">
        <v>0.0</v>
      </c>
      <c r="BT171" s="115">
        <v>0.0</v>
      </c>
      <c r="BU171" s="115">
        <v>0.0</v>
      </c>
      <c r="BV171" s="115">
        <v>0.0</v>
      </c>
      <c r="BW171" s="115"/>
      <c r="BX171" s="115"/>
      <c r="BY171" s="115"/>
      <c r="BZ171" s="115"/>
      <c r="CA171" s="116">
        <v>45813.0</v>
      </c>
      <c r="CB171" s="114" t="s">
        <v>384</v>
      </c>
      <c r="CC171" s="114" t="s">
        <v>391</v>
      </c>
      <c r="CD171" s="114" t="s">
        <v>392</v>
      </c>
      <c r="CE171" s="115">
        <v>15886.86</v>
      </c>
      <c r="CF171" s="115">
        <v>25.0</v>
      </c>
      <c r="CG171" s="115">
        <v>23.0</v>
      </c>
      <c r="CH171" s="114" t="s">
        <v>247</v>
      </c>
      <c r="CI171" s="114"/>
      <c r="CJ171" s="114"/>
      <c r="CK171" s="114" t="s">
        <v>372</v>
      </c>
      <c r="CL171" s="116">
        <v>46179.0</v>
      </c>
      <c r="CM171" s="114" t="s">
        <v>358</v>
      </c>
    </row>
    <row r="172">
      <c r="A172" s="117" t="s">
        <v>526</v>
      </c>
      <c r="B172" s="117" t="s">
        <v>551</v>
      </c>
      <c r="C172" s="117" t="s">
        <v>25</v>
      </c>
      <c r="D172" s="117" t="s">
        <v>389</v>
      </c>
      <c r="E172" s="117" t="s">
        <v>349</v>
      </c>
      <c r="F172" s="117"/>
      <c r="G172" s="117"/>
      <c r="H172" s="117"/>
      <c r="I172" s="118">
        <v>18138.0</v>
      </c>
      <c r="J172" s="117" t="s">
        <v>868</v>
      </c>
      <c r="K172" s="117" t="s">
        <v>390</v>
      </c>
      <c r="L172" s="119">
        <v>45813.0</v>
      </c>
      <c r="M172" s="117" t="s">
        <v>351</v>
      </c>
      <c r="N172" s="118">
        <v>6.0</v>
      </c>
      <c r="O172" s="117" t="s">
        <v>352</v>
      </c>
      <c r="P172" s="117" t="s">
        <v>975</v>
      </c>
      <c r="Q172" s="118">
        <v>3355.9188983825843</v>
      </c>
      <c r="R172" s="118"/>
      <c r="S172" s="118"/>
      <c r="T172" s="118"/>
      <c r="U172" s="118"/>
      <c r="V172" s="118">
        <v>3355.9188983825843</v>
      </c>
      <c r="W172" s="118"/>
      <c r="X172" s="118"/>
      <c r="Y172" s="118"/>
      <c r="Z172" s="118"/>
      <c r="AA172" s="118"/>
      <c r="AB172" s="118"/>
      <c r="AC172" s="118"/>
      <c r="AD172" s="118"/>
      <c r="AE172" s="118"/>
      <c r="AF172" s="118"/>
      <c r="AG172" s="118">
        <v>0.0</v>
      </c>
      <c r="AH172" s="118">
        <v>0.0</v>
      </c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118"/>
      <c r="AS172" s="118"/>
      <c r="AT172" s="118"/>
      <c r="AU172" s="118"/>
      <c r="AV172" s="118"/>
      <c r="AW172" s="118">
        <v>11184.929088832523</v>
      </c>
      <c r="AX172" s="118">
        <v>-96487.49305941851</v>
      </c>
      <c r="AY172" s="118">
        <v>11594.928030384699</v>
      </c>
      <c r="AZ172" s="118">
        <v>-60142.20204201122</v>
      </c>
      <c r="BA172" s="118">
        <v>12930.636954517982</v>
      </c>
      <c r="BB172" s="118">
        <v>-35958.57908428228</v>
      </c>
      <c r="BC172" s="118">
        <v>10401.70938539422</v>
      </c>
      <c r="BD172" s="118">
        <v>-21905.234858248892</v>
      </c>
      <c r="BE172" s="118">
        <v>17067.10749010234</v>
      </c>
      <c r="BF172" s="118">
        <v>-28591.524147011973</v>
      </c>
      <c r="BG172" s="118"/>
      <c r="BH172" s="118"/>
      <c r="BI172" s="118"/>
      <c r="BJ172" s="118"/>
      <c r="BK172" s="118"/>
      <c r="BL172" s="118"/>
      <c r="BM172" s="118"/>
      <c r="BN172" s="118"/>
      <c r="BO172" s="118">
        <v>0.0</v>
      </c>
      <c r="BP172" s="118">
        <v>0.0</v>
      </c>
      <c r="BQ172" s="118"/>
      <c r="BR172" s="118"/>
      <c r="BS172" s="118">
        <v>0.0</v>
      </c>
      <c r="BT172" s="118">
        <v>0.0</v>
      </c>
      <c r="BU172" s="118">
        <v>0.0</v>
      </c>
      <c r="BV172" s="118">
        <v>0.0</v>
      </c>
      <c r="BW172" s="118"/>
      <c r="BX172" s="118"/>
      <c r="BY172" s="118"/>
      <c r="BZ172" s="118"/>
      <c r="CA172" s="119">
        <v>45813.0</v>
      </c>
      <c r="CB172" s="117" t="s">
        <v>384</v>
      </c>
      <c r="CC172" s="117" t="s">
        <v>391</v>
      </c>
      <c r="CD172" s="117" t="s">
        <v>392</v>
      </c>
      <c r="CE172" s="118">
        <v>22861.58</v>
      </c>
      <c r="CF172" s="118">
        <v>25.0</v>
      </c>
      <c r="CG172" s="118">
        <v>23.0</v>
      </c>
      <c r="CH172" s="117" t="s">
        <v>247</v>
      </c>
      <c r="CI172" s="117"/>
      <c r="CJ172" s="117"/>
      <c r="CK172" s="117" t="s">
        <v>357</v>
      </c>
      <c r="CL172" s="119">
        <v>46179.0</v>
      </c>
      <c r="CM172" s="117" t="s">
        <v>358</v>
      </c>
    </row>
    <row r="173">
      <c r="A173" s="114" t="s">
        <v>542</v>
      </c>
      <c r="B173" s="114" t="s">
        <v>555</v>
      </c>
      <c r="C173" s="114" t="s">
        <v>25</v>
      </c>
      <c r="D173" s="114" t="s">
        <v>382</v>
      </c>
      <c r="E173" s="114" t="s">
        <v>349</v>
      </c>
      <c r="F173" s="114"/>
      <c r="G173" s="114"/>
      <c r="H173" s="114"/>
      <c r="I173" s="115">
        <v>13048.0</v>
      </c>
      <c r="J173" s="114" t="s">
        <v>869</v>
      </c>
      <c r="K173" s="114" t="s">
        <v>383</v>
      </c>
      <c r="L173" s="116">
        <v>45813.0</v>
      </c>
      <c r="M173" s="114" t="s">
        <v>351</v>
      </c>
      <c r="N173" s="115">
        <v>6.0</v>
      </c>
      <c r="O173" s="114" t="s">
        <v>352</v>
      </c>
      <c r="P173" s="114" t="s">
        <v>975</v>
      </c>
      <c r="Q173" s="115">
        <v>-2810.3558847095173</v>
      </c>
      <c r="R173" s="115"/>
      <c r="S173" s="115"/>
      <c r="T173" s="115"/>
      <c r="U173" s="115"/>
      <c r="V173" s="115">
        <v>-2810.3558847095173</v>
      </c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>
        <v>0.0</v>
      </c>
      <c r="AH173" s="115">
        <v>0.0</v>
      </c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>
        <v>12146.62975959488</v>
      </c>
      <c r="AX173" s="115">
        <v>-49622.97123064689</v>
      </c>
      <c r="AY173" s="115">
        <v>9088.858814916779</v>
      </c>
      <c r="AZ173" s="115">
        <v>-41893.93768479507</v>
      </c>
      <c r="BA173" s="115">
        <v>12788.537878710826</v>
      </c>
      <c r="BB173" s="115">
        <v>-18760.807773681718</v>
      </c>
      <c r="BC173" s="115">
        <v>10291.117202254056</v>
      </c>
      <c r="BD173" s="115">
        <v>-10987.005606160834</v>
      </c>
      <c r="BE173" s="115">
        <v>10793.496470174756</v>
      </c>
      <c r="BF173" s="115">
        <v>-16069.877961238872</v>
      </c>
      <c r="BG173" s="115"/>
      <c r="BH173" s="115"/>
      <c r="BI173" s="115"/>
      <c r="BJ173" s="115"/>
      <c r="BK173" s="115"/>
      <c r="BL173" s="115"/>
      <c r="BM173" s="115"/>
      <c r="BN173" s="115"/>
      <c r="BO173" s="115">
        <v>0.0</v>
      </c>
      <c r="BP173" s="115">
        <v>0.0</v>
      </c>
      <c r="BQ173" s="115"/>
      <c r="BR173" s="115"/>
      <c r="BS173" s="115">
        <v>0.0</v>
      </c>
      <c r="BT173" s="115">
        <v>0.0</v>
      </c>
      <c r="BU173" s="115">
        <v>0.0</v>
      </c>
      <c r="BV173" s="115">
        <v>0.0</v>
      </c>
      <c r="BW173" s="115"/>
      <c r="BX173" s="115"/>
      <c r="BY173" s="115"/>
      <c r="BZ173" s="115"/>
      <c r="CA173" s="116">
        <v>45813.0</v>
      </c>
      <c r="CB173" s="114" t="s">
        <v>384</v>
      </c>
      <c r="CC173" s="114" t="s">
        <v>385</v>
      </c>
      <c r="CD173" s="114" t="s">
        <v>386</v>
      </c>
      <c r="CE173" s="115">
        <v>6365.19</v>
      </c>
      <c r="CF173" s="115">
        <v>25.0</v>
      </c>
      <c r="CG173" s="115">
        <v>23.0</v>
      </c>
      <c r="CH173" s="114" t="s">
        <v>247</v>
      </c>
      <c r="CI173" s="114"/>
      <c r="CJ173" s="114"/>
      <c r="CK173" s="114" t="s">
        <v>372</v>
      </c>
      <c r="CL173" s="116">
        <v>46179.0</v>
      </c>
      <c r="CM173" s="114" t="s">
        <v>358</v>
      </c>
    </row>
    <row r="174">
      <c r="A174" s="117" t="s">
        <v>393</v>
      </c>
      <c r="B174" s="117" t="s">
        <v>556</v>
      </c>
      <c r="C174" s="117" t="s">
        <v>26</v>
      </c>
      <c r="D174" s="117" t="s">
        <v>406</v>
      </c>
      <c r="E174" s="117" t="s">
        <v>349</v>
      </c>
      <c r="F174" s="117"/>
      <c r="G174" s="117"/>
      <c r="H174" s="117"/>
      <c r="I174" s="118">
        <v>18912.0</v>
      </c>
      <c r="J174" s="117" t="s">
        <v>868</v>
      </c>
      <c r="K174" s="117" t="s">
        <v>407</v>
      </c>
      <c r="L174" s="119">
        <v>45813.0</v>
      </c>
      <c r="M174" s="117" t="s">
        <v>351</v>
      </c>
      <c r="N174" s="118">
        <v>6.0</v>
      </c>
      <c r="O174" s="117" t="s">
        <v>352</v>
      </c>
      <c r="P174" s="117" t="s">
        <v>975</v>
      </c>
      <c r="Q174" s="118">
        <v>-3442.63294574014</v>
      </c>
      <c r="R174" s="118"/>
      <c r="S174" s="118"/>
      <c r="T174" s="118"/>
      <c r="U174" s="118"/>
      <c r="V174" s="118">
        <v>-3442.63294574014</v>
      </c>
      <c r="W174" s="118"/>
      <c r="X174" s="118"/>
      <c r="Y174" s="118"/>
      <c r="Z174" s="118"/>
      <c r="AA174" s="118"/>
      <c r="AB174" s="118"/>
      <c r="AC174" s="118"/>
      <c r="AD174" s="118"/>
      <c r="AE174" s="118"/>
      <c r="AF174" s="118"/>
      <c r="AG174" s="118">
        <v>0.0</v>
      </c>
      <c r="AH174" s="118">
        <v>0.0</v>
      </c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118"/>
      <c r="AS174" s="118"/>
      <c r="AT174" s="118"/>
      <c r="AU174" s="118"/>
      <c r="AV174" s="118"/>
      <c r="AW174" s="118">
        <v>11184.929088832523</v>
      </c>
      <c r="AX174" s="118">
        <v>-96487.49305941851</v>
      </c>
      <c r="AY174" s="118">
        <v>11594.928030384699</v>
      </c>
      <c r="AZ174" s="118">
        <v>-60142.20204201122</v>
      </c>
      <c r="BA174" s="118">
        <v>12930.636954517982</v>
      </c>
      <c r="BB174" s="118">
        <v>-35958.57908428228</v>
      </c>
      <c r="BC174" s="118">
        <v>10401.70938539422</v>
      </c>
      <c r="BD174" s="118">
        <v>-21905.234858248892</v>
      </c>
      <c r="BE174" s="118">
        <v>17067.10749010234</v>
      </c>
      <c r="BF174" s="118">
        <v>-28591.524147011973</v>
      </c>
      <c r="BG174" s="118"/>
      <c r="BH174" s="118"/>
      <c r="BI174" s="118"/>
      <c r="BJ174" s="118"/>
      <c r="BK174" s="118"/>
      <c r="BL174" s="118"/>
      <c r="BM174" s="118"/>
      <c r="BN174" s="118"/>
      <c r="BO174" s="118">
        <v>0.0</v>
      </c>
      <c r="BP174" s="118">
        <v>0.0</v>
      </c>
      <c r="BQ174" s="118"/>
      <c r="BR174" s="118"/>
      <c r="BS174" s="118">
        <v>0.0</v>
      </c>
      <c r="BT174" s="118">
        <v>0.0</v>
      </c>
      <c r="BU174" s="118">
        <v>0.0</v>
      </c>
      <c r="BV174" s="118">
        <v>0.0</v>
      </c>
      <c r="BW174" s="118"/>
      <c r="BX174" s="118"/>
      <c r="BY174" s="118"/>
      <c r="BZ174" s="118"/>
      <c r="CA174" s="119">
        <v>45813.0</v>
      </c>
      <c r="CB174" s="117" t="s">
        <v>384</v>
      </c>
      <c r="CC174" s="117" t="s">
        <v>396</v>
      </c>
      <c r="CD174" s="117" t="s">
        <v>408</v>
      </c>
      <c r="CE174" s="118">
        <v>8134.73</v>
      </c>
      <c r="CF174" s="118">
        <v>25.0</v>
      </c>
      <c r="CG174" s="118">
        <v>23.0</v>
      </c>
      <c r="CH174" s="117" t="s">
        <v>247</v>
      </c>
      <c r="CI174" s="117"/>
      <c r="CJ174" s="117"/>
      <c r="CK174" s="117" t="s">
        <v>372</v>
      </c>
      <c r="CL174" s="119">
        <v>46179.0</v>
      </c>
      <c r="CM174" s="117" t="s">
        <v>358</v>
      </c>
    </row>
    <row r="175">
      <c r="A175" s="114" t="s">
        <v>519</v>
      </c>
      <c r="B175" s="114" t="s">
        <v>520</v>
      </c>
      <c r="C175" s="114" t="s">
        <v>26</v>
      </c>
      <c r="D175" s="114" t="s">
        <v>406</v>
      </c>
      <c r="E175" s="114" t="s">
        <v>349</v>
      </c>
      <c r="F175" s="114"/>
      <c r="G175" s="114"/>
      <c r="H175" s="114"/>
      <c r="I175" s="115">
        <v>19117.0</v>
      </c>
      <c r="J175" s="114" t="s">
        <v>871</v>
      </c>
      <c r="K175" s="114" t="s">
        <v>521</v>
      </c>
      <c r="L175" s="116">
        <v>45813.0</v>
      </c>
      <c r="M175" s="114" t="s">
        <v>351</v>
      </c>
      <c r="N175" s="115">
        <v>6.0</v>
      </c>
      <c r="O175" s="114" t="s">
        <v>352</v>
      </c>
      <c r="P175" s="114" t="s">
        <v>975</v>
      </c>
      <c r="Q175" s="115">
        <v>-637.7258818290309</v>
      </c>
      <c r="R175" s="115"/>
      <c r="S175" s="115"/>
      <c r="T175" s="115"/>
      <c r="U175" s="115"/>
      <c r="V175" s="115">
        <v>-637.7258818290309</v>
      </c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>
        <v>0.0</v>
      </c>
      <c r="AH175" s="115">
        <v>0.0</v>
      </c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>
        <v>1187.0526491154997</v>
      </c>
      <c r="AX175" s="115">
        <v>-14664.238781954</v>
      </c>
      <c r="AY175" s="115">
        <v>1829.2736900173693</v>
      </c>
      <c r="AZ175" s="115">
        <v>-16536.116526746617</v>
      </c>
      <c r="BA175" s="115">
        <v>6280.955118959411</v>
      </c>
      <c r="BB175" s="115">
        <v>-7096.961601615732</v>
      </c>
      <c r="BC175" s="115">
        <v>4507.232147024607</v>
      </c>
      <c r="BD175" s="115">
        <v>-6081.960474562418</v>
      </c>
      <c r="BE175" s="115">
        <v>5763.446840996416</v>
      </c>
      <c r="BF175" s="115">
        <v>-5004.7249961149255</v>
      </c>
      <c r="BG175" s="115"/>
      <c r="BH175" s="115"/>
      <c r="BI175" s="115"/>
      <c r="BJ175" s="115"/>
      <c r="BK175" s="115"/>
      <c r="BL175" s="115"/>
      <c r="BM175" s="115"/>
      <c r="BN175" s="115"/>
      <c r="BO175" s="115">
        <v>0.0</v>
      </c>
      <c r="BP175" s="115">
        <v>0.0</v>
      </c>
      <c r="BQ175" s="115"/>
      <c r="BR175" s="115"/>
      <c r="BS175" s="115">
        <v>0.0</v>
      </c>
      <c r="BT175" s="115">
        <v>0.0</v>
      </c>
      <c r="BU175" s="115">
        <v>0.0</v>
      </c>
      <c r="BV175" s="115">
        <v>0.0</v>
      </c>
      <c r="BW175" s="115"/>
      <c r="BX175" s="115"/>
      <c r="BY175" s="115"/>
      <c r="BZ175" s="115"/>
      <c r="CA175" s="116">
        <v>45813.0</v>
      </c>
      <c r="CB175" s="114" t="s">
        <v>384</v>
      </c>
      <c r="CC175" s="114" t="s">
        <v>396</v>
      </c>
      <c r="CD175" s="114" t="s">
        <v>522</v>
      </c>
      <c r="CE175" s="115">
        <v>5607.52</v>
      </c>
      <c r="CF175" s="115">
        <v>25.0</v>
      </c>
      <c r="CG175" s="115">
        <v>23.0</v>
      </c>
      <c r="CH175" s="114" t="s">
        <v>247</v>
      </c>
      <c r="CI175" s="114"/>
      <c r="CJ175" s="114"/>
      <c r="CK175" s="114" t="s">
        <v>372</v>
      </c>
      <c r="CL175" s="116">
        <v>46179.0</v>
      </c>
      <c r="CM175" s="114" t="s">
        <v>358</v>
      </c>
    </row>
    <row r="176">
      <c r="A176" s="117" t="s">
        <v>519</v>
      </c>
      <c r="B176" s="117" t="s">
        <v>539</v>
      </c>
      <c r="C176" s="117" t="s">
        <v>26</v>
      </c>
      <c r="D176" s="117" t="s">
        <v>406</v>
      </c>
      <c r="E176" s="117" t="s">
        <v>349</v>
      </c>
      <c r="F176" s="117"/>
      <c r="G176" s="117"/>
      <c r="H176" s="117"/>
      <c r="I176" s="118">
        <v>19112.0</v>
      </c>
      <c r="J176" s="117" t="s">
        <v>871</v>
      </c>
      <c r="K176" s="117" t="s">
        <v>521</v>
      </c>
      <c r="L176" s="119">
        <v>45813.0</v>
      </c>
      <c r="M176" s="117" t="s">
        <v>351</v>
      </c>
      <c r="N176" s="118">
        <v>6.0</v>
      </c>
      <c r="O176" s="117" t="s">
        <v>352</v>
      </c>
      <c r="P176" s="117" t="s">
        <v>975</v>
      </c>
      <c r="Q176" s="118">
        <v>745.0900707123336</v>
      </c>
      <c r="R176" s="118"/>
      <c r="S176" s="118"/>
      <c r="T176" s="118"/>
      <c r="U176" s="118"/>
      <c r="V176" s="118">
        <v>745.0900707123336</v>
      </c>
      <c r="W176" s="118"/>
      <c r="X176" s="118"/>
      <c r="Y176" s="118"/>
      <c r="Z176" s="118"/>
      <c r="AA176" s="118"/>
      <c r="AB176" s="118"/>
      <c r="AC176" s="118"/>
      <c r="AD176" s="118"/>
      <c r="AE176" s="118"/>
      <c r="AF176" s="118"/>
      <c r="AG176" s="118">
        <v>0.0</v>
      </c>
      <c r="AH176" s="118">
        <v>0.0</v>
      </c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118"/>
      <c r="AS176" s="118"/>
      <c r="AT176" s="118"/>
      <c r="AU176" s="118"/>
      <c r="AV176" s="118"/>
      <c r="AW176" s="118">
        <v>1187.0526491154997</v>
      </c>
      <c r="AX176" s="118">
        <v>-14664.238781954</v>
      </c>
      <c r="AY176" s="118">
        <v>1829.2736900173693</v>
      </c>
      <c r="AZ176" s="118">
        <v>-16536.116526746617</v>
      </c>
      <c r="BA176" s="118">
        <v>6280.955118959411</v>
      </c>
      <c r="BB176" s="118">
        <v>-7096.961601615732</v>
      </c>
      <c r="BC176" s="118">
        <v>4507.232147024607</v>
      </c>
      <c r="BD176" s="118">
        <v>-6081.960474562418</v>
      </c>
      <c r="BE176" s="118">
        <v>5763.446840996416</v>
      </c>
      <c r="BF176" s="118">
        <v>-5004.7249961149255</v>
      </c>
      <c r="BG176" s="118"/>
      <c r="BH176" s="118"/>
      <c r="BI176" s="118"/>
      <c r="BJ176" s="118"/>
      <c r="BK176" s="118"/>
      <c r="BL176" s="118"/>
      <c r="BM176" s="118"/>
      <c r="BN176" s="118"/>
      <c r="BO176" s="118">
        <v>0.0</v>
      </c>
      <c r="BP176" s="118">
        <v>0.0</v>
      </c>
      <c r="BQ176" s="118"/>
      <c r="BR176" s="118"/>
      <c r="BS176" s="118">
        <v>0.0</v>
      </c>
      <c r="BT176" s="118">
        <v>0.0</v>
      </c>
      <c r="BU176" s="118">
        <v>0.0</v>
      </c>
      <c r="BV176" s="118">
        <v>0.0</v>
      </c>
      <c r="BW176" s="118"/>
      <c r="BX176" s="118"/>
      <c r="BY176" s="118"/>
      <c r="BZ176" s="118"/>
      <c r="CA176" s="119">
        <v>45813.0</v>
      </c>
      <c r="CB176" s="117" t="s">
        <v>384</v>
      </c>
      <c r="CC176" s="117" t="s">
        <v>396</v>
      </c>
      <c r="CD176" s="117" t="s">
        <v>522</v>
      </c>
      <c r="CE176" s="118">
        <v>7230.82</v>
      </c>
      <c r="CF176" s="118">
        <v>25.0</v>
      </c>
      <c r="CG176" s="118">
        <v>23.0</v>
      </c>
      <c r="CH176" s="117" t="s">
        <v>247</v>
      </c>
      <c r="CI176" s="117"/>
      <c r="CJ176" s="117"/>
      <c r="CK176" s="117" t="s">
        <v>357</v>
      </c>
      <c r="CL176" s="119">
        <v>46179.0</v>
      </c>
      <c r="CM176" s="117" t="s">
        <v>358</v>
      </c>
    </row>
    <row r="177">
      <c r="A177" s="114" t="s">
        <v>528</v>
      </c>
      <c r="B177" s="114" t="s">
        <v>544</v>
      </c>
      <c r="C177" s="114" t="s">
        <v>26</v>
      </c>
      <c r="D177" s="114" t="s">
        <v>406</v>
      </c>
      <c r="E177" s="114" t="s">
        <v>349</v>
      </c>
      <c r="F177" s="114"/>
      <c r="G177" s="114"/>
      <c r="H177" s="114"/>
      <c r="I177" s="115">
        <v>18917.0</v>
      </c>
      <c r="J177" s="114" t="s">
        <v>869</v>
      </c>
      <c r="K177" s="114" t="s">
        <v>407</v>
      </c>
      <c r="L177" s="116">
        <v>45813.0</v>
      </c>
      <c r="M177" s="114" t="s">
        <v>351</v>
      </c>
      <c r="N177" s="115">
        <v>6.0</v>
      </c>
      <c r="O177" s="114" t="s">
        <v>352</v>
      </c>
      <c r="P177" s="114" t="s">
        <v>975</v>
      </c>
      <c r="Q177" s="115">
        <v>-81.7463365873009</v>
      </c>
      <c r="R177" s="115"/>
      <c r="S177" s="115"/>
      <c r="T177" s="115"/>
      <c r="U177" s="115"/>
      <c r="V177" s="115">
        <v>-81.7463365873009</v>
      </c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>
        <v>0.0</v>
      </c>
      <c r="AH177" s="115">
        <v>0.0</v>
      </c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>
        <v>12146.62975959488</v>
      </c>
      <c r="AX177" s="115">
        <v>-49622.97123064689</v>
      </c>
      <c r="AY177" s="115">
        <v>9088.858814916779</v>
      </c>
      <c r="AZ177" s="115">
        <v>-41893.93768479507</v>
      </c>
      <c r="BA177" s="115">
        <v>12788.537878710826</v>
      </c>
      <c r="BB177" s="115">
        <v>-18760.807773681718</v>
      </c>
      <c r="BC177" s="115">
        <v>10291.117202254056</v>
      </c>
      <c r="BD177" s="115">
        <v>-10987.005606160834</v>
      </c>
      <c r="BE177" s="115">
        <v>10793.496470174756</v>
      </c>
      <c r="BF177" s="115">
        <v>-16069.877961238872</v>
      </c>
      <c r="BG177" s="115"/>
      <c r="BH177" s="115"/>
      <c r="BI177" s="115"/>
      <c r="BJ177" s="115"/>
      <c r="BK177" s="115"/>
      <c r="BL177" s="115"/>
      <c r="BM177" s="115"/>
      <c r="BN177" s="115"/>
      <c r="BO177" s="115">
        <v>0.0</v>
      </c>
      <c r="BP177" s="115">
        <v>0.0</v>
      </c>
      <c r="BQ177" s="115"/>
      <c r="BR177" s="115"/>
      <c r="BS177" s="115">
        <v>0.0</v>
      </c>
      <c r="BT177" s="115">
        <v>0.0</v>
      </c>
      <c r="BU177" s="115">
        <v>0.0</v>
      </c>
      <c r="BV177" s="115">
        <v>0.0</v>
      </c>
      <c r="BW177" s="115"/>
      <c r="BX177" s="115"/>
      <c r="BY177" s="115"/>
      <c r="BZ177" s="115"/>
      <c r="CA177" s="116">
        <v>45813.0</v>
      </c>
      <c r="CB177" s="114" t="s">
        <v>384</v>
      </c>
      <c r="CC177" s="114" t="s">
        <v>396</v>
      </c>
      <c r="CD177" s="114" t="s">
        <v>408</v>
      </c>
      <c r="CE177" s="115">
        <v>5020.71</v>
      </c>
      <c r="CF177" s="115">
        <v>25.0</v>
      </c>
      <c r="CG177" s="115">
        <v>23.0</v>
      </c>
      <c r="CH177" s="114" t="s">
        <v>247</v>
      </c>
      <c r="CI177" s="114"/>
      <c r="CJ177" s="114"/>
      <c r="CK177" s="114" t="s">
        <v>372</v>
      </c>
      <c r="CL177" s="116">
        <v>46179.0</v>
      </c>
      <c r="CM177" s="114" t="s">
        <v>358</v>
      </c>
    </row>
    <row r="178">
      <c r="A178" s="117" t="s">
        <v>545</v>
      </c>
      <c r="B178" s="117" t="s">
        <v>546</v>
      </c>
      <c r="C178" s="117" t="s">
        <v>25</v>
      </c>
      <c r="D178" s="117" t="s">
        <v>437</v>
      </c>
      <c r="E178" s="117" t="s">
        <v>349</v>
      </c>
      <c r="F178" s="117"/>
      <c r="G178" s="117"/>
      <c r="H178" s="117"/>
      <c r="I178" s="118">
        <v>21790.0</v>
      </c>
      <c r="J178" s="117" t="s">
        <v>832</v>
      </c>
      <c r="K178" s="117" t="s">
        <v>438</v>
      </c>
      <c r="L178" s="119">
        <v>45813.0</v>
      </c>
      <c r="M178" s="117" t="s">
        <v>351</v>
      </c>
      <c r="N178" s="118">
        <v>6.0</v>
      </c>
      <c r="O178" s="117" t="s">
        <v>352</v>
      </c>
      <c r="P178" s="117" t="s">
        <v>975</v>
      </c>
      <c r="Q178" s="118">
        <v>-502.83036580668994</v>
      </c>
      <c r="R178" s="118"/>
      <c r="S178" s="118"/>
      <c r="T178" s="118"/>
      <c r="U178" s="118"/>
      <c r="V178" s="118">
        <v>-502.83036580668994</v>
      </c>
      <c r="W178" s="118"/>
      <c r="X178" s="118"/>
      <c r="Y178" s="118"/>
      <c r="Z178" s="118"/>
      <c r="AA178" s="118"/>
      <c r="AB178" s="118"/>
      <c r="AC178" s="118"/>
      <c r="AD178" s="118"/>
      <c r="AE178" s="118"/>
      <c r="AF178" s="118"/>
      <c r="AG178" s="118">
        <v>0.0</v>
      </c>
      <c r="AH178" s="118">
        <v>0.0</v>
      </c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118"/>
      <c r="AS178" s="118"/>
      <c r="AT178" s="118"/>
      <c r="AU178" s="118"/>
      <c r="AV178" s="118"/>
      <c r="AW178" s="118">
        <v>30060.895093085797</v>
      </c>
      <c r="AX178" s="118">
        <v>-44509.93482074301</v>
      </c>
      <c r="AY178" s="118">
        <v>29704.06448947659</v>
      </c>
      <c r="AZ178" s="118">
        <v>-28954.154103869358</v>
      </c>
      <c r="BA178" s="118">
        <v>16355.104404989233</v>
      </c>
      <c r="BB178" s="118">
        <v>-29668.235052328968</v>
      </c>
      <c r="BC178" s="118">
        <v>16431.177726469778</v>
      </c>
      <c r="BD178" s="118">
        <v>-17320.533538515494</v>
      </c>
      <c r="BE178" s="118">
        <v>9893.723601334774</v>
      </c>
      <c r="BF178" s="118">
        <v>-22317.498436628786</v>
      </c>
      <c r="BG178" s="118"/>
      <c r="BH178" s="118"/>
      <c r="BI178" s="118"/>
      <c r="BJ178" s="118"/>
      <c r="BK178" s="118"/>
      <c r="BL178" s="118"/>
      <c r="BM178" s="118"/>
      <c r="BN178" s="118"/>
      <c r="BO178" s="118">
        <v>0.0</v>
      </c>
      <c r="BP178" s="118">
        <v>0.0</v>
      </c>
      <c r="BQ178" s="118"/>
      <c r="BR178" s="118"/>
      <c r="BS178" s="118">
        <v>0.0</v>
      </c>
      <c r="BT178" s="118">
        <v>0.0</v>
      </c>
      <c r="BU178" s="118">
        <v>0.0</v>
      </c>
      <c r="BV178" s="118">
        <v>0.0</v>
      </c>
      <c r="BW178" s="118"/>
      <c r="BX178" s="118"/>
      <c r="BY178" s="118"/>
      <c r="BZ178" s="118"/>
      <c r="CA178" s="119">
        <v>45813.0</v>
      </c>
      <c r="CB178" s="117" t="s">
        <v>354</v>
      </c>
      <c r="CC178" s="117" t="s">
        <v>466</v>
      </c>
      <c r="CD178" s="117" t="s">
        <v>467</v>
      </c>
      <c r="CE178" s="118">
        <v>7781.81</v>
      </c>
      <c r="CF178" s="118">
        <v>25.0</v>
      </c>
      <c r="CG178" s="118">
        <v>23.0</v>
      </c>
      <c r="CH178" s="117" t="s">
        <v>247</v>
      </c>
      <c r="CI178" s="117"/>
      <c r="CJ178" s="117"/>
      <c r="CK178" s="117" t="s">
        <v>372</v>
      </c>
      <c r="CL178" s="119">
        <v>46179.0</v>
      </c>
      <c r="CM178" s="117" t="s">
        <v>358</v>
      </c>
    </row>
    <row r="179">
      <c r="A179" s="114" t="s">
        <v>526</v>
      </c>
      <c r="B179" s="114" t="s">
        <v>527</v>
      </c>
      <c r="C179" s="114" t="s">
        <v>25</v>
      </c>
      <c r="D179" s="114" t="s">
        <v>389</v>
      </c>
      <c r="E179" s="114" t="s">
        <v>349</v>
      </c>
      <c r="F179" s="114"/>
      <c r="G179" s="114"/>
      <c r="H179" s="114"/>
      <c r="I179" s="115">
        <v>18143.0</v>
      </c>
      <c r="J179" s="114" t="s">
        <v>874</v>
      </c>
      <c r="K179" s="114" t="s">
        <v>390</v>
      </c>
      <c r="L179" s="116">
        <v>45813.0</v>
      </c>
      <c r="M179" s="114" t="s">
        <v>351</v>
      </c>
      <c r="N179" s="115">
        <v>6.0</v>
      </c>
      <c r="O179" s="114" t="s">
        <v>352</v>
      </c>
      <c r="P179" s="114" t="s">
        <v>975</v>
      </c>
      <c r="Q179" s="115">
        <v>-3183.749350201794</v>
      </c>
      <c r="R179" s="115"/>
      <c r="S179" s="115"/>
      <c r="T179" s="115"/>
      <c r="U179" s="115"/>
      <c r="V179" s="115">
        <v>-3183.749350201794</v>
      </c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>
        <v>0.0</v>
      </c>
      <c r="AH179" s="115">
        <v>0.0</v>
      </c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>
        <v>4230.686608128652</v>
      </c>
      <c r="AX179" s="115">
        <v>-36636.17153084852</v>
      </c>
      <c r="AY179" s="115">
        <v>8711.752645028697</v>
      </c>
      <c r="AZ179" s="115">
        <v>-31035.38049908031</v>
      </c>
      <c r="BA179" s="115">
        <v>6845.664975164651</v>
      </c>
      <c r="BB179" s="115">
        <v>-19052.04926904127</v>
      </c>
      <c r="BC179" s="115">
        <v>15978.68802112385</v>
      </c>
      <c r="BD179" s="115">
        <v>-10631.00163863007</v>
      </c>
      <c r="BE179" s="115">
        <v>10153.688643283876</v>
      </c>
      <c r="BF179" s="115">
        <v>-27707.759319654273</v>
      </c>
      <c r="BG179" s="115"/>
      <c r="BH179" s="115"/>
      <c r="BI179" s="115"/>
      <c r="BJ179" s="115"/>
      <c r="BK179" s="115"/>
      <c r="BL179" s="115"/>
      <c r="BM179" s="115"/>
      <c r="BN179" s="115"/>
      <c r="BO179" s="115">
        <v>0.0</v>
      </c>
      <c r="BP179" s="115">
        <v>0.0</v>
      </c>
      <c r="BQ179" s="115"/>
      <c r="BR179" s="115"/>
      <c r="BS179" s="115">
        <v>0.0</v>
      </c>
      <c r="BT179" s="115">
        <v>0.0</v>
      </c>
      <c r="BU179" s="115">
        <v>0.0</v>
      </c>
      <c r="BV179" s="115">
        <v>0.0</v>
      </c>
      <c r="BW179" s="115"/>
      <c r="BX179" s="115"/>
      <c r="BY179" s="115"/>
      <c r="BZ179" s="115"/>
      <c r="CA179" s="116">
        <v>45813.0</v>
      </c>
      <c r="CB179" s="114" t="s">
        <v>384</v>
      </c>
      <c r="CC179" s="114" t="s">
        <v>391</v>
      </c>
      <c r="CD179" s="114" t="s">
        <v>392</v>
      </c>
      <c r="CE179" s="115">
        <v>11555.38</v>
      </c>
      <c r="CF179" s="115">
        <v>25.0</v>
      </c>
      <c r="CG179" s="115">
        <v>23.0</v>
      </c>
      <c r="CH179" s="114" t="s">
        <v>247</v>
      </c>
      <c r="CI179" s="114"/>
      <c r="CJ179" s="114"/>
      <c r="CK179" s="114" t="s">
        <v>372</v>
      </c>
      <c r="CL179" s="116">
        <v>46179.0</v>
      </c>
      <c r="CM179" s="114" t="s">
        <v>358</v>
      </c>
    </row>
    <row r="180">
      <c r="A180" s="117" t="s">
        <v>542</v>
      </c>
      <c r="B180" s="117" t="s">
        <v>543</v>
      </c>
      <c r="C180" s="117" t="s">
        <v>25</v>
      </c>
      <c r="D180" s="117" t="s">
        <v>382</v>
      </c>
      <c r="E180" s="117" t="s">
        <v>349</v>
      </c>
      <c r="F180" s="117"/>
      <c r="G180" s="117"/>
      <c r="H180" s="117"/>
      <c r="I180" s="118">
        <v>13058.0</v>
      </c>
      <c r="J180" s="117" t="s">
        <v>881</v>
      </c>
      <c r="K180" s="117" t="s">
        <v>383</v>
      </c>
      <c r="L180" s="119">
        <v>45813.0</v>
      </c>
      <c r="M180" s="117" t="s">
        <v>351</v>
      </c>
      <c r="N180" s="118">
        <v>6.0</v>
      </c>
      <c r="O180" s="117" t="s">
        <v>352</v>
      </c>
      <c r="P180" s="117" t="s">
        <v>975</v>
      </c>
      <c r="Q180" s="118">
        <v>-199.29996061377707</v>
      </c>
      <c r="R180" s="118"/>
      <c r="S180" s="118"/>
      <c r="T180" s="118"/>
      <c r="U180" s="118"/>
      <c r="V180" s="118">
        <v>-199.29996061377707</v>
      </c>
      <c r="W180" s="118"/>
      <c r="X180" s="118"/>
      <c r="Y180" s="118"/>
      <c r="Z180" s="118"/>
      <c r="AA180" s="118"/>
      <c r="AB180" s="118"/>
      <c r="AC180" s="118"/>
      <c r="AD180" s="118"/>
      <c r="AE180" s="118"/>
      <c r="AF180" s="118"/>
      <c r="AG180" s="118">
        <v>0.0</v>
      </c>
      <c r="AH180" s="118">
        <v>0.0</v>
      </c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118"/>
      <c r="AS180" s="118"/>
      <c r="AT180" s="118"/>
      <c r="AU180" s="118"/>
      <c r="AV180" s="118"/>
      <c r="AW180" s="118">
        <v>6965.305421335799</v>
      </c>
      <c r="AX180" s="118">
        <v>-3880.2179142329587</v>
      </c>
      <c r="AY180" s="118">
        <v>1072.4899300638833</v>
      </c>
      <c r="AZ180" s="118">
        <v>-6963.908187609144</v>
      </c>
      <c r="BA180" s="118">
        <v>4698.263846920812</v>
      </c>
      <c r="BB180" s="118">
        <v>-4549.618214629321</v>
      </c>
      <c r="BC180" s="118">
        <v>4608.060786185497</v>
      </c>
      <c r="BD180" s="118">
        <v>-1323.5871379001064</v>
      </c>
      <c r="BE180" s="118">
        <v>1401.816918929196</v>
      </c>
      <c r="BF180" s="118">
        <v>-4537.644934923095</v>
      </c>
      <c r="BG180" s="118"/>
      <c r="BH180" s="118"/>
      <c r="BI180" s="118"/>
      <c r="BJ180" s="118"/>
      <c r="BK180" s="118"/>
      <c r="BL180" s="118"/>
      <c r="BM180" s="118"/>
      <c r="BN180" s="118"/>
      <c r="BO180" s="118">
        <v>0.0</v>
      </c>
      <c r="BP180" s="118">
        <v>0.0</v>
      </c>
      <c r="BQ180" s="118"/>
      <c r="BR180" s="118"/>
      <c r="BS180" s="118">
        <v>0.0</v>
      </c>
      <c r="BT180" s="118">
        <v>0.0</v>
      </c>
      <c r="BU180" s="118">
        <v>0.0</v>
      </c>
      <c r="BV180" s="118">
        <v>0.0</v>
      </c>
      <c r="BW180" s="118"/>
      <c r="BX180" s="118"/>
      <c r="BY180" s="118"/>
      <c r="BZ180" s="118"/>
      <c r="CA180" s="119">
        <v>45813.0</v>
      </c>
      <c r="CB180" s="117" t="s">
        <v>384</v>
      </c>
      <c r="CC180" s="117" t="s">
        <v>385</v>
      </c>
      <c r="CD180" s="117" t="s">
        <v>386</v>
      </c>
      <c r="CE180" s="118">
        <v>6175.02</v>
      </c>
      <c r="CF180" s="118">
        <v>25.0</v>
      </c>
      <c r="CG180" s="118">
        <v>23.0</v>
      </c>
      <c r="CH180" s="117" t="s">
        <v>247</v>
      </c>
      <c r="CI180" s="117"/>
      <c r="CJ180" s="117"/>
      <c r="CK180" s="117" t="s">
        <v>372</v>
      </c>
      <c r="CL180" s="119">
        <v>46179.0</v>
      </c>
      <c r="CM180" s="117" t="s">
        <v>358</v>
      </c>
    </row>
    <row r="181">
      <c r="A181" s="114" t="s">
        <v>513</v>
      </c>
      <c r="B181" s="114" t="s">
        <v>535</v>
      </c>
      <c r="C181" s="114" t="s">
        <v>25</v>
      </c>
      <c r="D181" s="114" t="s">
        <v>515</v>
      </c>
      <c r="E181" s="114" t="s">
        <v>349</v>
      </c>
      <c r="F181" s="114"/>
      <c r="G181" s="114"/>
      <c r="H181" s="114"/>
      <c r="I181" s="115">
        <v>18963.0</v>
      </c>
      <c r="J181" s="114" t="s">
        <v>871</v>
      </c>
      <c r="K181" s="114" t="s">
        <v>516</v>
      </c>
      <c r="L181" s="116">
        <v>45813.0</v>
      </c>
      <c r="M181" s="114" t="s">
        <v>351</v>
      </c>
      <c r="N181" s="115">
        <v>6.0</v>
      </c>
      <c r="O181" s="114" t="s">
        <v>352</v>
      </c>
      <c r="P181" s="114" t="s">
        <v>975</v>
      </c>
      <c r="Q181" s="115">
        <v>-1983.638733791101</v>
      </c>
      <c r="R181" s="115"/>
      <c r="S181" s="115"/>
      <c r="T181" s="115"/>
      <c r="U181" s="115"/>
      <c r="V181" s="115">
        <v>-1983.638733791101</v>
      </c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>
        <v>0.0</v>
      </c>
      <c r="AH181" s="115">
        <v>0.0</v>
      </c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  <c r="AW181" s="115">
        <v>1187.0526491154997</v>
      </c>
      <c r="AX181" s="115">
        <v>-14664.238781954</v>
      </c>
      <c r="AY181" s="115">
        <v>1829.2736900173693</v>
      </c>
      <c r="AZ181" s="115">
        <v>-16536.116526746617</v>
      </c>
      <c r="BA181" s="115">
        <v>6280.955118959411</v>
      </c>
      <c r="BB181" s="115">
        <v>-7096.961601615732</v>
      </c>
      <c r="BC181" s="115">
        <v>4507.232147024607</v>
      </c>
      <c r="BD181" s="115">
        <v>-6081.960474562418</v>
      </c>
      <c r="BE181" s="115">
        <v>5763.446840996416</v>
      </c>
      <c r="BF181" s="115">
        <v>-5004.7249961149255</v>
      </c>
      <c r="BG181" s="115"/>
      <c r="BH181" s="115"/>
      <c r="BI181" s="115"/>
      <c r="BJ181" s="115"/>
      <c r="BK181" s="115"/>
      <c r="BL181" s="115"/>
      <c r="BM181" s="115"/>
      <c r="BN181" s="115"/>
      <c r="BO181" s="115">
        <v>0.0</v>
      </c>
      <c r="BP181" s="115">
        <v>0.0</v>
      </c>
      <c r="BQ181" s="115"/>
      <c r="BR181" s="115"/>
      <c r="BS181" s="115">
        <v>0.0</v>
      </c>
      <c r="BT181" s="115">
        <v>0.0</v>
      </c>
      <c r="BU181" s="115">
        <v>0.0</v>
      </c>
      <c r="BV181" s="115">
        <v>0.0</v>
      </c>
      <c r="BW181" s="115"/>
      <c r="BX181" s="115"/>
      <c r="BY181" s="115"/>
      <c r="BZ181" s="115"/>
      <c r="CA181" s="116">
        <v>45813.0</v>
      </c>
      <c r="CB181" s="114" t="s">
        <v>384</v>
      </c>
      <c r="CC181" s="114" t="s">
        <v>385</v>
      </c>
      <c r="CD181" s="114" t="s">
        <v>536</v>
      </c>
      <c r="CE181" s="115">
        <v>3231.3</v>
      </c>
      <c r="CF181" s="115">
        <v>25.0</v>
      </c>
      <c r="CG181" s="115">
        <v>23.0</v>
      </c>
      <c r="CH181" s="114" t="s">
        <v>247</v>
      </c>
      <c r="CI181" s="114"/>
      <c r="CJ181" s="114"/>
      <c r="CK181" s="114" t="s">
        <v>372</v>
      </c>
      <c r="CL181" s="116">
        <v>46179.0</v>
      </c>
      <c r="CM181" s="114" t="s">
        <v>358</v>
      </c>
    </row>
    <row r="182">
      <c r="A182" s="117" t="s">
        <v>533</v>
      </c>
      <c r="B182" s="117" t="s">
        <v>550</v>
      </c>
      <c r="C182" s="117" t="s">
        <v>27</v>
      </c>
      <c r="D182" s="117" t="s">
        <v>426</v>
      </c>
      <c r="E182" s="117" t="s">
        <v>349</v>
      </c>
      <c r="F182" s="117"/>
      <c r="G182" s="117"/>
      <c r="H182" s="117"/>
      <c r="I182" s="118">
        <v>21676.0</v>
      </c>
      <c r="J182" s="117" t="s">
        <v>867</v>
      </c>
      <c r="K182" s="117" t="s">
        <v>427</v>
      </c>
      <c r="L182" s="119">
        <v>45813.0</v>
      </c>
      <c r="M182" s="117" t="s">
        <v>351</v>
      </c>
      <c r="N182" s="118">
        <v>6.0</v>
      </c>
      <c r="O182" s="117" t="s">
        <v>352</v>
      </c>
      <c r="P182" s="117" t="s">
        <v>975</v>
      </c>
      <c r="Q182" s="118">
        <v>-3421.3284085191285</v>
      </c>
      <c r="R182" s="118"/>
      <c r="S182" s="118"/>
      <c r="T182" s="118"/>
      <c r="U182" s="118"/>
      <c r="V182" s="118">
        <v>-3421.3284085191285</v>
      </c>
      <c r="W182" s="118"/>
      <c r="X182" s="118"/>
      <c r="Y182" s="118"/>
      <c r="Z182" s="118"/>
      <c r="AA182" s="118"/>
      <c r="AB182" s="118"/>
      <c r="AC182" s="118"/>
      <c r="AD182" s="118"/>
      <c r="AE182" s="118"/>
      <c r="AF182" s="118"/>
      <c r="AG182" s="118">
        <v>0.0</v>
      </c>
      <c r="AH182" s="118">
        <v>0.0</v>
      </c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118"/>
      <c r="AS182" s="118"/>
      <c r="AT182" s="118"/>
      <c r="AU182" s="118"/>
      <c r="AV182" s="118"/>
      <c r="AW182" s="118">
        <v>8319.26321266004</v>
      </c>
      <c r="AX182" s="118">
        <v>-62629.10855342095</v>
      </c>
      <c r="AY182" s="118">
        <v>8790.517863738292</v>
      </c>
      <c r="AZ182" s="118">
        <v>-43103.934644681554</v>
      </c>
      <c r="BA182" s="118">
        <v>8604.319626553943</v>
      </c>
      <c r="BB182" s="118">
        <v>-15137.515413010975</v>
      </c>
      <c r="BC182" s="118">
        <v>7409.8299574968605</v>
      </c>
      <c r="BD182" s="118">
        <v>-19005.687974870165</v>
      </c>
      <c r="BE182" s="118">
        <v>15920.471946069014</v>
      </c>
      <c r="BF182" s="118">
        <v>-10857.80971515274</v>
      </c>
      <c r="BG182" s="118"/>
      <c r="BH182" s="118"/>
      <c r="BI182" s="118"/>
      <c r="BJ182" s="118"/>
      <c r="BK182" s="118"/>
      <c r="BL182" s="118"/>
      <c r="BM182" s="118"/>
      <c r="BN182" s="118"/>
      <c r="BO182" s="118">
        <v>0.0</v>
      </c>
      <c r="BP182" s="118">
        <v>0.0</v>
      </c>
      <c r="BQ182" s="118"/>
      <c r="BR182" s="118"/>
      <c r="BS182" s="118">
        <v>0.0</v>
      </c>
      <c r="BT182" s="118">
        <v>0.0</v>
      </c>
      <c r="BU182" s="118">
        <v>0.0</v>
      </c>
      <c r="BV182" s="118">
        <v>0.0</v>
      </c>
      <c r="BW182" s="118"/>
      <c r="BX182" s="118"/>
      <c r="BY182" s="118"/>
      <c r="BZ182" s="118"/>
      <c r="CA182" s="119">
        <v>45813.0</v>
      </c>
      <c r="CB182" s="117" t="s">
        <v>369</v>
      </c>
      <c r="CC182" s="117" t="s">
        <v>429</v>
      </c>
      <c r="CD182" s="117" t="s">
        <v>430</v>
      </c>
      <c r="CE182" s="118">
        <v>1288.6</v>
      </c>
      <c r="CF182" s="118">
        <v>25.0</v>
      </c>
      <c r="CG182" s="118">
        <v>23.0</v>
      </c>
      <c r="CH182" s="117" t="s">
        <v>247</v>
      </c>
      <c r="CI182" s="117"/>
      <c r="CJ182" s="117"/>
      <c r="CK182" s="117" t="s">
        <v>372</v>
      </c>
      <c r="CL182" s="119">
        <v>46179.0</v>
      </c>
      <c r="CM182" s="117" t="s">
        <v>358</v>
      </c>
    </row>
    <row r="183">
      <c r="A183" s="114" t="s">
        <v>528</v>
      </c>
      <c r="B183" s="114" t="s">
        <v>541</v>
      </c>
      <c r="C183" s="114" t="s">
        <v>26</v>
      </c>
      <c r="D183" s="114" t="s">
        <v>406</v>
      </c>
      <c r="E183" s="114" t="s">
        <v>349</v>
      </c>
      <c r="F183" s="114"/>
      <c r="G183" s="114"/>
      <c r="H183" s="114"/>
      <c r="I183" s="115">
        <v>18925.0</v>
      </c>
      <c r="J183" s="114" t="s">
        <v>881</v>
      </c>
      <c r="K183" s="114" t="s">
        <v>407</v>
      </c>
      <c r="L183" s="116">
        <v>45813.0</v>
      </c>
      <c r="M183" s="114" t="s">
        <v>351</v>
      </c>
      <c r="N183" s="115">
        <v>6.0</v>
      </c>
      <c r="O183" s="114" t="s">
        <v>352</v>
      </c>
      <c r="P183" s="114" t="s">
        <v>975</v>
      </c>
      <c r="Q183" s="115">
        <v>187.98854400233034</v>
      </c>
      <c r="R183" s="115"/>
      <c r="S183" s="115"/>
      <c r="T183" s="115"/>
      <c r="U183" s="115"/>
      <c r="V183" s="115">
        <v>187.98854400233034</v>
      </c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>
        <v>0.0</v>
      </c>
      <c r="AH183" s="115">
        <v>0.0</v>
      </c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  <c r="AW183" s="115">
        <v>6965.305421335799</v>
      </c>
      <c r="AX183" s="115">
        <v>-3880.2179142329587</v>
      </c>
      <c r="AY183" s="115">
        <v>1072.4899300638833</v>
      </c>
      <c r="AZ183" s="115">
        <v>-6963.908187609144</v>
      </c>
      <c r="BA183" s="115">
        <v>4698.263846920812</v>
      </c>
      <c r="BB183" s="115">
        <v>-4549.618214629321</v>
      </c>
      <c r="BC183" s="115">
        <v>4608.060786185497</v>
      </c>
      <c r="BD183" s="115">
        <v>-1323.5871379001064</v>
      </c>
      <c r="BE183" s="115">
        <v>1401.816918929196</v>
      </c>
      <c r="BF183" s="115">
        <v>-4537.644934923095</v>
      </c>
      <c r="BG183" s="115"/>
      <c r="BH183" s="115"/>
      <c r="BI183" s="115"/>
      <c r="BJ183" s="115"/>
      <c r="BK183" s="115"/>
      <c r="BL183" s="115"/>
      <c r="BM183" s="115"/>
      <c r="BN183" s="115"/>
      <c r="BO183" s="115">
        <v>0.0</v>
      </c>
      <c r="BP183" s="115">
        <v>0.0</v>
      </c>
      <c r="BQ183" s="115"/>
      <c r="BR183" s="115"/>
      <c r="BS183" s="115">
        <v>0.0</v>
      </c>
      <c r="BT183" s="115">
        <v>0.0</v>
      </c>
      <c r="BU183" s="115">
        <v>0.0</v>
      </c>
      <c r="BV183" s="115">
        <v>0.0</v>
      </c>
      <c r="BW183" s="115"/>
      <c r="BX183" s="115"/>
      <c r="BY183" s="115"/>
      <c r="BZ183" s="115"/>
      <c r="CA183" s="116">
        <v>45813.0</v>
      </c>
      <c r="CB183" s="114" t="s">
        <v>384</v>
      </c>
      <c r="CC183" s="114" t="s">
        <v>396</v>
      </c>
      <c r="CD183" s="114" t="s">
        <v>408</v>
      </c>
      <c r="CE183" s="115">
        <v>3605.34</v>
      </c>
      <c r="CF183" s="115">
        <v>25.0</v>
      </c>
      <c r="CG183" s="115">
        <v>23.0</v>
      </c>
      <c r="CH183" s="114" t="s">
        <v>247</v>
      </c>
      <c r="CI183" s="114"/>
      <c r="CJ183" s="114"/>
      <c r="CK183" s="114" t="s">
        <v>357</v>
      </c>
      <c r="CL183" s="116">
        <v>46179.0</v>
      </c>
      <c r="CM183" s="114" t="s">
        <v>358</v>
      </c>
    </row>
    <row r="184">
      <c r="A184" s="117" t="s">
        <v>519</v>
      </c>
      <c r="B184" s="117" t="s">
        <v>547</v>
      </c>
      <c r="C184" s="117" t="s">
        <v>26</v>
      </c>
      <c r="D184" s="117" t="s">
        <v>406</v>
      </c>
      <c r="E184" s="117" t="s">
        <v>349</v>
      </c>
      <c r="F184" s="117"/>
      <c r="G184" s="117"/>
      <c r="H184" s="117"/>
      <c r="I184" s="118">
        <v>19120.0</v>
      </c>
      <c r="J184" s="117" t="s">
        <v>878</v>
      </c>
      <c r="K184" s="117" t="s">
        <v>521</v>
      </c>
      <c r="L184" s="119">
        <v>45813.0</v>
      </c>
      <c r="M184" s="117" t="s">
        <v>351</v>
      </c>
      <c r="N184" s="118">
        <v>6.0</v>
      </c>
      <c r="O184" s="117" t="s">
        <v>352</v>
      </c>
      <c r="P184" s="117" t="s">
        <v>975</v>
      </c>
      <c r="Q184" s="118">
        <v>-2971.344305237996</v>
      </c>
      <c r="R184" s="118"/>
      <c r="S184" s="118"/>
      <c r="T184" s="118"/>
      <c r="U184" s="118"/>
      <c r="V184" s="118">
        <v>-2971.344305237996</v>
      </c>
      <c r="W184" s="118"/>
      <c r="X184" s="118"/>
      <c r="Y184" s="118"/>
      <c r="Z184" s="118"/>
      <c r="AA184" s="118"/>
      <c r="AB184" s="118"/>
      <c r="AC184" s="118"/>
      <c r="AD184" s="118"/>
      <c r="AE184" s="118"/>
      <c r="AF184" s="118"/>
      <c r="AG184" s="118">
        <v>0.0</v>
      </c>
      <c r="AH184" s="118">
        <v>0.0</v>
      </c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118"/>
      <c r="AS184" s="118"/>
      <c r="AT184" s="118"/>
      <c r="AU184" s="118"/>
      <c r="AV184" s="118"/>
      <c r="AW184" s="118">
        <v>1673.4524272784197</v>
      </c>
      <c r="AX184" s="118">
        <v>-22765.84884721002</v>
      </c>
      <c r="AY184" s="118">
        <v>3790.8919982060042</v>
      </c>
      <c r="AZ184" s="118">
        <v>-12850.578196194561</v>
      </c>
      <c r="BA184" s="118">
        <v>2061.727152753522</v>
      </c>
      <c r="BB184" s="118">
        <v>-11875.874112280519</v>
      </c>
      <c r="BC184" s="118">
        <v>3115.3119681642843</v>
      </c>
      <c r="BD184" s="118">
        <v>-7478.96841674137</v>
      </c>
      <c r="BE184" s="118">
        <v>2798.9725713715243</v>
      </c>
      <c r="BF184" s="118">
        <v>-8249.463082321436</v>
      </c>
      <c r="BG184" s="118"/>
      <c r="BH184" s="118"/>
      <c r="BI184" s="118"/>
      <c r="BJ184" s="118"/>
      <c r="BK184" s="118"/>
      <c r="BL184" s="118"/>
      <c r="BM184" s="118"/>
      <c r="BN184" s="118"/>
      <c r="BO184" s="118">
        <v>0.0</v>
      </c>
      <c r="BP184" s="118">
        <v>0.0</v>
      </c>
      <c r="BQ184" s="118"/>
      <c r="BR184" s="118"/>
      <c r="BS184" s="118">
        <v>0.0</v>
      </c>
      <c r="BT184" s="118">
        <v>0.0</v>
      </c>
      <c r="BU184" s="118">
        <v>0.0</v>
      </c>
      <c r="BV184" s="118">
        <v>0.0</v>
      </c>
      <c r="BW184" s="118"/>
      <c r="BX184" s="118"/>
      <c r="BY184" s="118"/>
      <c r="BZ184" s="118"/>
      <c r="CA184" s="119">
        <v>45813.0</v>
      </c>
      <c r="CB184" s="117" t="s">
        <v>384</v>
      </c>
      <c r="CC184" s="117" t="s">
        <v>396</v>
      </c>
      <c r="CD184" s="117" t="s">
        <v>522</v>
      </c>
      <c r="CE184" s="118">
        <v>4572.34</v>
      </c>
      <c r="CF184" s="118">
        <v>25.0</v>
      </c>
      <c r="CG184" s="118">
        <v>23.0</v>
      </c>
      <c r="CH184" s="117" t="s">
        <v>247</v>
      </c>
      <c r="CI184" s="117"/>
      <c r="CJ184" s="117"/>
      <c r="CK184" s="117" t="s">
        <v>372</v>
      </c>
      <c r="CL184" s="119">
        <v>46179.0</v>
      </c>
      <c r="CM184" s="117" t="s">
        <v>358</v>
      </c>
    </row>
    <row r="185">
      <c r="A185" s="114" t="s">
        <v>528</v>
      </c>
      <c r="B185" s="114" t="s">
        <v>529</v>
      </c>
      <c r="C185" s="114" t="s">
        <v>26</v>
      </c>
      <c r="D185" s="114" t="s">
        <v>406</v>
      </c>
      <c r="E185" s="114" t="s">
        <v>349</v>
      </c>
      <c r="F185" s="114"/>
      <c r="G185" s="114"/>
      <c r="H185" s="114"/>
      <c r="I185" s="115">
        <v>19114.0</v>
      </c>
      <c r="J185" s="114" t="s">
        <v>868</v>
      </c>
      <c r="K185" s="114" t="s">
        <v>407</v>
      </c>
      <c r="L185" s="116">
        <v>45813.0</v>
      </c>
      <c r="M185" s="114" t="s">
        <v>351</v>
      </c>
      <c r="N185" s="115">
        <v>6.0</v>
      </c>
      <c r="O185" s="114" t="s">
        <v>352</v>
      </c>
      <c r="P185" s="114" t="s">
        <v>975</v>
      </c>
      <c r="Q185" s="115">
        <v>-2028.8886004684869</v>
      </c>
      <c r="R185" s="115"/>
      <c r="S185" s="115"/>
      <c r="T185" s="115"/>
      <c r="U185" s="115"/>
      <c r="V185" s="115">
        <v>-2028.8886004684869</v>
      </c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>
        <v>0.0</v>
      </c>
      <c r="AH185" s="115">
        <v>0.0</v>
      </c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  <c r="AW185" s="115">
        <v>11184.929088832523</v>
      </c>
      <c r="AX185" s="115">
        <v>-96487.49305941851</v>
      </c>
      <c r="AY185" s="115">
        <v>11594.928030384699</v>
      </c>
      <c r="AZ185" s="115">
        <v>-60142.20204201122</v>
      </c>
      <c r="BA185" s="115">
        <v>12930.636954517982</v>
      </c>
      <c r="BB185" s="115">
        <v>-35958.57908428228</v>
      </c>
      <c r="BC185" s="115">
        <v>10401.70938539422</v>
      </c>
      <c r="BD185" s="115">
        <v>-21905.234858248892</v>
      </c>
      <c r="BE185" s="115">
        <v>17067.10749010234</v>
      </c>
      <c r="BF185" s="115">
        <v>-28591.524147011973</v>
      </c>
      <c r="BG185" s="115"/>
      <c r="BH185" s="115"/>
      <c r="BI185" s="115"/>
      <c r="BJ185" s="115"/>
      <c r="BK185" s="115"/>
      <c r="BL185" s="115"/>
      <c r="BM185" s="115"/>
      <c r="BN185" s="115"/>
      <c r="BO185" s="115">
        <v>0.0</v>
      </c>
      <c r="BP185" s="115">
        <v>0.0</v>
      </c>
      <c r="BQ185" s="115"/>
      <c r="BR185" s="115"/>
      <c r="BS185" s="115">
        <v>0.0</v>
      </c>
      <c r="BT185" s="115">
        <v>0.0</v>
      </c>
      <c r="BU185" s="115">
        <v>0.0</v>
      </c>
      <c r="BV185" s="115">
        <v>0.0</v>
      </c>
      <c r="BW185" s="115"/>
      <c r="BX185" s="115"/>
      <c r="BY185" s="115"/>
      <c r="BZ185" s="115"/>
      <c r="CA185" s="116">
        <v>45813.0</v>
      </c>
      <c r="CB185" s="114" t="s">
        <v>384</v>
      </c>
      <c r="CC185" s="114" t="s">
        <v>396</v>
      </c>
      <c r="CD185" s="114" t="s">
        <v>408</v>
      </c>
      <c r="CE185" s="115">
        <v>4792.32</v>
      </c>
      <c r="CF185" s="115">
        <v>25.0</v>
      </c>
      <c r="CG185" s="115">
        <v>23.0</v>
      </c>
      <c r="CH185" s="114" t="s">
        <v>247</v>
      </c>
      <c r="CI185" s="114"/>
      <c r="CJ185" s="114"/>
      <c r="CK185" s="114" t="s">
        <v>372</v>
      </c>
      <c r="CL185" s="116">
        <v>46179.0</v>
      </c>
      <c r="CM185" s="114" t="s">
        <v>358</v>
      </c>
    </row>
    <row r="186">
      <c r="A186" s="117" t="s">
        <v>548</v>
      </c>
      <c r="B186" s="117" t="s">
        <v>549</v>
      </c>
      <c r="C186" s="117" t="s">
        <v>26</v>
      </c>
      <c r="D186" s="117" t="s">
        <v>395</v>
      </c>
      <c r="E186" s="117" t="s">
        <v>349</v>
      </c>
      <c r="F186" s="117"/>
      <c r="G186" s="117"/>
      <c r="H186" s="117"/>
      <c r="I186" s="118">
        <v>19130.0</v>
      </c>
      <c r="J186" s="117" t="s">
        <v>868</v>
      </c>
      <c r="K186" s="117" t="s">
        <v>396</v>
      </c>
      <c r="L186" s="119">
        <v>45813.0</v>
      </c>
      <c r="M186" s="117" t="s">
        <v>351</v>
      </c>
      <c r="N186" s="118">
        <v>6.0</v>
      </c>
      <c r="O186" s="117" t="s">
        <v>352</v>
      </c>
      <c r="P186" s="117" t="s">
        <v>975</v>
      </c>
      <c r="Q186" s="118">
        <v>-5162.952877696703</v>
      </c>
      <c r="R186" s="118"/>
      <c r="S186" s="118"/>
      <c r="T186" s="118"/>
      <c r="U186" s="118"/>
      <c r="V186" s="118">
        <v>-5162.952877696703</v>
      </c>
      <c r="W186" s="118"/>
      <c r="X186" s="118"/>
      <c r="Y186" s="118"/>
      <c r="Z186" s="118"/>
      <c r="AA186" s="118"/>
      <c r="AB186" s="118"/>
      <c r="AC186" s="118"/>
      <c r="AD186" s="118"/>
      <c r="AE186" s="118"/>
      <c r="AF186" s="118"/>
      <c r="AG186" s="118">
        <v>0.0</v>
      </c>
      <c r="AH186" s="118">
        <v>0.0</v>
      </c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118"/>
      <c r="AS186" s="118"/>
      <c r="AT186" s="118"/>
      <c r="AU186" s="118"/>
      <c r="AV186" s="118"/>
      <c r="AW186" s="118">
        <v>11184.929088832523</v>
      </c>
      <c r="AX186" s="118">
        <v>-96487.49305941851</v>
      </c>
      <c r="AY186" s="118">
        <v>11594.928030384699</v>
      </c>
      <c r="AZ186" s="118">
        <v>-60142.20204201122</v>
      </c>
      <c r="BA186" s="118">
        <v>12930.636954517982</v>
      </c>
      <c r="BB186" s="118">
        <v>-35958.57908428228</v>
      </c>
      <c r="BC186" s="118">
        <v>10401.70938539422</v>
      </c>
      <c r="BD186" s="118">
        <v>-21905.234858248892</v>
      </c>
      <c r="BE186" s="118">
        <v>17067.10749010234</v>
      </c>
      <c r="BF186" s="118">
        <v>-28591.524147011973</v>
      </c>
      <c r="BG186" s="118"/>
      <c r="BH186" s="118"/>
      <c r="BI186" s="118"/>
      <c r="BJ186" s="118"/>
      <c r="BK186" s="118"/>
      <c r="BL186" s="118"/>
      <c r="BM186" s="118"/>
      <c r="BN186" s="118"/>
      <c r="BO186" s="118">
        <v>0.0</v>
      </c>
      <c r="BP186" s="118">
        <v>0.0</v>
      </c>
      <c r="BQ186" s="118"/>
      <c r="BR186" s="118"/>
      <c r="BS186" s="118">
        <v>0.0</v>
      </c>
      <c r="BT186" s="118">
        <v>0.0</v>
      </c>
      <c r="BU186" s="118">
        <v>0.0</v>
      </c>
      <c r="BV186" s="118">
        <v>0.0</v>
      </c>
      <c r="BW186" s="118"/>
      <c r="BX186" s="118"/>
      <c r="BY186" s="118"/>
      <c r="BZ186" s="118"/>
      <c r="CA186" s="119">
        <v>45813.0</v>
      </c>
      <c r="CB186" s="117" t="s">
        <v>384</v>
      </c>
      <c r="CC186" s="117" t="s">
        <v>396</v>
      </c>
      <c r="CD186" s="117" t="s">
        <v>397</v>
      </c>
      <c r="CE186" s="118">
        <v>3484.41</v>
      </c>
      <c r="CF186" s="118">
        <v>25.0</v>
      </c>
      <c r="CG186" s="118">
        <v>23.0</v>
      </c>
      <c r="CH186" s="117" t="s">
        <v>247</v>
      </c>
      <c r="CI186" s="117"/>
      <c r="CJ186" s="117"/>
      <c r="CK186" s="117" t="s">
        <v>372</v>
      </c>
      <c r="CL186" s="119">
        <v>46179.0</v>
      </c>
      <c r="CM186" s="117" t="s">
        <v>358</v>
      </c>
    </row>
    <row r="187">
      <c r="A187" s="114" t="s">
        <v>526</v>
      </c>
      <c r="B187" s="114" t="s">
        <v>537</v>
      </c>
      <c r="C187" s="114" t="s">
        <v>25</v>
      </c>
      <c r="D187" s="114" t="s">
        <v>444</v>
      </c>
      <c r="E187" s="114" t="s">
        <v>349</v>
      </c>
      <c r="F187" s="114"/>
      <c r="G187" s="114"/>
      <c r="H187" s="114"/>
      <c r="I187" s="115">
        <v>19761.0</v>
      </c>
      <c r="J187" s="114" t="s">
        <v>881</v>
      </c>
      <c r="K187" s="114" t="s">
        <v>445</v>
      </c>
      <c r="L187" s="116">
        <v>45813.0</v>
      </c>
      <c r="M187" s="114" t="s">
        <v>351</v>
      </c>
      <c r="N187" s="115">
        <v>6.0</v>
      </c>
      <c r="O187" s="114" t="s">
        <v>352</v>
      </c>
      <c r="P187" s="114" t="s">
        <v>975</v>
      </c>
      <c r="Q187" s="115">
        <v>-1357.5009075147657</v>
      </c>
      <c r="R187" s="115"/>
      <c r="S187" s="115"/>
      <c r="T187" s="115"/>
      <c r="U187" s="115"/>
      <c r="V187" s="115">
        <v>-1357.5009075147657</v>
      </c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>
        <v>0.0</v>
      </c>
      <c r="AH187" s="115">
        <v>0.0</v>
      </c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  <c r="AW187" s="115">
        <v>6965.305421335799</v>
      </c>
      <c r="AX187" s="115">
        <v>-3880.2179142329587</v>
      </c>
      <c r="AY187" s="115">
        <v>1072.4899300638833</v>
      </c>
      <c r="AZ187" s="115">
        <v>-6963.908187609144</v>
      </c>
      <c r="BA187" s="115">
        <v>4698.263846920812</v>
      </c>
      <c r="BB187" s="115">
        <v>-4549.618214629321</v>
      </c>
      <c r="BC187" s="115">
        <v>4608.060786185497</v>
      </c>
      <c r="BD187" s="115">
        <v>-1323.5871379001064</v>
      </c>
      <c r="BE187" s="115">
        <v>1401.816918929196</v>
      </c>
      <c r="BF187" s="115">
        <v>-4537.644934923095</v>
      </c>
      <c r="BG187" s="115"/>
      <c r="BH187" s="115"/>
      <c r="BI187" s="115"/>
      <c r="BJ187" s="115"/>
      <c r="BK187" s="115"/>
      <c r="BL187" s="115"/>
      <c r="BM187" s="115"/>
      <c r="BN187" s="115"/>
      <c r="BO187" s="115">
        <v>0.0</v>
      </c>
      <c r="BP187" s="115">
        <v>0.0</v>
      </c>
      <c r="BQ187" s="115"/>
      <c r="BR187" s="115"/>
      <c r="BS187" s="115">
        <v>0.0</v>
      </c>
      <c r="BT187" s="115">
        <v>0.0</v>
      </c>
      <c r="BU187" s="115">
        <v>0.0</v>
      </c>
      <c r="BV187" s="115">
        <v>0.0</v>
      </c>
      <c r="BW187" s="115"/>
      <c r="BX187" s="115"/>
      <c r="BY187" s="115"/>
      <c r="BZ187" s="115"/>
      <c r="CA187" s="116">
        <v>45813.0</v>
      </c>
      <c r="CB187" s="114" t="s">
        <v>384</v>
      </c>
      <c r="CC187" s="114" t="s">
        <v>391</v>
      </c>
      <c r="CD187" s="114" t="s">
        <v>538</v>
      </c>
      <c r="CE187" s="115">
        <v>4126.25</v>
      </c>
      <c r="CF187" s="115">
        <v>25.0</v>
      </c>
      <c r="CG187" s="115">
        <v>23.0</v>
      </c>
      <c r="CH187" s="114" t="s">
        <v>247</v>
      </c>
      <c r="CI187" s="114"/>
      <c r="CJ187" s="114"/>
      <c r="CK187" s="114" t="s">
        <v>372</v>
      </c>
      <c r="CL187" s="116">
        <v>46179.0</v>
      </c>
      <c r="CM187" s="114" t="s">
        <v>358</v>
      </c>
    </row>
    <row r="188">
      <c r="A188" s="117" t="s">
        <v>442</v>
      </c>
      <c r="B188" s="117" t="s">
        <v>518</v>
      </c>
      <c r="C188" s="117" t="s">
        <v>25</v>
      </c>
      <c r="D188" s="117" t="s">
        <v>400</v>
      </c>
      <c r="E188" s="117" t="s">
        <v>349</v>
      </c>
      <c r="F188" s="117"/>
      <c r="G188" s="117"/>
      <c r="H188" s="117"/>
      <c r="I188" s="118">
        <v>16489.0</v>
      </c>
      <c r="J188" s="117" t="s">
        <v>878</v>
      </c>
      <c r="K188" s="117" t="s">
        <v>401</v>
      </c>
      <c r="L188" s="119">
        <v>45813.0</v>
      </c>
      <c r="M188" s="117" t="s">
        <v>351</v>
      </c>
      <c r="N188" s="118">
        <v>6.0</v>
      </c>
      <c r="O188" s="117" t="s">
        <v>352</v>
      </c>
      <c r="P188" s="117" t="s">
        <v>975</v>
      </c>
      <c r="Q188" s="118">
        <v>1165.371728733268</v>
      </c>
      <c r="R188" s="118"/>
      <c r="S188" s="118"/>
      <c r="T188" s="118"/>
      <c r="U188" s="118"/>
      <c r="V188" s="118">
        <v>1165.371728733268</v>
      </c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>
        <v>0.0</v>
      </c>
      <c r="AH188" s="118">
        <v>0.0</v>
      </c>
      <c r="AI188" s="118"/>
      <c r="AJ188" s="118"/>
      <c r="AK188" s="118"/>
      <c r="AL188" s="118"/>
      <c r="AM188" s="118"/>
      <c r="AN188" s="118"/>
      <c r="AO188" s="118"/>
      <c r="AP188" s="118"/>
      <c r="AQ188" s="118"/>
      <c r="AR188" s="118"/>
      <c r="AS188" s="118"/>
      <c r="AT188" s="118"/>
      <c r="AU188" s="118"/>
      <c r="AV188" s="118"/>
      <c r="AW188" s="118">
        <v>1673.4524272784197</v>
      </c>
      <c r="AX188" s="118">
        <v>-22765.84884721002</v>
      </c>
      <c r="AY188" s="118">
        <v>3790.8919982060042</v>
      </c>
      <c r="AZ188" s="118">
        <v>-12850.578196194561</v>
      </c>
      <c r="BA188" s="118">
        <v>2061.727152753522</v>
      </c>
      <c r="BB188" s="118">
        <v>-11875.874112280519</v>
      </c>
      <c r="BC188" s="118">
        <v>3115.3119681642843</v>
      </c>
      <c r="BD188" s="118">
        <v>-7478.96841674137</v>
      </c>
      <c r="BE188" s="118">
        <v>2798.9725713715243</v>
      </c>
      <c r="BF188" s="118">
        <v>-8249.463082321436</v>
      </c>
      <c r="BG188" s="118"/>
      <c r="BH188" s="118"/>
      <c r="BI188" s="118"/>
      <c r="BJ188" s="118"/>
      <c r="BK188" s="118"/>
      <c r="BL188" s="118"/>
      <c r="BM188" s="118"/>
      <c r="BN188" s="118"/>
      <c r="BO188" s="118">
        <v>0.0</v>
      </c>
      <c r="BP188" s="118">
        <v>0.0</v>
      </c>
      <c r="BQ188" s="118"/>
      <c r="BR188" s="118"/>
      <c r="BS188" s="118">
        <v>0.0</v>
      </c>
      <c r="BT188" s="118">
        <v>0.0</v>
      </c>
      <c r="BU188" s="118">
        <v>0.0</v>
      </c>
      <c r="BV188" s="118">
        <v>0.0</v>
      </c>
      <c r="BW188" s="118"/>
      <c r="BX188" s="118"/>
      <c r="BY188" s="118"/>
      <c r="BZ188" s="118"/>
      <c r="CA188" s="119">
        <v>45813.0</v>
      </c>
      <c r="CB188" s="117" t="s">
        <v>384</v>
      </c>
      <c r="CC188" s="117" t="s">
        <v>391</v>
      </c>
      <c r="CD188" s="117" t="s">
        <v>392</v>
      </c>
      <c r="CE188" s="118">
        <v>7835.39</v>
      </c>
      <c r="CF188" s="118">
        <v>25.0</v>
      </c>
      <c r="CG188" s="118">
        <v>23.0</v>
      </c>
      <c r="CH188" s="117" t="s">
        <v>247</v>
      </c>
      <c r="CI188" s="117"/>
      <c r="CJ188" s="117"/>
      <c r="CK188" s="117" t="s">
        <v>357</v>
      </c>
      <c r="CL188" s="119">
        <v>46179.0</v>
      </c>
      <c r="CM188" s="117" t="s">
        <v>358</v>
      </c>
    </row>
    <row r="189">
      <c r="A189" s="114" t="s">
        <v>513</v>
      </c>
      <c r="B189" s="114" t="s">
        <v>674</v>
      </c>
      <c r="C189" s="114" t="s">
        <v>25</v>
      </c>
      <c r="D189" s="114" t="s">
        <v>515</v>
      </c>
      <c r="E189" s="114" t="s">
        <v>349</v>
      </c>
      <c r="F189" s="114"/>
      <c r="G189" s="114"/>
      <c r="H189" s="114"/>
      <c r="I189" s="115">
        <v>18855.0</v>
      </c>
      <c r="J189" s="114" t="s">
        <v>877</v>
      </c>
      <c r="K189" s="114" t="s">
        <v>516</v>
      </c>
      <c r="L189" s="116">
        <v>45813.0</v>
      </c>
      <c r="M189" s="114" t="s">
        <v>351</v>
      </c>
      <c r="N189" s="115">
        <v>6.0</v>
      </c>
      <c r="O189" s="114" t="s">
        <v>352</v>
      </c>
      <c r="P189" s="114" t="s">
        <v>975</v>
      </c>
      <c r="Q189" s="115">
        <v>5169.048164332664</v>
      </c>
      <c r="R189" s="115"/>
      <c r="S189" s="115"/>
      <c r="T189" s="115"/>
      <c r="U189" s="115"/>
      <c r="V189" s="115">
        <v>5169.048164332664</v>
      </c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>
        <v>0.0</v>
      </c>
      <c r="AH189" s="115">
        <v>0.0</v>
      </c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5"/>
      <c r="AV189" s="115"/>
      <c r="AW189" s="115">
        <v>9189.229422348351</v>
      </c>
      <c r="AX189" s="115">
        <v>-12490.922095981148</v>
      </c>
      <c r="AY189" s="115">
        <v>6686.567189896021</v>
      </c>
      <c r="AZ189" s="115">
        <v>-11948.949432729469</v>
      </c>
      <c r="BA189" s="115">
        <v>5914.140289273518</v>
      </c>
      <c r="BB189" s="115">
        <v>-3296.950685558133</v>
      </c>
      <c r="BC189" s="115">
        <v>1798.7824885427267</v>
      </c>
      <c r="BD189" s="115">
        <v>-5992.571500661057</v>
      </c>
      <c r="BE189" s="115">
        <v>8380.216210794742</v>
      </c>
      <c r="BF189" s="115">
        <v>-1569.237594961028</v>
      </c>
      <c r="BG189" s="115"/>
      <c r="BH189" s="115"/>
      <c r="BI189" s="115"/>
      <c r="BJ189" s="115"/>
      <c r="BK189" s="115"/>
      <c r="BL189" s="115"/>
      <c r="BM189" s="115"/>
      <c r="BN189" s="115"/>
      <c r="BO189" s="115">
        <v>0.0</v>
      </c>
      <c r="BP189" s="115">
        <v>0.0</v>
      </c>
      <c r="BQ189" s="115"/>
      <c r="BR189" s="115"/>
      <c r="BS189" s="115">
        <v>0.0</v>
      </c>
      <c r="BT189" s="115">
        <v>0.0</v>
      </c>
      <c r="BU189" s="115">
        <v>0.0</v>
      </c>
      <c r="BV189" s="115">
        <v>0.0</v>
      </c>
      <c r="BW189" s="115"/>
      <c r="BX189" s="115"/>
      <c r="BY189" s="115"/>
      <c r="BZ189" s="115"/>
      <c r="CA189" s="116">
        <v>45813.0</v>
      </c>
      <c r="CB189" s="114" t="s">
        <v>384</v>
      </c>
      <c r="CC189" s="114" t="s">
        <v>385</v>
      </c>
      <c r="CD189" s="114" t="s">
        <v>536</v>
      </c>
      <c r="CE189" s="115">
        <v>12397.78</v>
      </c>
      <c r="CF189" s="115">
        <v>25.0</v>
      </c>
      <c r="CG189" s="115">
        <v>23.0</v>
      </c>
      <c r="CH189" s="114" t="s">
        <v>247</v>
      </c>
      <c r="CI189" s="114"/>
      <c r="CJ189" s="114"/>
      <c r="CK189" s="114" t="s">
        <v>357</v>
      </c>
      <c r="CL189" s="116">
        <v>46179.0</v>
      </c>
      <c r="CM189" s="114" t="s">
        <v>358</v>
      </c>
    </row>
    <row r="190">
      <c r="A190" s="117" t="s">
        <v>670</v>
      </c>
      <c r="B190" s="117" t="s">
        <v>149</v>
      </c>
      <c r="C190" s="117" t="s">
        <v>24</v>
      </c>
      <c r="D190" s="117" t="s">
        <v>360</v>
      </c>
      <c r="E190" s="117" t="s">
        <v>349</v>
      </c>
      <c r="F190" s="117"/>
      <c r="G190" s="117"/>
      <c r="H190" s="117"/>
      <c r="I190" s="118">
        <v>20174.0</v>
      </c>
      <c r="J190" s="117" t="s">
        <v>834</v>
      </c>
      <c r="K190" s="117" t="s">
        <v>361</v>
      </c>
      <c r="L190" s="119">
        <v>45813.0</v>
      </c>
      <c r="M190" s="117" t="s">
        <v>351</v>
      </c>
      <c r="N190" s="118">
        <v>6.0</v>
      </c>
      <c r="O190" s="117" t="s">
        <v>352</v>
      </c>
      <c r="P190" s="117" t="s">
        <v>975</v>
      </c>
      <c r="Q190" s="118">
        <v>-136.92944414377052</v>
      </c>
      <c r="R190" s="118"/>
      <c r="S190" s="118"/>
      <c r="T190" s="118"/>
      <c r="U190" s="118"/>
      <c r="V190" s="118">
        <v>-136.92944414377052</v>
      </c>
      <c r="W190" s="118"/>
      <c r="X190" s="118"/>
      <c r="Y190" s="118"/>
      <c r="Z190" s="118"/>
      <c r="AA190" s="118"/>
      <c r="AB190" s="118"/>
      <c r="AC190" s="118"/>
      <c r="AD190" s="118"/>
      <c r="AE190" s="118"/>
      <c r="AF190" s="118"/>
      <c r="AG190" s="118">
        <v>0.0</v>
      </c>
      <c r="AH190" s="118">
        <v>0.0</v>
      </c>
      <c r="AI190" s="118"/>
      <c r="AJ190" s="118"/>
      <c r="AK190" s="118"/>
      <c r="AL190" s="118"/>
      <c r="AM190" s="118"/>
      <c r="AN190" s="118"/>
      <c r="AO190" s="118"/>
      <c r="AP190" s="118"/>
      <c r="AQ190" s="118"/>
      <c r="AR190" s="118"/>
      <c r="AS190" s="118"/>
      <c r="AT190" s="118"/>
      <c r="AU190" s="118"/>
      <c r="AV190" s="118"/>
      <c r="AW190" s="118">
        <v>11023.088932886752</v>
      </c>
      <c r="AX190" s="118">
        <v>-25811.266746645008</v>
      </c>
      <c r="AY190" s="118">
        <v>12134.130376868909</v>
      </c>
      <c r="AZ190" s="118">
        <v>-17148.177739636245</v>
      </c>
      <c r="BA190" s="118">
        <v>4447.76999706094</v>
      </c>
      <c r="BB190" s="118">
        <v>-12901.72807690702</v>
      </c>
      <c r="BC190" s="118">
        <v>5484.115507135795</v>
      </c>
      <c r="BD190" s="118">
        <v>-14829.512788897686</v>
      </c>
      <c r="BE190" s="118">
        <v>10069.342109604244</v>
      </c>
      <c r="BF190" s="118">
        <v>-9177.902907688434</v>
      </c>
      <c r="BG190" s="118"/>
      <c r="BH190" s="118"/>
      <c r="BI190" s="118"/>
      <c r="BJ190" s="118"/>
      <c r="BK190" s="118"/>
      <c r="BL190" s="118"/>
      <c r="BM190" s="118"/>
      <c r="BN190" s="118"/>
      <c r="BO190" s="118">
        <v>0.0</v>
      </c>
      <c r="BP190" s="118">
        <v>0.0</v>
      </c>
      <c r="BQ190" s="118"/>
      <c r="BR190" s="118"/>
      <c r="BS190" s="118">
        <v>0.0</v>
      </c>
      <c r="BT190" s="118">
        <v>0.0</v>
      </c>
      <c r="BU190" s="118">
        <v>0.0</v>
      </c>
      <c r="BV190" s="118">
        <v>0.0</v>
      </c>
      <c r="BW190" s="118"/>
      <c r="BX190" s="118"/>
      <c r="BY190" s="118"/>
      <c r="BZ190" s="118"/>
      <c r="CA190" s="119">
        <v>45813.0</v>
      </c>
      <c r="CB190" s="117" t="s">
        <v>362</v>
      </c>
      <c r="CC190" s="117" t="s">
        <v>363</v>
      </c>
      <c r="CD190" s="117" t="s">
        <v>364</v>
      </c>
      <c r="CE190" s="118">
        <v>4992.28</v>
      </c>
      <c r="CF190" s="118">
        <v>25.0</v>
      </c>
      <c r="CG190" s="118">
        <v>23.0</v>
      </c>
      <c r="CH190" s="117" t="s">
        <v>24</v>
      </c>
      <c r="CI190" s="117"/>
      <c r="CJ190" s="117"/>
      <c r="CK190" s="117" t="s">
        <v>372</v>
      </c>
      <c r="CL190" s="119">
        <v>46179.0</v>
      </c>
      <c r="CM190" s="117" t="s">
        <v>358</v>
      </c>
    </row>
    <row r="191">
      <c r="A191" s="114" t="s">
        <v>681</v>
      </c>
      <c r="B191" s="114" t="s">
        <v>166</v>
      </c>
      <c r="C191" s="114" t="s">
        <v>24</v>
      </c>
      <c r="D191" s="114" t="s">
        <v>414</v>
      </c>
      <c r="E191" s="114" t="s">
        <v>349</v>
      </c>
      <c r="F191" s="114"/>
      <c r="G191" s="114"/>
      <c r="H191" s="114"/>
      <c r="I191" s="115">
        <v>14173.0</v>
      </c>
      <c r="J191" s="114" t="s">
        <v>834</v>
      </c>
      <c r="K191" s="114" t="s">
        <v>415</v>
      </c>
      <c r="L191" s="116">
        <v>45813.0</v>
      </c>
      <c r="M191" s="114" t="s">
        <v>351</v>
      </c>
      <c r="N191" s="115">
        <v>6.0</v>
      </c>
      <c r="O191" s="114" t="s">
        <v>352</v>
      </c>
      <c r="P191" s="114" t="s">
        <v>975</v>
      </c>
      <c r="Q191" s="115">
        <v>-1277.9565545544947</v>
      </c>
      <c r="R191" s="115"/>
      <c r="S191" s="115"/>
      <c r="T191" s="115"/>
      <c r="U191" s="115"/>
      <c r="V191" s="115">
        <v>-1277.9565545544947</v>
      </c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>
        <v>0.0</v>
      </c>
      <c r="AH191" s="115">
        <v>0.0</v>
      </c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>
        <v>11023.088932886752</v>
      </c>
      <c r="AX191" s="115">
        <v>-25811.266746645008</v>
      </c>
      <c r="AY191" s="115">
        <v>12134.130376868909</v>
      </c>
      <c r="AZ191" s="115">
        <v>-17148.177739636245</v>
      </c>
      <c r="BA191" s="115">
        <v>4447.76999706094</v>
      </c>
      <c r="BB191" s="115">
        <v>-12901.72807690702</v>
      </c>
      <c r="BC191" s="115">
        <v>5484.115507135795</v>
      </c>
      <c r="BD191" s="115">
        <v>-14829.512788897686</v>
      </c>
      <c r="BE191" s="115">
        <v>10069.342109604244</v>
      </c>
      <c r="BF191" s="115">
        <v>-9177.902907688434</v>
      </c>
      <c r="BG191" s="115"/>
      <c r="BH191" s="115"/>
      <c r="BI191" s="115"/>
      <c r="BJ191" s="115"/>
      <c r="BK191" s="115"/>
      <c r="BL191" s="115"/>
      <c r="BM191" s="115"/>
      <c r="BN191" s="115"/>
      <c r="BO191" s="115">
        <v>0.0</v>
      </c>
      <c r="BP191" s="115">
        <v>0.0</v>
      </c>
      <c r="BQ191" s="115"/>
      <c r="BR191" s="115"/>
      <c r="BS191" s="115">
        <v>0.0</v>
      </c>
      <c r="BT191" s="115">
        <v>0.0</v>
      </c>
      <c r="BU191" s="115">
        <v>0.0</v>
      </c>
      <c r="BV191" s="115">
        <v>0.0</v>
      </c>
      <c r="BW191" s="115"/>
      <c r="BX191" s="115"/>
      <c r="BY191" s="115"/>
      <c r="BZ191" s="115"/>
      <c r="CA191" s="116">
        <v>45813.0</v>
      </c>
      <c r="CB191" s="114" t="s">
        <v>354</v>
      </c>
      <c r="CC191" s="114" t="s">
        <v>378</v>
      </c>
      <c r="CD191" s="114" t="s">
        <v>379</v>
      </c>
      <c r="CE191" s="115">
        <v>3865.91</v>
      </c>
      <c r="CF191" s="115">
        <v>25.0</v>
      </c>
      <c r="CG191" s="115">
        <v>23.0</v>
      </c>
      <c r="CH191" s="114" t="s">
        <v>24</v>
      </c>
      <c r="CI191" s="114"/>
      <c r="CJ191" s="114"/>
      <c r="CK191" s="114" t="s">
        <v>372</v>
      </c>
      <c r="CL191" s="116">
        <v>46179.0</v>
      </c>
      <c r="CM191" s="114" t="s">
        <v>358</v>
      </c>
    </row>
    <row r="192">
      <c r="A192" s="117" t="s">
        <v>681</v>
      </c>
      <c r="B192" s="117" t="s">
        <v>138</v>
      </c>
      <c r="C192" s="117" t="s">
        <v>24</v>
      </c>
      <c r="D192" s="117" t="s">
        <v>376</v>
      </c>
      <c r="E192" s="117" t="s">
        <v>349</v>
      </c>
      <c r="F192" s="117"/>
      <c r="G192" s="117"/>
      <c r="H192" s="117"/>
      <c r="I192" s="118">
        <v>18452.0</v>
      </c>
      <c r="J192" s="117" t="s">
        <v>832</v>
      </c>
      <c r="K192" s="117" t="s">
        <v>377</v>
      </c>
      <c r="L192" s="119">
        <v>45813.0</v>
      </c>
      <c r="M192" s="117" t="s">
        <v>351</v>
      </c>
      <c r="N192" s="118">
        <v>6.0</v>
      </c>
      <c r="O192" s="117" t="s">
        <v>352</v>
      </c>
      <c r="P192" s="117" t="s">
        <v>975</v>
      </c>
      <c r="Q192" s="118">
        <v>-2173.7468324523547</v>
      </c>
      <c r="R192" s="118"/>
      <c r="S192" s="118"/>
      <c r="T192" s="118"/>
      <c r="U192" s="118"/>
      <c r="V192" s="118">
        <v>-2173.7468324523547</v>
      </c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>
        <v>0.0</v>
      </c>
      <c r="AH192" s="118">
        <v>0.0</v>
      </c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>
        <v>30060.895093085797</v>
      </c>
      <c r="AX192" s="118">
        <v>-44509.93482074301</v>
      </c>
      <c r="AY192" s="118">
        <v>29704.06448947659</v>
      </c>
      <c r="AZ192" s="118">
        <v>-28954.154103869358</v>
      </c>
      <c r="BA192" s="118">
        <v>16355.104404989233</v>
      </c>
      <c r="BB192" s="118">
        <v>-29668.235052328968</v>
      </c>
      <c r="BC192" s="118">
        <v>16431.177726469778</v>
      </c>
      <c r="BD192" s="118">
        <v>-17320.533538515494</v>
      </c>
      <c r="BE192" s="118">
        <v>9893.723601334774</v>
      </c>
      <c r="BF192" s="118">
        <v>-22317.498436628786</v>
      </c>
      <c r="BG192" s="118"/>
      <c r="BH192" s="118"/>
      <c r="BI192" s="118"/>
      <c r="BJ192" s="118"/>
      <c r="BK192" s="118"/>
      <c r="BL192" s="118"/>
      <c r="BM192" s="118"/>
      <c r="BN192" s="118"/>
      <c r="BO192" s="118">
        <v>0.0</v>
      </c>
      <c r="BP192" s="118">
        <v>0.0</v>
      </c>
      <c r="BQ192" s="118"/>
      <c r="BR192" s="118"/>
      <c r="BS192" s="118">
        <v>0.0</v>
      </c>
      <c r="BT192" s="118">
        <v>0.0</v>
      </c>
      <c r="BU192" s="118">
        <v>0.0</v>
      </c>
      <c r="BV192" s="118">
        <v>0.0</v>
      </c>
      <c r="BW192" s="118"/>
      <c r="BX192" s="118"/>
      <c r="BY192" s="118"/>
      <c r="BZ192" s="118"/>
      <c r="CA192" s="119">
        <v>45813.0</v>
      </c>
      <c r="CB192" s="117" t="s">
        <v>354</v>
      </c>
      <c r="CC192" s="117" t="s">
        <v>378</v>
      </c>
      <c r="CD192" s="117" t="s">
        <v>692</v>
      </c>
      <c r="CE192" s="118">
        <v>5349.22</v>
      </c>
      <c r="CF192" s="118">
        <v>25.0</v>
      </c>
      <c r="CG192" s="118">
        <v>23.0</v>
      </c>
      <c r="CH192" s="117" t="s">
        <v>24</v>
      </c>
      <c r="CI192" s="117"/>
      <c r="CJ192" s="117"/>
      <c r="CK192" s="117" t="s">
        <v>372</v>
      </c>
      <c r="CL192" s="119">
        <v>46179.0</v>
      </c>
      <c r="CM192" s="117" t="s">
        <v>358</v>
      </c>
    </row>
    <row r="193">
      <c r="A193" s="114" t="s">
        <v>571</v>
      </c>
      <c r="B193" s="114" t="s">
        <v>677</v>
      </c>
      <c r="C193" s="114" t="s">
        <v>27</v>
      </c>
      <c r="D193" s="114" t="s">
        <v>573</v>
      </c>
      <c r="E193" s="114" t="s">
        <v>349</v>
      </c>
      <c r="F193" s="114"/>
      <c r="G193" s="114"/>
      <c r="H193" s="114"/>
      <c r="I193" s="115">
        <v>12955.0</v>
      </c>
      <c r="J193" s="114" t="s">
        <v>868</v>
      </c>
      <c r="K193" s="114" t="s">
        <v>574</v>
      </c>
      <c r="L193" s="116">
        <v>45813.0</v>
      </c>
      <c r="M193" s="114" t="s">
        <v>351</v>
      </c>
      <c r="N193" s="115">
        <v>6.0</v>
      </c>
      <c r="O193" s="114" t="s">
        <v>352</v>
      </c>
      <c r="P193" s="114" t="s">
        <v>975</v>
      </c>
      <c r="Q193" s="115">
        <v>-5445.7862210052135</v>
      </c>
      <c r="R193" s="115"/>
      <c r="S193" s="115"/>
      <c r="T193" s="115"/>
      <c r="U193" s="115"/>
      <c r="V193" s="115">
        <v>-5445.7862210052135</v>
      </c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>
        <v>0.0</v>
      </c>
      <c r="AH193" s="115">
        <v>0.0</v>
      </c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5"/>
      <c r="AV193" s="115"/>
      <c r="AW193" s="115">
        <v>11184.929088832523</v>
      </c>
      <c r="AX193" s="115">
        <v>-96487.49305941851</v>
      </c>
      <c r="AY193" s="115">
        <v>11594.928030384699</v>
      </c>
      <c r="AZ193" s="115">
        <v>-60142.20204201122</v>
      </c>
      <c r="BA193" s="115">
        <v>12930.636954517982</v>
      </c>
      <c r="BB193" s="115">
        <v>-35958.57908428228</v>
      </c>
      <c r="BC193" s="115">
        <v>10401.70938539422</v>
      </c>
      <c r="BD193" s="115">
        <v>-21905.234858248892</v>
      </c>
      <c r="BE193" s="115">
        <v>17067.10749010234</v>
      </c>
      <c r="BF193" s="115">
        <v>-28591.524147011973</v>
      </c>
      <c r="BG193" s="115"/>
      <c r="BH193" s="115"/>
      <c r="BI193" s="115"/>
      <c r="BJ193" s="115"/>
      <c r="BK193" s="115"/>
      <c r="BL193" s="115"/>
      <c r="BM193" s="115"/>
      <c r="BN193" s="115"/>
      <c r="BO193" s="115">
        <v>0.0</v>
      </c>
      <c r="BP193" s="115">
        <v>0.0</v>
      </c>
      <c r="BQ193" s="115"/>
      <c r="BR193" s="115"/>
      <c r="BS193" s="115">
        <v>0.0</v>
      </c>
      <c r="BT193" s="115">
        <v>0.0</v>
      </c>
      <c r="BU193" s="115">
        <v>0.0</v>
      </c>
      <c r="BV193" s="115">
        <v>0.0</v>
      </c>
      <c r="BW193" s="115"/>
      <c r="BX193" s="115"/>
      <c r="BY193" s="115"/>
      <c r="BZ193" s="115"/>
      <c r="CA193" s="116">
        <v>45813.0</v>
      </c>
      <c r="CB193" s="114" t="s">
        <v>369</v>
      </c>
      <c r="CC193" s="114" t="s">
        <v>575</v>
      </c>
      <c r="CD193" s="114" t="s">
        <v>576</v>
      </c>
      <c r="CE193" s="115">
        <v>8304.34</v>
      </c>
      <c r="CF193" s="115">
        <v>25.0</v>
      </c>
      <c r="CG193" s="115">
        <v>23.0</v>
      </c>
      <c r="CH193" s="114" t="s">
        <v>247</v>
      </c>
      <c r="CI193" s="114"/>
      <c r="CJ193" s="114"/>
      <c r="CK193" s="114" t="s">
        <v>372</v>
      </c>
      <c r="CL193" s="116">
        <v>46179.0</v>
      </c>
      <c r="CM193" s="114" t="s">
        <v>358</v>
      </c>
    </row>
    <row r="194">
      <c r="A194" s="117" t="s">
        <v>644</v>
      </c>
      <c r="B194" s="117" t="s">
        <v>669</v>
      </c>
      <c r="C194" s="117" t="s">
        <v>27</v>
      </c>
      <c r="D194" s="117" t="s">
        <v>490</v>
      </c>
      <c r="E194" s="117" t="s">
        <v>349</v>
      </c>
      <c r="F194" s="117"/>
      <c r="G194" s="117"/>
      <c r="H194" s="117"/>
      <c r="I194" s="118">
        <v>21393.0</v>
      </c>
      <c r="J194" s="117" t="s">
        <v>867</v>
      </c>
      <c r="K194" s="117" t="s">
        <v>491</v>
      </c>
      <c r="L194" s="119">
        <v>45813.0</v>
      </c>
      <c r="M194" s="117" t="s">
        <v>351</v>
      </c>
      <c r="N194" s="118">
        <v>6.0</v>
      </c>
      <c r="O194" s="117" t="s">
        <v>352</v>
      </c>
      <c r="P194" s="117" t="s">
        <v>975</v>
      </c>
      <c r="Q194" s="118">
        <v>-2711.043096803979</v>
      </c>
      <c r="R194" s="118"/>
      <c r="S194" s="118"/>
      <c r="T194" s="118"/>
      <c r="U194" s="118"/>
      <c r="V194" s="118">
        <v>-2711.043096803979</v>
      </c>
      <c r="W194" s="118"/>
      <c r="X194" s="118"/>
      <c r="Y194" s="118"/>
      <c r="Z194" s="118"/>
      <c r="AA194" s="118"/>
      <c r="AB194" s="118"/>
      <c r="AC194" s="118"/>
      <c r="AD194" s="118"/>
      <c r="AE194" s="118"/>
      <c r="AF194" s="118"/>
      <c r="AG194" s="118">
        <v>0.0</v>
      </c>
      <c r="AH194" s="118">
        <v>0.0</v>
      </c>
      <c r="AI194" s="118"/>
      <c r="AJ194" s="118"/>
      <c r="AK194" s="118"/>
      <c r="AL194" s="118"/>
      <c r="AM194" s="118"/>
      <c r="AN194" s="118"/>
      <c r="AO194" s="118"/>
      <c r="AP194" s="118"/>
      <c r="AQ194" s="118"/>
      <c r="AR194" s="118"/>
      <c r="AS194" s="118"/>
      <c r="AT194" s="118"/>
      <c r="AU194" s="118"/>
      <c r="AV194" s="118"/>
      <c r="AW194" s="118">
        <v>8319.26321266004</v>
      </c>
      <c r="AX194" s="118">
        <v>-62629.10855342095</v>
      </c>
      <c r="AY194" s="118">
        <v>8790.517863738292</v>
      </c>
      <c r="AZ194" s="118">
        <v>-43103.934644681554</v>
      </c>
      <c r="BA194" s="118">
        <v>8604.319626553943</v>
      </c>
      <c r="BB194" s="118">
        <v>-15137.515413010975</v>
      </c>
      <c r="BC194" s="118">
        <v>7409.8299574968605</v>
      </c>
      <c r="BD194" s="118">
        <v>-19005.687974870165</v>
      </c>
      <c r="BE194" s="118">
        <v>15920.471946069014</v>
      </c>
      <c r="BF194" s="118">
        <v>-10857.80971515274</v>
      </c>
      <c r="BG194" s="118"/>
      <c r="BH194" s="118"/>
      <c r="BI194" s="118"/>
      <c r="BJ194" s="118"/>
      <c r="BK194" s="118"/>
      <c r="BL194" s="118"/>
      <c r="BM194" s="118"/>
      <c r="BN194" s="118"/>
      <c r="BO194" s="118">
        <v>0.0</v>
      </c>
      <c r="BP194" s="118">
        <v>0.0</v>
      </c>
      <c r="BQ194" s="118"/>
      <c r="BR194" s="118"/>
      <c r="BS194" s="118">
        <v>0.0</v>
      </c>
      <c r="BT194" s="118">
        <v>0.0</v>
      </c>
      <c r="BU194" s="118">
        <v>0.0</v>
      </c>
      <c r="BV194" s="118">
        <v>0.0</v>
      </c>
      <c r="BW194" s="118"/>
      <c r="BX194" s="118"/>
      <c r="BY194" s="118"/>
      <c r="BZ194" s="118"/>
      <c r="CA194" s="119">
        <v>45813.0</v>
      </c>
      <c r="CB194" s="117" t="s">
        <v>369</v>
      </c>
      <c r="CC194" s="117" t="s">
        <v>370</v>
      </c>
      <c r="CD194" s="117" t="s">
        <v>525</v>
      </c>
      <c r="CE194" s="118">
        <v>4455.97</v>
      </c>
      <c r="CF194" s="118">
        <v>25.0</v>
      </c>
      <c r="CG194" s="118">
        <v>23.0</v>
      </c>
      <c r="CH194" s="117" t="s">
        <v>247</v>
      </c>
      <c r="CI194" s="117"/>
      <c r="CJ194" s="117"/>
      <c r="CK194" s="117" t="s">
        <v>372</v>
      </c>
      <c r="CL194" s="119">
        <v>46179.0</v>
      </c>
      <c r="CM194" s="117" t="s">
        <v>358</v>
      </c>
    </row>
    <row r="195">
      <c r="A195" s="114" t="s">
        <v>666</v>
      </c>
      <c r="B195" s="114" t="s">
        <v>691</v>
      </c>
      <c r="C195" s="114" t="s">
        <v>27</v>
      </c>
      <c r="D195" s="114" t="s">
        <v>490</v>
      </c>
      <c r="E195" s="114" t="s">
        <v>349</v>
      </c>
      <c r="F195" s="114"/>
      <c r="G195" s="114"/>
      <c r="H195" s="114"/>
      <c r="I195" s="115">
        <v>21512.0</v>
      </c>
      <c r="J195" s="114" t="s">
        <v>867</v>
      </c>
      <c r="K195" s="114" t="s">
        <v>491</v>
      </c>
      <c r="L195" s="116">
        <v>45813.0</v>
      </c>
      <c r="M195" s="114" t="s">
        <v>351</v>
      </c>
      <c r="N195" s="115">
        <v>6.0</v>
      </c>
      <c r="O195" s="114" t="s">
        <v>352</v>
      </c>
      <c r="P195" s="114" t="s">
        <v>975</v>
      </c>
      <c r="Q195" s="115">
        <v>-288.19660234784084</v>
      </c>
      <c r="R195" s="115"/>
      <c r="S195" s="115"/>
      <c r="T195" s="115"/>
      <c r="U195" s="115"/>
      <c r="V195" s="115">
        <v>-288.19660234784084</v>
      </c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>
        <v>0.0</v>
      </c>
      <c r="AH195" s="115">
        <v>0.0</v>
      </c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>
        <v>8319.26321266004</v>
      </c>
      <c r="AX195" s="115">
        <v>-62629.10855342095</v>
      </c>
      <c r="AY195" s="115">
        <v>8790.517863738292</v>
      </c>
      <c r="AZ195" s="115">
        <v>-43103.934644681554</v>
      </c>
      <c r="BA195" s="115">
        <v>8604.319626553943</v>
      </c>
      <c r="BB195" s="115">
        <v>-15137.515413010975</v>
      </c>
      <c r="BC195" s="115">
        <v>7409.8299574968605</v>
      </c>
      <c r="BD195" s="115">
        <v>-19005.687974870165</v>
      </c>
      <c r="BE195" s="115">
        <v>15920.471946069014</v>
      </c>
      <c r="BF195" s="115">
        <v>-10857.80971515274</v>
      </c>
      <c r="BG195" s="115"/>
      <c r="BH195" s="115"/>
      <c r="BI195" s="115"/>
      <c r="BJ195" s="115"/>
      <c r="BK195" s="115"/>
      <c r="BL195" s="115"/>
      <c r="BM195" s="115"/>
      <c r="BN195" s="115"/>
      <c r="BO195" s="115">
        <v>0.0</v>
      </c>
      <c r="BP195" s="115">
        <v>0.0</v>
      </c>
      <c r="BQ195" s="115"/>
      <c r="BR195" s="115"/>
      <c r="BS195" s="115">
        <v>0.0</v>
      </c>
      <c r="BT195" s="115">
        <v>0.0</v>
      </c>
      <c r="BU195" s="115">
        <v>0.0</v>
      </c>
      <c r="BV195" s="115">
        <v>0.0</v>
      </c>
      <c r="BW195" s="115"/>
      <c r="BX195" s="115"/>
      <c r="BY195" s="115"/>
      <c r="BZ195" s="115"/>
      <c r="CA195" s="116">
        <v>45813.0</v>
      </c>
      <c r="CB195" s="114" t="s">
        <v>498</v>
      </c>
      <c r="CC195" s="114" t="s">
        <v>370</v>
      </c>
      <c r="CD195" s="114" t="s">
        <v>492</v>
      </c>
      <c r="CE195" s="115">
        <v>2614.1</v>
      </c>
      <c r="CF195" s="115">
        <v>25.0</v>
      </c>
      <c r="CG195" s="115">
        <v>23.0</v>
      </c>
      <c r="CH195" s="114" t="s">
        <v>247</v>
      </c>
      <c r="CI195" s="114"/>
      <c r="CJ195" s="114"/>
      <c r="CK195" s="114" t="s">
        <v>372</v>
      </c>
      <c r="CL195" s="116">
        <v>46179.0</v>
      </c>
      <c r="CM195" s="114" t="s">
        <v>358</v>
      </c>
    </row>
    <row r="196">
      <c r="A196" s="117" t="s">
        <v>666</v>
      </c>
      <c r="B196" s="117" t="s">
        <v>672</v>
      </c>
      <c r="C196" s="117" t="s">
        <v>27</v>
      </c>
      <c r="D196" s="117" t="s">
        <v>490</v>
      </c>
      <c r="E196" s="117" t="s">
        <v>349</v>
      </c>
      <c r="F196" s="117"/>
      <c r="G196" s="117"/>
      <c r="H196" s="117"/>
      <c r="I196" s="118">
        <v>21513.0</v>
      </c>
      <c r="J196" s="117" t="s">
        <v>867</v>
      </c>
      <c r="K196" s="117" t="s">
        <v>491</v>
      </c>
      <c r="L196" s="119">
        <v>45813.0</v>
      </c>
      <c r="M196" s="117" t="s">
        <v>351</v>
      </c>
      <c r="N196" s="118">
        <v>6.0</v>
      </c>
      <c r="O196" s="117" t="s">
        <v>352</v>
      </c>
      <c r="P196" s="117" t="s">
        <v>975</v>
      </c>
      <c r="Q196" s="118">
        <v>-2829.252906951531</v>
      </c>
      <c r="R196" s="118"/>
      <c r="S196" s="118"/>
      <c r="T196" s="118"/>
      <c r="U196" s="118"/>
      <c r="V196" s="118">
        <v>-2829.252906951531</v>
      </c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/>
      <c r="AG196" s="118">
        <v>0.0</v>
      </c>
      <c r="AH196" s="118">
        <v>0.0</v>
      </c>
      <c r="AI196" s="118"/>
      <c r="AJ196" s="118"/>
      <c r="AK196" s="118"/>
      <c r="AL196" s="118"/>
      <c r="AM196" s="118"/>
      <c r="AN196" s="118"/>
      <c r="AO196" s="118"/>
      <c r="AP196" s="118"/>
      <c r="AQ196" s="118"/>
      <c r="AR196" s="118"/>
      <c r="AS196" s="118"/>
      <c r="AT196" s="118"/>
      <c r="AU196" s="118"/>
      <c r="AV196" s="118"/>
      <c r="AW196" s="118">
        <v>8319.26321266004</v>
      </c>
      <c r="AX196" s="118">
        <v>-62629.10855342095</v>
      </c>
      <c r="AY196" s="118">
        <v>8790.517863738292</v>
      </c>
      <c r="AZ196" s="118">
        <v>-43103.934644681554</v>
      </c>
      <c r="BA196" s="118">
        <v>8604.319626553943</v>
      </c>
      <c r="BB196" s="118">
        <v>-15137.515413010975</v>
      </c>
      <c r="BC196" s="118">
        <v>7409.8299574968605</v>
      </c>
      <c r="BD196" s="118">
        <v>-19005.687974870165</v>
      </c>
      <c r="BE196" s="118">
        <v>15920.471946069014</v>
      </c>
      <c r="BF196" s="118">
        <v>-10857.80971515274</v>
      </c>
      <c r="BG196" s="118"/>
      <c r="BH196" s="118"/>
      <c r="BI196" s="118"/>
      <c r="BJ196" s="118"/>
      <c r="BK196" s="118"/>
      <c r="BL196" s="118"/>
      <c r="BM196" s="118"/>
      <c r="BN196" s="118"/>
      <c r="BO196" s="118">
        <v>0.0</v>
      </c>
      <c r="BP196" s="118">
        <v>0.0</v>
      </c>
      <c r="BQ196" s="118"/>
      <c r="BR196" s="118"/>
      <c r="BS196" s="118">
        <v>0.0</v>
      </c>
      <c r="BT196" s="118">
        <v>0.0</v>
      </c>
      <c r="BU196" s="118">
        <v>0.0</v>
      </c>
      <c r="BV196" s="118">
        <v>0.0</v>
      </c>
      <c r="BW196" s="118"/>
      <c r="BX196" s="118"/>
      <c r="BY196" s="118"/>
      <c r="BZ196" s="118"/>
      <c r="CA196" s="119">
        <v>45813.0</v>
      </c>
      <c r="CB196" s="117" t="s">
        <v>498</v>
      </c>
      <c r="CC196" s="117" t="s">
        <v>370</v>
      </c>
      <c r="CD196" s="117" t="s">
        <v>492</v>
      </c>
      <c r="CE196" s="118">
        <v>2318.29</v>
      </c>
      <c r="CF196" s="118">
        <v>25.0</v>
      </c>
      <c r="CG196" s="118">
        <v>23.0</v>
      </c>
      <c r="CH196" s="117" t="s">
        <v>247</v>
      </c>
      <c r="CI196" s="117"/>
      <c r="CJ196" s="117"/>
      <c r="CK196" s="117" t="s">
        <v>372</v>
      </c>
      <c r="CL196" s="119">
        <v>46179.0</v>
      </c>
      <c r="CM196" s="117" t="s">
        <v>358</v>
      </c>
    </row>
    <row r="197">
      <c r="A197" s="114" t="s">
        <v>644</v>
      </c>
      <c r="B197" s="114" t="s">
        <v>693</v>
      </c>
      <c r="C197" s="114" t="s">
        <v>27</v>
      </c>
      <c r="D197" s="114" t="s">
        <v>490</v>
      </c>
      <c r="E197" s="114" t="s">
        <v>349</v>
      </c>
      <c r="F197" s="114"/>
      <c r="G197" s="114"/>
      <c r="H197" s="114"/>
      <c r="I197" s="115">
        <v>21403.0</v>
      </c>
      <c r="J197" s="114" t="s">
        <v>867</v>
      </c>
      <c r="K197" s="114" t="s">
        <v>491</v>
      </c>
      <c r="L197" s="116">
        <v>45813.0</v>
      </c>
      <c r="M197" s="114" t="s">
        <v>351</v>
      </c>
      <c r="N197" s="115">
        <v>6.0</v>
      </c>
      <c r="O197" s="114" t="s">
        <v>352</v>
      </c>
      <c r="P197" s="114" t="s">
        <v>975</v>
      </c>
      <c r="Q197" s="115">
        <v>-357.33344510084635</v>
      </c>
      <c r="R197" s="115"/>
      <c r="S197" s="115"/>
      <c r="T197" s="115"/>
      <c r="U197" s="115"/>
      <c r="V197" s="115">
        <v>-357.33344510084635</v>
      </c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>
        <v>0.0</v>
      </c>
      <c r="AH197" s="115">
        <v>0.0</v>
      </c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  <c r="AW197" s="115">
        <v>8319.26321266004</v>
      </c>
      <c r="AX197" s="115">
        <v>-62629.10855342095</v>
      </c>
      <c r="AY197" s="115">
        <v>8790.517863738292</v>
      </c>
      <c r="AZ197" s="115">
        <v>-43103.934644681554</v>
      </c>
      <c r="BA197" s="115">
        <v>8604.319626553943</v>
      </c>
      <c r="BB197" s="115">
        <v>-15137.515413010975</v>
      </c>
      <c r="BC197" s="115">
        <v>7409.8299574968605</v>
      </c>
      <c r="BD197" s="115">
        <v>-19005.687974870165</v>
      </c>
      <c r="BE197" s="115">
        <v>15920.471946069014</v>
      </c>
      <c r="BF197" s="115">
        <v>-10857.80971515274</v>
      </c>
      <c r="BG197" s="115"/>
      <c r="BH197" s="115"/>
      <c r="BI197" s="115"/>
      <c r="BJ197" s="115"/>
      <c r="BK197" s="115"/>
      <c r="BL197" s="115"/>
      <c r="BM197" s="115"/>
      <c r="BN197" s="115"/>
      <c r="BO197" s="115">
        <v>0.0</v>
      </c>
      <c r="BP197" s="115">
        <v>0.0</v>
      </c>
      <c r="BQ197" s="115"/>
      <c r="BR197" s="115"/>
      <c r="BS197" s="115">
        <v>0.0</v>
      </c>
      <c r="BT197" s="115">
        <v>0.0</v>
      </c>
      <c r="BU197" s="115">
        <v>0.0</v>
      </c>
      <c r="BV197" s="115">
        <v>0.0</v>
      </c>
      <c r="BW197" s="115"/>
      <c r="BX197" s="115"/>
      <c r="BY197" s="115"/>
      <c r="BZ197" s="115"/>
      <c r="CA197" s="116">
        <v>45813.0</v>
      </c>
      <c r="CB197" s="114" t="s">
        <v>369</v>
      </c>
      <c r="CC197" s="114" t="s">
        <v>370</v>
      </c>
      <c r="CD197" s="114" t="s">
        <v>525</v>
      </c>
      <c r="CE197" s="115">
        <v>10297.92</v>
      </c>
      <c r="CF197" s="115">
        <v>25.0</v>
      </c>
      <c r="CG197" s="115">
        <v>23.0</v>
      </c>
      <c r="CH197" s="114" t="s">
        <v>247</v>
      </c>
      <c r="CI197" s="114"/>
      <c r="CJ197" s="114"/>
      <c r="CK197" s="114" t="s">
        <v>372</v>
      </c>
      <c r="CL197" s="116">
        <v>46179.0</v>
      </c>
      <c r="CM197" s="114" t="s">
        <v>358</v>
      </c>
    </row>
    <row r="198">
      <c r="A198" s="117" t="s">
        <v>679</v>
      </c>
      <c r="B198" s="117" t="s">
        <v>680</v>
      </c>
      <c r="C198" s="117" t="s">
        <v>27</v>
      </c>
      <c r="D198" s="117" t="s">
        <v>367</v>
      </c>
      <c r="E198" s="117" t="s">
        <v>349</v>
      </c>
      <c r="F198" s="117"/>
      <c r="G198" s="117"/>
      <c r="H198" s="117"/>
      <c r="I198" s="118">
        <v>13135.0</v>
      </c>
      <c r="J198" s="117" t="s">
        <v>868</v>
      </c>
      <c r="K198" s="117" t="s">
        <v>368</v>
      </c>
      <c r="L198" s="119">
        <v>45813.0</v>
      </c>
      <c r="M198" s="117" t="s">
        <v>351</v>
      </c>
      <c r="N198" s="118">
        <v>6.0</v>
      </c>
      <c r="O198" s="117" t="s">
        <v>352</v>
      </c>
      <c r="P198" s="117" t="s">
        <v>975</v>
      </c>
      <c r="Q198" s="118">
        <v>-5838.03722545471</v>
      </c>
      <c r="R198" s="118"/>
      <c r="S198" s="118"/>
      <c r="T198" s="118"/>
      <c r="U198" s="118"/>
      <c r="V198" s="118">
        <v>-5838.03722545471</v>
      </c>
      <c r="W198" s="118"/>
      <c r="X198" s="118"/>
      <c r="Y198" s="118"/>
      <c r="Z198" s="118"/>
      <c r="AA198" s="118"/>
      <c r="AB198" s="118"/>
      <c r="AC198" s="118"/>
      <c r="AD198" s="118"/>
      <c r="AE198" s="118"/>
      <c r="AF198" s="118"/>
      <c r="AG198" s="118">
        <v>0.0</v>
      </c>
      <c r="AH198" s="118">
        <v>0.0</v>
      </c>
      <c r="AI198" s="118"/>
      <c r="AJ198" s="118"/>
      <c r="AK198" s="118"/>
      <c r="AL198" s="118"/>
      <c r="AM198" s="118"/>
      <c r="AN198" s="118"/>
      <c r="AO198" s="118"/>
      <c r="AP198" s="118"/>
      <c r="AQ198" s="118"/>
      <c r="AR198" s="118"/>
      <c r="AS198" s="118"/>
      <c r="AT198" s="118"/>
      <c r="AU198" s="118"/>
      <c r="AV198" s="118"/>
      <c r="AW198" s="118">
        <v>11184.929088832523</v>
      </c>
      <c r="AX198" s="118">
        <v>-96487.49305941851</v>
      </c>
      <c r="AY198" s="118">
        <v>11594.928030384699</v>
      </c>
      <c r="AZ198" s="118">
        <v>-60142.20204201122</v>
      </c>
      <c r="BA198" s="118">
        <v>12930.636954517982</v>
      </c>
      <c r="BB198" s="118">
        <v>-35958.57908428228</v>
      </c>
      <c r="BC198" s="118">
        <v>10401.70938539422</v>
      </c>
      <c r="BD198" s="118">
        <v>-21905.234858248892</v>
      </c>
      <c r="BE198" s="118">
        <v>17067.10749010234</v>
      </c>
      <c r="BF198" s="118">
        <v>-28591.524147011973</v>
      </c>
      <c r="BG198" s="118"/>
      <c r="BH198" s="118"/>
      <c r="BI198" s="118"/>
      <c r="BJ198" s="118"/>
      <c r="BK198" s="118"/>
      <c r="BL198" s="118"/>
      <c r="BM198" s="118"/>
      <c r="BN198" s="118"/>
      <c r="BO198" s="118">
        <v>0.0</v>
      </c>
      <c r="BP198" s="118">
        <v>0.0</v>
      </c>
      <c r="BQ198" s="118"/>
      <c r="BR198" s="118"/>
      <c r="BS198" s="118">
        <v>0.0</v>
      </c>
      <c r="BT198" s="118">
        <v>0.0</v>
      </c>
      <c r="BU198" s="118">
        <v>0.0</v>
      </c>
      <c r="BV198" s="118">
        <v>0.0</v>
      </c>
      <c r="BW198" s="118"/>
      <c r="BX198" s="118"/>
      <c r="BY198" s="118"/>
      <c r="BZ198" s="118"/>
      <c r="CA198" s="119">
        <v>45813.0</v>
      </c>
      <c r="CB198" s="117" t="s">
        <v>369</v>
      </c>
      <c r="CC198" s="117" t="s">
        <v>370</v>
      </c>
      <c r="CD198" s="117" t="s">
        <v>371</v>
      </c>
      <c r="CE198" s="118">
        <v>6649.15</v>
      </c>
      <c r="CF198" s="118">
        <v>25.0</v>
      </c>
      <c r="CG198" s="118">
        <v>23.0</v>
      </c>
      <c r="CH198" s="117" t="s">
        <v>247</v>
      </c>
      <c r="CI198" s="117"/>
      <c r="CJ198" s="117"/>
      <c r="CK198" s="117" t="s">
        <v>372</v>
      </c>
      <c r="CL198" s="119">
        <v>46179.0</v>
      </c>
      <c r="CM198" s="117" t="s">
        <v>358</v>
      </c>
    </row>
    <row r="199">
      <c r="A199" s="114" t="s">
        <v>666</v>
      </c>
      <c r="B199" s="114" t="s">
        <v>667</v>
      </c>
      <c r="C199" s="114" t="s">
        <v>27</v>
      </c>
      <c r="D199" s="114" t="s">
        <v>490</v>
      </c>
      <c r="E199" s="114" t="s">
        <v>349</v>
      </c>
      <c r="F199" s="114"/>
      <c r="G199" s="114"/>
      <c r="H199" s="114"/>
      <c r="I199" s="115">
        <v>21515.0</v>
      </c>
      <c r="J199" s="114" t="s">
        <v>867</v>
      </c>
      <c r="K199" s="114" t="s">
        <v>491</v>
      </c>
      <c r="L199" s="116">
        <v>45813.0</v>
      </c>
      <c r="M199" s="114" t="s">
        <v>351</v>
      </c>
      <c r="N199" s="115">
        <v>6.0</v>
      </c>
      <c r="O199" s="114" t="s">
        <v>352</v>
      </c>
      <c r="P199" s="114" t="s">
        <v>975</v>
      </c>
      <c r="Q199" s="115">
        <v>-1125.49349797656</v>
      </c>
      <c r="R199" s="115"/>
      <c r="S199" s="115"/>
      <c r="T199" s="115"/>
      <c r="U199" s="115"/>
      <c r="V199" s="115">
        <v>-1125.49349797656</v>
      </c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>
        <v>0.0</v>
      </c>
      <c r="AH199" s="115">
        <v>0.0</v>
      </c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>
        <v>8319.26321266004</v>
      </c>
      <c r="AX199" s="115">
        <v>-62629.10855342095</v>
      </c>
      <c r="AY199" s="115">
        <v>8790.517863738292</v>
      </c>
      <c r="AZ199" s="115">
        <v>-43103.934644681554</v>
      </c>
      <c r="BA199" s="115">
        <v>8604.319626553943</v>
      </c>
      <c r="BB199" s="115">
        <v>-15137.515413010975</v>
      </c>
      <c r="BC199" s="115">
        <v>7409.8299574968605</v>
      </c>
      <c r="BD199" s="115">
        <v>-19005.687974870165</v>
      </c>
      <c r="BE199" s="115">
        <v>15920.471946069014</v>
      </c>
      <c r="BF199" s="115">
        <v>-10857.80971515274</v>
      </c>
      <c r="BG199" s="115"/>
      <c r="BH199" s="115"/>
      <c r="BI199" s="115"/>
      <c r="BJ199" s="115"/>
      <c r="BK199" s="115"/>
      <c r="BL199" s="115"/>
      <c r="BM199" s="115"/>
      <c r="BN199" s="115"/>
      <c r="BO199" s="115">
        <v>0.0</v>
      </c>
      <c r="BP199" s="115">
        <v>0.0</v>
      </c>
      <c r="BQ199" s="115"/>
      <c r="BR199" s="115"/>
      <c r="BS199" s="115">
        <v>0.0</v>
      </c>
      <c r="BT199" s="115">
        <v>0.0</v>
      </c>
      <c r="BU199" s="115">
        <v>0.0</v>
      </c>
      <c r="BV199" s="115">
        <v>0.0</v>
      </c>
      <c r="BW199" s="115"/>
      <c r="BX199" s="115"/>
      <c r="BY199" s="115"/>
      <c r="BZ199" s="115"/>
      <c r="CA199" s="116">
        <v>45813.0</v>
      </c>
      <c r="CB199" s="114" t="s">
        <v>498</v>
      </c>
      <c r="CC199" s="114" t="s">
        <v>370</v>
      </c>
      <c r="CD199" s="114" t="s">
        <v>492</v>
      </c>
      <c r="CE199" s="115">
        <v>5937.45</v>
      </c>
      <c r="CF199" s="115">
        <v>25.0</v>
      </c>
      <c r="CG199" s="115">
        <v>23.0</v>
      </c>
      <c r="CH199" s="114" t="s">
        <v>247</v>
      </c>
      <c r="CI199" s="114"/>
      <c r="CJ199" s="114"/>
      <c r="CK199" s="114" t="s">
        <v>372</v>
      </c>
      <c r="CL199" s="116">
        <v>46179.0</v>
      </c>
      <c r="CM199" s="114" t="s">
        <v>358</v>
      </c>
    </row>
    <row r="200">
      <c r="A200" s="117" t="s">
        <v>659</v>
      </c>
      <c r="B200" s="117" t="s">
        <v>673</v>
      </c>
      <c r="C200" s="117" t="s">
        <v>25</v>
      </c>
      <c r="D200" s="117" t="s">
        <v>382</v>
      </c>
      <c r="E200" s="117" t="s">
        <v>349</v>
      </c>
      <c r="F200" s="117"/>
      <c r="G200" s="117"/>
      <c r="H200" s="117"/>
      <c r="I200" s="118">
        <v>13105.0</v>
      </c>
      <c r="J200" s="117" t="s">
        <v>874</v>
      </c>
      <c r="K200" s="117" t="s">
        <v>383</v>
      </c>
      <c r="L200" s="119">
        <v>45813.0</v>
      </c>
      <c r="M200" s="117" t="s">
        <v>351</v>
      </c>
      <c r="N200" s="118">
        <v>6.0</v>
      </c>
      <c r="O200" s="117" t="s">
        <v>352</v>
      </c>
      <c r="P200" s="117" t="s">
        <v>975</v>
      </c>
      <c r="Q200" s="118">
        <v>-2781.130680668496</v>
      </c>
      <c r="R200" s="118"/>
      <c r="S200" s="118"/>
      <c r="T200" s="118"/>
      <c r="U200" s="118"/>
      <c r="V200" s="118">
        <v>-2781.130680668496</v>
      </c>
      <c r="W200" s="118"/>
      <c r="X200" s="118"/>
      <c r="Y200" s="118"/>
      <c r="Z200" s="118"/>
      <c r="AA200" s="118"/>
      <c r="AB200" s="118"/>
      <c r="AC200" s="118"/>
      <c r="AD200" s="118"/>
      <c r="AE200" s="118"/>
      <c r="AF200" s="118"/>
      <c r="AG200" s="118">
        <v>0.0</v>
      </c>
      <c r="AH200" s="118">
        <v>0.0</v>
      </c>
      <c r="AI200" s="118"/>
      <c r="AJ200" s="118"/>
      <c r="AK200" s="118"/>
      <c r="AL200" s="118"/>
      <c r="AM200" s="118"/>
      <c r="AN200" s="118"/>
      <c r="AO200" s="118"/>
      <c r="AP200" s="118"/>
      <c r="AQ200" s="118"/>
      <c r="AR200" s="118"/>
      <c r="AS200" s="118"/>
      <c r="AT200" s="118"/>
      <c r="AU200" s="118"/>
      <c r="AV200" s="118"/>
      <c r="AW200" s="118">
        <v>4230.686608128652</v>
      </c>
      <c r="AX200" s="118">
        <v>-36636.17153084852</v>
      </c>
      <c r="AY200" s="118">
        <v>8711.752645028697</v>
      </c>
      <c r="AZ200" s="118">
        <v>-31035.38049908031</v>
      </c>
      <c r="BA200" s="118">
        <v>6845.664975164651</v>
      </c>
      <c r="BB200" s="118">
        <v>-19052.04926904127</v>
      </c>
      <c r="BC200" s="118">
        <v>15978.68802112385</v>
      </c>
      <c r="BD200" s="118">
        <v>-10631.00163863007</v>
      </c>
      <c r="BE200" s="118">
        <v>10153.688643283876</v>
      </c>
      <c r="BF200" s="118">
        <v>-27707.759319654273</v>
      </c>
      <c r="BG200" s="118"/>
      <c r="BH200" s="118"/>
      <c r="BI200" s="118"/>
      <c r="BJ200" s="118"/>
      <c r="BK200" s="118"/>
      <c r="BL200" s="118"/>
      <c r="BM200" s="118"/>
      <c r="BN200" s="118"/>
      <c r="BO200" s="118">
        <v>0.0</v>
      </c>
      <c r="BP200" s="118">
        <v>0.0</v>
      </c>
      <c r="BQ200" s="118"/>
      <c r="BR200" s="118"/>
      <c r="BS200" s="118">
        <v>0.0</v>
      </c>
      <c r="BT200" s="118">
        <v>0.0</v>
      </c>
      <c r="BU200" s="118">
        <v>0.0</v>
      </c>
      <c r="BV200" s="118">
        <v>0.0</v>
      </c>
      <c r="BW200" s="118"/>
      <c r="BX200" s="118"/>
      <c r="BY200" s="118"/>
      <c r="BZ200" s="118"/>
      <c r="CA200" s="119">
        <v>45813.0</v>
      </c>
      <c r="CB200" s="117" t="s">
        <v>384</v>
      </c>
      <c r="CC200" s="117" t="s">
        <v>385</v>
      </c>
      <c r="CD200" s="117" t="s">
        <v>386</v>
      </c>
      <c r="CE200" s="118">
        <v>18321.34</v>
      </c>
      <c r="CF200" s="118">
        <v>25.0</v>
      </c>
      <c r="CG200" s="118">
        <v>23.0</v>
      </c>
      <c r="CH200" s="117" t="s">
        <v>247</v>
      </c>
      <c r="CI200" s="117"/>
      <c r="CJ200" s="117"/>
      <c r="CK200" s="117" t="s">
        <v>372</v>
      </c>
      <c r="CL200" s="119">
        <v>46179.0</v>
      </c>
      <c r="CM200" s="117" t="s">
        <v>358</v>
      </c>
    </row>
    <row r="201">
      <c r="A201" s="114" t="s">
        <v>666</v>
      </c>
      <c r="B201" s="114" t="s">
        <v>668</v>
      </c>
      <c r="C201" s="114" t="s">
        <v>27</v>
      </c>
      <c r="D201" s="114" t="s">
        <v>490</v>
      </c>
      <c r="E201" s="114" t="s">
        <v>349</v>
      </c>
      <c r="F201" s="114"/>
      <c r="G201" s="114"/>
      <c r="H201" s="114"/>
      <c r="I201" s="115">
        <v>21514.0</v>
      </c>
      <c r="J201" s="114" t="s">
        <v>867</v>
      </c>
      <c r="K201" s="114" t="s">
        <v>491</v>
      </c>
      <c r="L201" s="116">
        <v>45813.0</v>
      </c>
      <c r="M201" s="114" t="s">
        <v>351</v>
      </c>
      <c r="N201" s="115">
        <v>6.0</v>
      </c>
      <c r="O201" s="114" t="s">
        <v>352</v>
      </c>
      <c r="P201" s="114" t="s">
        <v>975</v>
      </c>
      <c r="Q201" s="115">
        <v>-871.4809274652995</v>
      </c>
      <c r="R201" s="115"/>
      <c r="S201" s="115"/>
      <c r="T201" s="115"/>
      <c r="U201" s="115"/>
      <c r="V201" s="115">
        <v>-871.4809274652995</v>
      </c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>
        <v>0.0</v>
      </c>
      <c r="AH201" s="115">
        <v>0.0</v>
      </c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  <c r="AW201" s="115">
        <v>8319.26321266004</v>
      </c>
      <c r="AX201" s="115">
        <v>-62629.10855342095</v>
      </c>
      <c r="AY201" s="115">
        <v>8790.517863738292</v>
      </c>
      <c r="AZ201" s="115">
        <v>-43103.934644681554</v>
      </c>
      <c r="BA201" s="115">
        <v>8604.319626553943</v>
      </c>
      <c r="BB201" s="115">
        <v>-15137.515413010975</v>
      </c>
      <c r="BC201" s="115">
        <v>7409.8299574968605</v>
      </c>
      <c r="BD201" s="115">
        <v>-19005.687974870165</v>
      </c>
      <c r="BE201" s="115">
        <v>15920.471946069014</v>
      </c>
      <c r="BF201" s="115">
        <v>-10857.80971515274</v>
      </c>
      <c r="BG201" s="115"/>
      <c r="BH201" s="115"/>
      <c r="BI201" s="115"/>
      <c r="BJ201" s="115"/>
      <c r="BK201" s="115"/>
      <c r="BL201" s="115"/>
      <c r="BM201" s="115"/>
      <c r="BN201" s="115"/>
      <c r="BO201" s="115">
        <v>0.0</v>
      </c>
      <c r="BP201" s="115">
        <v>0.0</v>
      </c>
      <c r="BQ201" s="115"/>
      <c r="BR201" s="115"/>
      <c r="BS201" s="115">
        <v>0.0</v>
      </c>
      <c r="BT201" s="115">
        <v>0.0</v>
      </c>
      <c r="BU201" s="115">
        <v>0.0</v>
      </c>
      <c r="BV201" s="115">
        <v>0.0</v>
      </c>
      <c r="BW201" s="115"/>
      <c r="BX201" s="115"/>
      <c r="BY201" s="115"/>
      <c r="BZ201" s="115"/>
      <c r="CA201" s="116">
        <v>45813.0</v>
      </c>
      <c r="CB201" s="114" t="s">
        <v>498</v>
      </c>
      <c r="CC201" s="114" t="s">
        <v>370</v>
      </c>
      <c r="CD201" s="114" t="s">
        <v>492</v>
      </c>
      <c r="CE201" s="115">
        <v>3384.79</v>
      </c>
      <c r="CF201" s="115">
        <v>25.0</v>
      </c>
      <c r="CG201" s="115">
        <v>23.0</v>
      </c>
      <c r="CH201" s="114" t="s">
        <v>247</v>
      </c>
      <c r="CI201" s="114"/>
      <c r="CJ201" s="114"/>
      <c r="CK201" s="114" t="s">
        <v>372</v>
      </c>
      <c r="CL201" s="116">
        <v>46179.0</v>
      </c>
      <c r="CM201" s="114" t="s">
        <v>358</v>
      </c>
    </row>
    <row r="202">
      <c r="A202" s="117" t="s">
        <v>683</v>
      </c>
      <c r="B202" s="117" t="s">
        <v>684</v>
      </c>
      <c r="C202" s="117" t="s">
        <v>25</v>
      </c>
      <c r="D202" s="117" t="s">
        <v>437</v>
      </c>
      <c r="E202" s="117" t="s">
        <v>349</v>
      </c>
      <c r="F202" s="117"/>
      <c r="G202" s="117"/>
      <c r="H202" s="117"/>
      <c r="I202" s="118">
        <v>21788.0</v>
      </c>
      <c r="J202" s="117" t="s">
        <v>832</v>
      </c>
      <c r="K202" s="117" t="s">
        <v>438</v>
      </c>
      <c r="L202" s="119">
        <v>45813.0</v>
      </c>
      <c r="M202" s="117" t="s">
        <v>351</v>
      </c>
      <c r="N202" s="118">
        <v>6.0</v>
      </c>
      <c r="O202" s="117" t="s">
        <v>352</v>
      </c>
      <c r="P202" s="117" t="s">
        <v>975</v>
      </c>
      <c r="Q202" s="118">
        <v>2791.054982481579</v>
      </c>
      <c r="R202" s="118"/>
      <c r="S202" s="118"/>
      <c r="T202" s="118"/>
      <c r="U202" s="118"/>
      <c r="V202" s="118">
        <v>2791.054982481579</v>
      </c>
      <c r="W202" s="118"/>
      <c r="X202" s="118"/>
      <c r="Y202" s="118"/>
      <c r="Z202" s="118"/>
      <c r="AA202" s="118"/>
      <c r="AB202" s="118"/>
      <c r="AC202" s="118"/>
      <c r="AD202" s="118"/>
      <c r="AE202" s="118"/>
      <c r="AF202" s="118"/>
      <c r="AG202" s="118">
        <v>0.0</v>
      </c>
      <c r="AH202" s="118">
        <v>0.0</v>
      </c>
      <c r="AI202" s="118"/>
      <c r="AJ202" s="118"/>
      <c r="AK202" s="118"/>
      <c r="AL202" s="118"/>
      <c r="AM202" s="118"/>
      <c r="AN202" s="118"/>
      <c r="AO202" s="118"/>
      <c r="AP202" s="118"/>
      <c r="AQ202" s="118"/>
      <c r="AR202" s="118"/>
      <c r="AS202" s="118"/>
      <c r="AT202" s="118"/>
      <c r="AU202" s="118"/>
      <c r="AV202" s="118"/>
      <c r="AW202" s="118">
        <v>30060.895093085797</v>
      </c>
      <c r="AX202" s="118">
        <v>-44509.93482074301</v>
      </c>
      <c r="AY202" s="118">
        <v>29704.06448947659</v>
      </c>
      <c r="AZ202" s="118">
        <v>-28954.154103869358</v>
      </c>
      <c r="BA202" s="118">
        <v>16355.104404989233</v>
      </c>
      <c r="BB202" s="118">
        <v>-29668.235052328968</v>
      </c>
      <c r="BC202" s="118">
        <v>16431.177726469778</v>
      </c>
      <c r="BD202" s="118">
        <v>-17320.533538515494</v>
      </c>
      <c r="BE202" s="118">
        <v>9893.723601334774</v>
      </c>
      <c r="BF202" s="118">
        <v>-22317.498436628786</v>
      </c>
      <c r="BG202" s="118"/>
      <c r="BH202" s="118"/>
      <c r="BI202" s="118"/>
      <c r="BJ202" s="118"/>
      <c r="BK202" s="118"/>
      <c r="BL202" s="118"/>
      <c r="BM202" s="118"/>
      <c r="BN202" s="118"/>
      <c r="BO202" s="118">
        <v>0.0</v>
      </c>
      <c r="BP202" s="118">
        <v>0.0</v>
      </c>
      <c r="BQ202" s="118"/>
      <c r="BR202" s="118"/>
      <c r="BS202" s="118">
        <v>0.0</v>
      </c>
      <c r="BT202" s="118">
        <v>0.0</v>
      </c>
      <c r="BU202" s="118">
        <v>0.0</v>
      </c>
      <c r="BV202" s="118">
        <v>0.0</v>
      </c>
      <c r="BW202" s="118"/>
      <c r="BX202" s="118"/>
      <c r="BY202" s="118"/>
      <c r="BZ202" s="118"/>
      <c r="CA202" s="119">
        <v>45813.0</v>
      </c>
      <c r="CB202" s="117" t="s">
        <v>354</v>
      </c>
      <c r="CC202" s="117" t="s">
        <v>466</v>
      </c>
      <c r="CD202" s="117" t="s">
        <v>685</v>
      </c>
      <c r="CE202" s="118">
        <v>5824.92</v>
      </c>
      <c r="CF202" s="118">
        <v>25.0</v>
      </c>
      <c r="CG202" s="118">
        <v>23.0</v>
      </c>
      <c r="CH202" s="117" t="s">
        <v>247</v>
      </c>
      <c r="CI202" s="117"/>
      <c r="CJ202" s="117"/>
      <c r="CK202" s="117" t="s">
        <v>357</v>
      </c>
      <c r="CL202" s="119">
        <v>46179.0</v>
      </c>
      <c r="CM202" s="117" t="s">
        <v>358</v>
      </c>
    </row>
    <row r="203">
      <c r="A203" s="114" t="s">
        <v>681</v>
      </c>
      <c r="B203" s="114" t="s">
        <v>182</v>
      </c>
      <c r="C203" s="114" t="s">
        <v>24</v>
      </c>
      <c r="D203" s="114" t="s">
        <v>414</v>
      </c>
      <c r="E203" s="114" t="s">
        <v>349</v>
      </c>
      <c r="F203" s="114"/>
      <c r="G203" s="114"/>
      <c r="H203" s="114"/>
      <c r="I203" s="115">
        <v>14159.0</v>
      </c>
      <c r="J203" s="114" t="s">
        <v>840</v>
      </c>
      <c r="K203" s="114" t="s">
        <v>415</v>
      </c>
      <c r="L203" s="116">
        <v>45813.0</v>
      </c>
      <c r="M203" s="114" t="s">
        <v>351</v>
      </c>
      <c r="N203" s="115">
        <v>6.0</v>
      </c>
      <c r="O203" s="114" t="s">
        <v>352</v>
      </c>
      <c r="P203" s="114" t="s">
        <v>975</v>
      </c>
      <c r="Q203" s="115">
        <v>404.0803990181737</v>
      </c>
      <c r="R203" s="115"/>
      <c r="S203" s="115"/>
      <c r="T203" s="115"/>
      <c r="U203" s="115"/>
      <c r="V203" s="115">
        <v>404.0803990181737</v>
      </c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>
        <v>0.0</v>
      </c>
      <c r="AH203" s="115">
        <v>0.0</v>
      </c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5"/>
      <c r="AV203" s="115"/>
      <c r="AW203" s="115">
        <v>13738.8609769886</v>
      </c>
      <c r="AX203" s="115">
        <v>-18739.371233599806</v>
      </c>
      <c r="AY203" s="115">
        <v>15052.531795071733</v>
      </c>
      <c r="AZ203" s="115">
        <v>-17293.140687626277</v>
      </c>
      <c r="BA203" s="115">
        <v>9327.960995642843</v>
      </c>
      <c r="BB203" s="115">
        <v>-13474.64709036257</v>
      </c>
      <c r="BC203" s="115">
        <v>3508.751482853357</v>
      </c>
      <c r="BD203" s="115">
        <v>-9576.486943893571</v>
      </c>
      <c r="BE203" s="115">
        <v>12015.690227197105</v>
      </c>
      <c r="BF203" s="115">
        <v>-10094.64086087662</v>
      </c>
      <c r="BG203" s="115"/>
      <c r="BH203" s="115"/>
      <c r="BI203" s="115"/>
      <c r="BJ203" s="115"/>
      <c r="BK203" s="115"/>
      <c r="BL203" s="115"/>
      <c r="BM203" s="115"/>
      <c r="BN203" s="115"/>
      <c r="BO203" s="115">
        <v>0.0</v>
      </c>
      <c r="BP203" s="115">
        <v>0.0</v>
      </c>
      <c r="BQ203" s="115"/>
      <c r="BR203" s="115"/>
      <c r="BS203" s="115">
        <v>0.0</v>
      </c>
      <c r="BT203" s="115">
        <v>0.0</v>
      </c>
      <c r="BU203" s="115">
        <v>0.0</v>
      </c>
      <c r="BV203" s="115">
        <v>0.0</v>
      </c>
      <c r="BW203" s="115"/>
      <c r="BX203" s="115"/>
      <c r="BY203" s="115"/>
      <c r="BZ203" s="115"/>
      <c r="CA203" s="116">
        <v>45813.0</v>
      </c>
      <c r="CB203" s="114" t="s">
        <v>354</v>
      </c>
      <c r="CC203" s="114" t="s">
        <v>378</v>
      </c>
      <c r="CD203" s="114" t="s">
        <v>379</v>
      </c>
      <c r="CE203" s="115">
        <v>9136.85</v>
      </c>
      <c r="CF203" s="115">
        <v>25.0</v>
      </c>
      <c r="CG203" s="115">
        <v>23.0</v>
      </c>
      <c r="CH203" s="114" t="s">
        <v>24</v>
      </c>
      <c r="CI203" s="114"/>
      <c r="CJ203" s="114"/>
      <c r="CK203" s="114" t="s">
        <v>357</v>
      </c>
      <c r="CL203" s="116">
        <v>46179.0</v>
      </c>
      <c r="CM203" s="114" t="s">
        <v>358</v>
      </c>
    </row>
    <row r="204">
      <c r="A204" s="117" t="s">
        <v>675</v>
      </c>
      <c r="B204" s="117" t="s">
        <v>676</v>
      </c>
      <c r="C204" s="117" t="s">
        <v>25</v>
      </c>
      <c r="D204" s="117" t="s">
        <v>389</v>
      </c>
      <c r="E204" s="117" t="s">
        <v>349</v>
      </c>
      <c r="F204" s="117"/>
      <c r="G204" s="117"/>
      <c r="H204" s="117"/>
      <c r="I204" s="118">
        <v>19841.0</v>
      </c>
      <c r="J204" s="117" t="s">
        <v>878</v>
      </c>
      <c r="K204" s="117" t="s">
        <v>390</v>
      </c>
      <c r="L204" s="119">
        <v>45813.0</v>
      </c>
      <c r="M204" s="117" t="s">
        <v>351</v>
      </c>
      <c r="N204" s="118">
        <v>6.0</v>
      </c>
      <c r="O204" s="117" t="s">
        <v>352</v>
      </c>
      <c r="P204" s="117" t="s">
        <v>975</v>
      </c>
      <c r="Q204" s="118">
        <v>-2586.897972235392</v>
      </c>
      <c r="R204" s="118"/>
      <c r="S204" s="118"/>
      <c r="T204" s="118"/>
      <c r="U204" s="118"/>
      <c r="V204" s="118">
        <v>-2586.897972235392</v>
      </c>
      <c r="W204" s="118"/>
      <c r="X204" s="118"/>
      <c r="Y204" s="118"/>
      <c r="Z204" s="118"/>
      <c r="AA204" s="118"/>
      <c r="AB204" s="118"/>
      <c r="AC204" s="118"/>
      <c r="AD204" s="118"/>
      <c r="AE204" s="118"/>
      <c r="AF204" s="118"/>
      <c r="AG204" s="118">
        <v>0.0</v>
      </c>
      <c r="AH204" s="118">
        <v>0.0</v>
      </c>
      <c r="AI204" s="118"/>
      <c r="AJ204" s="118"/>
      <c r="AK204" s="118"/>
      <c r="AL204" s="118"/>
      <c r="AM204" s="118"/>
      <c r="AN204" s="118"/>
      <c r="AO204" s="118"/>
      <c r="AP204" s="118"/>
      <c r="AQ204" s="118"/>
      <c r="AR204" s="118"/>
      <c r="AS204" s="118"/>
      <c r="AT204" s="118"/>
      <c r="AU204" s="118"/>
      <c r="AV204" s="118"/>
      <c r="AW204" s="118">
        <v>1673.4524272784197</v>
      </c>
      <c r="AX204" s="118">
        <v>-22765.84884721002</v>
      </c>
      <c r="AY204" s="118">
        <v>3790.8919982060042</v>
      </c>
      <c r="AZ204" s="118">
        <v>-12850.578196194561</v>
      </c>
      <c r="BA204" s="118">
        <v>2061.727152753522</v>
      </c>
      <c r="BB204" s="118">
        <v>-11875.874112280519</v>
      </c>
      <c r="BC204" s="118">
        <v>3115.3119681642843</v>
      </c>
      <c r="BD204" s="118">
        <v>-7478.96841674137</v>
      </c>
      <c r="BE204" s="118">
        <v>2798.9725713715243</v>
      </c>
      <c r="BF204" s="118">
        <v>-8249.463082321436</v>
      </c>
      <c r="BG204" s="118"/>
      <c r="BH204" s="118"/>
      <c r="BI204" s="118"/>
      <c r="BJ204" s="118"/>
      <c r="BK204" s="118"/>
      <c r="BL204" s="118"/>
      <c r="BM204" s="118"/>
      <c r="BN204" s="118"/>
      <c r="BO204" s="118">
        <v>0.0</v>
      </c>
      <c r="BP204" s="118">
        <v>0.0</v>
      </c>
      <c r="BQ204" s="118"/>
      <c r="BR204" s="118"/>
      <c r="BS204" s="118">
        <v>0.0</v>
      </c>
      <c r="BT204" s="118">
        <v>0.0</v>
      </c>
      <c r="BU204" s="118">
        <v>0.0</v>
      </c>
      <c r="BV204" s="118">
        <v>0.0</v>
      </c>
      <c r="BW204" s="118"/>
      <c r="BX204" s="118"/>
      <c r="BY204" s="118"/>
      <c r="BZ204" s="118"/>
      <c r="CA204" s="119">
        <v>45813.0</v>
      </c>
      <c r="CB204" s="117" t="s">
        <v>384</v>
      </c>
      <c r="CC204" s="117" t="s">
        <v>391</v>
      </c>
      <c r="CD204" s="117" t="s">
        <v>392</v>
      </c>
      <c r="CE204" s="118">
        <v>5009.56</v>
      </c>
      <c r="CF204" s="118">
        <v>25.0</v>
      </c>
      <c r="CG204" s="118">
        <v>23.0</v>
      </c>
      <c r="CH204" s="117" t="s">
        <v>247</v>
      </c>
      <c r="CI204" s="117"/>
      <c r="CJ204" s="117"/>
      <c r="CK204" s="117" t="s">
        <v>372</v>
      </c>
      <c r="CL204" s="119">
        <v>46179.0</v>
      </c>
      <c r="CM204" s="117" t="s">
        <v>358</v>
      </c>
    </row>
    <row r="205">
      <c r="A205" s="114" t="s">
        <v>563</v>
      </c>
      <c r="B205" s="114" t="s">
        <v>682</v>
      </c>
      <c r="C205" s="114" t="s">
        <v>26</v>
      </c>
      <c r="D205" s="114" t="s">
        <v>395</v>
      </c>
      <c r="E205" s="114" t="s">
        <v>349</v>
      </c>
      <c r="F205" s="114"/>
      <c r="G205" s="114"/>
      <c r="H205" s="114"/>
      <c r="I205" s="115">
        <v>17777.0</v>
      </c>
      <c r="J205" s="114" t="s">
        <v>878</v>
      </c>
      <c r="K205" s="114" t="s">
        <v>396</v>
      </c>
      <c r="L205" s="116">
        <v>45813.0</v>
      </c>
      <c r="M205" s="114" t="s">
        <v>351</v>
      </c>
      <c r="N205" s="115">
        <v>6.0</v>
      </c>
      <c r="O205" s="114" t="s">
        <v>352</v>
      </c>
      <c r="P205" s="114" t="s">
        <v>975</v>
      </c>
      <c r="Q205" s="115">
        <v>-1322.1061442055297</v>
      </c>
      <c r="R205" s="115"/>
      <c r="S205" s="115"/>
      <c r="T205" s="115"/>
      <c r="U205" s="115"/>
      <c r="V205" s="115">
        <v>-1322.1061442055297</v>
      </c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>
        <v>0.0</v>
      </c>
      <c r="AH205" s="115">
        <v>0.0</v>
      </c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5"/>
      <c r="AV205" s="115"/>
      <c r="AW205" s="115">
        <v>1673.4524272784197</v>
      </c>
      <c r="AX205" s="115">
        <v>-22765.84884721002</v>
      </c>
      <c r="AY205" s="115">
        <v>3790.8919982060042</v>
      </c>
      <c r="AZ205" s="115">
        <v>-12850.578196194561</v>
      </c>
      <c r="BA205" s="115">
        <v>2061.727152753522</v>
      </c>
      <c r="BB205" s="115">
        <v>-11875.874112280519</v>
      </c>
      <c r="BC205" s="115">
        <v>3115.3119681642843</v>
      </c>
      <c r="BD205" s="115">
        <v>-7478.96841674137</v>
      </c>
      <c r="BE205" s="115">
        <v>2798.9725713715243</v>
      </c>
      <c r="BF205" s="115">
        <v>-8249.463082321436</v>
      </c>
      <c r="BG205" s="115"/>
      <c r="BH205" s="115"/>
      <c r="BI205" s="115"/>
      <c r="BJ205" s="115"/>
      <c r="BK205" s="115"/>
      <c r="BL205" s="115"/>
      <c r="BM205" s="115"/>
      <c r="BN205" s="115"/>
      <c r="BO205" s="115">
        <v>0.0</v>
      </c>
      <c r="BP205" s="115">
        <v>0.0</v>
      </c>
      <c r="BQ205" s="115"/>
      <c r="BR205" s="115"/>
      <c r="BS205" s="115">
        <v>0.0</v>
      </c>
      <c r="BT205" s="115">
        <v>0.0</v>
      </c>
      <c r="BU205" s="115">
        <v>0.0</v>
      </c>
      <c r="BV205" s="115">
        <v>0.0</v>
      </c>
      <c r="BW205" s="115"/>
      <c r="BX205" s="115"/>
      <c r="BY205" s="115"/>
      <c r="BZ205" s="115"/>
      <c r="CA205" s="116">
        <v>45813.0</v>
      </c>
      <c r="CB205" s="114" t="s">
        <v>384</v>
      </c>
      <c r="CC205" s="114" t="s">
        <v>396</v>
      </c>
      <c r="CD205" s="114" t="s">
        <v>397</v>
      </c>
      <c r="CE205" s="115">
        <v>3535.01</v>
      </c>
      <c r="CF205" s="115">
        <v>25.0</v>
      </c>
      <c r="CG205" s="115">
        <v>23.0</v>
      </c>
      <c r="CH205" s="114" t="s">
        <v>247</v>
      </c>
      <c r="CI205" s="114"/>
      <c r="CJ205" s="114"/>
      <c r="CK205" s="114" t="s">
        <v>372</v>
      </c>
      <c r="CL205" s="116">
        <v>46179.0</v>
      </c>
      <c r="CM205" s="114" t="s">
        <v>358</v>
      </c>
    </row>
    <row r="206">
      <c r="A206" s="117" t="s">
        <v>480</v>
      </c>
      <c r="B206" s="117" t="s">
        <v>678</v>
      </c>
      <c r="C206" s="117" t="s">
        <v>26</v>
      </c>
      <c r="D206" s="117" t="s">
        <v>406</v>
      </c>
      <c r="E206" s="117" t="s">
        <v>349</v>
      </c>
      <c r="F206" s="117"/>
      <c r="G206" s="117"/>
      <c r="H206" s="117"/>
      <c r="I206" s="118">
        <v>18908.0</v>
      </c>
      <c r="J206" s="117" t="s">
        <v>880</v>
      </c>
      <c r="K206" s="117" t="s">
        <v>407</v>
      </c>
      <c r="L206" s="119">
        <v>45813.0</v>
      </c>
      <c r="M206" s="117" t="s">
        <v>351</v>
      </c>
      <c r="N206" s="118">
        <v>6.0</v>
      </c>
      <c r="O206" s="117" t="s">
        <v>352</v>
      </c>
      <c r="P206" s="117" t="s">
        <v>975</v>
      </c>
      <c r="Q206" s="118">
        <v>-162.19368778064108</v>
      </c>
      <c r="R206" s="118"/>
      <c r="S206" s="118"/>
      <c r="T206" s="118"/>
      <c r="U206" s="118"/>
      <c r="V206" s="118">
        <v>-162.19368778064108</v>
      </c>
      <c r="W206" s="118"/>
      <c r="X206" s="118"/>
      <c r="Y206" s="118"/>
      <c r="Z206" s="118"/>
      <c r="AA206" s="118"/>
      <c r="AB206" s="118"/>
      <c r="AC206" s="118"/>
      <c r="AD206" s="118"/>
      <c r="AE206" s="118"/>
      <c r="AF206" s="118"/>
      <c r="AG206" s="118">
        <v>0.0</v>
      </c>
      <c r="AH206" s="118">
        <v>0.0</v>
      </c>
      <c r="AI206" s="118"/>
      <c r="AJ206" s="118"/>
      <c r="AK206" s="118"/>
      <c r="AL206" s="118"/>
      <c r="AM206" s="118"/>
      <c r="AN206" s="118"/>
      <c r="AO206" s="118"/>
      <c r="AP206" s="118"/>
      <c r="AQ206" s="118"/>
      <c r="AR206" s="118"/>
      <c r="AS206" s="118"/>
      <c r="AT206" s="118"/>
      <c r="AU206" s="118"/>
      <c r="AV206" s="118"/>
      <c r="AW206" s="118">
        <v>16172.349781690762</v>
      </c>
      <c r="AX206" s="118">
        <v>-15296.572016524242</v>
      </c>
      <c r="AY206" s="118">
        <v>16801.87012816445</v>
      </c>
      <c r="AZ206" s="118">
        <v>-13282.162500994285</v>
      </c>
      <c r="BA206" s="118">
        <v>4787.187557875283</v>
      </c>
      <c r="BB206" s="118">
        <v>-7595.137964802339</v>
      </c>
      <c r="BC206" s="118">
        <v>6296.618756504383</v>
      </c>
      <c r="BD206" s="118">
        <v>-6401.400708261834</v>
      </c>
      <c r="BE206" s="118">
        <v>4872.271230856857</v>
      </c>
      <c r="BF206" s="118">
        <v>-7575.439686026461</v>
      </c>
      <c r="BG206" s="118"/>
      <c r="BH206" s="118"/>
      <c r="BI206" s="118"/>
      <c r="BJ206" s="118"/>
      <c r="BK206" s="118"/>
      <c r="BL206" s="118"/>
      <c r="BM206" s="118"/>
      <c r="BN206" s="118"/>
      <c r="BO206" s="118">
        <v>0.0</v>
      </c>
      <c r="BP206" s="118">
        <v>0.0</v>
      </c>
      <c r="BQ206" s="118"/>
      <c r="BR206" s="118"/>
      <c r="BS206" s="118">
        <v>0.0</v>
      </c>
      <c r="BT206" s="118">
        <v>0.0</v>
      </c>
      <c r="BU206" s="118">
        <v>0.0</v>
      </c>
      <c r="BV206" s="118">
        <v>0.0</v>
      </c>
      <c r="BW206" s="118"/>
      <c r="BX206" s="118"/>
      <c r="BY206" s="118"/>
      <c r="BZ206" s="118"/>
      <c r="CA206" s="119">
        <v>45813.0</v>
      </c>
      <c r="CB206" s="117" t="s">
        <v>384</v>
      </c>
      <c r="CC206" s="117" t="s">
        <v>396</v>
      </c>
      <c r="CD206" s="117" t="s">
        <v>408</v>
      </c>
      <c r="CE206" s="118">
        <v>2978.37</v>
      </c>
      <c r="CF206" s="118">
        <v>25.0</v>
      </c>
      <c r="CG206" s="118">
        <v>23.0</v>
      </c>
      <c r="CH206" s="117" t="s">
        <v>247</v>
      </c>
      <c r="CI206" s="117"/>
      <c r="CJ206" s="117"/>
      <c r="CK206" s="117" t="s">
        <v>372</v>
      </c>
      <c r="CL206" s="119">
        <v>46179.0</v>
      </c>
      <c r="CM206" s="117" t="s">
        <v>358</v>
      </c>
    </row>
    <row r="207">
      <c r="A207" s="114" t="s">
        <v>686</v>
      </c>
      <c r="B207" s="114" t="s">
        <v>687</v>
      </c>
      <c r="C207" s="114" t="s">
        <v>25</v>
      </c>
      <c r="D207" s="114" t="s">
        <v>444</v>
      </c>
      <c r="E207" s="114" t="s">
        <v>349</v>
      </c>
      <c r="F207" s="114"/>
      <c r="G207" s="114"/>
      <c r="H207" s="114"/>
      <c r="I207" s="115">
        <v>20297.0</v>
      </c>
      <c r="J207" s="114" t="s">
        <v>868</v>
      </c>
      <c r="K207" s="114" t="s">
        <v>445</v>
      </c>
      <c r="L207" s="116">
        <v>45813.0</v>
      </c>
      <c r="M207" s="114" t="s">
        <v>351</v>
      </c>
      <c r="N207" s="115">
        <v>6.0</v>
      </c>
      <c r="O207" s="114" t="s">
        <v>352</v>
      </c>
      <c r="P207" s="114" t="s">
        <v>975</v>
      </c>
      <c r="Q207" s="115">
        <v>221.9673132406806</v>
      </c>
      <c r="R207" s="115"/>
      <c r="S207" s="115"/>
      <c r="T207" s="115"/>
      <c r="U207" s="115"/>
      <c r="V207" s="115">
        <v>221.9673132406806</v>
      </c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>
        <v>0.0</v>
      </c>
      <c r="AH207" s="115">
        <v>0.0</v>
      </c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  <c r="AW207" s="115">
        <v>11184.929088832523</v>
      </c>
      <c r="AX207" s="115">
        <v>-96487.49305941851</v>
      </c>
      <c r="AY207" s="115">
        <v>11594.928030384699</v>
      </c>
      <c r="AZ207" s="115">
        <v>-60142.20204201122</v>
      </c>
      <c r="BA207" s="115">
        <v>12930.636954517982</v>
      </c>
      <c r="BB207" s="115">
        <v>-35958.57908428228</v>
      </c>
      <c r="BC207" s="115">
        <v>10401.70938539422</v>
      </c>
      <c r="BD207" s="115">
        <v>-21905.234858248892</v>
      </c>
      <c r="BE207" s="115">
        <v>17067.10749010234</v>
      </c>
      <c r="BF207" s="115">
        <v>-28591.524147011973</v>
      </c>
      <c r="BG207" s="115"/>
      <c r="BH207" s="115"/>
      <c r="BI207" s="115"/>
      <c r="BJ207" s="115"/>
      <c r="BK207" s="115"/>
      <c r="BL207" s="115"/>
      <c r="BM207" s="115"/>
      <c r="BN207" s="115"/>
      <c r="BO207" s="115">
        <v>0.0</v>
      </c>
      <c r="BP207" s="115">
        <v>0.0</v>
      </c>
      <c r="BQ207" s="115"/>
      <c r="BR207" s="115"/>
      <c r="BS207" s="115">
        <v>0.0</v>
      </c>
      <c r="BT207" s="115">
        <v>0.0</v>
      </c>
      <c r="BU207" s="115">
        <v>0.0</v>
      </c>
      <c r="BV207" s="115">
        <v>0.0</v>
      </c>
      <c r="BW207" s="115"/>
      <c r="BX207" s="115"/>
      <c r="BY207" s="115"/>
      <c r="BZ207" s="115"/>
      <c r="CA207" s="116">
        <v>45813.0</v>
      </c>
      <c r="CB207" s="114" t="s">
        <v>384</v>
      </c>
      <c r="CC207" s="114" t="s">
        <v>391</v>
      </c>
      <c r="CD207" s="114" t="s">
        <v>688</v>
      </c>
      <c r="CE207" s="115">
        <v>14994.59</v>
      </c>
      <c r="CF207" s="115">
        <v>25.0</v>
      </c>
      <c r="CG207" s="115">
        <v>23.0</v>
      </c>
      <c r="CH207" s="114" t="s">
        <v>247</v>
      </c>
      <c r="CI207" s="114"/>
      <c r="CJ207" s="114"/>
      <c r="CK207" s="114" t="s">
        <v>357</v>
      </c>
      <c r="CL207" s="116">
        <v>46179.0</v>
      </c>
      <c r="CM207" s="114" t="s">
        <v>358</v>
      </c>
    </row>
    <row r="208">
      <c r="A208" s="117" t="s">
        <v>686</v>
      </c>
      <c r="B208" s="117" t="s">
        <v>771</v>
      </c>
      <c r="C208" s="117" t="s">
        <v>25</v>
      </c>
      <c r="D208" s="117" t="s">
        <v>400</v>
      </c>
      <c r="E208" s="117" t="s">
        <v>349</v>
      </c>
      <c r="F208" s="117"/>
      <c r="G208" s="117"/>
      <c r="H208" s="117"/>
      <c r="I208" s="118">
        <v>16501.0</v>
      </c>
      <c r="J208" s="117" t="s">
        <v>869</v>
      </c>
      <c r="K208" s="117" t="s">
        <v>401</v>
      </c>
      <c r="L208" s="119">
        <v>45813.0</v>
      </c>
      <c r="M208" s="117" t="s">
        <v>351</v>
      </c>
      <c r="N208" s="118">
        <v>6.0</v>
      </c>
      <c r="O208" s="117" t="s">
        <v>352</v>
      </c>
      <c r="P208" s="117" t="s">
        <v>975</v>
      </c>
      <c r="Q208" s="118">
        <v>-1480.5607032961852</v>
      </c>
      <c r="R208" s="118"/>
      <c r="S208" s="118"/>
      <c r="T208" s="118"/>
      <c r="U208" s="118"/>
      <c r="V208" s="118">
        <v>-1480.5607032961852</v>
      </c>
      <c r="W208" s="118"/>
      <c r="X208" s="118"/>
      <c r="Y208" s="118"/>
      <c r="Z208" s="118"/>
      <c r="AA208" s="118"/>
      <c r="AB208" s="118"/>
      <c r="AC208" s="118"/>
      <c r="AD208" s="118"/>
      <c r="AE208" s="118"/>
      <c r="AF208" s="118"/>
      <c r="AG208" s="118">
        <v>0.0</v>
      </c>
      <c r="AH208" s="118">
        <v>0.0</v>
      </c>
      <c r="AI208" s="118"/>
      <c r="AJ208" s="118"/>
      <c r="AK208" s="118"/>
      <c r="AL208" s="118"/>
      <c r="AM208" s="118"/>
      <c r="AN208" s="118"/>
      <c r="AO208" s="118"/>
      <c r="AP208" s="118"/>
      <c r="AQ208" s="118"/>
      <c r="AR208" s="118"/>
      <c r="AS208" s="118"/>
      <c r="AT208" s="118"/>
      <c r="AU208" s="118"/>
      <c r="AV208" s="118"/>
      <c r="AW208" s="118">
        <v>12146.62975959488</v>
      </c>
      <c r="AX208" s="118">
        <v>-49622.97123064689</v>
      </c>
      <c r="AY208" s="118">
        <v>9088.858814916779</v>
      </c>
      <c r="AZ208" s="118">
        <v>-41893.93768479507</v>
      </c>
      <c r="BA208" s="118">
        <v>12788.537878710826</v>
      </c>
      <c r="BB208" s="118">
        <v>-18760.807773681718</v>
      </c>
      <c r="BC208" s="118">
        <v>10291.117202254056</v>
      </c>
      <c r="BD208" s="118">
        <v>-10987.005606160834</v>
      </c>
      <c r="BE208" s="118">
        <v>10793.496470174756</v>
      </c>
      <c r="BF208" s="118">
        <v>-16069.877961238872</v>
      </c>
      <c r="BG208" s="118"/>
      <c r="BH208" s="118"/>
      <c r="BI208" s="118"/>
      <c r="BJ208" s="118"/>
      <c r="BK208" s="118"/>
      <c r="BL208" s="118"/>
      <c r="BM208" s="118"/>
      <c r="BN208" s="118"/>
      <c r="BO208" s="118">
        <v>0.0</v>
      </c>
      <c r="BP208" s="118">
        <v>0.0</v>
      </c>
      <c r="BQ208" s="118"/>
      <c r="BR208" s="118"/>
      <c r="BS208" s="118">
        <v>0.0</v>
      </c>
      <c r="BT208" s="118">
        <v>0.0</v>
      </c>
      <c r="BU208" s="118">
        <v>0.0</v>
      </c>
      <c r="BV208" s="118">
        <v>0.0</v>
      </c>
      <c r="BW208" s="118"/>
      <c r="BX208" s="118"/>
      <c r="BY208" s="118"/>
      <c r="BZ208" s="118"/>
      <c r="CA208" s="119">
        <v>45813.0</v>
      </c>
      <c r="CB208" s="117" t="s">
        <v>384</v>
      </c>
      <c r="CC208" s="117" t="s">
        <v>391</v>
      </c>
      <c r="CD208" s="117" t="s">
        <v>392</v>
      </c>
      <c r="CE208" s="118">
        <v>3864.23</v>
      </c>
      <c r="CF208" s="118">
        <v>25.0</v>
      </c>
      <c r="CG208" s="118">
        <v>23.0</v>
      </c>
      <c r="CH208" s="117" t="s">
        <v>247</v>
      </c>
      <c r="CI208" s="117"/>
      <c r="CJ208" s="117"/>
      <c r="CK208" s="117" t="s">
        <v>372</v>
      </c>
      <c r="CL208" s="119">
        <v>46179.0</v>
      </c>
      <c r="CM208" s="117" t="s">
        <v>358</v>
      </c>
    </row>
    <row r="209">
      <c r="A209" s="114" t="s">
        <v>690</v>
      </c>
      <c r="B209" s="114" t="s">
        <v>113</v>
      </c>
      <c r="C209" s="114" t="s">
        <v>24</v>
      </c>
      <c r="D209" s="114" t="s">
        <v>376</v>
      </c>
      <c r="E209" s="114" t="s">
        <v>349</v>
      </c>
      <c r="F209" s="114"/>
      <c r="G209" s="114"/>
      <c r="H209" s="114"/>
      <c r="I209" s="115">
        <v>14544.0</v>
      </c>
      <c r="J209" s="114" t="s">
        <v>842</v>
      </c>
      <c r="K209" s="114" t="s">
        <v>377</v>
      </c>
      <c r="L209" s="116">
        <v>45813.0</v>
      </c>
      <c r="M209" s="114" t="s">
        <v>351</v>
      </c>
      <c r="N209" s="115">
        <v>6.0</v>
      </c>
      <c r="O209" s="114" t="s">
        <v>352</v>
      </c>
      <c r="P209" s="114" t="s">
        <v>975</v>
      </c>
      <c r="Q209" s="115">
        <v>-9526.666894135285</v>
      </c>
      <c r="R209" s="115"/>
      <c r="S209" s="115"/>
      <c r="T209" s="115"/>
      <c r="U209" s="115"/>
      <c r="V209" s="115">
        <v>-9526.666894135285</v>
      </c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>
        <v>0.0</v>
      </c>
      <c r="AH209" s="115">
        <v>0.0</v>
      </c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  <c r="AW209" s="115">
        <v>7488.75720986574</v>
      </c>
      <c r="AX209" s="115">
        <v>-15398.410700450091</v>
      </c>
      <c r="AY209" s="115">
        <v>3856.487516033633</v>
      </c>
      <c r="AZ209" s="115">
        <v>-16786.777403723405</v>
      </c>
      <c r="BA209" s="115">
        <v>5915.842127025102</v>
      </c>
      <c r="BB209" s="115">
        <v>-970.0070507205843</v>
      </c>
      <c r="BC209" s="115">
        <v>4904.4063587185665</v>
      </c>
      <c r="BD209" s="115">
        <v>-1790.2858985446956</v>
      </c>
      <c r="BE209" s="115">
        <v>4687.629986146152</v>
      </c>
      <c r="BF209" s="115">
        <v>-2855.915370015505</v>
      </c>
      <c r="BG209" s="115"/>
      <c r="BH209" s="115"/>
      <c r="BI209" s="115"/>
      <c r="BJ209" s="115"/>
      <c r="BK209" s="115"/>
      <c r="BL209" s="115"/>
      <c r="BM209" s="115"/>
      <c r="BN209" s="115"/>
      <c r="BO209" s="115">
        <v>0.0</v>
      </c>
      <c r="BP209" s="115">
        <v>0.0</v>
      </c>
      <c r="BQ209" s="115"/>
      <c r="BR209" s="115"/>
      <c r="BS209" s="115">
        <v>0.0</v>
      </c>
      <c r="BT209" s="115">
        <v>0.0</v>
      </c>
      <c r="BU209" s="115">
        <v>0.0</v>
      </c>
      <c r="BV209" s="115">
        <v>0.0</v>
      </c>
      <c r="BW209" s="115"/>
      <c r="BX209" s="115"/>
      <c r="BY209" s="115"/>
      <c r="BZ209" s="115"/>
      <c r="CA209" s="116">
        <v>45813.0</v>
      </c>
      <c r="CB209" s="114" t="s">
        <v>354</v>
      </c>
      <c r="CC209" s="114" t="s">
        <v>378</v>
      </c>
      <c r="CD209" s="114" t="s">
        <v>379</v>
      </c>
      <c r="CE209" s="115">
        <v>15187.77</v>
      </c>
      <c r="CF209" s="115">
        <v>25.0</v>
      </c>
      <c r="CG209" s="115">
        <v>23.0</v>
      </c>
      <c r="CH209" s="114" t="s">
        <v>24</v>
      </c>
      <c r="CI209" s="114"/>
      <c r="CJ209" s="114"/>
      <c r="CK209" s="114" t="s">
        <v>372</v>
      </c>
      <c r="CL209" s="116">
        <v>46179.0</v>
      </c>
      <c r="CM209" s="114" t="s">
        <v>358</v>
      </c>
    </row>
    <row r="210">
      <c r="A210" s="117" t="s">
        <v>659</v>
      </c>
      <c r="B210" s="117" t="s">
        <v>760</v>
      </c>
      <c r="C210" s="117" t="s">
        <v>25</v>
      </c>
      <c r="D210" s="117" t="s">
        <v>382</v>
      </c>
      <c r="E210" s="117" t="s">
        <v>349</v>
      </c>
      <c r="F210" s="117"/>
      <c r="G210" s="117"/>
      <c r="H210" s="117"/>
      <c r="I210" s="118">
        <v>13052.0</v>
      </c>
      <c r="J210" s="117" t="s">
        <v>870</v>
      </c>
      <c r="K210" s="117" t="s">
        <v>383</v>
      </c>
      <c r="L210" s="119">
        <v>45813.0</v>
      </c>
      <c r="M210" s="117" t="s">
        <v>351</v>
      </c>
      <c r="N210" s="118">
        <v>6.0</v>
      </c>
      <c r="O210" s="117" t="s">
        <v>352</v>
      </c>
      <c r="P210" s="117" t="s">
        <v>975</v>
      </c>
      <c r="Q210" s="118">
        <v>2449.808424960763</v>
      </c>
      <c r="R210" s="118"/>
      <c r="S210" s="118"/>
      <c r="T210" s="118"/>
      <c r="U210" s="118"/>
      <c r="V210" s="118">
        <v>2449.808424960763</v>
      </c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>
        <v>0.0</v>
      </c>
      <c r="AH210" s="118">
        <v>0.0</v>
      </c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>
        <v>10621.757058548501</v>
      </c>
      <c r="AX210" s="118">
        <v>-25350.488058352385</v>
      </c>
      <c r="AY210" s="118">
        <v>9195.38863042815</v>
      </c>
      <c r="AZ210" s="118">
        <v>-14513.810191411256</v>
      </c>
      <c r="BA210" s="118">
        <v>3601.4309988038567</v>
      </c>
      <c r="BB210" s="118">
        <v>-7219.504512863382</v>
      </c>
      <c r="BC210" s="118">
        <v>1339.1728740556773</v>
      </c>
      <c r="BD210" s="118">
        <v>-3023.2294786202256</v>
      </c>
      <c r="BE210" s="118">
        <v>3679.9565934209695</v>
      </c>
      <c r="BF210" s="118">
        <v>-5613.973502915947</v>
      </c>
      <c r="BG210" s="118"/>
      <c r="BH210" s="118"/>
      <c r="BI210" s="118"/>
      <c r="BJ210" s="118"/>
      <c r="BK210" s="118"/>
      <c r="BL210" s="118"/>
      <c r="BM210" s="118"/>
      <c r="BN210" s="118"/>
      <c r="BO210" s="118">
        <v>0.0</v>
      </c>
      <c r="BP210" s="118">
        <v>0.0</v>
      </c>
      <c r="BQ210" s="118"/>
      <c r="BR210" s="118"/>
      <c r="BS210" s="118">
        <v>0.0</v>
      </c>
      <c r="BT210" s="118">
        <v>0.0</v>
      </c>
      <c r="BU210" s="118">
        <v>0.0</v>
      </c>
      <c r="BV210" s="118">
        <v>0.0</v>
      </c>
      <c r="BW210" s="118"/>
      <c r="BX210" s="118"/>
      <c r="BY210" s="118"/>
      <c r="BZ210" s="118"/>
      <c r="CA210" s="119">
        <v>45813.0</v>
      </c>
      <c r="CB210" s="117" t="s">
        <v>384</v>
      </c>
      <c r="CC210" s="117" t="s">
        <v>385</v>
      </c>
      <c r="CD210" s="117" t="s">
        <v>761</v>
      </c>
      <c r="CE210" s="118">
        <v>10513.09</v>
      </c>
      <c r="CF210" s="118">
        <v>25.0</v>
      </c>
      <c r="CG210" s="118">
        <v>23.0</v>
      </c>
      <c r="CH210" s="117" t="s">
        <v>247</v>
      </c>
      <c r="CI210" s="117"/>
      <c r="CJ210" s="117"/>
      <c r="CK210" s="117" t="s">
        <v>357</v>
      </c>
      <c r="CL210" s="119">
        <v>46179.0</v>
      </c>
      <c r="CM210" s="117" t="s">
        <v>358</v>
      </c>
    </row>
    <row r="211">
      <c r="A211" s="114" t="s">
        <v>690</v>
      </c>
      <c r="B211" s="114" t="s">
        <v>147</v>
      </c>
      <c r="C211" s="114" t="s">
        <v>24</v>
      </c>
      <c r="D211" s="114" t="s">
        <v>376</v>
      </c>
      <c r="E211" s="114" t="s">
        <v>349</v>
      </c>
      <c r="F211" s="114"/>
      <c r="G211" s="114"/>
      <c r="H211" s="114"/>
      <c r="I211" s="115">
        <v>14163.0</v>
      </c>
      <c r="J211" s="114" t="s">
        <v>842</v>
      </c>
      <c r="K211" s="114" t="s">
        <v>377</v>
      </c>
      <c r="L211" s="116">
        <v>45813.0</v>
      </c>
      <c r="M211" s="114" t="s">
        <v>351</v>
      </c>
      <c r="N211" s="115">
        <v>6.0</v>
      </c>
      <c r="O211" s="114" t="s">
        <v>352</v>
      </c>
      <c r="P211" s="114" t="s">
        <v>975</v>
      </c>
      <c r="Q211" s="115">
        <v>-593.9290304366315</v>
      </c>
      <c r="R211" s="115"/>
      <c r="S211" s="115"/>
      <c r="T211" s="115"/>
      <c r="U211" s="115"/>
      <c r="V211" s="115">
        <v>-593.9290304366315</v>
      </c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>
        <v>0.0</v>
      </c>
      <c r="AH211" s="115">
        <v>0.0</v>
      </c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  <c r="AW211" s="115">
        <v>7488.75720986574</v>
      </c>
      <c r="AX211" s="115">
        <v>-15398.410700450091</v>
      </c>
      <c r="AY211" s="115">
        <v>3856.487516033633</v>
      </c>
      <c r="AZ211" s="115">
        <v>-16786.777403723405</v>
      </c>
      <c r="BA211" s="115">
        <v>5915.842127025102</v>
      </c>
      <c r="BB211" s="115">
        <v>-970.0070507205843</v>
      </c>
      <c r="BC211" s="115">
        <v>4904.4063587185665</v>
      </c>
      <c r="BD211" s="115">
        <v>-1790.2858985446956</v>
      </c>
      <c r="BE211" s="115">
        <v>4687.629986146152</v>
      </c>
      <c r="BF211" s="115">
        <v>-2855.915370015505</v>
      </c>
      <c r="BG211" s="115"/>
      <c r="BH211" s="115"/>
      <c r="BI211" s="115"/>
      <c r="BJ211" s="115"/>
      <c r="BK211" s="115"/>
      <c r="BL211" s="115"/>
      <c r="BM211" s="115"/>
      <c r="BN211" s="115"/>
      <c r="BO211" s="115">
        <v>0.0</v>
      </c>
      <c r="BP211" s="115">
        <v>0.0</v>
      </c>
      <c r="BQ211" s="115"/>
      <c r="BR211" s="115"/>
      <c r="BS211" s="115">
        <v>0.0</v>
      </c>
      <c r="BT211" s="115">
        <v>0.0</v>
      </c>
      <c r="BU211" s="115">
        <v>0.0</v>
      </c>
      <c r="BV211" s="115">
        <v>0.0</v>
      </c>
      <c r="BW211" s="115"/>
      <c r="BX211" s="115"/>
      <c r="BY211" s="115"/>
      <c r="BZ211" s="115"/>
      <c r="CA211" s="116">
        <v>45813.0</v>
      </c>
      <c r="CB211" s="114" t="s">
        <v>354</v>
      </c>
      <c r="CC211" s="114" t="s">
        <v>378</v>
      </c>
      <c r="CD211" s="114" t="s">
        <v>379</v>
      </c>
      <c r="CE211" s="115">
        <v>21842.17</v>
      </c>
      <c r="CF211" s="115">
        <v>25.0</v>
      </c>
      <c r="CG211" s="115">
        <v>23.0</v>
      </c>
      <c r="CH211" s="114" t="s">
        <v>24</v>
      </c>
      <c r="CI211" s="114"/>
      <c r="CJ211" s="114"/>
      <c r="CK211" s="114" t="s">
        <v>372</v>
      </c>
      <c r="CL211" s="116">
        <v>46179.0</v>
      </c>
      <c r="CM211" s="114" t="s">
        <v>358</v>
      </c>
    </row>
    <row r="212">
      <c r="A212" s="117" t="s">
        <v>347</v>
      </c>
      <c r="B212" s="117" t="s">
        <v>156</v>
      </c>
      <c r="C212" s="117" t="s">
        <v>24</v>
      </c>
      <c r="D212" s="117" t="s">
        <v>348</v>
      </c>
      <c r="E212" s="117" t="s">
        <v>349</v>
      </c>
      <c r="F212" s="117"/>
      <c r="G212" s="117"/>
      <c r="H212" s="117"/>
      <c r="I212" s="118">
        <v>20100.0</v>
      </c>
      <c r="J212" s="117" t="s">
        <v>832</v>
      </c>
      <c r="K212" s="117" t="s">
        <v>350</v>
      </c>
      <c r="L212" s="119">
        <v>45813.0</v>
      </c>
      <c r="M212" s="117" t="s">
        <v>351</v>
      </c>
      <c r="N212" s="118">
        <v>6.0</v>
      </c>
      <c r="O212" s="117" t="s">
        <v>352</v>
      </c>
      <c r="P212" s="117" t="s">
        <v>975</v>
      </c>
      <c r="Q212" s="118">
        <v>-645.2724088544757</v>
      </c>
      <c r="R212" s="118"/>
      <c r="S212" s="118"/>
      <c r="T212" s="118"/>
      <c r="U212" s="118"/>
      <c r="V212" s="118">
        <v>-645.2724088544757</v>
      </c>
      <c r="W212" s="118"/>
      <c r="X212" s="118"/>
      <c r="Y212" s="118"/>
      <c r="Z212" s="118"/>
      <c r="AA212" s="118"/>
      <c r="AB212" s="118"/>
      <c r="AC212" s="118"/>
      <c r="AD212" s="118"/>
      <c r="AE212" s="118"/>
      <c r="AF212" s="118"/>
      <c r="AG212" s="118">
        <v>0.0</v>
      </c>
      <c r="AH212" s="118">
        <v>0.0</v>
      </c>
      <c r="AI212" s="118"/>
      <c r="AJ212" s="118"/>
      <c r="AK212" s="118"/>
      <c r="AL212" s="118"/>
      <c r="AM212" s="118"/>
      <c r="AN212" s="118"/>
      <c r="AO212" s="118"/>
      <c r="AP212" s="118"/>
      <c r="AQ212" s="118"/>
      <c r="AR212" s="118"/>
      <c r="AS212" s="118"/>
      <c r="AT212" s="118"/>
      <c r="AU212" s="118"/>
      <c r="AV212" s="118"/>
      <c r="AW212" s="118">
        <v>30060.895093085797</v>
      </c>
      <c r="AX212" s="118">
        <v>-44509.93482074301</v>
      </c>
      <c r="AY212" s="118">
        <v>29704.06448947659</v>
      </c>
      <c r="AZ212" s="118">
        <v>-28954.154103869358</v>
      </c>
      <c r="BA212" s="118">
        <v>16355.104404989233</v>
      </c>
      <c r="BB212" s="118">
        <v>-29668.235052328968</v>
      </c>
      <c r="BC212" s="118">
        <v>16431.177726469778</v>
      </c>
      <c r="BD212" s="118">
        <v>-17320.533538515494</v>
      </c>
      <c r="BE212" s="118">
        <v>9893.723601334774</v>
      </c>
      <c r="BF212" s="118">
        <v>-22317.498436628786</v>
      </c>
      <c r="BG212" s="118"/>
      <c r="BH212" s="118"/>
      <c r="BI212" s="118"/>
      <c r="BJ212" s="118"/>
      <c r="BK212" s="118"/>
      <c r="BL212" s="118"/>
      <c r="BM212" s="118"/>
      <c r="BN212" s="118"/>
      <c r="BO212" s="118">
        <v>0.0</v>
      </c>
      <c r="BP212" s="118">
        <v>0.0</v>
      </c>
      <c r="BQ212" s="118"/>
      <c r="BR212" s="118"/>
      <c r="BS212" s="118">
        <v>0.0</v>
      </c>
      <c r="BT212" s="118">
        <v>0.0</v>
      </c>
      <c r="BU212" s="118">
        <v>0.0</v>
      </c>
      <c r="BV212" s="118">
        <v>0.0</v>
      </c>
      <c r="BW212" s="118"/>
      <c r="BX212" s="118"/>
      <c r="BY212" s="118"/>
      <c r="BZ212" s="118"/>
      <c r="CA212" s="119">
        <v>45813.0</v>
      </c>
      <c r="CB212" s="117" t="s">
        <v>354</v>
      </c>
      <c r="CC212" s="117" t="s">
        <v>355</v>
      </c>
      <c r="CD212" s="117" t="s">
        <v>356</v>
      </c>
      <c r="CE212" s="118">
        <v>2969.1</v>
      </c>
      <c r="CF212" s="118">
        <v>25.0</v>
      </c>
      <c r="CG212" s="118">
        <v>23.0</v>
      </c>
      <c r="CH212" s="117" t="s">
        <v>24</v>
      </c>
      <c r="CI212" s="117"/>
      <c r="CJ212" s="117"/>
      <c r="CK212" s="117" t="s">
        <v>372</v>
      </c>
      <c r="CL212" s="119">
        <v>46179.0</v>
      </c>
      <c r="CM212" s="117" t="s">
        <v>358</v>
      </c>
    </row>
    <row r="213">
      <c r="A213" s="114" t="s">
        <v>702</v>
      </c>
      <c r="B213" s="114" t="s">
        <v>772</v>
      </c>
      <c r="C213" s="114" t="s">
        <v>27</v>
      </c>
      <c r="D213" s="114" t="s">
        <v>411</v>
      </c>
      <c r="E213" s="114" t="s">
        <v>349</v>
      </c>
      <c r="F213" s="114"/>
      <c r="G213" s="114"/>
      <c r="H213" s="114"/>
      <c r="I213" s="115">
        <v>21172.0</v>
      </c>
      <c r="J213" s="114" t="s">
        <v>867</v>
      </c>
      <c r="K213" s="114" t="s">
        <v>412</v>
      </c>
      <c r="L213" s="116">
        <v>45813.0</v>
      </c>
      <c r="M213" s="114" t="s">
        <v>351</v>
      </c>
      <c r="N213" s="115">
        <v>6.0</v>
      </c>
      <c r="O213" s="114" t="s">
        <v>352</v>
      </c>
      <c r="P213" s="114" t="s">
        <v>975</v>
      </c>
      <c r="Q213" s="115">
        <v>297.7938494596312</v>
      </c>
      <c r="R213" s="115"/>
      <c r="S213" s="115"/>
      <c r="T213" s="115"/>
      <c r="U213" s="115"/>
      <c r="V213" s="115">
        <v>297.7938494596312</v>
      </c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>
        <v>0.0</v>
      </c>
      <c r="AH213" s="115">
        <v>0.0</v>
      </c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  <c r="AW213" s="115">
        <v>8319.26321266004</v>
      </c>
      <c r="AX213" s="115">
        <v>-62629.10855342095</v>
      </c>
      <c r="AY213" s="115">
        <v>8790.517863738292</v>
      </c>
      <c r="AZ213" s="115">
        <v>-43103.934644681554</v>
      </c>
      <c r="BA213" s="115">
        <v>8604.319626553943</v>
      </c>
      <c r="BB213" s="115">
        <v>-15137.515413010975</v>
      </c>
      <c r="BC213" s="115">
        <v>7409.8299574968605</v>
      </c>
      <c r="BD213" s="115">
        <v>-19005.687974870165</v>
      </c>
      <c r="BE213" s="115">
        <v>15920.471946069014</v>
      </c>
      <c r="BF213" s="115">
        <v>-10857.80971515274</v>
      </c>
      <c r="BG213" s="115"/>
      <c r="BH213" s="115"/>
      <c r="BI213" s="115"/>
      <c r="BJ213" s="115"/>
      <c r="BK213" s="115"/>
      <c r="BL213" s="115"/>
      <c r="BM213" s="115"/>
      <c r="BN213" s="115"/>
      <c r="BO213" s="115">
        <v>0.0</v>
      </c>
      <c r="BP213" s="115">
        <v>0.0</v>
      </c>
      <c r="BQ213" s="115"/>
      <c r="BR213" s="115"/>
      <c r="BS213" s="115">
        <v>0.0</v>
      </c>
      <c r="BT213" s="115">
        <v>0.0</v>
      </c>
      <c r="BU213" s="115">
        <v>0.0</v>
      </c>
      <c r="BV213" s="115">
        <v>0.0</v>
      </c>
      <c r="BW213" s="115"/>
      <c r="BX213" s="115"/>
      <c r="BY213" s="115"/>
      <c r="BZ213" s="115"/>
      <c r="CA213" s="116">
        <v>45813.0</v>
      </c>
      <c r="CB213" s="114" t="s">
        <v>369</v>
      </c>
      <c r="CC213" s="114" t="s">
        <v>370</v>
      </c>
      <c r="CD213" s="114" t="s">
        <v>371</v>
      </c>
      <c r="CE213" s="115">
        <v>1914.38</v>
      </c>
      <c r="CF213" s="115">
        <v>25.0</v>
      </c>
      <c r="CG213" s="115">
        <v>23.0</v>
      </c>
      <c r="CH213" s="114" t="s">
        <v>247</v>
      </c>
      <c r="CI213" s="114"/>
      <c r="CJ213" s="114"/>
      <c r="CK213" s="114" t="s">
        <v>357</v>
      </c>
      <c r="CL213" s="116">
        <v>46179.0</v>
      </c>
      <c r="CM213" s="114" t="s">
        <v>358</v>
      </c>
    </row>
    <row r="214">
      <c r="A214" s="117" t="s">
        <v>702</v>
      </c>
      <c r="B214" s="117" t="s">
        <v>770</v>
      </c>
      <c r="C214" s="117" t="s">
        <v>27</v>
      </c>
      <c r="D214" s="117" t="s">
        <v>411</v>
      </c>
      <c r="E214" s="117" t="s">
        <v>349</v>
      </c>
      <c r="F214" s="117"/>
      <c r="G214" s="117"/>
      <c r="H214" s="117"/>
      <c r="I214" s="118">
        <v>13221.0</v>
      </c>
      <c r="J214" s="117" t="s">
        <v>878</v>
      </c>
      <c r="K214" s="117" t="s">
        <v>412</v>
      </c>
      <c r="L214" s="119">
        <v>45813.0</v>
      </c>
      <c r="M214" s="117" t="s">
        <v>351</v>
      </c>
      <c r="N214" s="118">
        <v>6.0</v>
      </c>
      <c r="O214" s="117" t="s">
        <v>352</v>
      </c>
      <c r="P214" s="117" t="s">
        <v>975</v>
      </c>
      <c r="Q214" s="118">
        <v>-2.6430755919390663</v>
      </c>
      <c r="R214" s="118"/>
      <c r="S214" s="118"/>
      <c r="T214" s="118"/>
      <c r="U214" s="118"/>
      <c r="V214" s="118">
        <v>-2.6430755919390663</v>
      </c>
      <c r="W214" s="118"/>
      <c r="X214" s="118"/>
      <c r="Y214" s="118"/>
      <c r="Z214" s="118"/>
      <c r="AA214" s="118"/>
      <c r="AB214" s="118"/>
      <c r="AC214" s="118"/>
      <c r="AD214" s="118"/>
      <c r="AE214" s="118"/>
      <c r="AF214" s="118"/>
      <c r="AG214" s="118">
        <v>0.0</v>
      </c>
      <c r="AH214" s="118">
        <v>0.0</v>
      </c>
      <c r="AI214" s="118"/>
      <c r="AJ214" s="118"/>
      <c r="AK214" s="118"/>
      <c r="AL214" s="118"/>
      <c r="AM214" s="118"/>
      <c r="AN214" s="118"/>
      <c r="AO214" s="118"/>
      <c r="AP214" s="118"/>
      <c r="AQ214" s="118"/>
      <c r="AR214" s="118"/>
      <c r="AS214" s="118"/>
      <c r="AT214" s="118"/>
      <c r="AU214" s="118"/>
      <c r="AV214" s="118"/>
      <c r="AW214" s="118">
        <v>1673.4524272784197</v>
      </c>
      <c r="AX214" s="118">
        <v>-22765.84884721002</v>
      </c>
      <c r="AY214" s="118">
        <v>3790.8919982060042</v>
      </c>
      <c r="AZ214" s="118">
        <v>-12850.578196194561</v>
      </c>
      <c r="BA214" s="118">
        <v>2061.727152753522</v>
      </c>
      <c r="BB214" s="118">
        <v>-11875.874112280519</v>
      </c>
      <c r="BC214" s="118">
        <v>3115.3119681642843</v>
      </c>
      <c r="BD214" s="118">
        <v>-7478.96841674137</v>
      </c>
      <c r="BE214" s="118">
        <v>2798.9725713715243</v>
      </c>
      <c r="BF214" s="118">
        <v>-8249.463082321436</v>
      </c>
      <c r="BG214" s="118"/>
      <c r="BH214" s="118"/>
      <c r="BI214" s="118"/>
      <c r="BJ214" s="118"/>
      <c r="BK214" s="118"/>
      <c r="BL214" s="118"/>
      <c r="BM214" s="118"/>
      <c r="BN214" s="118"/>
      <c r="BO214" s="118">
        <v>0.0</v>
      </c>
      <c r="BP214" s="118">
        <v>0.0</v>
      </c>
      <c r="BQ214" s="118"/>
      <c r="BR214" s="118"/>
      <c r="BS214" s="118">
        <v>0.0</v>
      </c>
      <c r="BT214" s="118">
        <v>0.0</v>
      </c>
      <c r="BU214" s="118">
        <v>0.0</v>
      </c>
      <c r="BV214" s="118">
        <v>0.0</v>
      </c>
      <c r="BW214" s="118"/>
      <c r="BX214" s="118"/>
      <c r="BY214" s="118"/>
      <c r="BZ214" s="118"/>
      <c r="CA214" s="119">
        <v>45813.0</v>
      </c>
      <c r="CB214" s="117" t="s">
        <v>369</v>
      </c>
      <c r="CC214" s="117" t="s">
        <v>370</v>
      </c>
      <c r="CD214" s="117" t="s">
        <v>371</v>
      </c>
      <c r="CE214" s="118">
        <v>2449.0</v>
      </c>
      <c r="CF214" s="118">
        <v>25.0</v>
      </c>
      <c r="CG214" s="118">
        <v>23.0</v>
      </c>
      <c r="CH214" s="117" t="s">
        <v>247</v>
      </c>
      <c r="CI214" s="117"/>
      <c r="CJ214" s="117"/>
      <c r="CK214" s="117" t="s">
        <v>372</v>
      </c>
      <c r="CL214" s="119">
        <v>46179.0</v>
      </c>
      <c r="CM214" s="117" t="s">
        <v>358</v>
      </c>
    </row>
    <row r="215">
      <c r="A215" s="114" t="s">
        <v>758</v>
      </c>
      <c r="B215" s="114" t="s">
        <v>766</v>
      </c>
      <c r="C215" s="114" t="s">
        <v>25</v>
      </c>
      <c r="D215" s="114" t="s">
        <v>437</v>
      </c>
      <c r="E215" s="114" t="s">
        <v>349</v>
      </c>
      <c r="F215" s="114"/>
      <c r="G215" s="114"/>
      <c r="H215" s="114"/>
      <c r="I215" s="115">
        <v>21783.0</v>
      </c>
      <c r="J215" s="114" t="s">
        <v>859</v>
      </c>
      <c r="K215" s="114" t="s">
        <v>438</v>
      </c>
      <c r="L215" s="116">
        <v>45813.0</v>
      </c>
      <c r="M215" s="114" t="s">
        <v>351</v>
      </c>
      <c r="N215" s="115">
        <v>6.0</v>
      </c>
      <c r="O215" s="114" t="s">
        <v>352</v>
      </c>
      <c r="P215" s="114" t="s">
        <v>975</v>
      </c>
      <c r="Q215" s="115">
        <v>-128.5960439092887</v>
      </c>
      <c r="R215" s="115"/>
      <c r="S215" s="115"/>
      <c r="T215" s="115"/>
      <c r="U215" s="115"/>
      <c r="V215" s="115">
        <v>-128.5960439092887</v>
      </c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>
        <v>0.0</v>
      </c>
      <c r="AH215" s="115">
        <v>0.0</v>
      </c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115"/>
      <c r="AW215" s="115">
        <v>8422.148067209033</v>
      </c>
      <c r="AX215" s="115">
        <v>-19237.01837042353</v>
      </c>
      <c r="AY215" s="115">
        <v>12411.656003351554</v>
      </c>
      <c r="AZ215" s="115">
        <v>-10355.373407223615</v>
      </c>
      <c r="BA215" s="115">
        <v>1238.4153961069387</v>
      </c>
      <c r="BB215" s="115">
        <v>-8555.28622715555</v>
      </c>
      <c r="BC215" s="115">
        <v>3554.4593044131384</v>
      </c>
      <c r="BD215" s="115">
        <v>-7654.774992903437</v>
      </c>
      <c r="BE215" s="115">
        <v>4285.001128998839</v>
      </c>
      <c r="BF215" s="115">
        <v>-7501.556271557149</v>
      </c>
      <c r="BG215" s="115"/>
      <c r="BH215" s="115"/>
      <c r="BI215" s="115"/>
      <c r="BJ215" s="115"/>
      <c r="BK215" s="115"/>
      <c r="BL215" s="115"/>
      <c r="BM215" s="115"/>
      <c r="BN215" s="115"/>
      <c r="BO215" s="115">
        <v>0.0</v>
      </c>
      <c r="BP215" s="115">
        <v>0.0</v>
      </c>
      <c r="BQ215" s="115"/>
      <c r="BR215" s="115"/>
      <c r="BS215" s="115">
        <v>0.0</v>
      </c>
      <c r="BT215" s="115">
        <v>0.0</v>
      </c>
      <c r="BU215" s="115">
        <v>0.0</v>
      </c>
      <c r="BV215" s="115">
        <v>0.0</v>
      </c>
      <c r="BW215" s="115"/>
      <c r="BX215" s="115"/>
      <c r="BY215" s="115"/>
      <c r="BZ215" s="115"/>
      <c r="CA215" s="116">
        <v>45813.0</v>
      </c>
      <c r="CB215" s="114" t="s">
        <v>354</v>
      </c>
      <c r="CC215" s="114" t="s">
        <v>466</v>
      </c>
      <c r="CD215" s="114" t="s">
        <v>767</v>
      </c>
      <c r="CE215" s="115">
        <v>11408.85</v>
      </c>
      <c r="CF215" s="115">
        <v>25.0</v>
      </c>
      <c r="CG215" s="115">
        <v>23.0</v>
      </c>
      <c r="CH215" s="114" t="s">
        <v>247</v>
      </c>
      <c r="CI215" s="114"/>
      <c r="CJ215" s="114"/>
      <c r="CK215" s="114" t="s">
        <v>372</v>
      </c>
      <c r="CL215" s="116">
        <v>46179.0</v>
      </c>
      <c r="CM215" s="114" t="s">
        <v>358</v>
      </c>
    </row>
    <row r="216">
      <c r="A216" s="117" t="s">
        <v>670</v>
      </c>
      <c r="B216" s="117" t="s">
        <v>145</v>
      </c>
      <c r="C216" s="117" t="s">
        <v>24</v>
      </c>
      <c r="D216" s="117" t="s">
        <v>360</v>
      </c>
      <c r="E216" s="117" t="s">
        <v>349</v>
      </c>
      <c r="F216" s="117"/>
      <c r="G216" s="117"/>
      <c r="H216" s="117"/>
      <c r="I216" s="118">
        <v>20182.0</v>
      </c>
      <c r="J216" s="117" t="s">
        <v>859</v>
      </c>
      <c r="K216" s="117" t="s">
        <v>361</v>
      </c>
      <c r="L216" s="119">
        <v>45813.0</v>
      </c>
      <c r="M216" s="117" t="s">
        <v>351</v>
      </c>
      <c r="N216" s="118">
        <v>6.0</v>
      </c>
      <c r="O216" s="117" t="s">
        <v>352</v>
      </c>
      <c r="P216" s="117" t="s">
        <v>975</v>
      </c>
      <c r="Q216" s="118">
        <v>-5057.462820604919</v>
      </c>
      <c r="R216" s="118"/>
      <c r="S216" s="118"/>
      <c r="T216" s="118"/>
      <c r="U216" s="118"/>
      <c r="V216" s="118">
        <v>-5057.462820604919</v>
      </c>
      <c r="W216" s="118"/>
      <c r="X216" s="118"/>
      <c r="Y216" s="118"/>
      <c r="Z216" s="118"/>
      <c r="AA216" s="118"/>
      <c r="AB216" s="118"/>
      <c r="AC216" s="118"/>
      <c r="AD216" s="118"/>
      <c r="AE216" s="118"/>
      <c r="AF216" s="118"/>
      <c r="AG216" s="118">
        <v>0.0</v>
      </c>
      <c r="AH216" s="118">
        <v>0.0</v>
      </c>
      <c r="AI216" s="118"/>
      <c r="AJ216" s="118"/>
      <c r="AK216" s="118"/>
      <c r="AL216" s="118"/>
      <c r="AM216" s="118"/>
      <c r="AN216" s="118"/>
      <c r="AO216" s="118"/>
      <c r="AP216" s="118"/>
      <c r="AQ216" s="118"/>
      <c r="AR216" s="118"/>
      <c r="AS216" s="118"/>
      <c r="AT216" s="118"/>
      <c r="AU216" s="118"/>
      <c r="AV216" s="118"/>
      <c r="AW216" s="118">
        <v>8422.148067209033</v>
      </c>
      <c r="AX216" s="118">
        <v>-19237.01837042353</v>
      </c>
      <c r="AY216" s="118">
        <v>12411.656003351554</v>
      </c>
      <c r="AZ216" s="118">
        <v>-10355.373407223615</v>
      </c>
      <c r="BA216" s="118">
        <v>1238.4153961069387</v>
      </c>
      <c r="BB216" s="118">
        <v>-8555.28622715555</v>
      </c>
      <c r="BC216" s="118">
        <v>3554.4593044131384</v>
      </c>
      <c r="BD216" s="118">
        <v>-7654.774992903437</v>
      </c>
      <c r="BE216" s="118">
        <v>4285.001128998839</v>
      </c>
      <c r="BF216" s="118">
        <v>-7501.556271557149</v>
      </c>
      <c r="BG216" s="118"/>
      <c r="BH216" s="118"/>
      <c r="BI216" s="118"/>
      <c r="BJ216" s="118"/>
      <c r="BK216" s="118"/>
      <c r="BL216" s="118"/>
      <c r="BM216" s="118"/>
      <c r="BN216" s="118"/>
      <c r="BO216" s="118">
        <v>0.0</v>
      </c>
      <c r="BP216" s="118">
        <v>0.0</v>
      </c>
      <c r="BQ216" s="118"/>
      <c r="BR216" s="118"/>
      <c r="BS216" s="118">
        <v>0.0</v>
      </c>
      <c r="BT216" s="118">
        <v>0.0</v>
      </c>
      <c r="BU216" s="118">
        <v>0.0</v>
      </c>
      <c r="BV216" s="118">
        <v>0.0</v>
      </c>
      <c r="BW216" s="118"/>
      <c r="BX216" s="118"/>
      <c r="BY216" s="118"/>
      <c r="BZ216" s="118"/>
      <c r="CA216" s="119">
        <v>45813.0</v>
      </c>
      <c r="CB216" s="117" t="s">
        <v>362</v>
      </c>
      <c r="CC216" s="117" t="s">
        <v>363</v>
      </c>
      <c r="CD216" s="117" t="s">
        <v>364</v>
      </c>
      <c r="CE216" s="118">
        <v>8272.72</v>
      </c>
      <c r="CF216" s="118">
        <v>25.0</v>
      </c>
      <c r="CG216" s="118">
        <v>23.0</v>
      </c>
      <c r="CH216" s="117" t="s">
        <v>24</v>
      </c>
      <c r="CI216" s="117"/>
      <c r="CJ216" s="117"/>
      <c r="CK216" s="117" t="s">
        <v>372</v>
      </c>
      <c r="CL216" s="119">
        <v>46179.0</v>
      </c>
      <c r="CM216" s="117" t="s">
        <v>358</v>
      </c>
    </row>
    <row r="217">
      <c r="A217" s="114" t="s">
        <v>690</v>
      </c>
      <c r="B217" s="114" t="s">
        <v>134</v>
      </c>
      <c r="C217" s="114" t="s">
        <v>24</v>
      </c>
      <c r="D217" s="114" t="s">
        <v>414</v>
      </c>
      <c r="E217" s="114" t="s">
        <v>349</v>
      </c>
      <c r="F217" s="114"/>
      <c r="G217" s="114"/>
      <c r="H217" s="114"/>
      <c r="I217" s="115">
        <v>17843.0</v>
      </c>
      <c r="J217" s="114" t="s">
        <v>832</v>
      </c>
      <c r="K217" s="114" t="s">
        <v>415</v>
      </c>
      <c r="L217" s="116">
        <v>45813.0</v>
      </c>
      <c r="M217" s="114" t="s">
        <v>351</v>
      </c>
      <c r="N217" s="115">
        <v>6.0</v>
      </c>
      <c r="O217" s="114" t="s">
        <v>352</v>
      </c>
      <c r="P217" s="114" t="s">
        <v>975</v>
      </c>
      <c r="Q217" s="115">
        <v>-2917.1125408533553</v>
      </c>
      <c r="R217" s="115"/>
      <c r="S217" s="115"/>
      <c r="T217" s="115"/>
      <c r="U217" s="115"/>
      <c r="V217" s="115">
        <v>-2917.1125408533553</v>
      </c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>
        <v>0.0</v>
      </c>
      <c r="AH217" s="115">
        <v>0.0</v>
      </c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  <c r="AW217" s="115">
        <v>30060.895093085797</v>
      </c>
      <c r="AX217" s="115">
        <v>-44509.93482074301</v>
      </c>
      <c r="AY217" s="115">
        <v>29704.06448947659</v>
      </c>
      <c r="AZ217" s="115">
        <v>-28954.154103869358</v>
      </c>
      <c r="BA217" s="115">
        <v>16355.104404989233</v>
      </c>
      <c r="BB217" s="115">
        <v>-29668.235052328968</v>
      </c>
      <c r="BC217" s="115">
        <v>16431.177726469778</v>
      </c>
      <c r="BD217" s="115">
        <v>-17320.533538515494</v>
      </c>
      <c r="BE217" s="115">
        <v>9893.723601334774</v>
      </c>
      <c r="BF217" s="115">
        <v>-22317.498436628786</v>
      </c>
      <c r="BG217" s="115"/>
      <c r="BH217" s="115"/>
      <c r="BI217" s="115"/>
      <c r="BJ217" s="115"/>
      <c r="BK217" s="115"/>
      <c r="BL217" s="115"/>
      <c r="BM217" s="115"/>
      <c r="BN217" s="115"/>
      <c r="BO217" s="115">
        <v>0.0</v>
      </c>
      <c r="BP217" s="115">
        <v>0.0</v>
      </c>
      <c r="BQ217" s="115"/>
      <c r="BR217" s="115"/>
      <c r="BS217" s="115">
        <v>0.0</v>
      </c>
      <c r="BT217" s="115">
        <v>0.0</v>
      </c>
      <c r="BU217" s="115">
        <v>0.0</v>
      </c>
      <c r="BV217" s="115">
        <v>0.0</v>
      </c>
      <c r="BW217" s="115"/>
      <c r="BX217" s="115"/>
      <c r="BY217" s="115"/>
      <c r="BZ217" s="115"/>
      <c r="CA217" s="116">
        <v>45813.0</v>
      </c>
      <c r="CB217" s="114" t="s">
        <v>354</v>
      </c>
      <c r="CC217" s="114" t="s">
        <v>378</v>
      </c>
      <c r="CD217" s="114" t="s">
        <v>379</v>
      </c>
      <c r="CE217" s="115">
        <v>5145.98</v>
      </c>
      <c r="CF217" s="115">
        <v>25.0</v>
      </c>
      <c r="CG217" s="115">
        <v>23.0</v>
      </c>
      <c r="CH217" s="114" t="s">
        <v>24</v>
      </c>
      <c r="CI217" s="114"/>
      <c r="CJ217" s="114"/>
      <c r="CK217" s="114" t="s">
        <v>372</v>
      </c>
      <c r="CL217" s="116">
        <v>46179.0</v>
      </c>
      <c r="CM217" s="114" t="s">
        <v>358</v>
      </c>
    </row>
    <row r="218">
      <c r="A218" s="117" t="s">
        <v>758</v>
      </c>
      <c r="B218" s="117" t="s">
        <v>759</v>
      </c>
      <c r="C218" s="117" t="s">
        <v>25</v>
      </c>
      <c r="D218" s="117" t="s">
        <v>437</v>
      </c>
      <c r="E218" s="117" t="s">
        <v>349</v>
      </c>
      <c r="F218" s="117"/>
      <c r="G218" s="117"/>
      <c r="H218" s="117"/>
      <c r="I218" s="118">
        <v>21759.0</v>
      </c>
      <c r="J218" s="117" t="s">
        <v>832</v>
      </c>
      <c r="K218" s="117" t="s">
        <v>438</v>
      </c>
      <c r="L218" s="119">
        <v>45813.0</v>
      </c>
      <c r="M218" s="117" t="s">
        <v>351</v>
      </c>
      <c r="N218" s="118">
        <v>6.0</v>
      </c>
      <c r="O218" s="117" t="s">
        <v>352</v>
      </c>
      <c r="P218" s="117" t="s">
        <v>975</v>
      </c>
      <c r="Q218" s="118">
        <v>2233.710773496563</v>
      </c>
      <c r="R218" s="118"/>
      <c r="S218" s="118"/>
      <c r="T218" s="118"/>
      <c r="U218" s="118"/>
      <c r="V218" s="118">
        <v>2233.710773496563</v>
      </c>
      <c r="W218" s="118"/>
      <c r="X218" s="118"/>
      <c r="Y218" s="118"/>
      <c r="Z218" s="118"/>
      <c r="AA218" s="118"/>
      <c r="AB218" s="118"/>
      <c r="AC218" s="118"/>
      <c r="AD218" s="118"/>
      <c r="AE218" s="118"/>
      <c r="AF218" s="118"/>
      <c r="AG218" s="118">
        <v>0.0</v>
      </c>
      <c r="AH218" s="118">
        <v>0.0</v>
      </c>
      <c r="AI218" s="118"/>
      <c r="AJ218" s="118"/>
      <c r="AK218" s="118"/>
      <c r="AL218" s="118"/>
      <c r="AM218" s="118"/>
      <c r="AN218" s="118"/>
      <c r="AO218" s="118"/>
      <c r="AP218" s="118"/>
      <c r="AQ218" s="118"/>
      <c r="AR218" s="118"/>
      <c r="AS218" s="118"/>
      <c r="AT218" s="118"/>
      <c r="AU218" s="118"/>
      <c r="AV218" s="118"/>
      <c r="AW218" s="118">
        <v>30060.895093085797</v>
      </c>
      <c r="AX218" s="118">
        <v>-44509.93482074301</v>
      </c>
      <c r="AY218" s="118">
        <v>29704.06448947659</v>
      </c>
      <c r="AZ218" s="118">
        <v>-28954.154103869358</v>
      </c>
      <c r="BA218" s="118">
        <v>16355.104404989233</v>
      </c>
      <c r="BB218" s="118">
        <v>-29668.235052328968</v>
      </c>
      <c r="BC218" s="118">
        <v>16431.177726469778</v>
      </c>
      <c r="BD218" s="118">
        <v>-17320.533538515494</v>
      </c>
      <c r="BE218" s="118">
        <v>9893.723601334774</v>
      </c>
      <c r="BF218" s="118">
        <v>-22317.498436628786</v>
      </c>
      <c r="BG218" s="118"/>
      <c r="BH218" s="118"/>
      <c r="BI218" s="118"/>
      <c r="BJ218" s="118"/>
      <c r="BK218" s="118"/>
      <c r="BL218" s="118"/>
      <c r="BM218" s="118"/>
      <c r="BN218" s="118"/>
      <c r="BO218" s="118">
        <v>0.0</v>
      </c>
      <c r="BP218" s="118">
        <v>0.0</v>
      </c>
      <c r="BQ218" s="118"/>
      <c r="BR218" s="118"/>
      <c r="BS218" s="118">
        <v>0.0</v>
      </c>
      <c r="BT218" s="118">
        <v>0.0</v>
      </c>
      <c r="BU218" s="118">
        <v>0.0</v>
      </c>
      <c r="BV218" s="118">
        <v>0.0</v>
      </c>
      <c r="BW218" s="118"/>
      <c r="BX218" s="118"/>
      <c r="BY218" s="118"/>
      <c r="BZ218" s="118"/>
      <c r="CA218" s="119">
        <v>45813.0</v>
      </c>
      <c r="CB218" s="117" t="s">
        <v>354</v>
      </c>
      <c r="CC218" s="117" t="s">
        <v>466</v>
      </c>
      <c r="CD218" s="117" t="s">
        <v>467</v>
      </c>
      <c r="CE218" s="118">
        <v>6664.13</v>
      </c>
      <c r="CF218" s="118">
        <v>25.0</v>
      </c>
      <c r="CG218" s="118">
        <v>23.0</v>
      </c>
      <c r="CH218" s="117" t="s">
        <v>247</v>
      </c>
      <c r="CI218" s="117"/>
      <c r="CJ218" s="117"/>
      <c r="CK218" s="117" t="s">
        <v>357</v>
      </c>
      <c r="CL218" s="119">
        <v>46179.0</v>
      </c>
      <c r="CM218" s="117" t="s">
        <v>358</v>
      </c>
    </row>
    <row r="219">
      <c r="A219" s="114" t="s">
        <v>686</v>
      </c>
      <c r="B219" s="114" t="s">
        <v>762</v>
      </c>
      <c r="C219" s="114" t="s">
        <v>25</v>
      </c>
      <c r="D219" s="114" t="s">
        <v>400</v>
      </c>
      <c r="E219" s="114" t="s">
        <v>349</v>
      </c>
      <c r="F219" s="114"/>
      <c r="G219" s="114"/>
      <c r="H219" s="114"/>
      <c r="I219" s="115">
        <v>16488.0</v>
      </c>
      <c r="J219" s="114" t="s">
        <v>868</v>
      </c>
      <c r="K219" s="114" t="s">
        <v>401</v>
      </c>
      <c r="L219" s="116">
        <v>45813.0</v>
      </c>
      <c r="M219" s="114" t="s">
        <v>351</v>
      </c>
      <c r="N219" s="115">
        <v>6.0</v>
      </c>
      <c r="O219" s="114" t="s">
        <v>352</v>
      </c>
      <c r="P219" s="114" t="s">
        <v>975</v>
      </c>
      <c r="Q219" s="115">
        <v>2348.083263532348</v>
      </c>
      <c r="R219" s="115"/>
      <c r="S219" s="115"/>
      <c r="T219" s="115"/>
      <c r="U219" s="115"/>
      <c r="V219" s="115">
        <v>2348.083263532348</v>
      </c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>
        <v>0.0</v>
      </c>
      <c r="AH219" s="115">
        <v>0.0</v>
      </c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  <c r="AW219" s="115">
        <v>11184.929088832523</v>
      </c>
      <c r="AX219" s="115">
        <v>-96487.49305941851</v>
      </c>
      <c r="AY219" s="115">
        <v>11594.928030384699</v>
      </c>
      <c r="AZ219" s="115">
        <v>-60142.20204201122</v>
      </c>
      <c r="BA219" s="115">
        <v>12930.636954517982</v>
      </c>
      <c r="BB219" s="115">
        <v>-35958.57908428228</v>
      </c>
      <c r="BC219" s="115">
        <v>10401.70938539422</v>
      </c>
      <c r="BD219" s="115">
        <v>-21905.234858248892</v>
      </c>
      <c r="BE219" s="115">
        <v>17067.10749010234</v>
      </c>
      <c r="BF219" s="115">
        <v>-28591.524147011973</v>
      </c>
      <c r="BG219" s="115"/>
      <c r="BH219" s="115"/>
      <c r="BI219" s="115"/>
      <c r="BJ219" s="115"/>
      <c r="BK219" s="115"/>
      <c r="BL219" s="115"/>
      <c r="BM219" s="115"/>
      <c r="BN219" s="115"/>
      <c r="BO219" s="115">
        <v>0.0</v>
      </c>
      <c r="BP219" s="115">
        <v>0.0</v>
      </c>
      <c r="BQ219" s="115"/>
      <c r="BR219" s="115"/>
      <c r="BS219" s="115">
        <v>0.0</v>
      </c>
      <c r="BT219" s="115">
        <v>0.0</v>
      </c>
      <c r="BU219" s="115">
        <v>0.0</v>
      </c>
      <c r="BV219" s="115">
        <v>0.0</v>
      </c>
      <c r="BW219" s="115"/>
      <c r="BX219" s="115"/>
      <c r="BY219" s="115"/>
      <c r="BZ219" s="115"/>
      <c r="CA219" s="116">
        <v>45813.0</v>
      </c>
      <c r="CB219" s="114" t="s">
        <v>384</v>
      </c>
      <c r="CC219" s="114" t="s">
        <v>391</v>
      </c>
      <c r="CD219" s="114" t="s">
        <v>392</v>
      </c>
      <c r="CE219" s="115">
        <v>16559.05</v>
      </c>
      <c r="CF219" s="115">
        <v>25.0</v>
      </c>
      <c r="CG219" s="115">
        <v>23.0</v>
      </c>
      <c r="CH219" s="114" t="s">
        <v>247</v>
      </c>
      <c r="CI219" s="114"/>
      <c r="CJ219" s="114"/>
      <c r="CK219" s="114" t="s">
        <v>357</v>
      </c>
      <c r="CL219" s="116">
        <v>46179.0</v>
      </c>
      <c r="CM219" s="114" t="s">
        <v>358</v>
      </c>
    </row>
    <row r="220">
      <c r="A220" s="117" t="s">
        <v>679</v>
      </c>
      <c r="B220" s="117" t="s">
        <v>756</v>
      </c>
      <c r="C220" s="117" t="s">
        <v>27</v>
      </c>
      <c r="D220" s="117" t="s">
        <v>367</v>
      </c>
      <c r="E220" s="117" t="s">
        <v>349</v>
      </c>
      <c r="F220" s="117"/>
      <c r="G220" s="117"/>
      <c r="H220" s="117"/>
      <c r="I220" s="118">
        <v>13249.0</v>
      </c>
      <c r="J220" s="117" t="s">
        <v>872</v>
      </c>
      <c r="K220" s="117" t="s">
        <v>368</v>
      </c>
      <c r="L220" s="119">
        <v>45813.0</v>
      </c>
      <c r="M220" s="117" t="s">
        <v>351</v>
      </c>
      <c r="N220" s="118">
        <v>6.0</v>
      </c>
      <c r="O220" s="117" t="s">
        <v>352</v>
      </c>
      <c r="P220" s="117" t="s">
        <v>975</v>
      </c>
      <c r="Q220" s="118">
        <v>-7327.80148131017</v>
      </c>
      <c r="R220" s="118"/>
      <c r="S220" s="118"/>
      <c r="T220" s="118"/>
      <c r="U220" s="118"/>
      <c r="V220" s="118">
        <v>-7327.80148131017</v>
      </c>
      <c r="W220" s="118"/>
      <c r="X220" s="118"/>
      <c r="Y220" s="118"/>
      <c r="Z220" s="118"/>
      <c r="AA220" s="118"/>
      <c r="AB220" s="118"/>
      <c r="AC220" s="118"/>
      <c r="AD220" s="118"/>
      <c r="AE220" s="118"/>
      <c r="AF220" s="118"/>
      <c r="AG220" s="118">
        <v>0.0</v>
      </c>
      <c r="AH220" s="118">
        <v>0.0</v>
      </c>
      <c r="AI220" s="118"/>
      <c r="AJ220" s="118"/>
      <c r="AK220" s="118"/>
      <c r="AL220" s="118"/>
      <c r="AM220" s="118"/>
      <c r="AN220" s="118"/>
      <c r="AO220" s="118"/>
      <c r="AP220" s="118"/>
      <c r="AQ220" s="118"/>
      <c r="AR220" s="118"/>
      <c r="AS220" s="118"/>
      <c r="AT220" s="118"/>
      <c r="AU220" s="118"/>
      <c r="AV220" s="118"/>
      <c r="AW220" s="118">
        <v>2970.0519961017744</v>
      </c>
      <c r="AX220" s="118">
        <v>-58717.525687919</v>
      </c>
      <c r="AY220" s="118">
        <v>3737.725115247782</v>
      </c>
      <c r="AZ220" s="118">
        <v>-38368.80539606089</v>
      </c>
      <c r="BA220" s="118">
        <v>1621.0731061953559</v>
      </c>
      <c r="BB220" s="118">
        <v>-22664.90598191125</v>
      </c>
      <c r="BC220" s="118">
        <v>3999.133165609376</v>
      </c>
      <c r="BD220" s="118">
        <v>-11917.965783282878</v>
      </c>
      <c r="BE220" s="118">
        <v>7172.219242483462</v>
      </c>
      <c r="BF220" s="118">
        <v>-20297.219500525858</v>
      </c>
      <c r="BG220" s="118"/>
      <c r="BH220" s="118"/>
      <c r="BI220" s="118"/>
      <c r="BJ220" s="118"/>
      <c r="BK220" s="118"/>
      <c r="BL220" s="118"/>
      <c r="BM220" s="118"/>
      <c r="BN220" s="118"/>
      <c r="BO220" s="118">
        <v>0.0</v>
      </c>
      <c r="BP220" s="118">
        <v>0.0</v>
      </c>
      <c r="BQ220" s="118"/>
      <c r="BR220" s="118"/>
      <c r="BS220" s="118">
        <v>0.0</v>
      </c>
      <c r="BT220" s="118">
        <v>0.0</v>
      </c>
      <c r="BU220" s="118">
        <v>0.0</v>
      </c>
      <c r="BV220" s="118">
        <v>0.0</v>
      </c>
      <c r="BW220" s="118"/>
      <c r="BX220" s="118"/>
      <c r="BY220" s="118"/>
      <c r="BZ220" s="118"/>
      <c r="CA220" s="119">
        <v>45813.0</v>
      </c>
      <c r="CB220" s="117" t="s">
        <v>369</v>
      </c>
      <c r="CC220" s="117" t="s">
        <v>370</v>
      </c>
      <c r="CD220" s="117" t="s">
        <v>371</v>
      </c>
      <c r="CE220" s="118">
        <v>12181.17</v>
      </c>
      <c r="CF220" s="118">
        <v>25.0</v>
      </c>
      <c r="CG220" s="118">
        <v>23.0</v>
      </c>
      <c r="CH220" s="117" t="s">
        <v>247</v>
      </c>
      <c r="CI220" s="117"/>
      <c r="CJ220" s="117"/>
      <c r="CK220" s="117" t="s">
        <v>372</v>
      </c>
      <c r="CL220" s="119">
        <v>46179.0</v>
      </c>
      <c r="CM220" s="117" t="s">
        <v>358</v>
      </c>
    </row>
    <row r="221">
      <c r="A221" s="114" t="s">
        <v>496</v>
      </c>
      <c r="B221" s="114" t="s">
        <v>689</v>
      </c>
      <c r="C221" s="114" t="s">
        <v>27</v>
      </c>
      <c r="D221" s="114" t="s">
        <v>490</v>
      </c>
      <c r="E221" s="114" t="s">
        <v>349</v>
      </c>
      <c r="F221" s="114"/>
      <c r="G221" s="114"/>
      <c r="H221" s="114"/>
      <c r="I221" s="115">
        <v>21273.0</v>
      </c>
      <c r="J221" s="114" t="s">
        <v>876</v>
      </c>
      <c r="K221" s="114" t="s">
        <v>491</v>
      </c>
      <c r="L221" s="116">
        <v>45813.0</v>
      </c>
      <c r="M221" s="114" t="s">
        <v>351</v>
      </c>
      <c r="N221" s="115">
        <v>6.0</v>
      </c>
      <c r="O221" s="114" t="s">
        <v>352</v>
      </c>
      <c r="P221" s="114" t="s">
        <v>975</v>
      </c>
      <c r="Q221" s="115">
        <v>-3887.5868942661946</v>
      </c>
      <c r="R221" s="115"/>
      <c r="S221" s="115"/>
      <c r="T221" s="115"/>
      <c r="U221" s="115"/>
      <c r="V221" s="115">
        <v>-3887.5868942661946</v>
      </c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>
        <v>0.0</v>
      </c>
      <c r="AH221" s="115">
        <v>0.0</v>
      </c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/>
      <c r="AS221" s="115"/>
      <c r="AT221" s="115"/>
      <c r="AU221" s="115"/>
      <c r="AV221" s="115"/>
      <c r="AW221" s="115">
        <v>11970.592347980528</v>
      </c>
      <c r="AX221" s="115">
        <v>-12021.024145751006</v>
      </c>
      <c r="AY221" s="115">
        <v>11040.193759615198</v>
      </c>
      <c r="AZ221" s="115">
        <v>-5794.335235738049</v>
      </c>
      <c r="BA221" s="115">
        <v>3411.427416591509</v>
      </c>
      <c r="BB221" s="115">
        <v>-1081.677850111323</v>
      </c>
      <c r="BC221" s="115">
        <v>2532.8733071140095</v>
      </c>
      <c r="BD221" s="115">
        <v>-402.96743745442825</v>
      </c>
      <c r="BE221" s="115">
        <v>2452.8131968113967</v>
      </c>
      <c r="BF221" s="115">
        <v>-2252.9694999907915</v>
      </c>
      <c r="BG221" s="115"/>
      <c r="BH221" s="115"/>
      <c r="BI221" s="115"/>
      <c r="BJ221" s="115"/>
      <c r="BK221" s="115"/>
      <c r="BL221" s="115"/>
      <c r="BM221" s="115"/>
      <c r="BN221" s="115"/>
      <c r="BO221" s="115">
        <v>0.0</v>
      </c>
      <c r="BP221" s="115">
        <v>0.0</v>
      </c>
      <c r="BQ221" s="115"/>
      <c r="BR221" s="115"/>
      <c r="BS221" s="115">
        <v>0.0</v>
      </c>
      <c r="BT221" s="115">
        <v>0.0</v>
      </c>
      <c r="BU221" s="115">
        <v>0.0</v>
      </c>
      <c r="BV221" s="115">
        <v>0.0</v>
      </c>
      <c r="BW221" s="115"/>
      <c r="BX221" s="115"/>
      <c r="BY221" s="115"/>
      <c r="BZ221" s="115"/>
      <c r="CA221" s="116">
        <v>45813.0</v>
      </c>
      <c r="CB221" s="114" t="s">
        <v>369</v>
      </c>
      <c r="CC221" s="114" t="s">
        <v>370</v>
      </c>
      <c r="CD221" s="114" t="s">
        <v>492</v>
      </c>
      <c r="CE221" s="115">
        <v>4699.11</v>
      </c>
      <c r="CF221" s="115">
        <v>25.0</v>
      </c>
      <c r="CG221" s="115">
        <v>23.0</v>
      </c>
      <c r="CH221" s="114" t="s">
        <v>247</v>
      </c>
      <c r="CI221" s="114"/>
      <c r="CJ221" s="114"/>
      <c r="CK221" s="114" t="s">
        <v>372</v>
      </c>
      <c r="CL221" s="116">
        <v>46179.0</v>
      </c>
      <c r="CM221" s="114" t="s">
        <v>358</v>
      </c>
    </row>
    <row r="222">
      <c r="A222" s="117" t="s">
        <v>480</v>
      </c>
      <c r="B222" s="117" t="s">
        <v>764</v>
      </c>
      <c r="C222" s="117" t="s">
        <v>26</v>
      </c>
      <c r="D222" s="117" t="s">
        <v>406</v>
      </c>
      <c r="E222" s="117" t="s">
        <v>349</v>
      </c>
      <c r="F222" s="117"/>
      <c r="G222" s="117"/>
      <c r="H222" s="117"/>
      <c r="I222" s="118">
        <v>18923.0</v>
      </c>
      <c r="J222" s="117" t="s">
        <v>881</v>
      </c>
      <c r="K222" s="117" t="s">
        <v>407</v>
      </c>
      <c r="L222" s="119">
        <v>45813.0</v>
      </c>
      <c r="M222" s="117" t="s">
        <v>351</v>
      </c>
      <c r="N222" s="118">
        <v>6.0</v>
      </c>
      <c r="O222" s="117" t="s">
        <v>352</v>
      </c>
      <c r="P222" s="117" t="s">
        <v>975</v>
      </c>
      <c r="Q222" s="118">
        <v>1511.6387523196825</v>
      </c>
      <c r="R222" s="118"/>
      <c r="S222" s="118"/>
      <c r="T222" s="118"/>
      <c r="U222" s="118"/>
      <c r="V222" s="118">
        <v>1511.6387523196825</v>
      </c>
      <c r="W222" s="118"/>
      <c r="X222" s="118"/>
      <c r="Y222" s="118"/>
      <c r="Z222" s="118"/>
      <c r="AA222" s="118"/>
      <c r="AB222" s="118"/>
      <c r="AC222" s="118"/>
      <c r="AD222" s="118"/>
      <c r="AE222" s="118"/>
      <c r="AF222" s="118"/>
      <c r="AG222" s="118">
        <v>0.0</v>
      </c>
      <c r="AH222" s="118">
        <v>0.0</v>
      </c>
      <c r="AI222" s="118"/>
      <c r="AJ222" s="118"/>
      <c r="AK222" s="118"/>
      <c r="AL222" s="118"/>
      <c r="AM222" s="118"/>
      <c r="AN222" s="118"/>
      <c r="AO222" s="118"/>
      <c r="AP222" s="118"/>
      <c r="AQ222" s="118"/>
      <c r="AR222" s="118"/>
      <c r="AS222" s="118"/>
      <c r="AT222" s="118"/>
      <c r="AU222" s="118"/>
      <c r="AV222" s="118"/>
      <c r="AW222" s="118">
        <v>6965.305421335799</v>
      </c>
      <c r="AX222" s="118">
        <v>-3880.2179142329587</v>
      </c>
      <c r="AY222" s="118">
        <v>1072.4899300638833</v>
      </c>
      <c r="AZ222" s="118">
        <v>-6963.908187609144</v>
      </c>
      <c r="BA222" s="118">
        <v>4698.263846920812</v>
      </c>
      <c r="BB222" s="118">
        <v>-4549.618214629321</v>
      </c>
      <c r="BC222" s="118">
        <v>4608.060786185497</v>
      </c>
      <c r="BD222" s="118">
        <v>-1323.5871379001064</v>
      </c>
      <c r="BE222" s="118">
        <v>1401.816918929196</v>
      </c>
      <c r="BF222" s="118">
        <v>-4537.644934923095</v>
      </c>
      <c r="BG222" s="118"/>
      <c r="BH222" s="118"/>
      <c r="BI222" s="118"/>
      <c r="BJ222" s="118"/>
      <c r="BK222" s="118"/>
      <c r="BL222" s="118"/>
      <c r="BM222" s="118"/>
      <c r="BN222" s="118"/>
      <c r="BO222" s="118">
        <v>0.0</v>
      </c>
      <c r="BP222" s="118">
        <v>0.0</v>
      </c>
      <c r="BQ222" s="118"/>
      <c r="BR222" s="118"/>
      <c r="BS222" s="118">
        <v>0.0</v>
      </c>
      <c r="BT222" s="118">
        <v>0.0</v>
      </c>
      <c r="BU222" s="118">
        <v>0.0</v>
      </c>
      <c r="BV222" s="118">
        <v>0.0</v>
      </c>
      <c r="BW222" s="118"/>
      <c r="BX222" s="118"/>
      <c r="BY222" s="118"/>
      <c r="BZ222" s="118"/>
      <c r="CA222" s="119">
        <v>45813.0</v>
      </c>
      <c r="CB222" s="117" t="s">
        <v>384</v>
      </c>
      <c r="CC222" s="117" t="s">
        <v>396</v>
      </c>
      <c r="CD222" s="117" t="s">
        <v>408</v>
      </c>
      <c r="CE222" s="118">
        <v>3383.16</v>
      </c>
      <c r="CF222" s="118">
        <v>25.0</v>
      </c>
      <c r="CG222" s="118">
        <v>23.0</v>
      </c>
      <c r="CH222" s="117" t="s">
        <v>247</v>
      </c>
      <c r="CI222" s="117"/>
      <c r="CJ222" s="117"/>
      <c r="CK222" s="117" t="s">
        <v>357</v>
      </c>
      <c r="CL222" s="119">
        <v>46179.0</v>
      </c>
      <c r="CM222" s="117" t="s">
        <v>358</v>
      </c>
    </row>
    <row r="223">
      <c r="A223" s="114" t="s">
        <v>773</v>
      </c>
      <c r="B223" s="114" t="s">
        <v>150</v>
      </c>
      <c r="C223" s="114" t="s">
        <v>24</v>
      </c>
      <c r="D223" s="114" t="s">
        <v>506</v>
      </c>
      <c r="E223" s="114" t="s">
        <v>349</v>
      </c>
      <c r="F223" s="114"/>
      <c r="G223" s="114"/>
      <c r="H223" s="114"/>
      <c r="I223" s="115">
        <v>21576.0</v>
      </c>
      <c r="J223" s="114" t="s">
        <v>834</v>
      </c>
      <c r="K223" s="114" t="s">
        <v>507</v>
      </c>
      <c r="L223" s="116">
        <v>45813.0</v>
      </c>
      <c r="M223" s="114" t="s">
        <v>351</v>
      </c>
      <c r="N223" s="115">
        <v>6.0</v>
      </c>
      <c r="O223" s="114" t="s">
        <v>352</v>
      </c>
      <c r="P223" s="114" t="s">
        <v>975</v>
      </c>
      <c r="Q223" s="115">
        <v>-3895.138820385714</v>
      </c>
      <c r="R223" s="115"/>
      <c r="S223" s="115"/>
      <c r="T223" s="115"/>
      <c r="U223" s="115"/>
      <c r="V223" s="115">
        <v>-3895.138820385714</v>
      </c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>
        <v>0.0</v>
      </c>
      <c r="AH223" s="115">
        <v>0.0</v>
      </c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>
        <v>11023.088932886752</v>
      </c>
      <c r="AX223" s="115">
        <v>-25811.266746645008</v>
      </c>
      <c r="AY223" s="115">
        <v>12134.130376868909</v>
      </c>
      <c r="AZ223" s="115">
        <v>-17148.177739636245</v>
      </c>
      <c r="BA223" s="115">
        <v>4447.76999706094</v>
      </c>
      <c r="BB223" s="115">
        <v>-12901.72807690702</v>
      </c>
      <c r="BC223" s="115">
        <v>5484.115507135795</v>
      </c>
      <c r="BD223" s="115">
        <v>-14829.512788897686</v>
      </c>
      <c r="BE223" s="115">
        <v>10069.342109604244</v>
      </c>
      <c r="BF223" s="115">
        <v>-9177.902907688434</v>
      </c>
      <c r="BG223" s="115"/>
      <c r="BH223" s="115"/>
      <c r="BI223" s="115"/>
      <c r="BJ223" s="115"/>
      <c r="BK223" s="115"/>
      <c r="BL223" s="115"/>
      <c r="BM223" s="115"/>
      <c r="BN223" s="115"/>
      <c r="BO223" s="115">
        <v>0.0</v>
      </c>
      <c r="BP223" s="115">
        <v>0.0</v>
      </c>
      <c r="BQ223" s="115"/>
      <c r="BR223" s="115"/>
      <c r="BS223" s="115">
        <v>0.0</v>
      </c>
      <c r="BT223" s="115">
        <v>0.0</v>
      </c>
      <c r="BU223" s="115">
        <v>0.0</v>
      </c>
      <c r="BV223" s="115">
        <v>0.0</v>
      </c>
      <c r="BW223" s="115"/>
      <c r="BX223" s="115"/>
      <c r="BY223" s="115"/>
      <c r="BZ223" s="115"/>
      <c r="CA223" s="116">
        <v>45813.0</v>
      </c>
      <c r="CB223" s="114" t="s">
        <v>354</v>
      </c>
      <c r="CC223" s="114" t="s">
        <v>508</v>
      </c>
      <c r="CD223" s="114" t="s">
        <v>509</v>
      </c>
      <c r="CE223" s="115">
        <v>8238.63</v>
      </c>
      <c r="CF223" s="115">
        <v>25.0</v>
      </c>
      <c r="CG223" s="115">
        <v>23.0</v>
      </c>
      <c r="CH223" s="114" t="s">
        <v>24</v>
      </c>
      <c r="CI223" s="114"/>
      <c r="CJ223" s="114"/>
      <c r="CK223" s="114" t="s">
        <v>372</v>
      </c>
      <c r="CL223" s="116">
        <v>46179.0</v>
      </c>
      <c r="CM223" s="114" t="s">
        <v>358</v>
      </c>
    </row>
    <row r="224">
      <c r="A224" s="117" t="s">
        <v>480</v>
      </c>
      <c r="B224" s="117" t="s">
        <v>757</v>
      </c>
      <c r="C224" s="117" t="s">
        <v>26</v>
      </c>
      <c r="D224" s="117" t="s">
        <v>406</v>
      </c>
      <c r="E224" s="117" t="s">
        <v>349</v>
      </c>
      <c r="F224" s="117"/>
      <c r="G224" s="117"/>
      <c r="H224" s="117"/>
      <c r="I224" s="118">
        <v>18921.0</v>
      </c>
      <c r="J224" s="117" t="s">
        <v>874</v>
      </c>
      <c r="K224" s="117" t="s">
        <v>407</v>
      </c>
      <c r="L224" s="119">
        <v>45813.0</v>
      </c>
      <c r="M224" s="117" t="s">
        <v>351</v>
      </c>
      <c r="N224" s="118">
        <v>6.0</v>
      </c>
      <c r="O224" s="117" t="s">
        <v>352</v>
      </c>
      <c r="P224" s="117" t="s">
        <v>975</v>
      </c>
      <c r="Q224" s="118">
        <v>-9656.638614335163</v>
      </c>
      <c r="R224" s="118"/>
      <c r="S224" s="118"/>
      <c r="T224" s="118"/>
      <c r="U224" s="118"/>
      <c r="V224" s="118">
        <v>-9656.638614335163</v>
      </c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>
        <v>0.0</v>
      </c>
      <c r="AH224" s="118">
        <v>0.0</v>
      </c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/>
      <c r="AS224" s="118"/>
      <c r="AT224" s="118"/>
      <c r="AU224" s="118"/>
      <c r="AV224" s="118"/>
      <c r="AW224" s="118">
        <v>4230.686608128652</v>
      </c>
      <c r="AX224" s="118">
        <v>-36636.17153084852</v>
      </c>
      <c r="AY224" s="118">
        <v>8711.752645028697</v>
      </c>
      <c r="AZ224" s="118">
        <v>-31035.38049908031</v>
      </c>
      <c r="BA224" s="118">
        <v>6845.664975164651</v>
      </c>
      <c r="BB224" s="118">
        <v>-19052.04926904127</v>
      </c>
      <c r="BC224" s="118">
        <v>15978.68802112385</v>
      </c>
      <c r="BD224" s="118">
        <v>-10631.00163863007</v>
      </c>
      <c r="BE224" s="118">
        <v>10153.688643283876</v>
      </c>
      <c r="BF224" s="118">
        <v>-27707.759319654273</v>
      </c>
      <c r="BG224" s="118"/>
      <c r="BH224" s="118"/>
      <c r="BI224" s="118"/>
      <c r="BJ224" s="118"/>
      <c r="BK224" s="118"/>
      <c r="BL224" s="118"/>
      <c r="BM224" s="118"/>
      <c r="BN224" s="118"/>
      <c r="BO224" s="118">
        <v>0.0</v>
      </c>
      <c r="BP224" s="118">
        <v>0.0</v>
      </c>
      <c r="BQ224" s="118"/>
      <c r="BR224" s="118"/>
      <c r="BS224" s="118">
        <v>0.0</v>
      </c>
      <c r="BT224" s="118">
        <v>0.0</v>
      </c>
      <c r="BU224" s="118">
        <v>0.0</v>
      </c>
      <c r="BV224" s="118">
        <v>0.0</v>
      </c>
      <c r="BW224" s="118"/>
      <c r="BX224" s="118"/>
      <c r="BY224" s="118"/>
      <c r="BZ224" s="118"/>
      <c r="CA224" s="119">
        <v>45813.0</v>
      </c>
      <c r="CB224" s="117" t="s">
        <v>384</v>
      </c>
      <c r="CC224" s="117" t="s">
        <v>396</v>
      </c>
      <c r="CD224" s="117" t="s">
        <v>408</v>
      </c>
      <c r="CE224" s="118">
        <v>9226.58</v>
      </c>
      <c r="CF224" s="118">
        <v>25.0</v>
      </c>
      <c r="CG224" s="118">
        <v>23.0</v>
      </c>
      <c r="CH224" s="117" t="s">
        <v>247</v>
      </c>
      <c r="CI224" s="117"/>
      <c r="CJ224" s="117"/>
      <c r="CK224" s="117" t="s">
        <v>372</v>
      </c>
      <c r="CL224" s="119">
        <v>46179.0</v>
      </c>
      <c r="CM224" s="117" t="s">
        <v>358</v>
      </c>
    </row>
    <row r="225">
      <c r="A225" s="114" t="s">
        <v>563</v>
      </c>
      <c r="B225" s="114" t="s">
        <v>825</v>
      </c>
      <c r="C225" s="114" t="s">
        <v>26</v>
      </c>
      <c r="D225" s="114" t="s">
        <v>395</v>
      </c>
      <c r="E225" s="114" t="s">
        <v>349</v>
      </c>
      <c r="F225" s="114"/>
      <c r="G225" s="114"/>
      <c r="H225" s="114"/>
      <c r="I225" s="115">
        <v>19028.0</v>
      </c>
      <c r="J225" s="114" t="s">
        <v>872</v>
      </c>
      <c r="K225" s="114" t="s">
        <v>396</v>
      </c>
      <c r="L225" s="116">
        <v>45813.0</v>
      </c>
      <c r="M225" s="114" t="s">
        <v>351</v>
      </c>
      <c r="N225" s="115">
        <v>6.0</v>
      </c>
      <c r="O225" s="114" t="s">
        <v>352</v>
      </c>
      <c r="P225" s="114" t="s">
        <v>975</v>
      </c>
      <c r="Q225" s="115">
        <v>2478.791662751589</v>
      </c>
      <c r="R225" s="115"/>
      <c r="S225" s="115"/>
      <c r="T225" s="115"/>
      <c r="U225" s="115"/>
      <c r="V225" s="115">
        <v>2478.791662751589</v>
      </c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>
        <v>0.0</v>
      </c>
      <c r="AH225" s="115">
        <v>0.0</v>
      </c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>
        <v>2970.0519961017744</v>
      </c>
      <c r="AX225" s="115">
        <v>-58717.525687919</v>
      </c>
      <c r="AY225" s="115">
        <v>3737.725115247782</v>
      </c>
      <c r="AZ225" s="115">
        <v>-38368.80539606089</v>
      </c>
      <c r="BA225" s="115">
        <v>1621.0731061953559</v>
      </c>
      <c r="BB225" s="115">
        <v>-22664.90598191125</v>
      </c>
      <c r="BC225" s="115">
        <v>3999.133165609376</v>
      </c>
      <c r="BD225" s="115">
        <v>-11917.965783282878</v>
      </c>
      <c r="BE225" s="115">
        <v>7172.219242483462</v>
      </c>
      <c r="BF225" s="115">
        <v>-20297.219500525858</v>
      </c>
      <c r="BG225" s="115"/>
      <c r="BH225" s="115"/>
      <c r="BI225" s="115"/>
      <c r="BJ225" s="115"/>
      <c r="BK225" s="115"/>
      <c r="BL225" s="115"/>
      <c r="BM225" s="115"/>
      <c r="BN225" s="115"/>
      <c r="BO225" s="115">
        <v>0.0</v>
      </c>
      <c r="BP225" s="115">
        <v>0.0</v>
      </c>
      <c r="BQ225" s="115"/>
      <c r="BR225" s="115"/>
      <c r="BS225" s="115">
        <v>0.0</v>
      </c>
      <c r="BT225" s="115">
        <v>0.0</v>
      </c>
      <c r="BU225" s="115">
        <v>0.0</v>
      </c>
      <c r="BV225" s="115">
        <v>0.0</v>
      </c>
      <c r="BW225" s="115"/>
      <c r="BX225" s="115"/>
      <c r="BY225" s="115"/>
      <c r="BZ225" s="115"/>
      <c r="CA225" s="116">
        <v>45813.0</v>
      </c>
      <c r="CB225" s="114" t="s">
        <v>384</v>
      </c>
      <c r="CC225" s="114" t="s">
        <v>396</v>
      </c>
      <c r="CD225" s="114" t="s">
        <v>397</v>
      </c>
      <c r="CE225" s="115">
        <v>14515.9</v>
      </c>
      <c r="CF225" s="115">
        <v>25.0</v>
      </c>
      <c r="CG225" s="115">
        <v>23.0</v>
      </c>
      <c r="CH225" s="114" t="s">
        <v>247</v>
      </c>
      <c r="CI225" s="114"/>
      <c r="CJ225" s="114"/>
      <c r="CK225" s="114" t="s">
        <v>357</v>
      </c>
      <c r="CL225" s="116">
        <v>46179.0</v>
      </c>
      <c r="CM225" s="114" t="s">
        <v>358</v>
      </c>
    </row>
    <row r="226">
      <c r="A226" s="117" t="s">
        <v>485</v>
      </c>
      <c r="B226" s="117" t="s">
        <v>817</v>
      </c>
      <c r="C226" s="117" t="s">
        <v>25</v>
      </c>
      <c r="D226" s="117" t="s">
        <v>400</v>
      </c>
      <c r="E226" s="117" t="s">
        <v>349</v>
      </c>
      <c r="F226" s="117"/>
      <c r="G226" s="117"/>
      <c r="H226" s="117"/>
      <c r="I226" s="118">
        <v>16496.0</v>
      </c>
      <c r="J226" s="117" t="s">
        <v>865</v>
      </c>
      <c r="K226" s="117" t="s">
        <v>401</v>
      </c>
      <c r="L226" s="119">
        <v>45813.0</v>
      </c>
      <c r="M226" s="117" t="s">
        <v>351</v>
      </c>
      <c r="N226" s="118">
        <v>6.0</v>
      </c>
      <c r="O226" s="117" t="s">
        <v>352</v>
      </c>
      <c r="P226" s="117" t="s">
        <v>975</v>
      </c>
      <c r="Q226" s="118">
        <v>-2085.1721525791486</v>
      </c>
      <c r="R226" s="118"/>
      <c r="S226" s="118"/>
      <c r="T226" s="118"/>
      <c r="U226" s="118"/>
      <c r="V226" s="118">
        <v>-2085.1721525791486</v>
      </c>
      <c r="W226" s="118"/>
      <c r="X226" s="118"/>
      <c r="Y226" s="118"/>
      <c r="Z226" s="118"/>
      <c r="AA226" s="118"/>
      <c r="AB226" s="118"/>
      <c r="AC226" s="118"/>
      <c r="AD226" s="118"/>
      <c r="AE226" s="118"/>
      <c r="AF226" s="118"/>
      <c r="AG226" s="118">
        <v>0.0</v>
      </c>
      <c r="AH226" s="118">
        <v>0.0</v>
      </c>
      <c r="AI226" s="118"/>
      <c r="AJ226" s="118"/>
      <c r="AK226" s="118"/>
      <c r="AL226" s="118"/>
      <c r="AM226" s="118"/>
      <c r="AN226" s="118"/>
      <c r="AO226" s="118"/>
      <c r="AP226" s="118"/>
      <c r="AQ226" s="118"/>
      <c r="AR226" s="118"/>
      <c r="AS226" s="118"/>
      <c r="AT226" s="118"/>
      <c r="AU226" s="118"/>
      <c r="AV226" s="118"/>
      <c r="AW226" s="118">
        <v>10892.112605580902</v>
      </c>
      <c r="AX226" s="118">
        <v>-24651.567619473462</v>
      </c>
      <c r="AY226" s="118">
        <v>7385.481928946681</v>
      </c>
      <c r="AZ226" s="118">
        <v>-24118.064305917513</v>
      </c>
      <c r="BA226" s="118">
        <v>9376.774876916748</v>
      </c>
      <c r="BB226" s="118">
        <v>-5201.793424083996</v>
      </c>
      <c r="BC226" s="118">
        <v>6215.003473979511</v>
      </c>
      <c r="BD226" s="118">
        <v>-8590.630634683657</v>
      </c>
      <c r="BE226" s="118">
        <v>11109.99259377399</v>
      </c>
      <c r="BF226" s="118">
        <v>-4559.383980237091</v>
      </c>
      <c r="BG226" s="118"/>
      <c r="BH226" s="118"/>
      <c r="BI226" s="118"/>
      <c r="BJ226" s="118"/>
      <c r="BK226" s="118"/>
      <c r="BL226" s="118"/>
      <c r="BM226" s="118"/>
      <c r="BN226" s="118"/>
      <c r="BO226" s="118">
        <v>0.0</v>
      </c>
      <c r="BP226" s="118">
        <v>0.0</v>
      </c>
      <c r="BQ226" s="118"/>
      <c r="BR226" s="118"/>
      <c r="BS226" s="118">
        <v>0.0</v>
      </c>
      <c r="BT226" s="118">
        <v>0.0</v>
      </c>
      <c r="BU226" s="118">
        <v>0.0</v>
      </c>
      <c r="BV226" s="118">
        <v>0.0</v>
      </c>
      <c r="BW226" s="118"/>
      <c r="BX226" s="118"/>
      <c r="BY226" s="118"/>
      <c r="BZ226" s="118"/>
      <c r="CA226" s="119">
        <v>45813.0</v>
      </c>
      <c r="CB226" s="117" t="s">
        <v>384</v>
      </c>
      <c r="CC226" s="117" t="s">
        <v>391</v>
      </c>
      <c r="CD226" s="117" t="s">
        <v>392</v>
      </c>
      <c r="CE226" s="118">
        <v>6323.55</v>
      </c>
      <c r="CF226" s="118">
        <v>25.0</v>
      </c>
      <c r="CG226" s="118">
        <v>23.0</v>
      </c>
      <c r="CH226" s="117" t="s">
        <v>247</v>
      </c>
      <c r="CI226" s="117"/>
      <c r="CJ226" s="117"/>
      <c r="CK226" s="117" t="s">
        <v>372</v>
      </c>
      <c r="CL226" s="119">
        <v>46179.0</v>
      </c>
      <c r="CM226" s="117" t="s">
        <v>358</v>
      </c>
    </row>
    <row r="227">
      <c r="A227" s="114" t="s">
        <v>777</v>
      </c>
      <c r="B227" s="114" t="s">
        <v>173</v>
      </c>
      <c r="C227" s="114" t="s">
        <v>24</v>
      </c>
      <c r="D227" s="114" t="s">
        <v>360</v>
      </c>
      <c r="E227" s="114" t="s">
        <v>349</v>
      </c>
      <c r="F227" s="114"/>
      <c r="G227" s="114"/>
      <c r="H227" s="114"/>
      <c r="I227" s="115">
        <v>20164.0</v>
      </c>
      <c r="J227" s="114" t="s">
        <v>859</v>
      </c>
      <c r="K227" s="114" t="s">
        <v>361</v>
      </c>
      <c r="L227" s="116">
        <v>45813.0</v>
      </c>
      <c r="M227" s="114" t="s">
        <v>351</v>
      </c>
      <c r="N227" s="115">
        <v>6.0</v>
      </c>
      <c r="O227" s="114" t="s">
        <v>352</v>
      </c>
      <c r="P227" s="114" t="s">
        <v>975</v>
      </c>
      <c r="Q227" s="115">
        <v>-206.22540550921462</v>
      </c>
      <c r="R227" s="115"/>
      <c r="S227" s="115"/>
      <c r="T227" s="115"/>
      <c r="U227" s="115"/>
      <c r="V227" s="115">
        <v>-206.22540550921462</v>
      </c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>
        <v>0.0</v>
      </c>
      <c r="AH227" s="115">
        <v>0.0</v>
      </c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>
        <v>8422.148067209033</v>
      </c>
      <c r="AX227" s="115">
        <v>-19237.01837042353</v>
      </c>
      <c r="AY227" s="115">
        <v>12411.656003351554</v>
      </c>
      <c r="AZ227" s="115">
        <v>-10355.373407223615</v>
      </c>
      <c r="BA227" s="115">
        <v>1238.4153961069387</v>
      </c>
      <c r="BB227" s="115">
        <v>-8555.28622715555</v>
      </c>
      <c r="BC227" s="115">
        <v>3554.4593044131384</v>
      </c>
      <c r="BD227" s="115">
        <v>-7654.774992903437</v>
      </c>
      <c r="BE227" s="115">
        <v>4285.001128998839</v>
      </c>
      <c r="BF227" s="115">
        <v>-7501.556271557149</v>
      </c>
      <c r="BG227" s="115"/>
      <c r="BH227" s="115"/>
      <c r="BI227" s="115"/>
      <c r="BJ227" s="115"/>
      <c r="BK227" s="115"/>
      <c r="BL227" s="115"/>
      <c r="BM227" s="115"/>
      <c r="BN227" s="115"/>
      <c r="BO227" s="115">
        <v>0.0</v>
      </c>
      <c r="BP227" s="115">
        <v>0.0</v>
      </c>
      <c r="BQ227" s="115"/>
      <c r="BR227" s="115"/>
      <c r="BS227" s="115">
        <v>0.0</v>
      </c>
      <c r="BT227" s="115">
        <v>0.0</v>
      </c>
      <c r="BU227" s="115">
        <v>0.0</v>
      </c>
      <c r="BV227" s="115">
        <v>0.0</v>
      </c>
      <c r="BW227" s="115"/>
      <c r="BX227" s="115"/>
      <c r="BY227" s="115"/>
      <c r="BZ227" s="115"/>
      <c r="CA227" s="116">
        <v>45813.0</v>
      </c>
      <c r="CB227" s="114" t="s">
        <v>362</v>
      </c>
      <c r="CC227" s="114" t="s">
        <v>363</v>
      </c>
      <c r="CD227" s="114" t="s">
        <v>364</v>
      </c>
      <c r="CE227" s="115">
        <v>8295.06</v>
      </c>
      <c r="CF227" s="115">
        <v>25.0</v>
      </c>
      <c r="CG227" s="115">
        <v>23.0</v>
      </c>
      <c r="CH227" s="114" t="s">
        <v>24</v>
      </c>
      <c r="CI227" s="114"/>
      <c r="CJ227" s="114"/>
      <c r="CK227" s="114" t="s">
        <v>372</v>
      </c>
      <c r="CL227" s="116">
        <v>46179.0</v>
      </c>
      <c r="CM227" s="114" t="s">
        <v>358</v>
      </c>
    </row>
    <row r="228">
      <c r="A228" s="117" t="s">
        <v>566</v>
      </c>
      <c r="B228" s="117" t="s">
        <v>818</v>
      </c>
      <c r="C228" s="117" t="s">
        <v>25</v>
      </c>
      <c r="D228" s="117" t="s">
        <v>382</v>
      </c>
      <c r="E228" s="117" t="s">
        <v>349</v>
      </c>
      <c r="F228" s="117"/>
      <c r="G228" s="117"/>
      <c r="H228" s="117"/>
      <c r="I228" s="118">
        <v>13087.0</v>
      </c>
      <c r="J228" s="117" t="s">
        <v>868</v>
      </c>
      <c r="K228" s="117" t="s">
        <v>383</v>
      </c>
      <c r="L228" s="119">
        <v>45813.0</v>
      </c>
      <c r="M228" s="117" t="s">
        <v>351</v>
      </c>
      <c r="N228" s="118">
        <v>6.0</v>
      </c>
      <c r="O228" s="117" t="s">
        <v>352</v>
      </c>
      <c r="P228" s="117" t="s">
        <v>975</v>
      </c>
      <c r="Q228" s="118">
        <v>-3039.5285311263115</v>
      </c>
      <c r="R228" s="118"/>
      <c r="S228" s="118"/>
      <c r="T228" s="118"/>
      <c r="U228" s="118"/>
      <c r="V228" s="118">
        <v>-3039.5285311263115</v>
      </c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>
        <v>0.0</v>
      </c>
      <c r="AH228" s="118">
        <v>0.0</v>
      </c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>
        <v>11184.929088832523</v>
      </c>
      <c r="AX228" s="118">
        <v>-96487.49305941851</v>
      </c>
      <c r="AY228" s="118">
        <v>11594.928030384699</v>
      </c>
      <c r="AZ228" s="118">
        <v>-60142.20204201122</v>
      </c>
      <c r="BA228" s="118">
        <v>12930.636954517982</v>
      </c>
      <c r="BB228" s="118">
        <v>-35958.57908428228</v>
      </c>
      <c r="BC228" s="118">
        <v>10401.70938539422</v>
      </c>
      <c r="BD228" s="118">
        <v>-21905.234858248892</v>
      </c>
      <c r="BE228" s="118">
        <v>17067.10749010234</v>
      </c>
      <c r="BF228" s="118">
        <v>-28591.524147011973</v>
      </c>
      <c r="BG228" s="118"/>
      <c r="BH228" s="118"/>
      <c r="BI228" s="118"/>
      <c r="BJ228" s="118"/>
      <c r="BK228" s="118"/>
      <c r="BL228" s="118"/>
      <c r="BM228" s="118"/>
      <c r="BN228" s="118"/>
      <c r="BO228" s="118">
        <v>0.0</v>
      </c>
      <c r="BP228" s="118">
        <v>0.0</v>
      </c>
      <c r="BQ228" s="118"/>
      <c r="BR228" s="118"/>
      <c r="BS228" s="118">
        <v>0.0</v>
      </c>
      <c r="BT228" s="118">
        <v>0.0</v>
      </c>
      <c r="BU228" s="118">
        <v>0.0</v>
      </c>
      <c r="BV228" s="118">
        <v>0.0</v>
      </c>
      <c r="BW228" s="118"/>
      <c r="BX228" s="118"/>
      <c r="BY228" s="118"/>
      <c r="BZ228" s="118"/>
      <c r="CA228" s="119">
        <v>45813.0</v>
      </c>
      <c r="CB228" s="117" t="s">
        <v>384</v>
      </c>
      <c r="CC228" s="117" t="s">
        <v>385</v>
      </c>
      <c r="CD228" s="117" t="s">
        <v>386</v>
      </c>
      <c r="CE228" s="118">
        <v>13096.52</v>
      </c>
      <c r="CF228" s="118">
        <v>25.0</v>
      </c>
      <c r="CG228" s="118">
        <v>23.0</v>
      </c>
      <c r="CH228" s="117" t="s">
        <v>247</v>
      </c>
      <c r="CI228" s="117"/>
      <c r="CJ228" s="117"/>
      <c r="CK228" s="117" t="s">
        <v>372</v>
      </c>
      <c r="CL228" s="119">
        <v>46179.0</v>
      </c>
      <c r="CM228" s="117" t="s">
        <v>358</v>
      </c>
    </row>
    <row r="229">
      <c r="A229" s="114" t="s">
        <v>778</v>
      </c>
      <c r="B229" s="114" t="s">
        <v>124</v>
      </c>
      <c r="C229" s="114" t="s">
        <v>24</v>
      </c>
      <c r="D229" s="114" t="s">
        <v>376</v>
      </c>
      <c r="E229" s="114" t="s">
        <v>349</v>
      </c>
      <c r="F229" s="114"/>
      <c r="G229" s="114"/>
      <c r="H229" s="114"/>
      <c r="I229" s="115">
        <v>14186.0</v>
      </c>
      <c r="J229" s="114" t="s">
        <v>838</v>
      </c>
      <c r="K229" s="114" t="s">
        <v>377</v>
      </c>
      <c r="L229" s="116">
        <v>45813.0</v>
      </c>
      <c r="M229" s="114" t="s">
        <v>351</v>
      </c>
      <c r="N229" s="115">
        <v>6.0</v>
      </c>
      <c r="O229" s="114" t="s">
        <v>352</v>
      </c>
      <c r="P229" s="114" t="s">
        <v>975</v>
      </c>
      <c r="Q229" s="115">
        <v>-2101.7347198452217</v>
      </c>
      <c r="R229" s="115"/>
      <c r="S229" s="115"/>
      <c r="T229" s="115"/>
      <c r="U229" s="115"/>
      <c r="V229" s="115">
        <v>-2101.7347198452217</v>
      </c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>
        <v>0.0</v>
      </c>
      <c r="AH229" s="115">
        <v>0.0</v>
      </c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  <c r="AW229" s="115">
        <v>654.8448661851489</v>
      </c>
      <c r="AX229" s="115">
        <v>-7991.985899373101</v>
      </c>
      <c r="AY229" s="115">
        <v>0.0</v>
      </c>
      <c r="AZ229" s="115">
        <v>-4299.5585779408975</v>
      </c>
      <c r="BA229" s="115">
        <v>1598.2036536411867</v>
      </c>
      <c r="BB229" s="115">
        <v>-2830.2214380762375</v>
      </c>
      <c r="BC229" s="115">
        <v>964.206237310205</v>
      </c>
      <c r="BD229" s="115">
        <v>-1295.5993424044586</v>
      </c>
      <c r="BE229" s="115">
        <v>633.9974163309818</v>
      </c>
      <c r="BF229" s="115">
        <v>-1534.6220956717789</v>
      </c>
      <c r="BG229" s="115"/>
      <c r="BH229" s="115"/>
      <c r="BI229" s="115"/>
      <c r="BJ229" s="115"/>
      <c r="BK229" s="115"/>
      <c r="BL229" s="115"/>
      <c r="BM229" s="115"/>
      <c r="BN229" s="115"/>
      <c r="BO229" s="115">
        <v>0.0</v>
      </c>
      <c r="BP229" s="115">
        <v>0.0</v>
      </c>
      <c r="BQ229" s="115"/>
      <c r="BR229" s="115"/>
      <c r="BS229" s="115">
        <v>0.0</v>
      </c>
      <c r="BT229" s="115">
        <v>0.0</v>
      </c>
      <c r="BU229" s="115">
        <v>0.0</v>
      </c>
      <c r="BV229" s="115">
        <v>0.0</v>
      </c>
      <c r="BW229" s="115"/>
      <c r="BX229" s="115"/>
      <c r="BY229" s="115"/>
      <c r="BZ229" s="115"/>
      <c r="CA229" s="116">
        <v>45813.0</v>
      </c>
      <c r="CB229" s="114" t="s">
        <v>354</v>
      </c>
      <c r="CC229" s="114" t="s">
        <v>378</v>
      </c>
      <c r="CD229" s="114" t="s">
        <v>379</v>
      </c>
      <c r="CE229" s="115">
        <v>5073.52</v>
      </c>
      <c r="CF229" s="115">
        <v>25.0</v>
      </c>
      <c r="CG229" s="115">
        <v>23.0</v>
      </c>
      <c r="CH229" s="114" t="s">
        <v>24</v>
      </c>
      <c r="CI229" s="114"/>
      <c r="CJ229" s="114"/>
      <c r="CK229" s="114" t="s">
        <v>372</v>
      </c>
      <c r="CL229" s="116">
        <v>46179.0</v>
      </c>
      <c r="CM229" s="114" t="s">
        <v>358</v>
      </c>
    </row>
    <row r="230">
      <c r="A230" s="117" t="s">
        <v>409</v>
      </c>
      <c r="B230" s="117" t="s">
        <v>820</v>
      </c>
      <c r="C230" s="117" t="s">
        <v>27</v>
      </c>
      <c r="D230" s="117" t="s">
        <v>411</v>
      </c>
      <c r="E230" s="117" t="s">
        <v>349</v>
      </c>
      <c r="F230" s="117"/>
      <c r="G230" s="117"/>
      <c r="H230" s="117"/>
      <c r="I230" s="118">
        <v>13157.0</v>
      </c>
      <c r="J230" s="117" t="s">
        <v>869</v>
      </c>
      <c r="K230" s="117" t="s">
        <v>412</v>
      </c>
      <c r="L230" s="119">
        <v>45813.0</v>
      </c>
      <c r="M230" s="117" t="s">
        <v>351</v>
      </c>
      <c r="N230" s="118">
        <v>6.0</v>
      </c>
      <c r="O230" s="117" t="s">
        <v>352</v>
      </c>
      <c r="P230" s="117" t="s">
        <v>975</v>
      </c>
      <c r="Q230" s="118">
        <v>402.63606008587385</v>
      </c>
      <c r="R230" s="118"/>
      <c r="S230" s="118"/>
      <c r="T230" s="118"/>
      <c r="U230" s="118"/>
      <c r="V230" s="118">
        <v>402.63606008587385</v>
      </c>
      <c r="W230" s="118"/>
      <c r="X230" s="118"/>
      <c r="Y230" s="118"/>
      <c r="Z230" s="118"/>
      <c r="AA230" s="118"/>
      <c r="AB230" s="118"/>
      <c r="AC230" s="118"/>
      <c r="AD230" s="118"/>
      <c r="AE230" s="118"/>
      <c r="AF230" s="118"/>
      <c r="AG230" s="118">
        <v>0.0</v>
      </c>
      <c r="AH230" s="118">
        <v>0.0</v>
      </c>
      <c r="AI230" s="118"/>
      <c r="AJ230" s="118"/>
      <c r="AK230" s="118"/>
      <c r="AL230" s="118"/>
      <c r="AM230" s="118"/>
      <c r="AN230" s="118"/>
      <c r="AO230" s="118"/>
      <c r="AP230" s="118"/>
      <c r="AQ230" s="118"/>
      <c r="AR230" s="118"/>
      <c r="AS230" s="118"/>
      <c r="AT230" s="118"/>
      <c r="AU230" s="118"/>
      <c r="AV230" s="118"/>
      <c r="AW230" s="118">
        <v>12146.62975959488</v>
      </c>
      <c r="AX230" s="118">
        <v>-49622.97123064689</v>
      </c>
      <c r="AY230" s="118">
        <v>9088.858814916779</v>
      </c>
      <c r="AZ230" s="118">
        <v>-41893.93768479507</v>
      </c>
      <c r="BA230" s="118">
        <v>12788.537878710826</v>
      </c>
      <c r="BB230" s="118">
        <v>-18760.807773681718</v>
      </c>
      <c r="BC230" s="118">
        <v>10291.117202254056</v>
      </c>
      <c r="BD230" s="118">
        <v>-10987.005606160834</v>
      </c>
      <c r="BE230" s="118">
        <v>10793.496470174756</v>
      </c>
      <c r="BF230" s="118">
        <v>-16069.877961238872</v>
      </c>
      <c r="BG230" s="118"/>
      <c r="BH230" s="118"/>
      <c r="BI230" s="118"/>
      <c r="BJ230" s="118"/>
      <c r="BK230" s="118"/>
      <c r="BL230" s="118"/>
      <c r="BM230" s="118"/>
      <c r="BN230" s="118"/>
      <c r="BO230" s="118">
        <v>0.0</v>
      </c>
      <c r="BP230" s="118">
        <v>0.0</v>
      </c>
      <c r="BQ230" s="118"/>
      <c r="BR230" s="118"/>
      <c r="BS230" s="118">
        <v>0.0</v>
      </c>
      <c r="BT230" s="118">
        <v>0.0</v>
      </c>
      <c r="BU230" s="118">
        <v>0.0</v>
      </c>
      <c r="BV230" s="118">
        <v>0.0</v>
      </c>
      <c r="BW230" s="118"/>
      <c r="BX230" s="118"/>
      <c r="BY230" s="118"/>
      <c r="BZ230" s="118"/>
      <c r="CA230" s="119">
        <v>45813.0</v>
      </c>
      <c r="CB230" s="117" t="s">
        <v>369</v>
      </c>
      <c r="CC230" s="117" t="s">
        <v>370</v>
      </c>
      <c r="CD230" s="117" t="s">
        <v>371</v>
      </c>
      <c r="CE230" s="118">
        <v>2538.67</v>
      </c>
      <c r="CF230" s="118">
        <v>25.0</v>
      </c>
      <c r="CG230" s="118">
        <v>23.0</v>
      </c>
      <c r="CH230" s="117" t="s">
        <v>247</v>
      </c>
      <c r="CI230" s="117"/>
      <c r="CJ230" s="117"/>
      <c r="CK230" s="117" t="s">
        <v>357</v>
      </c>
      <c r="CL230" s="119">
        <v>46179.0</v>
      </c>
      <c r="CM230" s="117" t="s">
        <v>358</v>
      </c>
    </row>
    <row r="231">
      <c r="A231" s="114" t="s">
        <v>373</v>
      </c>
      <c r="B231" s="114" t="s">
        <v>829</v>
      </c>
      <c r="C231" s="114" t="s">
        <v>27</v>
      </c>
      <c r="D231" s="114" t="s">
        <v>367</v>
      </c>
      <c r="E231" s="114" t="s">
        <v>349</v>
      </c>
      <c r="F231" s="114"/>
      <c r="G231" s="114"/>
      <c r="H231" s="114"/>
      <c r="I231" s="115">
        <v>13155.0</v>
      </c>
      <c r="J231" s="114" t="s">
        <v>871</v>
      </c>
      <c r="K231" s="114" t="s">
        <v>368</v>
      </c>
      <c r="L231" s="116">
        <v>45813.0</v>
      </c>
      <c r="M231" s="114" t="s">
        <v>351</v>
      </c>
      <c r="N231" s="115">
        <v>6.0</v>
      </c>
      <c r="O231" s="114" t="s">
        <v>352</v>
      </c>
      <c r="P231" s="114" t="s">
        <v>975</v>
      </c>
      <c r="Q231" s="115">
        <v>-1858.4020713478408</v>
      </c>
      <c r="R231" s="115"/>
      <c r="S231" s="115"/>
      <c r="T231" s="115"/>
      <c r="U231" s="115"/>
      <c r="V231" s="115">
        <v>-1858.4020713478408</v>
      </c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>
        <v>0.0</v>
      </c>
      <c r="AH231" s="115">
        <v>0.0</v>
      </c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>
        <v>1187.0526491154997</v>
      </c>
      <c r="AX231" s="115">
        <v>-14664.238781954</v>
      </c>
      <c r="AY231" s="115">
        <v>1829.2736900173693</v>
      </c>
      <c r="AZ231" s="115">
        <v>-16536.116526746617</v>
      </c>
      <c r="BA231" s="115">
        <v>6280.955118959411</v>
      </c>
      <c r="BB231" s="115">
        <v>-7096.961601615732</v>
      </c>
      <c r="BC231" s="115">
        <v>4507.232147024607</v>
      </c>
      <c r="BD231" s="115">
        <v>-6081.960474562418</v>
      </c>
      <c r="BE231" s="115">
        <v>5763.446840996416</v>
      </c>
      <c r="BF231" s="115">
        <v>-5004.7249961149255</v>
      </c>
      <c r="BG231" s="115"/>
      <c r="BH231" s="115"/>
      <c r="BI231" s="115"/>
      <c r="BJ231" s="115"/>
      <c r="BK231" s="115"/>
      <c r="BL231" s="115"/>
      <c r="BM231" s="115"/>
      <c r="BN231" s="115"/>
      <c r="BO231" s="115">
        <v>0.0</v>
      </c>
      <c r="BP231" s="115">
        <v>0.0</v>
      </c>
      <c r="BQ231" s="115"/>
      <c r="BR231" s="115"/>
      <c r="BS231" s="115">
        <v>0.0</v>
      </c>
      <c r="BT231" s="115">
        <v>0.0</v>
      </c>
      <c r="BU231" s="115">
        <v>0.0</v>
      </c>
      <c r="BV231" s="115">
        <v>0.0</v>
      </c>
      <c r="BW231" s="115"/>
      <c r="BX231" s="115"/>
      <c r="BY231" s="115"/>
      <c r="BZ231" s="115"/>
      <c r="CA231" s="116">
        <v>45813.0</v>
      </c>
      <c r="CB231" s="114" t="s">
        <v>369</v>
      </c>
      <c r="CC231" s="114" t="s">
        <v>370</v>
      </c>
      <c r="CD231" s="114" t="s">
        <v>371</v>
      </c>
      <c r="CE231" s="115">
        <v>7119.37</v>
      </c>
      <c r="CF231" s="115">
        <v>25.0</v>
      </c>
      <c r="CG231" s="115">
        <v>23.0</v>
      </c>
      <c r="CH231" s="114" t="s">
        <v>247</v>
      </c>
      <c r="CI231" s="114"/>
      <c r="CJ231" s="114"/>
      <c r="CK231" s="114" t="s">
        <v>372</v>
      </c>
      <c r="CL231" s="116">
        <v>46179.0</v>
      </c>
      <c r="CM231" s="114" t="s">
        <v>358</v>
      </c>
    </row>
    <row r="232">
      <c r="A232" s="117" t="s">
        <v>777</v>
      </c>
      <c r="B232" s="117" t="s">
        <v>179</v>
      </c>
      <c r="C232" s="117" t="s">
        <v>24</v>
      </c>
      <c r="D232" s="117" t="s">
        <v>360</v>
      </c>
      <c r="E232" s="117" t="s">
        <v>349</v>
      </c>
      <c r="F232" s="117"/>
      <c r="G232" s="117"/>
      <c r="H232" s="117"/>
      <c r="I232" s="118">
        <v>20214.0</v>
      </c>
      <c r="J232" s="117" t="s">
        <v>859</v>
      </c>
      <c r="K232" s="117" t="s">
        <v>361</v>
      </c>
      <c r="L232" s="119">
        <v>45813.0</v>
      </c>
      <c r="M232" s="117" t="s">
        <v>351</v>
      </c>
      <c r="N232" s="118">
        <v>6.0</v>
      </c>
      <c r="O232" s="117" t="s">
        <v>352</v>
      </c>
      <c r="P232" s="117" t="s">
        <v>975</v>
      </c>
      <c r="Q232" s="118">
        <v>938.9615916535638</v>
      </c>
      <c r="R232" s="118"/>
      <c r="S232" s="118"/>
      <c r="T232" s="118"/>
      <c r="U232" s="118"/>
      <c r="V232" s="118">
        <v>938.9615916535638</v>
      </c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>
        <v>0.0</v>
      </c>
      <c r="AH232" s="118">
        <v>0.0</v>
      </c>
      <c r="AI232" s="118"/>
      <c r="AJ232" s="118"/>
      <c r="AK232" s="118"/>
      <c r="AL232" s="118"/>
      <c r="AM232" s="118"/>
      <c r="AN232" s="118"/>
      <c r="AO232" s="118"/>
      <c r="AP232" s="118"/>
      <c r="AQ232" s="118"/>
      <c r="AR232" s="118"/>
      <c r="AS232" s="118"/>
      <c r="AT232" s="118"/>
      <c r="AU232" s="118"/>
      <c r="AV232" s="118"/>
      <c r="AW232" s="118">
        <v>8422.148067209033</v>
      </c>
      <c r="AX232" s="118">
        <v>-19237.01837042353</v>
      </c>
      <c r="AY232" s="118">
        <v>12411.656003351554</v>
      </c>
      <c r="AZ232" s="118">
        <v>-10355.373407223615</v>
      </c>
      <c r="BA232" s="118">
        <v>1238.4153961069387</v>
      </c>
      <c r="BB232" s="118">
        <v>-8555.28622715555</v>
      </c>
      <c r="BC232" s="118">
        <v>3554.4593044131384</v>
      </c>
      <c r="BD232" s="118">
        <v>-7654.774992903437</v>
      </c>
      <c r="BE232" s="118">
        <v>4285.001128998839</v>
      </c>
      <c r="BF232" s="118">
        <v>-7501.556271557149</v>
      </c>
      <c r="BG232" s="118"/>
      <c r="BH232" s="118"/>
      <c r="BI232" s="118"/>
      <c r="BJ232" s="118"/>
      <c r="BK232" s="118"/>
      <c r="BL232" s="118"/>
      <c r="BM232" s="118"/>
      <c r="BN232" s="118"/>
      <c r="BO232" s="118">
        <v>0.0</v>
      </c>
      <c r="BP232" s="118">
        <v>0.0</v>
      </c>
      <c r="BQ232" s="118"/>
      <c r="BR232" s="118"/>
      <c r="BS232" s="118">
        <v>0.0</v>
      </c>
      <c r="BT232" s="118">
        <v>0.0</v>
      </c>
      <c r="BU232" s="118">
        <v>0.0</v>
      </c>
      <c r="BV232" s="118">
        <v>0.0</v>
      </c>
      <c r="BW232" s="118"/>
      <c r="BX232" s="118"/>
      <c r="BY232" s="118"/>
      <c r="BZ232" s="118"/>
      <c r="CA232" s="119">
        <v>45813.0</v>
      </c>
      <c r="CB232" s="117" t="s">
        <v>362</v>
      </c>
      <c r="CC232" s="117" t="s">
        <v>363</v>
      </c>
      <c r="CD232" s="117" t="s">
        <v>364</v>
      </c>
      <c r="CE232" s="118">
        <v>11404.69</v>
      </c>
      <c r="CF232" s="118">
        <v>25.0</v>
      </c>
      <c r="CG232" s="118">
        <v>23.0</v>
      </c>
      <c r="CH232" s="117" t="s">
        <v>24</v>
      </c>
      <c r="CI232" s="117"/>
      <c r="CJ232" s="117"/>
      <c r="CK232" s="117" t="s">
        <v>357</v>
      </c>
      <c r="CL232" s="119">
        <v>46179.0</v>
      </c>
      <c r="CM232" s="117" t="s">
        <v>358</v>
      </c>
    </row>
    <row r="233">
      <c r="A233" s="114" t="s">
        <v>565</v>
      </c>
      <c r="B233" s="114" t="s">
        <v>204</v>
      </c>
      <c r="C233" s="114" t="s">
        <v>24</v>
      </c>
      <c r="D233" s="114" t="s">
        <v>376</v>
      </c>
      <c r="E233" s="114" t="s">
        <v>349</v>
      </c>
      <c r="F233" s="114"/>
      <c r="G233" s="114"/>
      <c r="H233" s="114"/>
      <c r="I233" s="115">
        <v>17566.0</v>
      </c>
      <c r="J233" s="114" t="s">
        <v>832</v>
      </c>
      <c r="K233" s="114" t="s">
        <v>377</v>
      </c>
      <c r="L233" s="116">
        <v>45813.0</v>
      </c>
      <c r="M233" s="114" t="s">
        <v>351</v>
      </c>
      <c r="N233" s="115">
        <v>6.0</v>
      </c>
      <c r="O233" s="114" t="s">
        <v>352</v>
      </c>
      <c r="P233" s="114" t="s">
        <v>975</v>
      </c>
      <c r="Q233" s="115">
        <v>-1640.2134717030722</v>
      </c>
      <c r="R233" s="115"/>
      <c r="S233" s="115"/>
      <c r="T233" s="115"/>
      <c r="U233" s="115"/>
      <c r="V233" s="115">
        <v>-1640.2134717030722</v>
      </c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>
        <v>0.0</v>
      </c>
      <c r="AH233" s="115">
        <v>0.0</v>
      </c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  <c r="AW233" s="115">
        <v>30060.895093085797</v>
      </c>
      <c r="AX233" s="115">
        <v>-44509.93482074301</v>
      </c>
      <c r="AY233" s="115">
        <v>29704.06448947659</v>
      </c>
      <c r="AZ233" s="115">
        <v>-28954.154103869358</v>
      </c>
      <c r="BA233" s="115">
        <v>16355.104404989233</v>
      </c>
      <c r="BB233" s="115">
        <v>-29668.235052328968</v>
      </c>
      <c r="BC233" s="115">
        <v>16431.177726469778</v>
      </c>
      <c r="BD233" s="115">
        <v>-17320.533538515494</v>
      </c>
      <c r="BE233" s="115">
        <v>9893.723601334774</v>
      </c>
      <c r="BF233" s="115">
        <v>-22317.498436628786</v>
      </c>
      <c r="BG233" s="115"/>
      <c r="BH233" s="115"/>
      <c r="BI233" s="115"/>
      <c r="BJ233" s="115"/>
      <c r="BK233" s="115"/>
      <c r="BL233" s="115"/>
      <c r="BM233" s="115"/>
      <c r="BN233" s="115"/>
      <c r="BO233" s="115">
        <v>0.0</v>
      </c>
      <c r="BP233" s="115">
        <v>0.0</v>
      </c>
      <c r="BQ233" s="115"/>
      <c r="BR233" s="115"/>
      <c r="BS233" s="115">
        <v>0.0</v>
      </c>
      <c r="BT233" s="115">
        <v>0.0</v>
      </c>
      <c r="BU233" s="115">
        <v>0.0</v>
      </c>
      <c r="BV233" s="115">
        <v>0.0</v>
      </c>
      <c r="BW233" s="115"/>
      <c r="BX233" s="115"/>
      <c r="BY233" s="115"/>
      <c r="BZ233" s="115"/>
      <c r="CA233" s="116">
        <v>45813.0</v>
      </c>
      <c r="CB233" s="114" t="s">
        <v>354</v>
      </c>
      <c r="CC233" s="114" t="s">
        <v>378</v>
      </c>
      <c r="CD233" s="114" t="s">
        <v>379</v>
      </c>
      <c r="CE233" s="115">
        <v>5080.72</v>
      </c>
      <c r="CF233" s="115">
        <v>25.0</v>
      </c>
      <c r="CG233" s="115">
        <v>23.0</v>
      </c>
      <c r="CH233" s="114" t="s">
        <v>24</v>
      </c>
      <c r="CI233" s="114"/>
      <c r="CJ233" s="114"/>
      <c r="CK233" s="114" t="s">
        <v>372</v>
      </c>
      <c r="CL233" s="116">
        <v>46179.0</v>
      </c>
      <c r="CM233" s="114" t="s">
        <v>358</v>
      </c>
    </row>
    <row r="234">
      <c r="A234" s="117" t="s">
        <v>748</v>
      </c>
      <c r="B234" s="117" t="s">
        <v>816</v>
      </c>
      <c r="C234" s="117" t="s">
        <v>27</v>
      </c>
      <c r="D234" s="117" t="s">
        <v>584</v>
      </c>
      <c r="E234" s="117" t="s">
        <v>349</v>
      </c>
      <c r="F234" s="117"/>
      <c r="G234" s="117"/>
      <c r="H234" s="117"/>
      <c r="I234" s="118">
        <v>13082.0</v>
      </c>
      <c r="J234" s="117" t="s">
        <v>865</v>
      </c>
      <c r="K234" s="117" t="s">
        <v>585</v>
      </c>
      <c r="L234" s="119">
        <v>45813.0</v>
      </c>
      <c r="M234" s="117" t="s">
        <v>351</v>
      </c>
      <c r="N234" s="118">
        <v>6.0</v>
      </c>
      <c r="O234" s="117" t="s">
        <v>352</v>
      </c>
      <c r="P234" s="117" t="s">
        <v>975</v>
      </c>
      <c r="Q234" s="118">
        <v>2136.6409529396014</v>
      </c>
      <c r="R234" s="118"/>
      <c r="S234" s="118"/>
      <c r="T234" s="118"/>
      <c r="U234" s="118"/>
      <c r="V234" s="118">
        <v>2136.6409529396014</v>
      </c>
      <c r="W234" s="118"/>
      <c r="X234" s="118"/>
      <c r="Y234" s="118"/>
      <c r="Z234" s="118"/>
      <c r="AA234" s="118"/>
      <c r="AB234" s="118"/>
      <c r="AC234" s="118"/>
      <c r="AD234" s="118"/>
      <c r="AE234" s="118"/>
      <c r="AF234" s="118"/>
      <c r="AG234" s="118">
        <v>0.0</v>
      </c>
      <c r="AH234" s="118">
        <v>0.0</v>
      </c>
      <c r="AI234" s="118"/>
      <c r="AJ234" s="118"/>
      <c r="AK234" s="118"/>
      <c r="AL234" s="118"/>
      <c r="AM234" s="118"/>
      <c r="AN234" s="118"/>
      <c r="AO234" s="118"/>
      <c r="AP234" s="118"/>
      <c r="AQ234" s="118"/>
      <c r="AR234" s="118"/>
      <c r="AS234" s="118"/>
      <c r="AT234" s="118"/>
      <c r="AU234" s="118"/>
      <c r="AV234" s="118"/>
      <c r="AW234" s="118">
        <v>10892.112605580902</v>
      </c>
      <c r="AX234" s="118">
        <v>-24651.567619473462</v>
      </c>
      <c r="AY234" s="118">
        <v>7385.481928946681</v>
      </c>
      <c r="AZ234" s="118">
        <v>-24118.064305917513</v>
      </c>
      <c r="BA234" s="118">
        <v>9376.774876916748</v>
      </c>
      <c r="BB234" s="118">
        <v>-5201.793424083996</v>
      </c>
      <c r="BC234" s="118">
        <v>6215.003473979511</v>
      </c>
      <c r="BD234" s="118">
        <v>-8590.630634683657</v>
      </c>
      <c r="BE234" s="118">
        <v>11109.99259377399</v>
      </c>
      <c r="BF234" s="118">
        <v>-4559.383980237091</v>
      </c>
      <c r="BG234" s="118"/>
      <c r="BH234" s="118"/>
      <c r="BI234" s="118"/>
      <c r="BJ234" s="118"/>
      <c r="BK234" s="118"/>
      <c r="BL234" s="118"/>
      <c r="BM234" s="118"/>
      <c r="BN234" s="118"/>
      <c r="BO234" s="118">
        <v>0.0</v>
      </c>
      <c r="BP234" s="118">
        <v>0.0</v>
      </c>
      <c r="BQ234" s="118"/>
      <c r="BR234" s="118"/>
      <c r="BS234" s="118">
        <v>0.0</v>
      </c>
      <c r="BT234" s="118">
        <v>0.0</v>
      </c>
      <c r="BU234" s="118">
        <v>0.0</v>
      </c>
      <c r="BV234" s="118">
        <v>0.0</v>
      </c>
      <c r="BW234" s="118"/>
      <c r="BX234" s="118"/>
      <c r="BY234" s="118"/>
      <c r="BZ234" s="118"/>
      <c r="CA234" s="119">
        <v>45813.0</v>
      </c>
      <c r="CB234" s="117" t="s">
        <v>586</v>
      </c>
      <c r="CC234" s="117" t="s">
        <v>587</v>
      </c>
      <c r="CD234" s="117" t="s">
        <v>588</v>
      </c>
      <c r="CE234" s="118">
        <v>10958.04</v>
      </c>
      <c r="CF234" s="118">
        <v>25.0</v>
      </c>
      <c r="CG234" s="118">
        <v>23.0</v>
      </c>
      <c r="CH234" s="117" t="s">
        <v>247</v>
      </c>
      <c r="CI234" s="117"/>
      <c r="CJ234" s="117"/>
      <c r="CK234" s="117" t="s">
        <v>357</v>
      </c>
      <c r="CL234" s="119">
        <v>46179.0</v>
      </c>
      <c r="CM234" s="117" t="s">
        <v>358</v>
      </c>
    </row>
    <row r="235">
      <c r="A235" s="114" t="s">
        <v>488</v>
      </c>
      <c r="B235" s="114" t="s">
        <v>814</v>
      </c>
      <c r="C235" s="114" t="s">
        <v>27</v>
      </c>
      <c r="D235" s="114" t="s">
        <v>490</v>
      </c>
      <c r="E235" s="114" t="s">
        <v>349</v>
      </c>
      <c r="F235" s="114"/>
      <c r="G235" s="114"/>
      <c r="H235" s="114"/>
      <c r="I235" s="115">
        <v>21402.0</v>
      </c>
      <c r="J235" s="114" t="s">
        <v>867</v>
      </c>
      <c r="K235" s="114" t="s">
        <v>491</v>
      </c>
      <c r="L235" s="116">
        <v>45813.0</v>
      </c>
      <c r="M235" s="114" t="s">
        <v>351</v>
      </c>
      <c r="N235" s="115">
        <v>6.0</v>
      </c>
      <c r="O235" s="114" t="s">
        <v>352</v>
      </c>
      <c r="P235" s="114" t="s">
        <v>975</v>
      </c>
      <c r="Q235" s="115">
        <v>-1536.7110543496542</v>
      </c>
      <c r="R235" s="115"/>
      <c r="S235" s="115"/>
      <c r="T235" s="115"/>
      <c r="U235" s="115"/>
      <c r="V235" s="115">
        <v>-1536.7110543496542</v>
      </c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>
        <v>0.0</v>
      </c>
      <c r="AH235" s="115">
        <v>0.0</v>
      </c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  <c r="AW235" s="115">
        <v>8319.26321266004</v>
      </c>
      <c r="AX235" s="115">
        <v>-62629.10855342095</v>
      </c>
      <c r="AY235" s="115">
        <v>8790.517863738292</v>
      </c>
      <c r="AZ235" s="115">
        <v>-43103.934644681554</v>
      </c>
      <c r="BA235" s="115">
        <v>8604.319626553943</v>
      </c>
      <c r="BB235" s="115">
        <v>-15137.515413010975</v>
      </c>
      <c r="BC235" s="115">
        <v>7409.8299574968605</v>
      </c>
      <c r="BD235" s="115">
        <v>-19005.687974870165</v>
      </c>
      <c r="BE235" s="115">
        <v>15920.471946069014</v>
      </c>
      <c r="BF235" s="115">
        <v>-10857.80971515274</v>
      </c>
      <c r="BG235" s="115"/>
      <c r="BH235" s="115"/>
      <c r="BI235" s="115"/>
      <c r="BJ235" s="115"/>
      <c r="BK235" s="115"/>
      <c r="BL235" s="115"/>
      <c r="BM235" s="115"/>
      <c r="BN235" s="115"/>
      <c r="BO235" s="115">
        <v>0.0</v>
      </c>
      <c r="BP235" s="115">
        <v>0.0</v>
      </c>
      <c r="BQ235" s="115"/>
      <c r="BR235" s="115"/>
      <c r="BS235" s="115">
        <v>0.0</v>
      </c>
      <c r="BT235" s="115">
        <v>0.0</v>
      </c>
      <c r="BU235" s="115">
        <v>0.0</v>
      </c>
      <c r="BV235" s="115">
        <v>0.0</v>
      </c>
      <c r="BW235" s="115"/>
      <c r="BX235" s="115"/>
      <c r="BY235" s="115"/>
      <c r="BZ235" s="115"/>
      <c r="CA235" s="116">
        <v>45813.0</v>
      </c>
      <c r="CB235" s="114" t="s">
        <v>369</v>
      </c>
      <c r="CC235" s="114" t="s">
        <v>370</v>
      </c>
      <c r="CD235" s="114" t="s">
        <v>525</v>
      </c>
      <c r="CE235" s="115">
        <v>5594.5</v>
      </c>
      <c r="CF235" s="115">
        <v>25.0</v>
      </c>
      <c r="CG235" s="115">
        <v>23.0</v>
      </c>
      <c r="CH235" s="114" t="s">
        <v>247</v>
      </c>
      <c r="CI235" s="114"/>
      <c r="CJ235" s="114"/>
      <c r="CK235" s="114" t="s">
        <v>372</v>
      </c>
      <c r="CL235" s="116">
        <v>46179.0</v>
      </c>
      <c r="CM235" s="114" t="s">
        <v>358</v>
      </c>
    </row>
    <row r="236">
      <c r="A236" s="117" t="s">
        <v>748</v>
      </c>
      <c r="B236" s="117" t="s">
        <v>815</v>
      </c>
      <c r="C236" s="117" t="s">
        <v>27</v>
      </c>
      <c r="D236" s="117" t="s">
        <v>584</v>
      </c>
      <c r="E236" s="117" t="s">
        <v>349</v>
      </c>
      <c r="F236" s="117"/>
      <c r="G236" s="117"/>
      <c r="H236" s="117"/>
      <c r="I236" s="118">
        <v>13066.0</v>
      </c>
      <c r="J236" s="117" t="s">
        <v>874</v>
      </c>
      <c r="K236" s="117" t="s">
        <v>585</v>
      </c>
      <c r="L236" s="119">
        <v>45813.0</v>
      </c>
      <c r="M236" s="117" t="s">
        <v>351</v>
      </c>
      <c r="N236" s="118">
        <v>6.0</v>
      </c>
      <c r="O236" s="117" t="s">
        <v>352</v>
      </c>
      <c r="P236" s="117" t="s">
        <v>975</v>
      </c>
      <c r="Q236" s="118">
        <v>1433.6778378519161</v>
      </c>
      <c r="R236" s="118"/>
      <c r="S236" s="118"/>
      <c r="T236" s="118"/>
      <c r="U236" s="118"/>
      <c r="V236" s="118">
        <v>1433.6778378519161</v>
      </c>
      <c r="W236" s="118"/>
      <c r="X236" s="118"/>
      <c r="Y236" s="118"/>
      <c r="Z236" s="118"/>
      <c r="AA236" s="118"/>
      <c r="AB236" s="118"/>
      <c r="AC236" s="118"/>
      <c r="AD236" s="118"/>
      <c r="AE236" s="118"/>
      <c r="AF236" s="118"/>
      <c r="AG236" s="118">
        <v>0.0</v>
      </c>
      <c r="AH236" s="118">
        <v>0.0</v>
      </c>
      <c r="AI236" s="118"/>
      <c r="AJ236" s="118"/>
      <c r="AK236" s="118"/>
      <c r="AL236" s="118"/>
      <c r="AM236" s="118"/>
      <c r="AN236" s="118"/>
      <c r="AO236" s="118"/>
      <c r="AP236" s="118"/>
      <c r="AQ236" s="118"/>
      <c r="AR236" s="118"/>
      <c r="AS236" s="118"/>
      <c r="AT236" s="118"/>
      <c r="AU236" s="118"/>
      <c r="AV236" s="118"/>
      <c r="AW236" s="118">
        <v>4230.686608128652</v>
      </c>
      <c r="AX236" s="118">
        <v>-36636.17153084852</v>
      </c>
      <c r="AY236" s="118">
        <v>8711.752645028697</v>
      </c>
      <c r="AZ236" s="118">
        <v>-31035.38049908031</v>
      </c>
      <c r="BA236" s="118">
        <v>6845.664975164651</v>
      </c>
      <c r="BB236" s="118">
        <v>-19052.04926904127</v>
      </c>
      <c r="BC236" s="118">
        <v>15978.68802112385</v>
      </c>
      <c r="BD236" s="118">
        <v>-10631.00163863007</v>
      </c>
      <c r="BE236" s="118">
        <v>10153.688643283876</v>
      </c>
      <c r="BF236" s="118">
        <v>-27707.759319654273</v>
      </c>
      <c r="BG236" s="118"/>
      <c r="BH236" s="118"/>
      <c r="BI236" s="118"/>
      <c r="BJ236" s="118"/>
      <c r="BK236" s="118"/>
      <c r="BL236" s="118"/>
      <c r="BM236" s="118"/>
      <c r="BN236" s="118"/>
      <c r="BO236" s="118">
        <v>0.0</v>
      </c>
      <c r="BP236" s="118">
        <v>0.0</v>
      </c>
      <c r="BQ236" s="118"/>
      <c r="BR236" s="118"/>
      <c r="BS236" s="118">
        <v>0.0</v>
      </c>
      <c r="BT236" s="118">
        <v>0.0</v>
      </c>
      <c r="BU236" s="118">
        <v>0.0</v>
      </c>
      <c r="BV236" s="118">
        <v>0.0</v>
      </c>
      <c r="BW236" s="118"/>
      <c r="BX236" s="118"/>
      <c r="BY236" s="118"/>
      <c r="BZ236" s="118"/>
      <c r="CA236" s="119">
        <v>45813.0</v>
      </c>
      <c r="CB236" s="117" t="s">
        <v>586</v>
      </c>
      <c r="CC236" s="117" t="s">
        <v>587</v>
      </c>
      <c r="CD236" s="117" t="s">
        <v>588</v>
      </c>
      <c r="CE236" s="118">
        <v>27072.91</v>
      </c>
      <c r="CF236" s="118">
        <v>25.0</v>
      </c>
      <c r="CG236" s="118">
        <v>23.0</v>
      </c>
      <c r="CH236" s="117" t="s">
        <v>247</v>
      </c>
      <c r="CI236" s="117"/>
      <c r="CJ236" s="117"/>
      <c r="CK236" s="117" t="s">
        <v>357</v>
      </c>
      <c r="CL236" s="119">
        <v>46179.0</v>
      </c>
      <c r="CM236" s="117" t="s">
        <v>358</v>
      </c>
    </row>
    <row r="237">
      <c r="A237" s="114" t="s">
        <v>748</v>
      </c>
      <c r="B237" s="114" t="s">
        <v>824</v>
      </c>
      <c r="C237" s="114" t="s">
        <v>27</v>
      </c>
      <c r="D237" s="114" t="s">
        <v>584</v>
      </c>
      <c r="E237" s="114" t="s">
        <v>349</v>
      </c>
      <c r="F237" s="114"/>
      <c r="G237" s="114"/>
      <c r="H237" s="114"/>
      <c r="I237" s="115">
        <v>13079.0</v>
      </c>
      <c r="J237" s="114" t="s">
        <v>865</v>
      </c>
      <c r="K237" s="114" t="s">
        <v>585</v>
      </c>
      <c r="L237" s="116">
        <v>45813.0</v>
      </c>
      <c r="M237" s="114" t="s">
        <v>351</v>
      </c>
      <c r="N237" s="115">
        <v>6.0</v>
      </c>
      <c r="O237" s="114" t="s">
        <v>352</v>
      </c>
      <c r="P237" s="114" t="s">
        <v>975</v>
      </c>
      <c r="Q237" s="115">
        <v>-1547.757853887861</v>
      </c>
      <c r="R237" s="115"/>
      <c r="S237" s="115"/>
      <c r="T237" s="115"/>
      <c r="U237" s="115"/>
      <c r="V237" s="115">
        <v>-1547.757853887861</v>
      </c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>
        <v>0.0</v>
      </c>
      <c r="AH237" s="115">
        <v>0.0</v>
      </c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>
        <v>10892.112605580902</v>
      </c>
      <c r="AX237" s="115">
        <v>-24651.567619473462</v>
      </c>
      <c r="AY237" s="115">
        <v>7385.481928946681</v>
      </c>
      <c r="AZ237" s="115">
        <v>-24118.064305917513</v>
      </c>
      <c r="BA237" s="115">
        <v>9376.774876916748</v>
      </c>
      <c r="BB237" s="115">
        <v>-5201.793424083996</v>
      </c>
      <c r="BC237" s="115">
        <v>6215.003473979511</v>
      </c>
      <c r="BD237" s="115">
        <v>-8590.630634683657</v>
      </c>
      <c r="BE237" s="115">
        <v>11109.99259377399</v>
      </c>
      <c r="BF237" s="115">
        <v>-4559.383980237091</v>
      </c>
      <c r="BG237" s="115"/>
      <c r="BH237" s="115"/>
      <c r="BI237" s="115"/>
      <c r="BJ237" s="115"/>
      <c r="BK237" s="115"/>
      <c r="BL237" s="115"/>
      <c r="BM237" s="115"/>
      <c r="BN237" s="115"/>
      <c r="BO237" s="115">
        <v>0.0</v>
      </c>
      <c r="BP237" s="115">
        <v>0.0</v>
      </c>
      <c r="BQ237" s="115"/>
      <c r="BR237" s="115"/>
      <c r="BS237" s="115">
        <v>0.0</v>
      </c>
      <c r="BT237" s="115">
        <v>0.0</v>
      </c>
      <c r="BU237" s="115">
        <v>0.0</v>
      </c>
      <c r="BV237" s="115">
        <v>0.0</v>
      </c>
      <c r="BW237" s="115"/>
      <c r="BX237" s="115"/>
      <c r="BY237" s="115"/>
      <c r="BZ237" s="115"/>
      <c r="CA237" s="116">
        <v>45813.0</v>
      </c>
      <c r="CB237" s="114" t="s">
        <v>586</v>
      </c>
      <c r="CC237" s="114" t="s">
        <v>587</v>
      </c>
      <c r="CD237" s="114" t="s">
        <v>588</v>
      </c>
      <c r="CE237" s="115">
        <v>8684.81</v>
      </c>
      <c r="CF237" s="115">
        <v>25.0</v>
      </c>
      <c r="CG237" s="115">
        <v>23.0</v>
      </c>
      <c r="CH237" s="114" t="s">
        <v>247</v>
      </c>
      <c r="CI237" s="114"/>
      <c r="CJ237" s="114"/>
      <c r="CK237" s="114" t="s">
        <v>372</v>
      </c>
      <c r="CL237" s="116">
        <v>46179.0</v>
      </c>
      <c r="CM237" s="114" t="s">
        <v>358</v>
      </c>
    </row>
    <row r="238">
      <c r="A238" s="117" t="s">
        <v>778</v>
      </c>
      <c r="B238" s="117" t="s">
        <v>175</v>
      </c>
      <c r="C238" s="117" t="s">
        <v>24</v>
      </c>
      <c r="D238" s="117" t="s">
        <v>414</v>
      </c>
      <c r="E238" s="117" t="s">
        <v>349</v>
      </c>
      <c r="F238" s="117"/>
      <c r="G238" s="117"/>
      <c r="H238" s="117"/>
      <c r="I238" s="118">
        <v>14166.0</v>
      </c>
      <c r="J238" s="117" t="s">
        <v>859</v>
      </c>
      <c r="K238" s="117" t="s">
        <v>415</v>
      </c>
      <c r="L238" s="119">
        <v>45813.0</v>
      </c>
      <c r="M238" s="117" t="s">
        <v>351</v>
      </c>
      <c r="N238" s="118">
        <v>6.0</v>
      </c>
      <c r="O238" s="117" t="s">
        <v>352</v>
      </c>
      <c r="P238" s="117" t="s">
        <v>975</v>
      </c>
      <c r="Q238" s="118">
        <v>-1451.660761114692</v>
      </c>
      <c r="R238" s="118"/>
      <c r="S238" s="118"/>
      <c r="T238" s="118"/>
      <c r="U238" s="118"/>
      <c r="V238" s="118">
        <v>-1451.660761114692</v>
      </c>
      <c r="W238" s="118"/>
      <c r="X238" s="118"/>
      <c r="Y238" s="118"/>
      <c r="Z238" s="118"/>
      <c r="AA238" s="118"/>
      <c r="AB238" s="118"/>
      <c r="AC238" s="118"/>
      <c r="AD238" s="118"/>
      <c r="AE238" s="118"/>
      <c r="AF238" s="118"/>
      <c r="AG238" s="118">
        <v>0.0</v>
      </c>
      <c r="AH238" s="118">
        <v>0.0</v>
      </c>
      <c r="AI238" s="118"/>
      <c r="AJ238" s="118"/>
      <c r="AK238" s="118"/>
      <c r="AL238" s="118"/>
      <c r="AM238" s="118"/>
      <c r="AN238" s="118"/>
      <c r="AO238" s="118"/>
      <c r="AP238" s="118"/>
      <c r="AQ238" s="118"/>
      <c r="AR238" s="118"/>
      <c r="AS238" s="118"/>
      <c r="AT238" s="118"/>
      <c r="AU238" s="118"/>
      <c r="AV238" s="118"/>
      <c r="AW238" s="118">
        <v>8422.148067209033</v>
      </c>
      <c r="AX238" s="118">
        <v>-19237.01837042353</v>
      </c>
      <c r="AY238" s="118">
        <v>12411.656003351554</v>
      </c>
      <c r="AZ238" s="118">
        <v>-10355.373407223615</v>
      </c>
      <c r="BA238" s="118">
        <v>1238.4153961069387</v>
      </c>
      <c r="BB238" s="118">
        <v>-8555.28622715555</v>
      </c>
      <c r="BC238" s="118">
        <v>3554.4593044131384</v>
      </c>
      <c r="BD238" s="118">
        <v>-7654.774992903437</v>
      </c>
      <c r="BE238" s="118">
        <v>4285.001128998839</v>
      </c>
      <c r="BF238" s="118">
        <v>-7501.556271557149</v>
      </c>
      <c r="BG238" s="118"/>
      <c r="BH238" s="118"/>
      <c r="BI238" s="118"/>
      <c r="BJ238" s="118"/>
      <c r="BK238" s="118"/>
      <c r="BL238" s="118"/>
      <c r="BM238" s="118"/>
      <c r="BN238" s="118"/>
      <c r="BO238" s="118">
        <v>0.0</v>
      </c>
      <c r="BP238" s="118">
        <v>0.0</v>
      </c>
      <c r="BQ238" s="118"/>
      <c r="BR238" s="118"/>
      <c r="BS238" s="118">
        <v>0.0</v>
      </c>
      <c r="BT238" s="118">
        <v>0.0</v>
      </c>
      <c r="BU238" s="118">
        <v>0.0</v>
      </c>
      <c r="BV238" s="118">
        <v>0.0</v>
      </c>
      <c r="BW238" s="118"/>
      <c r="BX238" s="118"/>
      <c r="BY238" s="118"/>
      <c r="BZ238" s="118"/>
      <c r="CA238" s="119">
        <v>45813.0</v>
      </c>
      <c r="CB238" s="117" t="s">
        <v>354</v>
      </c>
      <c r="CC238" s="117" t="s">
        <v>378</v>
      </c>
      <c r="CD238" s="117" t="s">
        <v>379</v>
      </c>
      <c r="CE238" s="118">
        <v>9952.24</v>
      </c>
      <c r="CF238" s="118">
        <v>25.0</v>
      </c>
      <c r="CG238" s="118">
        <v>23.0</v>
      </c>
      <c r="CH238" s="117" t="s">
        <v>24</v>
      </c>
      <c r="CI238" s="117"/>
      <c r="CJ238" s="117"/>
      <c r="CK238" s="117" t="s">
        <v>372</v>
      </c>
      <c r="CL238" s="119">
        <v>46179.0</v>
      </c>
      <c r="CM238" s="117" t="s">
        <v>358</v>
      </c>
    </row>
    <row r="239">
      <c r="A239" s="114" t="s">
        <v>563</v>
      </c>
      <c r="B239" s="114" t="s">
        <v>823</v>
      </c>
      <c r="C239" s="114" t="s">
        <v>26</v>
      </c>
      <c r="D239" s="114" t="s">
        <v>395</v>
      </c>
      <c r="E239" s="114" t="s">
        <v>349</v>
      </c>
      <c r="F239" s="114"/>
      <c r="G239" s="114"/>
      <c r="H239" s="114"/>
      <c r="I239" s="115">
        <v>13369.0</v>
      </c>
      <c r="J239" s="114" t="s">
        <v>872</v>
      </c>
      <c r="K239" s="114" t="s">
        <v>396</v>
      </c>
      <c r="L239" s="116">
        <v>45813.0</v>
      </c>
      <c r="M239" s="114" t="s">
        <v>351</v>
      </c>
      <c r="N239" s="115">
        <v>6.0</v>
      </c>
      <c r="O239" s="114" t="s">
        <v>352</v>
      </c>
      <c r="P239" s="114" t="s">
        <v>975</v>
      </c>
      <c r="Q239" s="115">
        <v>-3933.1122156481497</v>
      </c>
      <c r="R239" s="115"/>
      <c r="S239" s="115"/>
      <c r="T239" s="115"/>
      <c r="U239" s="115"/>
      <c r="V239" s="115">
        <v>-3933.1122156481497</v>
      </c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>
        <v>0.0</v>
      </c>
      <c r="AH239" s="115">
        <v>0.0</v>
      </c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  <c r="AW239" s="115">
        <v>2970.0519961017744</v>
      </c>
      <c r="AX239" s="115">
        <v>-58717.525687919</v>
      </c>
      <c r="AY239" s="115">
        <v>3737.725115247782</v>
      </c>
      <c r="AZ239" s="115">
        <v>-38368.80539606089</v>
      </c>
      <c r="BA239" s="115">
        <v>1621.0731061953559</v>
      </c>
      <c r="BB239" s="115">
        <v>-22664.90598191125</v>
      </c>
      <c r="BC239" s="115">
        <v>3999.133165609376</v>
      </c>
      <c r="BD239" s="115">
        <v>-11917.965783282878</v>
      </c>
      <c r="BE239" s="115">
        <v>7172.219242483462</v>
      </c>
      <c r="BF239" s="115">
        <v>-20297.219500525858</v>
      </c>
      <c r="BG239" s="115"/>
      <c r="BH239" s="115"/>
      <c r="BI239" s="115"/>
      <c r="BJ239" s="115"/>
      <c r="BK239" s="115"/>
      <c r="BL239" s="115"/>
      <c r="BM239" s="115"/>
      <c r="BN239" s="115"/>
      <c r="BO239" s="115">
        <v>0.0</v>
      </c>
      <c r="BP239" s="115">
        <v>0.0</v>
      </c>
      <c r="BQ239" s="115"/>
      <c r="BR239" s="115"/>
      <c r="BS239" s="115">
        <v>0.0</v>
      </c>
      <c r="BT239" s="115">
        <v>0.0</v>
      </c>
      <c r="BU239" s="115">
        <v>0.0</v>
      </c>
      <c r="BV239" s="115">
        <v>0.0</v>
      </c>
      <c r="BW239" s="115"/>
      <c r="BX239" s="115"/>
      <c r="BY239" s="115"/>
      <c r="BZ239" s="115"/>
      <c r="CA239" s="116">
        <v>45813.0</v>
      </c>
      <c r="CB239" s="114" t="s">
        <v>384</v>
      </c>
      <c r="CC239" s="114" t="s">
        <v>396</v>
      </c>
      <c r="CD239" s="114" t="s">
        <v>397</v>
      </c>
      <c r="CE239" s="115">
        <v>11693.02</v>
      </c>
      <c r="CF239" s="115">
        <v>25.0</v>
      </c>
      <c r="CG239" s="115">
        <v>23.0</v>
      </c>
      <c r="CH239" s="114" t="s">
        <v>247</v>
      </c>
      <c r="CI239" s="114"/>
      <c r="CJ239" s="114"/>
      <c r="CK239" s="114" t="s">
        <v>372</v>
      </c>
      <c r="CL239" s="116">
        <v>46179.0</v>
      </c>
      <c r="CM239" s="114" t="s">
        <v>358</v>
      </c>
    </row>
    <row r="240">
      <c r="A240" s="117" t="s">
        <v>566</v>
      </c>
      <c r="B240" s="117" t="s">
        <v>826</v>
      </c>
      <c r="C240" s="117" t="s">
        <v>25</v>
      </c>
      <c r="D240" s="117" t="s">
        <v>382</v>
      </c>
      <c r="E240" s="117" t="s">
        <v>349</v>
      </c>
      <c r="F240" s="117"/>
      <c r="G240" s="117"/>
      <c r="H240" s="117"/>
      <c r="I240" s="118">
        <v>13071.0</v>
      </c>
      <c r="J240" s="117" t="s">
        <v>865</v>
      </c>
      <c r="K240" s="117" t="s">
        <v>383</v>
      </c>
      <c r="L240" s="119">
        <v>45813.0</v>
      </c>
      <c r="M240" s="117" t="s">
        <v>351</v>
      </c>
      <c r="N240" s="118">
        <v>6.0</v>
      </c>
      <c r="O240" s="117" t="s">
        <v>352</v>
      </c>
      <c r="P240" s="117" t="s">
        <v>975</v>
      </c>
      <c r="Q240" s="118">
        <v>-1033.7877203219173</v>
      </c>
      <c r="R240" s="118"/>
      <c r="S240" s="118"/>
      <c r="T240" s="118"/>
      <c r="U240" s="118"/>
      <c r="V240" s="118">
        <v>-1033.7877203219173</v>
      </c>
      <c r="W240" s="118"/>
      <c r="X240" s="118"/>
      <c r="Y240" s="118"/>
      <c r="Z240" s="118"/>
      <c r="AA240" s="118"/>
      <c r="AB240" s="118"/>
      <c r="AC240" s="118"/>
      <c r="AD240" s="118"/>
      <c r="AE240" s="118"/>
      <c r="AF240" s="118"/>
      <c r="AG240" s="118">
        <v>0.0</v>
      </c>
      <c r="AH240" s="118">
        <v>0.0</v>
      </c>
      <c r="AI240" s="118"/>
      <c r="AJ240" s="118"/>
      <c r="AK240" s="118"/>
      <c r="AL240" s="118"/>
      <c r="AM240" s="118"/>
      <c r="AN240" s="118"/>
      <c r="AO240" s="118"/>
      <c r="AP240" s="118"/>
      <c r="AQ240" s="118"/>
      <c r="AR240" s="118"/>
      <c r="AS240" s="118"/>
      <c r="AT240" s="118"/>
      <c r="AU240" s="118"/>
      <c r="AV240" s="118"/>
      <c r="AW240" s="118">
        <v>10892.112605580902</v>
      </c>
      <c r="AX240" s="118">
        <v>-24651.567619473462</v>
      </c>
      <c r="AY240" s="118">
        <v>7385.481928946681</v>
      </c>
      <c r="AZ240" s="118">
        <v>-24118.064305917513</v>
      </c>
      <c r="BA240" s="118">
        <v>9376.774876916748</v>
      </c>
      <c r="BB240" s="118">
        <v>-5201.793424083996</v>
      </c>
      <c r="BC240" s="118">
        <v>6215.003473979511</v>
      </c>
      <c r="BD240" s="118">
        <v>-8590.630634683657</v>
      </c>
      <c r="BE240" s="118">
        <v>11109.99259377399</v>
      </c>
      <c r="BF240" s="118">
        <v>-4559.383980237091</v>
      </c>
      <c r="BG240" s="118"/>
      <c r="BH240" s="118"/>
      <c r="BI240" s="118"/>
      <c r="BJ240" s="118"/>
      <c r="BK240" s="118"/>
      <c r="BL240" s="118"/>
      <c r="BM240" s="118"/>
      <c r="BN240" s="118"/>
      <c r="BO240" s="118">
        <v>0.0</v>
      </c>
      <c r="BP240" s="118">
        <v>0.0</v>
      </c>
      <c r="BQ240" s="118"/>
      <c r="BR240" s="118"/>
      <c r="BS240" s="118">
        <v>0.0</v>
      </c>
      <c r="BT240" s="118">
        <v>0.0</v>
      </c>
      <c r="BU240" s="118">
        <v>0.0</v>
      </c>
      <c r="BV240" s="118">
        <v>0.0</v>
      </c>
      <c r="BW240" s="118"/>
      <c r="BX240" s="118"/>
      <c r="BY240" s="118"/>
      <c r="BZ240" s="118"/>
      <c r="CA240" s="119">
        <v>45813.0</v>
      </c>
      <c r="CB240" s="117" t="s">
        <v>384</v>
      </c>
      <c r="CC240" s="117" t="s">
        <v>385</v>
      </c>
      <c r="CD240" s="117" t="s">
        <v>386</v>
      </c>
      <c r="CE240" s="118">
        <v>12925.78</v>
      </c>
      <c r="CF240" s="118">
        <v>25.0</v>
      </c>
      <c r="CG240" s="118">
        <v>23.0</v>
      </c>
      <c r="CH240" s="117" t="s">
        <v>247</v>
      </c>
      <c r="CI240" s="117"/>
      <c r="CJ240" s="117"/>
      <c r="CK240" s="117" t="s">
        <v>372</v>
      </c>
      <c r="CL240" s="119">
        <v>46179.0</v>
      </c>
      <c r="CM240" s="117" t="s">
        <v>358</v>
      </c>
    </row>
    <row r="241">
      <c r="A241" s="114" t="s">
        <v>566</v>
      </c>
      <c r="B241" s="114" t="s">
        <v>828</v>
      </c>
      <c r="C241" s="114" t="s">
        <v>25</v>
      </c>
      <c r="D241" s="114" t="s">
        <v>382</v>
      </c>
      <c r="E241" s="114" t="s">
        <v>349</v>
      </c>
      <c r="F241" s="114"/>
      <c r="G241" s="114"/>
      <c r="H241" s="114"/>
      <c r="I241" s="115">
        <v>13156.0</v>
      </c>
      <c r="J241" s="114" t="s">
        <v>874</v>
      </c>
      <c r="K241" s="114" t="s">
        <v>383</v>
      </c>
      <c r="L241" s="116">
        <v>45813.0</v>
      </c>
      <c r="M241" s="114" t="s">
        <v>351</v>
      </c>
      <c r="N241" s="115">
        <v>6.0</v>
      </c>
      <c r="O241" s="114" t="s">
        <v>352</v>
      </c>
      <c r="P241" s="114" t="s">
        <v>975</v>
      </c>
      <c r="Q241" s="115">
        <v>-5332.736612852623</v>
      </c>
      <c r="R241" s="115"/>
      <c r="S241" s="115"/>
      <c r="T241" s="115"/>
      <c r="U241" s="115"/>
      <c r="V241" s="115">
        <v>-5332.736612852623</v>
      </c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>
        <v>0.0</v>
      </c>
      <c r="AH241" s="115">
        <v>0.0</v>
      </c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  <c r="AW241" s="115">
        <v>4230.686608128652</v>
      </c>
      <c r="AX241" s="115">
        <v>-36636.17153084852</v>
      </c>
      <c r="AY241" s="115">
        <v>8711.752645028697</v>
      </c>
      <c r="AZ241" s="115">
        <v>-31035.38049908031</v>
      </c>
      <c r="BA241" s="115">
        <v>6845.664975164651</v>
      </c>
      <c r="BB241" s="115">
        <v>-19052.04926904127</v>
      </c>
      <c r="BC241" s="115">
        <v>15978.68802112385</v>
      </c>
      <c r="BD241" s="115">
        <v>-10631.00163863007</v>
      </c>
      <c r="BE241" s="115">
        <v>10153.688643283876</v>
      </c>
      <c r="BF241" s="115">
        <v>-27707.759319654273</v>
      </c>
      <c r="BG241" s="115"/>
      <c r="BH241" s="115"/>
      <c r="BI241" s="115"/>
      <c r="BJ241" s="115"/>
      <c r="BK241" s="115"/>
      <c r="BL241" s="115"/>
      <c r="BM241" s="115"/>
      <c r="BN241" s="115"/>
      <c r="BO241" s="115">
        <v>0.0</v>
      </c>
      <c r="BP241" s="115">
        <v>0.0</v>
      </c>
      <c r="BQ241" s="115"/>
      <c r="BR241" s="115"/>
      <c r="BS241" s="115">
        <v>0.0</v>
      </c>
      <c r="BT241" s="115">
        <v>0.0</v>
      </c>
      <c r="BU241" s="115">
        <v>0.0</v>
      </c>
      <c r="BV241" s="115">
        <v>0.0</v>
      </c>
      <c r="BW241" s="115"/>
      <c r="BX241" s="115"/>
      <c r="BY241" s="115"/>
      <c r="BZ241" s="115"/>
      <c r="CA241" s="116">
        <v>45813.0</v>
      </c>
      <c r="CB241" s="114" t="s">
        <v>384</v>
      </c>
      <c r="CC241" s="114" t="s">
        <v>385</v>
      </c>
      <c r="CD241" s="114" t="s">
        <v>386</v>
      </c>
      <c r="CE241" s="115">
        <v>30367.06</v>
      </c>
      <c r="CF241" s="115">
        <v>25.0</v>
      </c>
      <c r="CG241" s="115">
        <v>23.0</v>
      </c>
      <c r="CH241" s="114" t="s">
        <v>247</v>
      </c>
      <c r="CI241" s="114"/>
      <c r="CJ241" s="114"/>
      <c r="CK241" s="114" t="s">
        <v>372</v>
      </c>
      <c r="CL241" s="116">
        <v>46179.0</v>
      </c>
      <c r="CM241" s="114" t="s">
        <v>358</v>
      </c>
    </row>
    <row r="242">
      <c r="A242" s="117" t="s">
        <v>373</v>
      </c>
      <c r="B242" s="117" t="s">
        <v>830</v>
      </c>
      <c r="C242" s="117" t="s">
        <v>27</v>
      </c>
      <c r="D242" s="117" t="s">
        <v>367</v>
      </c>
      <c r="E242" s="117" t="s">
        <v>349</v>
      </c>
      <c r="F242" s="117"/>
      <c r="G242" s="117"/>
      <c r="H242" s="117"/>
      <c r="I242" s="118">
        <v>13224.0</v>
      </c>
      <c r="J242" s="117" t="s">
        <v>865</v>
      </c>
      <c r="K242" s="117" t="s">
        <v>368</v>
      </c>
      <c r="L242" s="119">
        <v>45813.0</v>
      </c>
      <c r="M242" s="117" t="s">
        <v>351</v>
      </c>
      <c r="N242" s="118">
        <v>6.0</v>
      </c>
      <c r="O242" s="117" t="s">
        <v>352</v>
      </c>
      <c r="P242" s="117" t="s">
        <v>975</v>
      </c>
      <c r="Q242" s="118">
        <v>1266.9022287804958</v>
      </c>
      <c r="R242" s="118"/>
      <c r="S242" s="118"/>
      <c r="T242" s="118"/>
      <c r="U242" s="118"/>
      <c r="V242" s="118">
        <v>1266.9022287804958</v>
      </c>
      <c r="W242" s="118"/>
      <c r="X242" s="118"/>
      <c r="Y242" s="118"/>
      <c r="Z242" s="118"/>
      <c r="AA242" s="118"/>
      <c r="AB242" s="118"/>
      <c r="AC242" s="118"/>
      <c r="AD242" s="118"/>
      <c r="AE242" s="118"/>
      <c r="AF242" s="118"/>
      <c r="AG242" s="118">
        <v>0.0</v>
      </c>
      <c r="AH242" s="118">
        <v>0.0</v>
      </c>
      <c r="AI242" s="118"/>
      <c r="AJ242" s="118"/>
      <c r="AK242" s="118"/>
      <c r="AL242" s="118"/>
      <c r="AM242" s="118"/>
      <c r="AN242" s="118"/>
      <c r="AO242" s="118"/>
      <c r="AP242" s="118"/>
      <c r="AQ242" s="118"/>
      <c r="AR242" s="118"/>
      <c r="AS242" s="118"/>
      <c r="AT242" s="118"/>
      <c r="AU242" s="118"/>
      <c r="AV242" s="118"/>
      <c r="AW242" s="118">
        <v>10892.112605580902</v>
      </c>
      <c r="AX242" s="118">
        <v>-24651.567619473462</v>
      </c>
      <c r="AY242" s="118">
        <v>7385.481928946681</v>
      </c>
      <c r="AZ242" s="118">
        <v>-24118.064305917513</v>
      </c>
      <c r="BA242" s="118">
        <v>9376.774876916748</v>
      </c>
      <c r="BB242" s="118">
        <v>-5201.793424083996</v>
      </c>
      <c r="BC242" s="118">
        <v>6215.003473979511</v>
      </c>
      <c r="BD242" s="118">
        <v>-8590.630634683657</v>
      </c>
      <c r="BE242" s="118">
        <v>11109.99259377399</v>
      </c>
      <c r="BF242" s="118">
        <v>-4559.383980237091</v>
      </c>
      <c r="BG242" s="118"/>
      <c r="BH242" s="118"/>
      <c r="BI242" s="118"/>
      <c r="BJ242" s="118"/>
      <c r="BK242" s="118"/>
      <c r="BL242" s="118"/>
      <c r="BM242" s="118"/>
      <c r="BN242" s="118"/>
      <c r="BO242" s="118">
        <v>0.0</v>
      </c>
      <c r="BP242" s="118">
        <v>0.0</v>
      </c>
      <c r="BQ242" s="118"/>
      <c r="BR242" s="118"/>
      <c r="BS242" s="118">
        <v>0.0</v>
      </c>
      <c r="BT242" s="118">
        <v>0.0</v>
      </c>
      <c r="BU242" s="118">
        <v>0.0</v>
      </c>
      <c r="BV242" s="118">
        <v>0.0</v>
      </c>
      <c r="BW242" s="118"/>
      <c r="BX242" s="118"/>
      <c r="BY242" s="118"/>
      <c r="BZ242" s="118"/>
      <c r="CA242" s="119">
        <v>45813.0</v>
      </c>
      <c r="CB242" s="117" t="s">
        <v>369</v>
      </c>
      <c r="CC242" s="117" t="s">
        <v>370</v>
      </c>
      <c r="CD242" s="117" t="s">
        <v>371</v>
      </c>
      <c r="CE242" s="118">
        <v>11743.53</v>
      </c>
      <c r="CF242" s="118">
        <v>25.0</v>
      </c>
      <c r="CG242" s="118">
        <v>23.0</v>
      </c>
      <c r="CH242" s="117" t="s">
        <v>247</v>
      </c>
      <c r="CI242" s="117"/>
      <c r="CJ242" s="117"/>
      <c r="CK242" s="117" t="s">
        <v>357</v>
      </c>
      <c r="CL242" s="119">
        <v>46179.0</v>
      </c>
      <c r="CM242" s="117" t="s">
        <v>358</v>
      </c>
    </row>
    <row r="243">
      <c r="A243" s="114" t="s">
        <v>778</v>
      </c>
      <c r="B243" s="114" t="s">
        <v>169</v>
      </c>
      <c r="C243" s="114" t="s">
        <v>24</v>
      </c>
      <c r="D243" s="114" t="s">
        <v>376</v>
      </c>
      <c r="E243" s="114" t="s">
        <v>349</v>
      </c>
      <c r="F243" s="114"/>
      <c r="G243" s="114"/>
      <c r="H243" s="114"/>
      <c r="I243" s="115">
        <v>14164.0</v>
      </c>
      <c r="J243" s="114" t="s">
        <v>832</v>
      </c>
      <c r="K243" s="114" t="s">
        <v>377</v>
      </c>
      <c r="L243" s="116">
        <v>45813.0</v>
      </c>
      <c r="M243" s="114" t="s">
        <v>351</v>
      </c>
      <c r="N243" s="115">
        <v>6.0</v>
      </c>
      <c r="O243" s="114" t="s">
        <v>352</v>
      </c>
      <c r="P243" s="114" t="s">
        <v>975</v>
      </c>
      <c r="Q243" s="115">
        <v>-2569.306276094359</v>
      </c>
      <c r="R243" s="115"/>
      <c r="S243" s="115"/>
      <c r="T243" s="115"/>
      <c r="U243" s="115"/>
      <c r="V243" s="115">
        <v>-2569.306276094359</v>
      </c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>
        <v>0.0</v>
      </c>
      <c r="AH243" s="115">
        <v>0.0</v>
      </c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  <c r="AW243" s="115">
        <v>30060.895093085797</v>
      </c>
      <c r="AX243" s="115">
        <v>-44509.93482074301</v>
      </c>
      <c r="AY243" s="115">
        <v>29704.06448947659</v>
      </c>
      <c r="AZ243" s="115">
        <v>-28954.154103869358</v>
      </c>
      <c r="BA243" s="115">
        <v>16355.104404989233</v>
      </c>
      <c r="BB243" s="115">
        <v>-29668.235052328968</v>
      </c>
      <c r="BC243" s="115">
        <v>16431.177726469778</v>
      </c>
      <c r="BD243" s="115">
        <v>-17320.533538515494</v>
      </c>
      <c r="BE243" s="115">
        <v>9893.723601334774</v>
      </c>
      <c r="BF243" s="115">
        <v>-22317.498436628786</v>
      </c>
      <c r="BG243" s="115"/>
      <c r="BH243" s="115"/>
      <c r="BI243" s="115"/>
      <c r="BJ243" s="115"/>
      <c r="BK243" s="115"/>
      <c r="BL243" s="115"/>
      <c r="BM243" s="115"/>
      <c r="BN243" s="115"/>
      <c r="BO243" s="115">
        <v>0.0</v>
      </c>
      <c r="BP243" s="115">
        <v>0.0</v>
      </c>
      <c r="BQ243" s="115"/>
      <c r="BR243" s="115"/>
      <c r="BS243" s="115">
        <v>0.0</v>
      </c>
      <c r="BT243" s="115">
        <v>0.0</v>
      </c>
      <c r="BU243" s="115">
        <v>0.0</v>
      </c>
      <c r="BV243" s="115">
        <v>0.0</v>
      </c>
      <c r="BW243" s="115"/>
      <c r="BX243" s="115"/>
      <c r="BY243" s="115"/>
      <c r="BZ243" s="115"/>
      <c r="CA243" s="116">
        <v>45813.0</v>
      </c>
      <c r="CB243" s="114" t="s">
        <v>354</v>
      </c>
      <c r="CC243" s="114" t="s">
        <v>378</v>
      </c>
      <c r="CD243" s="114" t="s">
        <v>379</v>
      </c>
      <c r="CE243" s="115">
        <v>5715.97</v>
      </c>
      <c r="CF243" s="115">
        <v>25.0</v>
      </c>
      <c r="CG243" s="115">
        <v>23.0</v>
      </c>
      <c r="CH243" s="114" t="s">
        <v>24</v>
      </c>
      <c r="CI243" s="114"/>
      <c r="CJ243" s="114"/>
      <c r="CK243" s="114" t="s">
        <v>372</v>
      </c>
      <c r="CL243" s="116">
        <v>46179.0</v>
      </c>
      <c r="CM243" s="114" t="s">
        <v>358</v>
      </c>
    </row>
    <row r="244">
      <c r="A244" s="117" t="s">
        <v>777</v>
      </c>
      <c r="B244" s="117" t="s">
        <v>139</v>
      </c>
      <c r="C244" s="117" t="s">
        <v>24</v>
      </c>
      <c r="D244" s="117" t="s">
        <v>360</v>
      </c>
      <c r="E244" s="117" t="s">
        <v>349</v>
      </c>
      <c r="F244" s="117"/>
      <c r="G244" s="117"/>
      <c r="H244" s="117"/>
      <c r="I244" s="118">
        <v>20185.0</v>
      </c>
      <c r="J244" s="117" t="s">
        <v>845</v>
      </c>
      <c r="K244" s="117" t="s">
        <v>361</v>
      </c>
      <c r="L244" s="119">
        <v>45813.0</v>
      </c>
      <c r="M244" s="117" t="s">
        <v>351</v>
      </c>
      <c r="N244" s="118">
        <v>6.0</v>
      </c>
      <c r="O244" s="117" t="s">
        <v>352</v>
      </c>
      <c r="P244" s="117" t="s">
        <v>975</v>
      </c>
      <c r="Q244" s="118">
        <v>649.5146457826951</v>
      </c>
      <c r="R244" s="118"/>
      <c r="S244" s="118"/>
      <c r="T244" s="118"/>
      <c r="U244" s="118"/>
      <c r="V244" s="118">
        <v>649.5146457826951</v>
      </c>
      <c r="W244" s="118"/>
      <c r="X244" s="118"/>
      <c r="Y244" s="118"/>
      <c r="Z244" s="118"/>
      <c r="AA244" s="118"/>
      <c r="AB244" s="118"/>
      <c r="AC244" s="118"/>
      <c r="AD244" s="118"/>
      <c r="AE244" s="118"/>
      <c r="AF244" s="118"/>
      <c r="AG244" s="118">
        <v>0.0</v>
      </c>
      <c r="AH244" s="118">
        <v>0.0</v>
      </c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8"/>
      <c r="AW244" s="118">
        <v>6880.619354777864</v>
      </c>
      <c r="AX244" s="118">
        <v>-2388.473675764557</v>
      </c>
      <c r="AY244" s="118">
        <v>3152.6830893027436</v>
      </c>
      <c r="AZ244" s="118">
        <v>-319.77968073435363</v>
      </c>
      <c r="BA244" s="118">
        <v>2223.419151557471</v>
      </c>
      <c r="BB244" s="118">
        <v>-4023.1733645279082</v>
      </c>
      <c r="BC244" s="118">
        <v>5403.4079557969235</v>
      </c>
      <c r="BD244" s="118">
        <v>-297.31566650214677</v>
      </c>
      <c r="BE244" s="118">
        <v>0.0</v>
      </c>
      <c r="BF244" s="118">
        <v>-6905.846502265214</v>
      </c>
      <c r="BG244" s="118"/>
      <c r="BH244" s="118"/>
      <c r="BI244" s="118"/>
      <c r="BJ244" s="118"/>
      <c r="BK244" s="118"/>
      <c r="BL244" s="118"/>
      <c r="BM244" s="118"/>
      <c r="BN244" s="118"/>
      <c r="BO244" s="118">
        <v>0.0</v>
      </c>
      <c r="BP244" s="118">
        <v>0.0</v>
      </c>
      <c r="BQ244" s="118"/>
      <c r="BR244" s="118"/>
      <c r="BS244" s="118">
        <v>0.0</v>
      </c>
      <c r="BT244" s="118">
        <v>0.0</v>
      </c>
      <c r="BU244" s="118">
        <v>0.0</v>
      </c>
      <c r="BV244" s="118">
        <v>0.0</v>
      </c>
      <c r="BW244" s="118"/>
      <c r="BX244" s="118"/>
      <c r="BY244" s="118"/>
      <c r="BZ244" s="118"/>
      <c r="CA244" s="119">
        <v>45813.0</v>
      </c>
      <c r="CB244" s="117" t="s">
        <v>362</v>
      </c>
      <c r="CC244" s="117" t="s">
        <v>363</v>
      </c>
      <c r="CD244" s="117" t="s">
        <v>364</v>
      </c>
      <c r="CE244" s="118">
        <v>18980.22</v>
      </c>
      <c r="CF244" s="118">
        <v>25.0</v>
      </c>
      <c r="CG244" s="118">
        <v>23.0</v>
      </c>
      <c r="CH244" s="117" t="s">
        <v>24</v>
      </c>
      <c r="CI244" s="117"/>
      <c r="CJ244" s="117"/>
      <c r="CK244" s="117" t="s">
        <v>357</v>
      </c>
      <c r="CL244" s="119">
        <v>46179.0</v>
      </c>
      <c r="CM244" s="117" t="s">
        <v>358</v>
      </c>
    </row>
    <row r="245">
      <c r="A245" s="114" t="s">
        <v>630</v>
      </c>
      <c r="B245" s="114" t="s">
        <v>636</v>
      </c>
      <c r="C245" s="114" t="s">
        <v>27</v>
      </c>
      <c r="D245" s="114" t="s">
        <v>426</v>
      </c>
      <c r="E245" s="114" t="s">
        <v>349</v>
      </c>
      <c r="F245" s="114"/>
      <c r="G245" s="114"/>
      <c r="H245" s="114"/>
      <c r="I245" s="115">
        <v>21655.0</v>
      </c>
      <c r="J245" s="114" t="s">
        <v>870</v>
      </c>
      <c r="K245" s="114" t="s">
        <v>427</v>
      </c>
      <c r="L245" s="116">
        <v>45813.0</v>
      </c>
      <c r="M245" s="114" t="s">
        <v>351</v>
      </c>
      <c r="N245" s="115">
        <v>6.0</v>
      </c>
      <c r="O245" s="114" t="s">
        <v>352</v>
      </c>
      <c r="P245" s="114" t="s">
        <v>975</v>
      </c>
      <c r="Q245" s="115">
        <v>-1874.2401805915802</v>
      </c>
      <c r="R245" s="115"/>
      <c r="S245" s="115"/>
      <c r="T245" s="115"/>
      <c r="U245" s="115"/>
      <c r="V245" s="115">
        <v>-1874.2401805915802</v>
      </c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>
        <v>0.0</v>
      </c>
      <c r="AH245" s="115">
        <v>0.0</v>
      </c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  <c r="AW245" s="115">
        <v>10621.757058548501</v>
      </c>
      <c r="AX245" s="115">
        <v>-25350.488058352385</v>
      </c>
      <c r="AY245" s="115">
        <v>9195.38863042815</v>
      </c>
      <c r="AZ245" s="115">
        <v>-14513.810191411256</v>
      </c>
      <c r="BA245" s="115">
        <v>3601.4309988038567</v>
      </c>
      <c r="BB245" s="115">
        <v>-7219.504512863382</v>
      </c>
      <c r="BC245" s="115">
        <v>1339.1728740556773</v>
      </c>
      <c r="BD245" s="115">
        <v>-3023.2294786202256</v>
      </c>
      <c r="BE245" s="115">
        <v>3679.9565934209695</v>
      </c>
      <c r="BF245" s="115">
        <v>-5613.973502915947</v>
      </c>
      <c r="BG245" s="115"/>
      <c r="BH245" s="115"/>
      <c r="BI245" s="115"/>
      <c r="BJ245" s="115"/>
      <c r="BK245" s="115"/>
      <c r="BL245" s="115"/>
      <c r="BM245" s="115"/>
      <c r="BN245" s="115"/>
      <c r="BO245" s="115">
        <v>0.0</v>
      </c>
      <c r="BP245" s="115">
        <v>0.0</v>
      </c>
      <c r="BQ245" s="115"/>
      <c r="BR245" s="115"/>
      <c r="BS245" s="115">
        <v>0.0</v>
      </c>
      <c r="BT245" s="115">
        <v>0.0</v>
      </c>
      <c r="BU245" s="115">
        <v>0.0</v>
      </c>
      <c r="BV245" s="115">
        <v>0.0</v>
      </c>
      <c r="BW245" s="115"/>
      <c r="BX245" s="115"/>
      <c r="BY245" s="115"/>
      <c r="BZ245" s="115"/>
      <c r="CA245" s="116">
        <v>45813.0</v>
      </c>
      <c r="CB245" s="114" t="s">
        <v>369</v>
      </c>
      <c r="CC245" s="114" t="s">
        <v>429</v>
      </c>
      <c r="CD245" s="114" t="s">
        <v>430</v>
      </c>
      <c r="CE245" s="115">
        <v>3563.96</v>
      </c>
      <c r="CF245" s="115">
        <v>25.0</v>
      </c>
      <c r="CG245" s="115">
        <v>23.0</v>
      </c>
      <c r="CH245" s="114" t="s">
        <v>247</v>
      </c>
      <c r="CI245" s="114"/>
      <c r="CJ245" s="114"/>
      <c r="CK245" s="114" t="s">
        <v>372</v>
      </c>
      <c r="CL245" s="116">
        <v>46179.0</v>
      </c>
      <c r="CM245" s="114" t="s">
        <v>358</v>
      </c>
    </row>
    <row r="246">
      <c r="A246" s="117" t="s">
        <v>505</v>
      </c>
      <c r="B246" s="117" t="s">
        <v>218</v>
      </c>
      <c r="C246" s="117" t="s">
        <v>24</v>
      </c>
      <c r="D246" s="117" t="s">
        <v>506</v>
      </c>
      <c r="E246" s="117" t="s">
        <v>349</v>
      </c>
      <c r="F246" s="117"/>
      <c r="G246" s="117"/>
      <c r="H246" s="117"/>
      <c r="I246" s="118">
        <v>21572.0</v>
      </c>
      <c r="J246" s="117" t="s">
        <v>858</v>
      </c>
      <c r="K246" s="117" t="s">
        <v>507</v>
      </c>
      <c r="L246" s="119">
        <v>45813.0</v>
      </c>
      <c r="M246" s="117" t="s">
        <v>351</v>
      </c>
      <c r="N246" s="118">
        <v>6.0</v>
      </c>
      <c r="O246" s="117" t="s">
        <v>352</v>
      </c>
      <c r="P246" s="117" t="s">
        <v>975</v>
      </c>
      <c r="Q246" s="118">
        <v>-2219.5514841031195</v>
      </c>
      <c r="R246" s="118"/>
      <c r="S246" s="118"/>
      <c r="T246" s="118"/>
      <c r="U246" s="118"/>
      <c r="V246" s="118">
        <v>-2219.5514841031195</v>
      </c>
      <c r="W246" s="118"/>
      <c r="X246" s="118"/>
      <c r="Y246" s="118"/>
      <c r="Z246" s="118"/>
      <c r="AA246" s="118"/>
      <c r="AB246" s="118"/>
      <c r="AC246" s="118"/>
      <c r="AD246" s="118"/>
      <c r="AE246" s="118"/>
      <c r="AF246" s="118"/>
      <c r="AG246" s="118">
        <v>0.0</v>
      </c>
      <c r="AH246" s="118">
        <v>0.0</v>
      </c>
      <c r="AI246" s="118"/>
      <c r="AJ246" s="118"/>
      <c r="AK246" s="118"/>
      <c r="AL246" s="118"/>
      <c r="AM246" s="118"/>
      <c r="AN246" s="118"/>
      <c r="AO246" s="118"/>
      <c r="AP246" s="118"/>
      <c r="AQ246" s="118"/>
      <c r="AR246" s="118"/>
      <c r="AS246" s="118"/>
      <c r="AT246" s="118"/>
      <c r="AU246" s="118"/>
      <c r="AV246" s="118"/>
      <c r="AW246" s="118">
        <v>1840.6338001893987</v>
      </c>
      <c r="AX246" s="118">
        <v>-5344.323509598298</v>
      </c>
      <c r="AY246" s="118">
        <v>3248.5544574530813</v>
      </c>
      <c r="AZ246" s="118">
        <v>-2075.299181138006</v>
      </c>
      <c r="BA246" s="118">
        <v>2447.1004700327376</v>
      </c>
      <c r="BB246" s="118">
        <v>-2344.3135005321615</v>
      </c>
      <c r="BC246" s="118">
        <v>8161.910519929771</v>
      </c>
      <c r="BD246" s="118">
        <v>-1559.9709777606558</v>
      </c>
      <c r="BE246" s="118">
        <v>2521.3270328834296</v>
      </c>
      <c r="BF246" s="118">
        <v>-9020.47960555197</v>
      </c>
      <c r="BG246" s="118"/>
      <c r="BH246" s="118"/>
      <c r="BI246" s="118"/>
      <c r="BJ246" s="118"/>
      <c r="BK246" s="118"/>
      <c r="BL246" s="118"/>
      <c r="BM246" s="118"/>
      <c r="BN246" s="118"/>
      <c r="BO246" s="118">
        <v>0.0</v>
      </c>
      <c r="BP246" s="118">
        <v>0.0</v>
      </c>
      <c r="BQ246" s="118"/>
      <c r="BR246" s="118"/>
      <c r="BS246" s="118">
        <v>0.0</v>
      </c>
      <c r="BT246" s="118">
        <v>0.0</v>
      </c>
      <c r="BU246" s="118">
        <v>0.0</v>
      </c>
      <c r="BV246" s="118">
        <v>0.0</v>
      </c>
      <c r="BW246" s="118"/>
      <c r="BX246" s="118"/>
      <c r="BY246" s="118"/>
      <c r="BZ246" s="118"/>
      <c r="CA246" s="119">
        <v>45813.0</v>
      </c>
      <c r="CB246" s="117" t="s">
        <v>354</v>
      </c>
      <c r="CC246" s="117" t="s">
        <v>508</v>
      </c>
      <c r="CD246" s="117" t="s">
        <v>509</v>
      </c>
      <c r="CE246" s="118">
        <v>11886.41</v>
      </c>
      <c r="CF246" s="118">
        <v>25.0</v>
      </c>
      <c r="CG246" s="118">
        <v>23.0</v>
      </c>
      <c r="CH246" s="117" t="s">
        <v>24</v>
      </c>
      <c r="CI246" s="117"/>
      <c r="CJ246" s="117"/>
      <c r="CK246" s="117" t="s">
        <v>372</v>
      </c>
      <c r="CL246" s="119">
        <v>46179.0</v>
      </c>
      <c r="CM246" s="117" t="s">
        <v>358</v>
      </c>
    </row>
    <row r="247">
      <c r="A247" s="114" t="s">
        <v>622</v>
      </c>
      <c r="B247" s="114" t="s">
        <v>729</v>
      </c>
      <c r="C247" s="114" t="s">
        <v>26</v>
      </c>
      <c r="D247" s="114" t="s">
        <v>395</v>
      </c>
      <c r="E247" s="114" t="s">
        <v>349</v>
      </c>
      <c r="F247" s="114"/>
      <c r="G247" s="114"/>
      <c r="H247" s="114"/>
      <c r="I247" s="115">
        <v>19016.0</v>
      </c>
      <c r="J247" s="114" t="s">
        <v>865</v>
      </c>
      <c r="K247" s="114" t="s">
        <v>612</v>
      </c>
      <c r="L247" s="116">
        <v>45813.0</v>
      </c>
      <c r="M247" s="114" t="s">
        <v>351</v>
      </c>
      <c r="N247" s="115">
        <v>6.0</v>
      </c>
      <c r="O247" s="114" t="s">
        <v>352</v>
      </c>
      <c r="P247" s="114" t="s">
        <v>975</v>
      </c>
      <c r="Q247" s="115">
        <v>1384.4488151801088</v>
      </c>
      <c r="R247" s="115"/>
      <c r="S247" s="115"/>
      <c r="T247" s="115"/>
      <c r="U247" s="115"/>
      <c r="V247" s="115">
        <v>1384.4488151801088</v>
      </c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>
        <v>0.0</v>
      </c>
      <c r="AH247" s="115">
        <v>0.0</v>
      </c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  <c r="AW247" s="115">
        <v>10892.112605580902</v>
      </c>
      <c r="AX247" s="115">
        <v>-24651.567619473462</v>
      </c>
      <c r="AY247" s="115">
        <v>7385.481928946681</v>
      </c>
      <c r="AZ247" s="115">
        <v>-24118.064305917513</v>
      </c>
      <c r="BA247" s="115">
        <v>9376.774876916748</v>
      </c>
      <c r="BB247" s="115">
        <v>-5201.793424083996</v>
      </c>
      <c r="BC247" s="115">
        <v>6215.003473979511</v>
      </c>
      <c r="BD247" s="115">
        <v>-8590.630634683657</v>
      </c>
      <c r="BE247" s="115">
        <v>11109.99259377399</v>
      </c>
      <c r="BF247" s="115">
        <v>-4559.383980237091</v>
      </c>
      <c r="BG247" s="115"/>
      <c r="BH247" s="115"/>
      <c r="BI247" s="115"/>
      <c r="BJ247" s="115"/>
      <c r="BK247" s="115"/>
      <c r="BL247" s="115"/>
      <c r="BM247" s="115"/>
      <c r="BN247" s="115"/>
      <c r="BO247" s="115">
        <v>0.0</v>
      </c>
      <c r="BP247" s="115">
        <v>0.0</v>
      </c>
      <c r="BQ247" s="115"/>
      <c r="BR247" s="115"/>
      <c r="BS247" s="115">
        <v>0.0</v>
      </c>
      <c r="BT247" s="115">
        <v>0.0</v>
      </c>
      <c r="BU247" s="115">
        <v>0.0</v>
      </c>
      <c r="BV247" s="115">
        <v>0.0</v>
      </c>
      <c r="BW247" s="115"/>
      <c r="BX247" s="115"/>
      <c r="BY247" s="115"/>
      <c r="BZ247" s="115"/>
      <c r="CA247" s="116">
        <v>45813.0</v>
      </c>
      <c r="CB247" s="114" t="s">
        <v>384</v>
      </c>
      <c r="CC247" s="114" t="s">
        <v>396</v>
      </c>
      <c r="CD247" s="114" t="s">
        <v>624</v>
      </c>
      <c r="CE247" s="115">
        <v>9178.62</v>
      </c>
      <c r="CF247" s="115">
        <v>25.0</v>
      </c>
      <c r="CG247" s="115">
        <v>23.0</v>
      </c>
      <c r="CH247" s="114" t="s">
        <v>247</v>
      </c>
      <c r="CI247" s="114"/>
      <c r="CJ247" s="114"/>
      <c r="CK247" s="114" t="s">
        <v>357</v>
      </c>
      <c r="CL247" s="116">
        <v>46179.0</v>
      </c>
      <c r="CM247" s="114" t="s">
        <v>358</v>
      </c>
    </row>
    <row r="248">
      <c r="A248" s="117" t="s">
        <v>592</v>
      </c>
      <c r="B248" s="117" t="s">
        <v>735</v>
      </c>
      <c r="C248" s="117" t="s">
        <v>25</v>
      </c>
      <c r="D248" s="117" t="s">
        <v>437</v>
      </c>
      <c r="E248" s="117" t="s">
        <v>349</v>
      </c>
      <c r="F248" s="117"/>
      <c r="G248" s="117"/>
      <c r="H248" s="117"/>
      <c r="I248" s="118">
        <v>21793.0</v>
      </c>
      <c r="J248" s="117" t="s">
        <v>858</v>
      </c>
      <c r="K248" s="117" t="s">
        <v>438</v>
      </c>
      <c r="L248" s="119">
        <v>45813.0</v>
      </c>
      <c r="M248" s="117" t="s">
        <v>351</v>
      </c>
      <c r="N248" s="118">
        <v>6.0</v>
      </c>
      <c r="O248" s="117" t="s">
        <v>352</v>
      </c>
      <c r="P248" s="117" t="s">
        <v>975</v>
      </c>
      <c r="Q248" s="118">
        <v>329.2133608511838</v>
      </c>
      <c r="R248" s="118"/>
      <c r="S248" s="118"/>
      <c r="T248" s="118"/>
      <c r="U248" s="118"/>
      <c r="V248" s="118">
        <v>329.2133608511838</v>
      </c>
      <c r="W248" s="118"/>
      <c r="X248" s="118"/>
      <c r="Y248" s="118"/>
      <c r="Z248" s="118"/>
      <c r="AA248" s="118"/>
      <c r="AB248" s="118"/>
      <c r="AC248" s="118"/>
      <c r="AD248" s="118"/>
      <c r="AE248" s="118"/>
      <c r="AF248" s="118"/>
      <c r="AG248" s="118">
        <v>0.0</v>
      </c>
      <c r="AH248" s="118">
        <v>0.0</v>
      </c>
      <c r="AI248" s="118"/>
      <c r="AJ248" s="118"/>
      <c r="AK248" s="118"/>
      <c r="AL248" s="118"/>
      <c r="AM248" s="118"/>
      <c r="AN248" s="118"/>
      <c r="AO248" s="118"/>
      <c r="AP248" s="118"/>
      <c r="AQ248" s="118"/>
      <c r="AR248" s="118"/>
      <c r="AS248" s="118"/>
      <c r="AT248" s="118"/>
      <c r="AU248" s="118"/>
      <c r="AV248" s="118"/>
      <c r="AW248" s="118">
        <v>1840.6338001893987</v>
      </c>
      <c r="AX248" s="118">
        <v>-5344.323509598298</v>
      </c>
      <c r="AY248" s="118">
        <v>3248.5544574530813</v>
      </c>
      <c r="AZ248" s="118">
        <v>-2075.299181138006</v>
      </c>
      <c r="BA248" s="118">
        <v>2447.1004700327376</v>
      </c>
      <c r="BB248" s="118">
        <v>-2344.3135005321615</v>
      </c>
      <c r="BC248" s="118">
        <v>8161.910519929771</v>
      </c>
      <c r="BD248" s="118">
        <v>-1559.9709777606558</v>
      </c>
      <c r="BE248" s="118">
        <v>2521.3270328834296</v>
      </c>
      <c r="BF248" s="118">
        <v>-9020.47960555197</v>
      </c>
      <c r="BG248" s="118"/>
      <c r="BH248" s="118"/>
      <c r="BI248" s="118"/>
      <c r="BJ248" s="118"/>
      <c r="BK248" s="118"/>
      <c r="BL248" s="118"/>
      <c r="BM248" s="118"/>
      <c r="BN248" s="118"/>
      <c r="BO248" s="118">
        <v>0.0</v>
      </c>
      <c r="BP248" s="118">
        <v>0.0</v>
      </c>
      <c r="BQ248" s="118"/>
      <c r="BR248" s="118"/>
      <c r="BS248" s="118">
        <v>0.0</v>
      </c>
      <c r="BT248" s="118">
        <v>0.0</v>
      </c>
      <c r="BU248" s="118">
        <v>0.0</v>
      </c>
      <c r="BV248" s="118">
        <v>0.0</v>
      </c>
      <c r="BW248" s="118"/>
      <c r="BX248" s="118"/>
      <c r="BY248" s="118"/>
      <c r="BZ248" s="118"/>
      <c r="CA248" s="119">
        <v>45813.0</v>
      </c>
      <c r="CB248" s="117" t="s">
        <v>354</v>
      </c>
      <c r="CC248" s="117" t="s">
        <v>466</v>
      </c>
      <c r="CD248" s="117" t="s">
        <v>467</v>
      </c>
      <c r="CE248" s="118">
        <v>15970.58</v>
      </c>
      <c r="CF248" s="118">
        <v>25.0</v>
      </c>
      <c r="CG248" s="118">
        <v>23.0</v>
      </c>
      <c r="CH248" s="117" t="s">
        <v>247</v>
      </c>
      <c r="CI248" s="117"/>
      <c r="CJ248" s="117"/>
      <c r="CK248" s="117" t="s">
        <v>357</v>
      </c>
      <c r="CL248" s="119">
        <v>46179.0</v>
      </c>
      <c r="CM248" s="117" t="s">
        <v>358</v>
      </c>
    </row>
    <row r="249">
      <c r="A249" s="114" t="s">
        <v>630</v>
      </c>
      <c r="B249" s="114" t="s">
        <v>737</v>
      </c>
      <c r="C249" s="114" t="s">
        <v>27</v>
      </c>
      <c r="D249" s="114" t="s">
        <v>426</v>
      </c>
      <c r="E249" s="114" t="s">
        <v>349</v>
      </c>
      <c r="F249" s="114"/>
      <c r="G249" s="114"/>
      <c r="H249" s="114"/>
      <c r="I249" s="115">
        <v>21663.0</v>
      </c>
      <c r="J249" s="114" t="s">
        <v>870</v>
      </c>
      <c r="K249" s="114" t="s">
        <v>427</v>
      </c>
      <c r="L249" s="116">
        <v>45813.0</v>
      </c>
      <c r="M249" s="114" t="s">
        <v>351</v>
      </c>
      <c r="N249" s="115">
        <v>6.0</v>
      </c>
      <c r="O249" s="114" t="s">
        <v>352</v>
      </c>
      <c r="P249" s="114" t="s">
        <v>975</v>
      </c>
      <c r="Q249" s="115">
        <v>-3540.8227592095905</v>
      </c>
      <c r="R249" s="115"/>
      <c r="S249" s="115"/>
      <c r="T249" s="115"/>
      <c r="U249" s="115"/>
      <c r="V249" s="115">
        <v>-3540.8227592095905</v>
      </c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>
        <v>0.0</v>
      </c>
      <c r="AH249" s="115">
        <v>0.0</v>
      </c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  <c r="AW249" s="115">
        <v>10621.757058548501</v>
      </c>
      <c r="AX249" s="115">
        <v>-25350.488058352385</v>
      </c>
      <c r="AY249" s="115">
        <v>9195.38863042815</v>
      </c>
      <c r="AZ249" s="115">
        <v>-14513.810191411256</v>
      </c>
      <c r="BA249" s="115">
        <v>3601.4309988038567</v>
      </c>
      <c r="BB249" s="115">
        <v>-7219.504512863382</v>
      </c>
      <c r="BC249" s="115">
        <v>1339.1728740556773</v>
      </c>
      <c r="BD249" s="115">
        <v>-3023.2294786202256</v>
      </c>
      <c r="BE249" s="115">
        <v>3679.9565934209695</v>
      </c>
      <c r="BF249" s="115">
        <v>-5613.973502915947</v>
      </c>
      <c r="BG249" s="115"/>
      <c r="BH249" s="115"/>
      <c r="BI249" s="115"/>
      <c r="BJ249" s="115"/>
      <c r="BK249" s="115"/>
      <c r="BL249" s="115"/>
      <c r="BM249" s="115"/>
      <c r="BN249" s="115"/>
      <c r="BO249" s="115">
        <v>0.0</v>
      </c>
      <c r="BP249" s="115">
        <v>0.0</v>
      </c>
      <c r="BQ249" s="115"/>
      <c r="BR249" s="115"/>
      <c r="BS249" s="115">
        <v>0.0</v>
      </c>
      <c r="BT249" s="115">
        <v>0.0</v>
      </c>
      <c r="BU249" s="115">
        <v>0.0</v>
      </c>
      <c r="BV249" s="115">
        <v>0.0</v>
      </c>
      <c r="BW249" s="115"/>
      <c r="BX249" s="115"/>
      <c r="BY249" s="115"/>
      <c r="BZ249" s="115"/>
      <c r="CA249" s="116">
        <v>45813.0</v>
      </c>
      <c r="CB249" s="114" t="s">
        <v>369</v>
      </c>
      <c r="CC249" s="114" t="s">
        <v>429</v>
      </c>
      <c r="CD249" s="114" t="s">
        <v>430</v>
      </c>
      <c r="CE249" s="115">
        <v>9109.09</v>
      </c>
      <c r="CF249" s="115">
        <v>25.0</v>
      </c>
      <c r="CG249" s="115">
        <v>23.0</v>
      </c>
      <c r="CH249" s="114" t="s">
        <v>247</v>
      </c>
      <c r="CI249" s="114"/>
      <c r="CJ249" s="114"/>
      <c r="CK249" s="114" t="s">
        <v>372</v>
      </c>
      <c r="CL249" s="116">
        <v>46179.0</v>
      </c>
      <c r="CM249" s="114" t="s">
        <v>358</v>
      </c>
    </row>
    <row r="250">
      <c r="A250" s="117" t="s">
        <v>622</v>
      </c>
      <c r="B250" s="117" t="s">
        <v>623</v>
      </c>
      <c r="C250" s="117" t="s">
        <v>26</v>
      </c>
      <c r="D250" s="117" t="s">
        <v>395</v>
      </c>
      <c r="E250" s="117" t="s">
        <v>349</v>
      </c>
      <c r="F250" s="117"/>
      <c r="G250" s="117"/>
      <c r="H250" s="117"/>
      <c r="I250" s="118">
        <v>19015.0</v>
      </c>
      <c r="J250" s="117" t="s">
        <v>874</v>
      </c>
      <c r="K250" s="117" t="s">
        <v>612</v>
      </c>
      <c r="L250" s="119">
        <v>45813.0</v>
      </c>
      <c r="M250" s="117" t="s">
        <v>351</v>
      </c>
      <c r="N250" s="118">
        <v>6.0</v>
      </c>
      <c r="O250" s="117" t="s">
        <v>352</v>
      </c>
      <c r="P250" s="117" t="s">
        <v>975</v>
      </c>
      <c r="Q250" s="118">
        <v>-6854.413965654992</v>
      </c>
      <c r="R250" s="118"/>
      <c r="S250" s="118"/>
      <c r="T250" s="118"/>
      <c r="U250" s="118"/>
      <c r="V250" s="118">
        <v>-6854.413965654992</v>
      </c>
      <c r="W250" s="118"/>
      <c r="X250" s="118"/>
      <c r="Y250" s="118"/>
      <c r="Z250" s="118"/>
      <c r="AA250" s="118"/>
      <c r="AB250" s="118"/>
      <c r="AC250" s="118"/>
      <c r="AD250" s="118"/>
      <c r="AE250" s="118"/>
      <c r="AF250" s="118"/>
      <c r="AG250" s="118">
        <v>0.0</v>
      </c>
      <c r="AH250" s="118">
        <v>0.0</v>
      </c>
      <c r="AI250" s="118"/>
      <c r="AJ250" s="118"/>
      <c r="AK250" s="118"/>
      <c r="AL250" s="118"/>
      <c r="AM250" s="118"/>
      <c r="AN250" s="118"/>
      <c r="AO250" s="118"/>
      <c r="AP250" s="118"/>
      <c r="AQ250" s="118"/>
      <c r="AR250" s="118"/>
      <c r="AS250" s="118"/>
      <c r="AT250" s="118"/>
      <c r="AU250" s="118"/>
      <c r="AV250" s="118"/>
      <c r="AW250" s="118">
        <v>4230.686608128652</v>
      </c>
      <c r="AX250" s="118">
        <v>-36636.17153084852</v>
      </c>
      <c r="AY250" s="118">
        <v>8711.752645028697</v>
      </c>
      <c r="AZ250" s="118">
        <v>-31035.38049908031</v>
      </c>
      <c r="BA250" s="118">
        <v>6845.664975164651</v>
      </c>
      <c r="BB250" s="118">
        <v>-19052.04926904127</v>
      </c>
      <c r="BC250" s="118">
        <v>15978.68802112385</v>
      </c>
      <c r="BD250" s="118">
        <v>-10631.00163863007</v>
      </c>
      <c r="BE250" s="118">
        <v>10153.688643283876</v>
      </c>
      <c r="BF250" s="118">
        <v>-27707.759319654273</v>
      </c>
      <c r="BG250" s="118"/>
      <c r="BH250" s="118"/>
      <c r="BI250" s="118"/>
      <c r="BJ250" s="118"/>
      <c r="BK250" s="118"/>
      <c r="BL250" s="118"/>
      <c r="BM250" s="118"/>
      <c r="BN250" s="118"/>
      <c r="BO250" s="118">
        <v>0.0</v>
      </c>
      <c r="BP250" s="118">
        <v>0.0</v>
      </c>
      <c r="BQ250" s="118"/>
      <c r="BR250" s="118"/>
      <c r="BS250" s="118">
        <v>0.0</v>
      </c>
      <c r="BT250" s="118">
        <v>0.0</v>
      </c>
      <c r="BU250" s="118">
        <v>0.0</v>
      </c>
      <c r="BV250" s="118">
        <v>0.0</v>
      </c>
      <c r="BW250" s="118"/>
      <c r="BX250" s="118"/>
      <c r="BY250" s="118"/>
      <c r="BZ250" s="118"/>
      <c r="CA250" s="119">
        <v>45813.0</v>
      </c>
      <c r="CB250" s="117" t="s">
        <v>384</v>
      </c>
      <c r="CC250" s="117" t="s">
        <v>396</v>
      </c>
      <c r="CD250" s="117" t="s">
        <v>624</v>
      </c>
      <c r="CE250" s="118">
        <v>17152.67</v>
      </c>
      <c r="CF250" s="118">
        <v>25.0</v>
      </c>
      <c r="CG250" s="118">
        <v>23.0</v>
      </c>
      <c r="CH250" s="117" t="s">
        <v>247</v>
      </c>
      <c r="CI250" s="117"/>
      <c r="CJ250" s="117"/>
      <c r="CK250" s="117" t="s">
        <v>372</v>
      </c>
      <c r="CL250" s="119">
        <v>46179.0</v>
      </c>
      <c r="CM250" s="117" t="s">
        <v>358</v>
      </c>
    </row>
    <row r="251">
      <c r="A251" s="114" t="s">
        <v>375</v>
      </c>
      <c r="B251" s="114" t="s">
        <v>206</v>
      </c>
      <c r="C251" s="114" t="s">
        <v>24</v>
      </c>
      <c r="D251" s="114" t="s">
        <v>414</v>
      </c>
      <c r="E251" s="114" t="s">
        <v>349</v>
      </c>
      <c r="F251" s="114"/>
      <c r="G251" s="114"/>
      <c r="H251" s="114"/>
      <c r="I251" s="115">
        <v>21288.0</v>
      </c>
      <c r="J251" s="114" t="s">
        <v>858</v>
      </c>
      <c r="K251" s="114" t="s">
        <v>415</v>
      </c>
      <c r="L251" s="116">
        <v>45813.0</v>
      </c>
      <c r="M251" s="114" t="s">
        <v>351</v>
      </c>
      <c r="N251" s="115">
        <v>6.0</v>
      </c>
      <c r="O251" s="114" t="s">
        <v>352</v>
      </c>
      <c r="P251" s="114" t="s">
        <v>975</v>
      </c>
      <c r="Q251" s="115">
        <v>1637.9178985366952</v>
      </c>
      <c r="R251" s="115"/>
      <c r="S251" s="115"/>
      <c r="T251" s="115"/>
      <c r="U251" s="115"/>
      <c r="V251" s="115">
        <v>1637.9178985366952</v>
      </c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>
        <v>0.0</v>
      </c>
      <c r="AH251" s="115">
        <v>0.0</v>
      </c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  <c r="AW251" s="115">
        <v>1840.6338001893987</v>
      </c>
      <c r="AX251" s="115">
        <v>-5344.323509598298</v>
      </c>
      <c r="AY251" s="115">
        <v>3248.5544574530813</v>
      </c>
      <c r="AZ251" s="115">
        <v>-2075.299181138006</v>
      </c>
      <c r="BA251" s="115">
        <v>2447.1004700327376</v>
      </c>
      <c r="BB251" s="115">
        <v>-2344.3135005321615</v>
      </c>
      <c r="BC251" s="115">
        <v>8161.910519929771</v>
      </c>
      <c r="BD251" s="115">
        <v>-1559.9709777606558</v>
      </c>
      <c r="BE251" s="115">
        <v>2521.3270328834296</v>
      </c>
      <c r="BF251" s="115">
        <v>-9020.47960555197</v>
      </c>
      <c r="BG251" s="115"/>
      <c r="BH251" s="115"/>
      <c r="BI251" s="115"/>
      <c r="BJ251" s="115"/>
      <c r="BK251" s="115"/>
      <c r="BL251" s="115"/>
      <c r="BM251" s="115"/>
      <c r="BN251" s="115"/>
      <c r="BO251" s="115">
        <v>0.0</v>
      </c>
      <c r="BP251" s="115">
        <v>0.0</v>
      </c>
      <c r="BQ251" s="115"/>
      <c r="BR251" s="115"/>
      <c r="BS251" s="115">
        <v>0.0</v>
      </c>
      <c r="BT251" s="115">
        <v>0.0</v>
      </c>
      <c r="BU251" s="115">
        <v>0.0</v>
      </c>
      <c r="BV251" s="115">
        <v>0.0</v>
      </c>
      <c r="BW251" s="115"/>
      <c r="BX251" s="115"/>
      <c r="BY251" s="115"/>
      <c r="BZ251" s="115"/>
      <c r="CA251" s="116">
        <v>45813.0</v>
      </c>
      <c r="CB251" s="114" t="s">
        <v>354</v>
      </c>
      <c r="CC251" s="114" t="s">
        <v>378</v>
      </c>
      <c r="CD251" s="114" t="s">
        <v>379</v>
      </c>
      <c r="CE251" s="115">
        <v>4684.4</v>
      </c>
      <c r="CF251" s="115">
        <v>25.0</v>
      </c>
      <c r="CG251" s="115">
        <v>23.0</v>
      </c>
      <c r="CH251" s="114" t="s">
        <v>24</v>
      </c>
      <c r="CI251" s="114"/>
      <c r="CJ251" s="114"/>
      <c r="CK251" s="114" t="s">
        <v>357</v>
      </c>
      <c r="CL251" s="116">
        <v>46179.0</v>
      </c>
      <c r="CM251" s="114" t="s">
        <v>358</v>
      </c>
    </row>
    <row r="252">
      <c r="A252" s="117" t="s">
        <v>616</v>
      </c>
      <c r="B252" s="117" t="s">
        <v>625</v>
      </c>
      <c r="C252" s="117" t="s">
        <v>27</v>
      </c>
      <c r="D252" s="117" t="s">
        <v>426</v>
      </c>
      <c r="E252" s="117" t="s">
        <v>349</v>
      </c>
      <c r="F252" s="117"/>
      <c r="G252" s="117"/>
      <c r="H252" s="117"/>
      <c r="I252" s="118">
        <v>21673.0</v>
      </c>
      <c r="J252" s="117" t="s">
        <v>873</v>
      </c>
      <c r="K252" s="117" t="s">
        <v>427</v>
      </c>
      <c r="L252" s="119">
        <v>45813.0</v>
      </c>
      <c r="M252" s="117" t="s">
        <v>351</v>
      </c>
      <c r="N252" s="118">
        <v>6.0</v>
      </c>
      <c r="O252" s="117" t="s">
        <v>352</v>
      </c>
      <c r="P252" s="117" t="s">
        <v>975</v>
      </c>
      <c r="Q252" s="118">
        <v>-3387.4769875355682</v>
      </c>
      <c r="R252" s="118"/>
      <c r="S252" s="118"/>
      <c r="T252" s="118"/>
      <c r="U252" s="118"/>
      <c r="V252" s="118">
        <v>-3387.4769875355682</v>
      </c>
      <c r="W252" s="118"/>
      <c r="X252" s="118"/>
      <c r="Y252" s="118"/>
      <c r="Z252" s="118"/>
      <c r="AA252" s="118"/>
      <c r="AB252" s="118"/>
      <c r="AC252" s="118"/>
      <c r="AD252" s="118"/>
      <c r="AE252" s="118"/>
      <c r="AF252" s="118"/>
      <c r="AG252" s="118">
        <v>0.0</v>
      </c>
      <c r="AH252" s="118">
        <v>0.0</v>
      </c>
      <c r="AI252" s="118"/>
      <c r="AJ252" s="118"/>
      <c r="AK252" s="118"/>
      <c r="AL252" s="118"/>
      <c r="AM252" s="118"/>
      <c r="AN252" s="118"/>
      <c r="AO252" s="118"/>
      <c r="AP252" s="118"/>
      <c r="AQ252" s="118"/>
      <c r="AR252" s="118"/>
      <c r="AS252" s="118"/>
      <c r="AT252" s="118"/>
      <c r="AU252" s="118"/>
      <c r="AV252" s="118"/>
      <c r="AW252" s="118">
        <v>797.3402502276258</v>
      </c>
      <c r="AX252" s="118">
        <v>-2229.5650558988746</v>
      </c>
      <c r="AY252" s="118">
        <v>2855.459057006248</v>
      </c>
      <c r="AZ252" s="118">
        <v>-3845.3417840723455</v>
      </c>
      <c r="BA252" s="118">
        <v>457.86479653677725</v>
      </c>
      <c r="BB252" s="118">
        <v>-4135.797252319741</v>
      </c>
      <c r="BC252" s="118">
        <v>768.9939101083762</v>
      </c>
      <c r="BD252" s="118">
        <v>-2589.176034619424</v>
      </c>
      <c r="BE252" s="118">
        <v>725.0081987708218</v>
      </c>
      <c r="BF252" s="118">
        <v>-2582.758530042738</v>
      </c>
      <c r="BG252" s="118"/>
      <c r="BH252" s="118"/>
      <c r="BI252" s="118"/>
      <c r="BJ252" s="118"/>
      <c r="BK252" s="118"/>
      <c r="BL252" s="118"/>
      <c r="BM252" s="118"/>
      <c r="BN252" s="118"/>
      <c r="BO252" s="118">
        <v>0.0</v>
      </c>
      <c r="BP252" s="118">
        <v>0.0</v>
      </c>
      <c r="BQ252" s="118"/>
      <c r="BR252" s="118"/>
      <c r="BS252" s="118">
        <v>0.0</v>
      </c>
      <c r="BT252" s="118">
        <v>0.0</v>
      </c>
      <c r="BU252" s="118">
        <v>0.0</v>
      </c>
      <c r="BV252" s="118">
        <v>0.0</v>
      </c>
      <c r="BW252" s="118"/>
      <c r="BX252" s="118"/>
      <c r="BY252" s="118"/>
      <c r="BZ252" s="118"/>
      <c r="CA252" s="119">
        <v>45813.0</v>
      </c>
      <c r="CB252" s="117" t="s">
        <v>369</v>
      </c>
      <c r="CC252" s="117" t="s">
        <v>429</v>
      </c>
      <c r="CD252" s="117" t="s">
        <v>430</v>
      </c>
      <c r="CE252" s="118">
        <v>16664.2</v>
      </c>
      <c r="CF252" s="118">
        <v>25.0</v>
      </c>
      <c r="CG252" s="118">
        <v>23.0</v>
      </c>
      <c r="CH252" s="117" t="s">
        <v>247</v>
      </c>
      <c r="CI252" s="117"/>
      <c r="CJ252" s="117"/>
      <c r="CK252" s="117" t="s">
        <v>372</v>
      </c>
      <c r="CL252" s="119">
        <v>46179.0</v>
      </c>
      <c r="CM252" s="117" t="s">
        <v>358</v>
      </c>
    </row>
    <row r="253">
      <c r="A253" s="114" t="s">
        <v>607</v>
      </c>
      <c r="B253" s="114" t="s">
        <v>736</v>
      </c>
      <c r="C253" s="114" t="s">
        <v>27</v>
      </c>
      <c r="D253" s="114" t="s">
        <v>584</v>
      </c>
      <c r="E253" s="114" t="s">
        <v>349</v>
      </c>
      <c r="F253" s="114"/>
      <c r="G253" s="114"/>
      <c r="H253" s="114"/>
      <c r="I253" s="115">
        <v>13068.0</v>
      </c>
      <c r="J253" s="114" t="s">
        <v>869</v>
      </c>
      <c r="K253" s="114" t="s">
        <v>585</v>
      </c>
      <c r="L253" s="116">
        <v>45813.0</v>
      </c>
      <c r="M253" s="114" t="s">
        <v>351</v>
      </c>
      <c r="N253" s="115">
        <v>6.0</v>
      </c>
      <c r="O253" s="114" t="s">
        <v>352</v>
      </c>
      <c r="P253" s="114" t="s">
        <v>975</v>
      </c>
      <c r="Q253" s="115">
        <v>-272.69945085931846</v>
      </c>
      <c r="R253" s="115"/>
      <c r="S253" s="115"/>
      <c r="T253" s="115"/>
      <c r="U253" s="115"/>
      <c r="V253" s="115">
        <v>-272.69945085931846</v>
      </c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>
        <v>0.0</v>
      </c>
      <c r="AH253" s="115">
        <v>0.0</v>
      </c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>
        <v>12146.62975959488</v>
      </c>
      <c r="AX253" s="115">
        <v>-49622.97123064689</v>
      </c>
      <c r="AY253" s="115">
        <v>9088.858814916779</v>
      </c>
      <c r="AZ253" s="115">
        <v>-41893.93768479507</v>
      </c>
      <c r="BA253" s="115">
        <v>12788.537878710826</v>
      </c>
      <c r="BB253" s="115">
        <v>-18760.807773681718</v>
      </c>
      <c r="BC253" s="115">
        <v>10291.117202254056</v>
      </c>
      <c r="BD253" s="115">
        <v>-10987.005606160834</v>
      </c>
      <c r="BE253" s="115">
        <v>10793.496470174756</v>
      </c>
      <c r="BF253" s="115">
        <v>-16069.877961238872</v>
      </c>
      <c r="BG253" s="115"/>
      <c r="BH253" s="115"/>
      <c r="BI253" s="115"/>
      <c r="BJ253" s="115"/>
      <c r="BK253" s="115"/>
      <c r="BL253" s="115"/>
      <c r="BM253" s="115"/>
      <c r="BN253" s="115"/>
      <c r="BO253" s="115">
        <v>0.0</v>
      </c>
      <c r="BP253" s="115">
        <v>0.0</v>
      </c>
      <c r="BQ253" s="115"/>
      <c r="BR253" s="115"/>
      <c r="BS253" s="115">
        <v>0.0</v>
      </c>
      <c r="BT253" s="115">
        <v>0.0</v>
      </c>
      <c r="BU253" s="115">
        <v>0.0</v>
      </c>
      <c r="BV253" s="115">
        <v>0.0</v>
      </c>
      <c r="BW253" s="115"/>
      <c r="BX253" s="115"/>
      <c r="BY253" s="115"/>
      <c r="BZ253" s="115"/>
      <c r="CA253" s="116">
        <v>45813.0</v>
      </c>
      <c r="CB253" s="114" t="s">
        <v>586</v>
      </c>
      <c r="CC253" s="114" t="s">
        <v>587</v>
      </c>
      <c r="CD253" s="114" t="s">
        <v>588</v>
      </c>
      <c r="CE253" s="115">
        <v>5799.23</v>
      </c>
      <c r="CF253" s="115">
        <v>25.0</v>
      </c>
      <c r="CG253" s="115">
        <v>23.0</v>
      </c>
      <c r="CH253" s="114" t="s">
        <v>247</v>
      </c>
      <c r="CI253" s="114"/>
      <c r="CJ253" s="114"/>
      <c r="CK253" s="114" t="s">
        <v>372</v>
      </c>
      <c r="CL253" s="116">
        <v>46179.0</v>
      </c>
      <c r="CM253" s="114" t="s">
        <v>358</v>
      </c>
    </row>
    <row r="254">
      <c r="A254" s="117" t="s">
        <v>409</v>
      </c>
      <c r="B254" s="117" t="s">
        <v>740</v>
      </c>
      <c r="C254" s="117" t="s">
        <v>27</v>
      </c>
      <c r="D254" s="117" t="s">
        <v>411</v>
      </c>
      <c r="E254" s="117" t="s">
        <v>349</v>
      </c>
      <c r="F254" s="117"/>
      <c r="G254" s="117"/>
      <c r="H254" s="117"/>
      <c r="I254" s="118">
        <v>13184.0</v>
      </c>
      <c r="J254" s="117" t="s">
        <v>868</v>
      </c>
      <c r="K254" s="117" t="s">
        <v>412</v>
      </c>
      <c r="L254" s="119">
        <v>45813.0</v>
      </c>
      <c r="M254" s="117" t="s">
        <v>351</v>
      </c>
      <c r="N254" s="118">
        <v>6.0</v>
      </c>
      <c r="O254" s="117" t="s">
        <v>352</v>
      </c>
      <c r="P254" s="117" t="s">
        <v>975</v>
      </c>
      <c r="Q254" s="118">
        <v>-2982.0180086740843</v>
      </c>
      <c r="R254" s="118"/>
      <c r="S254" s="118"/>
      <c r="T254" s="118"/>
      <c r="U254" s="118"/>
      <c r="V254" s="118">
        <v>-2982.0180086740843</v>
      </c>
      <c r="W254" s="118"/>
      <c r="X254" s="118"/>
      <c r="Y254" s="118"/>
      <c r="Z254" s="118"/>
      <c r="AA254" s="118"/>
      <c r="AB254" s="118"/>
      <c r="AC254" s="118"/>
      <c r="AD254" s="118"/>
      <c r="AE254" s="118"/>
      <c r="AF254" s="118"/>
      <c r="AG254" s="118">
        <v>0.0</v>
      </c>
      <c r="AH254" s="118">
        <v>0.0</v>
      </c>
      <c r="AI254" s="118"/>
      <c r="AJ254" s="118"/>
      <c r="AK254" s="118"/>
      <c r="AL254" s="118"/>
      <c r="AM254" s="118"/>
      <c r="AN254" s="118"/>
      <c r="AO254" s="118"/>
      <c r="AP254" s="118"/>
      <c r="AQ254" s="118"/>
      <c r="AR254" s="118"/>
      <c r="AS254" s="118"/>
      <c r="AT254" s="118"/>
      <c r="AU254" s="118"/>
      <c r="AV254" s="118"/>
      <c r="AW254" s="118">
        <v>11184.929088832523</v>
      </c>
      <c r="AX254" s="118">
        <v>-96487.49305941851</v>
      </c>
      <c r="AY254" s="118">
        <v>11594.928030384699</v>
      </c>
      <c r="AZ254" s="118">
        <v>-60142.20204201122</v>
      </c>
      <c r="BA254" s="118">
        <v>12930.636954517982</v>
      </c>
      <c r="BB254" s="118">
        <v>-35958.57908428228</v>
      </c>
      <c r="BC254" s="118">
        <v>10401.70938539422</v>
      </c>
      <c r="BD254" s="118">
        <v>-21905.234858248892</v>
      </c>
      <c r="BE254" s="118">
        <v>17067.10749010234</v>
      </c>
      <c r="BF254" s="118">
        <v>-28591.524147011973</v>
      </c>
      <c r="BG254" s="118"/>
      <c r="BH254" s="118"/>
      <c r="BI254" s="118"/>
      <c r="BJ254" s="118"/>
      <c r="BK254" s="118"/>
      <c r="BL254" s="118"/>
      <c r="BM254" s="118"/>
      <c r="BN254" s="118"/>
      <c r="BO254" s="118">
        <v>0.0</v>
      </c>
      <c r="BP254" s="118">
        <v>0.0</v>
      </c>
      <c r="BQ254" s="118"/>
      <c r="BR254" s="118"/>
      <c r="BS254" s="118">
        <v>0.0</v>
      </c>
      <c r="BT254" s="118">
        <v>0.0</v>
      </c>
      <c r="BU254" s="118">
        <v>0.0</v>
      </c>
      <c r="BV254" s="118">
        <v>0.0</v>
      </c>
      <c r="BW254" s="118"/>
      <c r="BX254" s="118"/>
      <c r="BY254" s="118"/>
      <c r="BZ254" s="118"/>
      <c r="CA254" s="119">
        <v>45813.0</v>
      </c>
      <c r="CB254" s="117" t="s">
        <v>369</v>
      </c>
      <c r="CC254" s="117" t="s">
        <v>370</v>
      </c>
      <c r="CD254" s="117" t="s">
        <v>371</v>
      </c>
      <c r="CE254" s="118">
        <v>4899.71</v>
      </c>
      <c r="CF254" s="118">
        <v>25.0</v>
      </c>
      <c r="CG254" s="118">
        <v>23.0</v>
      </c>
      <c r="CH254" s="117" t="s">
        <v>247</v>
      </c>
      <c r="CI254" s="117"/>
      <c r="CJ254" s="117"/>
      <c r="CK254" s="117" t="s">
        <v>372</v>
      </c>
      <c r="CL254" s="119">
        <v>46179.0</v>
      </c>
      <c r="CM254" s="117" t="s">
        <v>358</v>
      </c>
    </row>
    <row r="255">
      <c r="A255" s="114" t="s">
        <v>607</v>
      </c>
      <c r="B255" s="114" t="s">
        <v>716</v>
      </c>
      <c r="C255" s="114" t="s">
        <v>27</v>
      </c>
      <c r="D255" s="114" t="s">
        <v>584</v>
      </c>
      <c r="E255" s="114" t="s">
        <v>349</v>
      </c>
      <c r="F255" s="114"/>
      <c r="G255" s="114"/>
      <c r="H255" s="114"/>
      <c r="I255" s="115">
        <v>19266.0</v>
      </c>
      <c r="J255" s="114" t="s">
        <v>868</v>
      </c>
      <c r="K255" s="114" t="s">
        <v>585</v>
      </c>
      <c r="L255" s="116">
        <v>45813.0</v>
      </c>
      <c r="M255" s="114" t="s">
        <v>351</v>
      </c>
      <c r="N255" s="115">
        <v>6.0</v>
      </c>
      <c r="O255" s="114" t="s">
        <v>352</v>
      </c>
      <c r="P255" s="114" t="s">
        <v>975</v>
      </c>
      <c r="Q255" s="115">
        <v>-435.96355829113935</v>
      </c>
      <c r="R255" s="115"/>
      <c r="S255" s="115"/>
      <c r="T255" s="115"/>
      <c r="U255" s="115"/>
      <c r="V255" s="115">
        <v>-435.96355829113935</v>
      </c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>
        <v>0.0</v>
      </c>
      <c r="AH255" s="115">
        <v>0.0</v>
      </c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>
        <v>11184.929088832523</v>
      </c>
      <c r="AX255" s="115">
        <v>-96487.49305941851</v>
      </c>
      <c r="AY255" s="115">
        <v>11594.928030384699</v>
      </c>
      <c r="AZ255" s="115">
        <v>-60142.20204201122</v>
      </c>
      <c r="BA255" s="115">
        <v>12930.636954517982</v>
      </c>
      <c r="BB255" s="115">
        <v>-35958.57908428228</v>
      </c>
      <c r="BC255" s="115">
        <v>10401.70938539422</v>
      </c>
      <c r="BD255" s="115">
        <v>-21905.234858248892</v>
      </c>
      <c r="BE255" s="115">
        <v>17067.10749010234</v>
      </c>
      <c r="BF255" s="115">
        <v>-28591.524147011973</v>
      </c>
      <c r="BG255" s="115"/>
      <c r="BH255" s="115"/>
      <c r="BI255" s="115"/>
      <c r="BJ255" s="115"/>
      <c r="BK255" s="115"/>
      <c r="BL255" s="115"/>
      <c r="BM255" s="115"/>
      <c r="BN255" s="115"/>
      <c r="BO255" s="115">
        <v>0.0</v>
      </c>
      <c r="BP255" s="115">
        <v>0.0</v>
      </c>
      <c r="BQ255" s="115"/>
      <c r="BR255" s="115"/>
      <c r="BS255" s="115">
        <v>0.0</v>
      </c>
      <c r="BT255" s="115">
        <v>0.0</v>
      </c>
      <c r="BU255" s="115">
        <v>0.0</v>
      </c>
      <c r="BV255" s="115">
        <v>0.0</v>
      </c>
      <c r="BW255" s="115"/>
      <c r="BX255" s="115"/>
      <c r="BY255" s="115"/>
      <c r="BZ255" s="115"/>
      <c r="CA255" s="116">
        <v>45813.0</v>
      </c>
      <c r="CB255" s="114" t="s">
        <v>586</v>
      </c>
      <c r="CC255" s="114" t="s">
        <v>587</v>
      </c>
      <c r="CD255" s="114" t="s">
        <v>588</v>
      </c>
      <c r="CE255" s="115">
        <v>12095.56</v>
      </c>
      <c r="CF255" s="115">
        <v>25.0</v>
      </c>
      <c r="CG255" s="115">
        <v>23.0</v>
      </c>
      <c r="CH255" s="114" t="s">
        <v>247</v>
      </c>
      <c r="CI255" s="114"/>
      <c r="CJ255" s="114"/>
      <c r="CK255" s="114" t="s">
        <v>372</v>
      </c>
      <c r="CL255" s="116">
        <v>46179.0</v>
      </c>
      <c r="CM255" s="114" t="s">
        <v>358</v>
      </c>
    </row>
    <row r="256">
      <c r="A256" s="117" t="s">
        <v>610</v>
      </c>
      <c r="B256" s="117" t="s">
        <v>721</v>
      </c>
      <c r="C256" s="117" t="s">
        <v>26</v>
      </c>
      <c r="D256" s="117" t="s">
        <v>395</v>
      </c>
      <c r="E256" s="117" t="s">
        <v>349</v>
      </c>
      <c r="F256" s="117"/>
      <c r="G256" s="117"/>
      <c r="H256" s="117"/>
      <c r="I256" s="118">
        <v>20123.0</v>
      </c>
      <c r="J256" s="117" t="s">
        <v>874</v>
      </c>
      <c r="K256" s="117" t="s">
        <v>553</v>
      </c>
      <c r="L256" s="119">
        <v>45813.0</v>
      </c>
      <c r="M256" s="117" t="s">
        <v>351</v>
      </c>
      <c r="N256" s="118">
        <v>6.0</v>
      </c>
      <c r="O256" s="117" t="s">
        <v>352</v>
      </c>
      <c r="P256" s="117" t="s">
        <v>975</v>
      </c>
      <c r="Q256" s="118">
        <v>1825.5887820531523</v>
      </c>
      <c r="R256" s="118"/>
      <c r="S256" s="118"/>
      <c r="T256" s="118"/>
      <c r="U256" s="118"/>
      <c r="V256" s="118">
        <v>1825.5887820531523</v>
      </c>
      <c r="W256" s="118"/>
      <c r="X256" s="118"/>
      <c r="Y256" s="118"/>
      <c r="Z256" s="118"/>
      <c r="AA256" s="118"/>
      <c r="AB256" s="118"/>
      <c r="AC256" s="118"/>
      <c r="AD256" s="118"/>
      <c r="AE256" s="118"/>
      <c r="AF256" s="118"/>
      <c r="AG256" s="118">
        <v>0.0</v>
      </c>
      <c r="AH256" s="118">
        <v>0.0</v>
      </c>
      <c r="AI256" s="118"/>
      <c r="AJ256" s="118"/>
      <c r="AK256" s="118"/>
      <c r="AL256" s="118"/>
      <c r="AM256" s="118"/>
      <c r="AN256" s="118"/>
      <c r="AO256" s="118"/>
      <c r="AP256" s="118"/>
      <c r="AQ256" s="118"/>
      <c r="AR256" s="118"/>
      <c r="AS256" s="118"/>
      <c r="AT256" s="118"/>
      <c r="AU256" s="118"/>
      <c r="AV256" s="118"/>
      <c r="AW256" s="118">
        <v>4230.686608128652</v>
      </c>
      <c r="AX256" s="118">
        <v>-36636.17153084852</v>
      </c>
      <c r="AY256" s="118">
        <v>8711.752645028697</v>
      </c>
      <c r="AZ256" s="118">
        <v>-31035.38049908031</v>
      </c>
      <c r="BA256" s="118">
        <v>6845.664975164651</v>
      </c>
      <c r="BB256" s="118">
        <v>-19052.04926904127</v>
      </c>
      <c r="BC256" s="118">
        <v>15978.68802112385</v>
      </c>
      <c r="BD256" s="118">
        <v>-10631.00163863007</v>
      </c>
      <c r="BE256" s="118">
        <v>10153.688643283876</v>
      </c>
      <c r="BF256" s="118">
        <v>-27707.759319654273</v>
      </c>
      <c r="BG256" s="118"/>
      <c r="BH256" s="118"/>
      <c r="BI256" s="118"/>
      <c r="BJ256" s="118"/>
      <c r="BK256" s="118"/>
      <c r="BL256" s="118"/>
      <c r="BM256" s="118"/>
      <c r="BN256" s="118"/>
      <c r="BO256" s="118">
        <v>0.0</v>
      </c>
      <c r="BP256" s="118">
        <v>0.0</v>
      </c>
      <c r="BQ256" s="118"/>
      <c r="BR256" s="118"/>
      <c r="BS256" s="118">
        <v>0.0</v>
      </c>
      <c r="BT256" s="118">
        <v>0.0</v>
      </c>
      <c r="BU256" s="118">
        <v>0.0</v>
      </c>
      <c r="BV256" s="118">
        <v>0.0</v>
      </c>
      <c r="BW256" s="118"/>
      <c r="BX256" s="118"/>
      <c r="BY256" s="118"/>
      <c r="BZ256" s="118"/>
      <c r="CA256" s="119">
        <v>45813.0</v>
      </c>
      <c r="CB256" s="117" t="s">
        <v>384</v>
      </c>
      <c r="CC256" s="117" t="s">
        <v>396</v>
      </c>
      <c r="CD256" s="117" t="s">
        <v>554</v>
      </c>
      <c r="CE256" s="118">
        <v>17727.44</v>
      </c>
      <c r="CF256" s="118">
        <v>25.0</v>
      </c>
      <c r="CG256" s="118">
        <v>23.0</v>
      </c>
      <c r="CH256" s="117" t="s">
        <v>247</v>
      </c>
      <c r="CI256" s="117"/>
      <c r="CJ256" s="117"/>
      <c r="CK256" s="117" t="s">
        <v>357</v>
      </c>
      <c r="CL256" s="119">
        <v>46179.0</v>
      </c>
      <c r="CM256" s="117" t="s">
        <v>358</v>
      </c>
    </row>
    <row r="257">
      <c r="A257" s="114" t="s">
        <v>439</v>
      </c>
      <c r="B257" s="114" t="s">
        <v>188</v>
      </c>
      <c r="C257" s="114" t="s">
        <v>24</v>
      </c>
      <c r="D257" s="114" t="s">
        <v>506</v>
      </c>
      <c r="E257" s="114" t="s">
        <v>349</v>
      </c>
      <c r="F257" s="114"/>
      <c r="G257" s="114"/>
      <c r="H257" s="114"/>
      <c r="I257" s="115">
        <v>21589.0</v>
      </c>
      <c r="J257" s="114" t="s">
        <v>858</v>
      </c>
      <c r="K257" s="114" t="s">
        <v>507</v>
      </c>
      <c r="L257" s="116">
        <v>45813.0</v>
      </c>
      <c r="M257" s="114" t="s">
        <v>351</v>
      </c>
      <c r="N257" s="115">
        <v>6.0</v>
      </c>
      <c r="O257" s="114" t="s">
        <v>352</v>
      </c>
      <c r="P257" s="114" t="s">
        <v>975</v>
      </c>
      <c r="Q257" s="115">
        <v>1095.5767933481031</v>
      </c>
      <c r="R257" s="115"/>
      <c r="S257" s="115"/>
      <c r="T257" s="115"/>
      <c r="U257" s="115"/>
      <c r="V257" s="115">
        <v>1095.5767933481031</v>
      </c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>
        <v>0.0</v>
      </c>
      <c r="AH257" s="115">
        <v>0.0</v>
      </c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>
        <v>1840.6338001893987</v>
      </c>
      <c r="AX257" s="115">
        <v>-5344.323509598298</v>
      </c>
      <c r="AY257" s="115">
        <v>3248.5544574530813</v>
      </c>
      <c r="AZ257" s="115">
        <v>-2075.299181138006</v>
      </c>
      <c r="BA257" s="115">
        <v>2447.1004700327376</v>
      </c>
      <c r="BB257" s="115">
        <v>-2344.3135005321615</v>
      </c>
      <c r="BC257" s="115">
        <v>8161.910519929771</v>
      </c>
      <c r="BD257" s="115">
        <v>-1559.9709777606558</v>
      </c>
      <c r="BE257" s="115">
        <v>2521.3270328834296</v>
      </c>
      <c r="BF257" s="115">
        <v>-9020.47960555197</v>
      </c>
      <c r="BG257" s="115"/>
      <c r="BH257" s="115"/>
      <c r="BI257" s="115"/>
      <c r="BJ257" s="115"/>
      <c r="BK257" s="115"/>
      <c r="BL257" s="115"/>
      <c r="BM257" s="115"/>
      <c r="BN257" s="115"/>
      <c r="BO257" s="115">
        <v>0.0</v>
      </c>
      <c r="BP257" s="115">
        <v>0.0</v>
      </c>
      <c r="BQ257" s="115"/>
      <c r="BR257" s="115"/>
      <c r="BS257" s="115">
        <v>0.0</v>
      </c>
      <c r="BT257" s="115">
        <v>0.0</v>
      </c>
      <c r="BU257" s="115">
        <v>0.0</v>
      </c>
      <c r="BV257" s="115">
        <v>0.0</v>
      </c>
      <c r="BW257" s="115"/>
      <c r="BX257" s="115"/>
      <c r="BY257" s="115"/>
      <c r="BZ257" s="115"/>
      <c r="CA257" s="116">
        <v>45813.0</v>
      </c>
      <c r="CB257" s="114" t="s">
        <v>354</v>
      </c>
      <c r="CC257" s="114" t="s">
        <v>508</v>
      </c>
      <c r="CD257" s="114" t="s">
        <v>509</v>
      </c>
      <c r="CE257" s="115">
        <v>13958.89</v>
      </c>
      <c r="CF257" s="115">
        <v>25.0</v>
      </c>
      <c r="CG257" s="115">
        <v>23.0</v>
      </c>
      <c r="CH257" s="114" t="s">
        <v>24</v>
      </c>
      <c r="CI257" s="114"/>
      <c r="CJ257" s="114"/>
      <c r="CK257" s="114" t="s">
        <v>357</v>
      </c>
      <c r="CL257" s="116">
        <v>46179.0</v>
      </c>
      <c r="CM257" s="114" t="s">
        <v>358</v>
      </c>
    </row>
    <row r="258">
      <c r="A258" s="117" t="s">
        <v>616</v>
      </c>
      <c r="B258" s="117" t="s">
        <v>617</v>
      </c>
      <c r="C258" s="117" t="s">
        <v>27</v>
      </c>
      <c r="D258" s="117" t="s">
        <v>426</v>
      </c>
      <c r="E258" s="117" t="s">
        <v>349</v>
      </c>
      <c r="F258" s="117"/>
      <c r="G258" s="117"/>
      <c r="H258" s="117"/>
      <c r="I258" s="118">
        <v>21661.0</v>
      </c>
      <c r="J258" s="117" t="s">
        <v>880</v>
      </c>
      <c r="K258" s="117" t="s">
        <v>427</v>
      </c>
      <c r="L258" s="119">
        <v>45813.0</v>
      </c>
      <c r="M258" s="117" t="s">
        <v>351</v>
      </c>
      <c r="N258" s="118">
        <v>6.0</v>
      </c>
      <c r="O258" s="117" t="s">
        <v>352</v>
      </c>
      <c r="P258" s="117" t="s">
        <v>975</v>
      </c>
      <c r="Q258" s="118">
        <v>-1213.6430486270694</v>
      </c>
      <c r="R258" s="118"/>
      <c r="S258" s="118"/>
      <c r="T258" s="118"/>
      <c r="U258" s="118"/>
      <c r="V258" s="118">
        <v>-1213.6430486270694</v>
      </c>
      <c r="W258" s="118"/>
      <c r="X258" s="118"/>
      <c r="Y258" s="118"/>
      <c r="Z258" s="118"/>
      <c r="AA258" s="118"/>
      <c r="AB258" s="118"/>
      <c r="AC258" s="118"/>
      <c r="AD258" s="118"/>
      <c r="AE258" s="118"/>
      <c r="AF258" s="118"/>
      <c r="AG258" s="118">
        <v>0.0</v>
      </c>
      <c r="AH258" s="118">
        <v>0.0</v>
      </c>
      <c r="AI258" s="118"/>
      <c r="AJ258" s="118"/>
      <c r="AK258" s="118"/>
      <c r="AL258" s="118"/>
      <c r="AM258" s="118"/>
      <c r="AN258" s="118"/>
      <c r="AO258" s="118"/>
      <c r="AP258" s="118"/>
      <c r="AQ258" s="118"/>
      <c r="AR258" s="118"/>
      <c r="AS258" s="118"/>
      <c r="AT258" s="118"/>
      <c r="AU258" s="118"/>
      <c r="AV258" s="118"/>
      <c r="AW258" s="118">
        <v>16172.349781690762</v>
      </c>
      <c r="AX258" s="118">
        <v>-15296.572016524242</v>
      </c>
      <c r="AY258" s="118">
        <v>16801.87012816445</v>
      </c>
      <c r="AZ258" s="118">
        <v>-13282.162500994285</v>
      </c>
      <c r="BA258" s="118">
        <v>4787.187557875283</v>
      </c>
      <c r="BB258" s="118">
        <v>-7595.137964802339</v>
      </c>
      <c r="BC258" s="118">
        <v>6296.618756504383</v>
      </c>
      <c r="BD258" s="118">
        <v>-6401.400708261834</v>
      </c>
      <c r="BE258" s="118">
        <v>4872.271230856857</v>
      </c>
      <c r="BF258" s="118">
        <v>-7575.439686026461</v>
      </c>
      <c r="BG258" s="118"/>
      <c r="BH258" s="118"/>
      <c r="BI258" s="118"/>
      <c r="BJ258" s="118"/>
      <c r="BK258" s="118"/>
      <c r="BL258" s="118"/>
      <c r="BM258" s="118"/>
      <c r="BN258" s="118"/>
      <c r="BO258" s="118">
        <v>0.0</v>
      </c>
      <c r="BP258" s="118">
        <v>0.0</v>
      </c>
      <c r="BQ258" s="118"/>
      <c r="BR258" s="118"/>
      <c r="BS258" s="118">
        <v>0.0</v>
      </c>
      <c r="BT258" s="118">
        <v>0.0</v>
      </c>
      <c r="BU258" s="118">
        <v>0.0</v>
      </c>
      <c r="BV258" s="118">
        <v>0.0</v>
      </c>
      <c r="BW258" s="118"/>
      <c r="BX258" s="118"/>
      <c r="BY258" s="118"/>
      <c r="BZ258" s="118"/>
      <c r="CA258" s="119">
        <v>45813.0</v>
      </c>
      <c r="CB258" s="117" t="s">
        <v>369</v>
      </c>
      <c r="CC258" s="117" t="s">
        <v>429</v>
      </c>
      <c r="CD258" s="117" t="s">
        <v>430</v>
      </c>
      <c r="CE258" s="118">
        <v>5026.62</v>
      </c>
      <c r="CF258" s="118">
        <v>25.0</v>
      </c>
      <c r="CG258" s="118">
        <v>23.0</v>
      </c>
      <c r="CH258" s="117" t="s">
        <v>247</v>
      </c>
      <c r="CI258" s="117"/>
      <c r="CJ258" s="117"/>
      <c r="CK258" s="117" t="s">
        <v>372</v>
      </c>
      <c r="CL258" s="119">
        <v>46179.0</v>
      </c>
      <c r="CM258" s="117" t="s">
        <v>358</v>
      </c>
    </row>
    <row r="259">
      <c r="A259" s="114" t="s">
        <v>630</v>
      </c>
      <c r="B259" s="114" t="s">
        <v>631</v>
      </c>
      <c r="C259" s="114" t="s">
        <v>27</v>
      </c>
      <c r="D259" s="114" t="s">
        <v>426</v>
      </c>
      <c r="E259" s="114" t="s">
        <v>349</v>
      </c>
      <c r="F259" s="114"/>
      <c r="G259" s="114"/>
      <c r="H259" s="114"/>
      <c r="I259" s="115">
        <v>21657.0</v>
      </c>
      <c r="J259" s="114" t="s">
        <v>873</v>
      </c>
      <c r="K259" s="114" t="s">
        <v>427</v>
      </c>
      <c r="L259" s="116">
        <v>45813.0</v>
      </c>
      <c r="M259" s="114" t="s">
        <v>428</v>
      </c>
      <c r="N259" s="115">
        <v>6.0</v>
      </c>
      <c r="O259" s="114" t="s">
        <v>352</v>
      </c>
      <c r="P259" s="114" t="s">
        <v>975</v>
      </c>
      <c r="Q259" s="115">
        <v>-448.36659000686564</v>
      </c>
      <c r="R259" s="115"/>
      <c r="S259" s="115"/>
      <c r="T259" s="115"/>
      <c r="U259" s="115"/>
      <c r="V259" s="115">
        <v>-448.36659000686564</v>
      </c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>
        <v>0.0</v>
      </c>
      <c r="AH259" s="115">
        <v>0.0</v>
      </c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>
        <v>797.3402502276258</v>
      </c>
      <c r="AX259" s="115">
        <v>-2229.5650558988746</v>
      </c>
      <c r="AY259" s="115">
        <v>2855.459057006248</v>
      </c>
      <c r="AZ259" s="115">
        <v>-3845.3417840723455</v>
      </c>
      <c r="BA259" s="115">
        <v>457.86479653677725</v>
      </c>
      <c r="BB259" s="115">
        <v>-4135.797252319741</v>
      </c>
      <c r="BC259" s="115">
        <v>768.9939101083762</v>
      </c>
      <c r="BD259" s="115">
        <v>-2589.176034619424</v>
      </c>
      <c r="BE259" s="115">
        <v>725.0081987708218</v>
      </c>
      <c r="BF259" s="115">
        <v>-2582.758530042738</v>
      </c>
      <c r="BG259" s="115"/>
      <c r="BH259" s="115"/>
      <c r="BI259" s="115"/>
      <c r="BJ259" s="115"/>
      <c r="BK259" s="115"/>
      <c r="BL259" s="115"/>
      <c r="BM259" s="115"/>
      <c r="BN259" s="115"/>
      <c r="BO259" s="115">
        <v>0.0</v>
      </c>
      <c r="BP259" s="115">
        <v>0.0</v>
      </c>
      <c r="BQ259" s="115"/>
      <c r="BR259" s="115"/>
      <c r="BS259" s="115">
        <v>0.0</v>
      </c>
      <c r="BT259" s="115">
        <v>0.0</v>
      </c>
      <c r="BU259" s="115">
        <v>0.0</v>
      </c>
      <c r="BV259" s="115">
        <v>0.0</v>
      </c>
      <c r="BW259" s="115"/>
      <c r="BX259" s="115"/>
      <c r="BY259" s="115"/>
      <c r="BZ259" s="115"/>
      <c r="CA259" s="116">
        <v>45813.0</v>
      </c>
      <c r="CB259" s="114" t="s">
        <v>369</v>
      </c>
      <c r="CC259" s="114" t="s">
        <v>429</v>
      </c>
      <c r="CD259" s="114" t="s">
        <v>430</v>
      </c>
      <c r="CE259" s="115">
        <v>13179.87</v>
      </c>
      <c r="CF259" s="115">
        <v>25.0</v>
      </c>
      <c r="CG259" s="115">
        <v>23.0</v>
      </c>
      <c r="CH259" s="114" t="s">
        <v>247</v>
      </c>
      <c r="CI259" s="114"/>
      <c r="CJ259" s="114"/>
      <c r="CK259" s="114" t="s">
        <v>372</v>
      </c>
      <c r="CL259" s="116">
        <v>46179.0</v>
      </c>
      <c r="CM259" s="114" t="s">
        <v>358</v>
      </c>
    </row>
    <row r="260">
      <c r="A260" s="117" t="s">
        <v>626</v>
      </c>
      <c r="B260" s="117" t="s">
        <v>728</v>
      </c>
      <c r="C260" s="117" t="s">
        <v>26</v>
      </c>
      <c r="D260" s="117" t="s">
        <v>406</v>
      </c>
      <c r="E260" s="117" t="s">
        <v>349</v>
      </c>
      <c r="F260" s="117"/>
      <c r="G260" s="117"/>
      <c r="H260" s="117"/>
      <c r="I260" s="118">
        <v>19115.0</v>
      </c>
      <c r="J260" s="117" t="s">
        <v>869</v>
      </c>
      <c r="K260" s="117" t="s">
        <v>521</v>
      </c>
      <c r="L260" s="119">
        <v>45813.0</v>
      </c>
      <c r="M260" s="117" t="s">
        <v>351</v>
      </c>
      <c r="N260" s="118">
        <v>6.0</v>
      </c>
      <c r="O260" s="117" t="s">
        <v>352</v>
      </c>
      <c r="P260" s="117" t="s">
        <v>975</v>
      </c>
      <c r="Q260" s="118">
        <v>2992.9609836828695</v>
      </c>
      <c r="R260" s="118"/>
      <c r="S260" s="118"/>
      <c r="T260" s="118"/>
      <c r="U260" s="118"/>
      <c r="V260" s="118">
        <v>2992.9609836828695</v>
      </c>
      <c r="W260" s="118"/>
      <c r="X260" s="118"/>
      <c r="Y260" s="118"/>
      <c r="Z260" s="118"/>
      <c r="AA260" s="118"/>
      <c r="AB260" s="118"/>
      <c r="AC260" s="118"/>
      <c r="AD260" s="118"/>
      <c r="AE260" s="118"/>
      <c r="AF260" s="118"/>
      <c r="AG260" s="118">
        <v>0.0</v>
      </c>
      <c r="AH260" s="118">
        <v>0.0</v>
      </c>
      <c r="AI260" s="118"/>
      <c r="AJ260" s="118"/>
      <c r="AK260" s="118"/>
      <c r="AL260" s="118"/>
      <c r="AM260" s="118"/>
      <c r="AN260" s="118"/>
      <c r="AO260" s="118"/>
      <c r="AP260" s="118"/>
      <c r="AQ260" s="118"/>
      <c r="AR260" s="118"/>
      <c r="AS260" s="118"/>
      <c r="AT260" s="118"/>
      <c r="AU260" s="118"/>
      <c r="AV260" s="118"/>
      <c r="AW260" s="118">
        <v>12146.62975959488</v>
      </c>
      <c r="AX260" s="118">
        <v>-49622.97123064689</v>
      </c>
      <c r="AY260" s="118">
        <v>9088.858814916779</v>
      </c>
      <c r="AZ260" s="118">
        <v>-41893.93768479507</v>
      </c>
      <c r="BA260" s="118">
        <v>12788.537878710826</v>
      </c>
      <c r="BB260" s="118">
        <v>-18760.807773681718</v>
      </c>
      <c r="BC260" s="118">
        <v>10291.117202254056</v>
      </c>
      <c r="BD260" s="118">
        <v>-10987.005606160834</v>
      </c>
      <c r="BE260" s="118">
        <v>10793.496470174756</v>
      </c>
      <c r="BF260" s="118">
        <v>-16069.877961238872</v>
      </c>
      <c r="BG260" s="118"/>
      <c r="BH260" s="118"/>
      <c r="BI260" s="118"/>
      <c r="BJ260" s="118"/>
      <c r="BK260" s="118"/>
      <c r="BL260" s="118"/>
      <c r="BM260" s="118"/>
      <c r="BN260" s="118"/>
      <c r="BO260" s="118">
        <v>0.0</v>
      </c>
      <c r="BP260" s="118">
        <v>0.0</v>
      </c>
      <c r="BQ260" s="118"/>
      <c r="BR260" s="118"/>
      <c r="BS260" s="118">
        <v>0.0</v>
      </c>
      <c r="BT260" s="118">
        <v>0.0</v>
      </c>
      <c r="BU260" s="118">
        <v>0.0</v>
      </c>
      <c r="BV260" s="118">
        <v>0.0</v>
      </c>
      <c r="BW260" s="118"/>
      <c r="BX260" s="118"/>
      <c r="BY260" s="118"/>
      <c r="BZ260" s="118"/>
      <c r="CA260" s="119">
        <v>45813.0</v>
      </c>
      <c r="CB260" s="117" t="s">
        <v>384</v>
      </c>
      <c r="CC260" s="117" t="s">
        <v>396</v>
      </c>
      <c r="CD260" s="117" t="s">
        <v>522</v>
      </c>
      <c r="CE260" s="118">
        <v>7563.09</v>
      </c>
      <c r="CF260" s="118">
        <v>25.0</v>
      </c>
      <c r="CG260" s="118">
        <v>23.0</v>
      </c>
      <c r="CH260" s="117" t="s">
        <v>247</v>
      </c>
      <c r="CI260" s="117"/>
      <c r="CJ260" s="117"/>
      <c r="CK260" s="117" t="s">
        <v>357</v>
      </c>
      <c r="CL260" s="119">
        <v>46179.0</v>
      </c>
      <c r="CM260" s="117" t="s">
        <v>358</v>
      </c>
    </row>
    <row r="261">
      <c r="A261" s="114" t="s">
        <v>607</v>
      </c>
      <c r="B261" s="114" t="s">
        <v>717</v>
      </c>
      <c r="C261" s="114" t="s">
        <v>27</v>
      </c>
      <c r="D261" s="114" t="s">
        <v>584</v>
      </c>
      <c r="E261" s="114" t="s">
        <v>349</v>
      </c>
      <c r="F261" s="114"/>
      <c r="G261" s="114"/>
      <c r="H261" s="114"/>
      <c r="I261" s="115">
        <v>19263.0</v>
      </c>
      <c r="J261" s="114" t="s">
        <v>869</v>
      </c>
      <c r="K261" s="114" t="s">
        <v>585</v>
      </c>
      <c r="L261" s="116">
        <v>45813.0</v>
      </c>
      <c r="M261" s="114" t="s">
        <v>351</v>
      </c>
      <c r="N261" s="115">
        <v>6.0</v>
      </c>
      <c r="O261" s="114" t="s">
        <v>352</v>
      </c>
      <c r="P261" s="114" t="s">
        <v>975</v>
      </c>
      <c r="Q261" s="115">
        <v>131.58899401217354</v>
      </c>
      <c r="R261" s="115"/>
      <c r="S261" s="115"/>
      <c r="T261" s="115"/>
      <c r="U261" s="115"/>
      <c r="V261" s="115">
        <v>131.58899401217354</v>
      </c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>
        <v>0.0</v>
      </c>
      <c r="AH261" s="115">
        <v>0.0</v>
      </c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>
        <v>12146.62975959488</v>
      </c>
      <c r="AX261" s="115">
        <v>-49622.97123064689</v>
      </c>
      <c r="AY261" s="115">
        <v>9088.858814916779</v>
      </c>
      <c r="AZ261" s="115">
        <v>-41893.93768479507</v>
      </c>
      <c r="BA261" s="115">
        <v>12788.537878710826</v>
      </c>
      <c r="BB261" s="115">
        <v>-18760.807773681718</v>
      </c>
      <c r="BC261" s="115">
        <v>10291.117202254056</v>
      </c>
      <c r="BD261" s="115">
        <v>-10987.005606160834</v>
      </c>
      <c r="BE261" s="115">
        <v>10793.496470174756</v>
      </c>
      <c r="BF261" s="115">
        <v>-16069.877961238872</v>
      </c>
      <c r="BG261" s="115"/>
      <c r="BH261" s="115"/>
      <c r="BI261" s="115"/>
      <c r="BJ261" s="115"/>
      <c r="BK261" s="115"/>
      <c r="BL261" s="115"/>
      <c r="BM261" s="115"/>
      <c r="BN261" s="115"/>
      <c r="BO261" s="115">
        <v>0.0</v>
      </c>
      <c r="BP261" s="115">
        <v>0.0</v>
      </c>
      <c r="BQ261" s="115"/>
      <c r="BR261" s="115"/>
      <c r="BS261" s="115">
        <v>0.0</v>
      </c>
      <c r="BT261" s="115">
        <v>0.0</v>
      </c>
      <c r="BU261" s="115">
        <v>0.0</v>
      </c>
      <c r="BV261" s="115">
        <v>0.0</v>
      </c>
      <c r="BW261" s="115"/>
      <c r="BX261" s="115"/>
      <c r="BY261" s="115"/>
      <c r="BZ261" s="115"/>
      <c r="CA261" s="116">
        <v>45813.0</v>
      </c>
      <c r="CB261" s="114" t="s">
        <v>586</v>
      </c>
      <c r="CC261" s="114" t="s">
        <v>587</v>
      </c>
      <c r="CD261" s="114" t="s">
        <v>588</v>
      </c>
      <c r="CE261" s="115">
        <v>4850.69</v>
      </c>
      <c r="CF261" s="115">
        <v>25.0</v>
      </c>
      <c r="CG261" s="115">
        <v>23.0</v>
      </c>
      <c r="CH261" s="114" t="s">
        <v>247</v>
      </c>
      <c r="CI261" s="114"/>
      <c r="CJ261" s="114"/>
      <c r="CK261" s="114" t="s">
        <v>357</v>
      </c>
      <c r="CL261" s="116">
        <v>46179.0</v>
      </c>
      <c r="CM261" s="114" t="s">
        <v>358</v>
      </c>
    </row>
    <row r="262">
      <c r="A262" s="117" t="s">
        <v>393</v>
      </c>
      <c r="B262" s="117" t="s">
        <v>621</v>
      </c>
      <c r="C262" s="117" t="s">
        <v>26</v>
      </c>
      <c r="D262" s="117" t="s">
        <v>395</v>
      </c>
      <c r="E262" s="117" t="s">
        <v>349</v>
      </c>
      <c r="F262" s="117"/>
      <c r="G262" s="117"/>
      <c r="H262" s="117"/>
      <c r="I262" s="118">
        <v>19199.0</v>
      </c>
      <c r="J262" s="117" t="s">
        <v>869</v>
      </c>
      <c r="K262" s="117" t="s">
        <v>396</v>
      </c>
      <c r="L262" s="119">
        <v>45813.0</v>
      </c>
      <c r="M262" s="117" t="s">
        <v>351</v>
      </c>
      <c r="N262" s="118">
        <v>6.0</v>
      </c>
      <c r="O262" s="117" t="s">
        <v>352</v>
      </c>
      <c r="P262" s="117" t="s">
        <v>975</v>
      </c>
      <c r="Q262" s="118">
        <v>-2821.650923790016</v>
      </c>
      <c r="R262" s="118"/>
      <c r="S262" s="118"/>
      <c r="T262" s="118"/>
      <c r="U262" s="118"/>
      <c r="V262" s="118">
        <v>-2821.650923790016</v>
      </c>
      <c r="W262" s="118"/>
      <c r="X262" s="118"/>
      <c r="Y262" s="118"/>
      <c r="Z262" s="118"/>
      <c r="AA262" s="118"/>
      <c r="AB262" s="118"/>
      <c r="AC262" s="118"/>
      <c r="AD262" s="118"/>
      <c r="AE262" s="118"/>
      <c r="AF262" s="118"/>
      <c r="AG262" s="118">
        <v>0.0</v>
      </c>
      <c r="AH262" s="118">
        <v>0.0</v>
      </c>
      <c r="AI262" s="118"/>
      <c r="AJ262" s="118"/>
      <c r="AK262" s="118"/>
      <c r="AL262" s="118"/>
      <c r="AM262" s="118"/>
      <c r="AN262" s="118"/>
      <c r="AO262" s="118"/>
      <c r="AP262" s="118"/>
      <c r="AQ262" s="118"/>
      <c r="AR262" s="118"/>
      <c r="AS262" s="118"/>
      <c r="AT262" s="118"/>
      <c r="AU262" s="118"/>
      <c r="AV262" s="118"/>
      <c r="AW262" s="118">
        <v>12146.62975959488</v>
      </c>
      <c r="AX262" s="118">
        <v>-49622.97123064689</v>
      </c>
      <c r="AY262" s="118">
        <v>9088.858814916779</v>
      </c>
      <c r="AZ262" s="118">
        <v>-41893.93768479507</v>
      </c>
      <c r="BA262" s="118">
        <v>12788.537878710826</v>
      </c>
      <c r="BB262" s="118">
        <v>-18760.807773681718</v>
      </c>
      <c r="BC262" s="118">
        <v>10291.117202254056</v>
      </c>
      <c r="BD262" s="118">
        <v>-10987.005606160834</v>
      </c>
      <c r="BE262" s="118">
        <v>10793.496470174756</v>
      </c>
      <c r="BF262" s="118">
        <v>-16069.877961238872</v>
      </c>
      <c r="BG262" s="118"/>
      <c r="BH262" s="118"/>
      <c r="BI262" s="118"/>
      <c r="BJ262" s="118"/>
      <c r="BK262" s="118"/>
      <c r="BL262" s="118"/>
      <c r="BM262" s="118"/>
      <c r="BN262" s="118"/>
      <c r="BO262" s="118">
        <v>0.0</v>
      </c>
      <c r="BP262" s="118">
        <v>0.0</v>
      </c>
      <c r="BQ262" s="118"/>
      <c r="BR262" s="118"/>
      <c r="BS262" s="118">
        <v>0.0</v>
      </c>
      <c r="BT262" s="118">
        <v>0.0</v>
      </c>
      <c r="BU262" s="118">
        <v>0.0</v>
      </c>
      <c r="BV262" s="118">
        <v>0.0</v>
      </c>
      <c r="BW262" s="118"/>
      <c r="BX262" s="118"/>
      <c r="BY262" s="118"/>
      <c r="BZ262" s="118"/>
      <c r="CA262" s="119">
        <v>45813.0</v>
      </c>
      <c r="CB262" s="117" t="s">
        <v>384</v>
      </c>
      <c r="CC262" s="117" t="s">
        <v>396</v>
      </c>
      <c r="CD262" s="117" t="s">
        <v>397</v>
      </c>
      <c r="CE262" s="118">
        <v>5653.18</v>
      </c>
      <c r="CF262" s="118">
        <v>25.0</v>
      </c>
      <c r="CG262" s="118">
        <v>23.0</v>
      </c>
      <c r="CH262" s="117" t="s">
        <v>247</v>
      </c>
      <c r="CI262" s="117"/>
      <c r="CJ262" s="117"/>
      <c r="CK262" s="117" t="s">
        <v>372</v>
      </c>
      <c r="CL262" s="119">
        <v>46179.0</v>
      </c>
      <c r="CM262" s="117" t="s">
        <v>358</v>
      </c>
    </row>
    <row r="263">
      <c r="A263" s="114" t="s">
        <v>618</v>
      </c>
      <c r="B263" s="114" t="s">
        <v>619</v>
      </c>
      <c r="C263" s="114" t="s">
        <v>25</v>
      </c>
      <c r="D263" s="114" t="s">
        <v>444</v>
      </c>
      <c r="E263" s="114" t="s">
        <v>349</v>
      </c>
      <c r="F263" s="114"/>
      <c r="G263" s="114"/>
      <c r="H263" s="114"/>
      <c r="I263" s="115">
        <v>21332.0</v>
      </c>
      <c r="J263" s="114" t="s">
        <v>867</v>
      </c>
      <c r="K263" s="114" t="s">
        <v>445</v>
      </c>
      <c r="L263" s="116">
        <v>45813.0</v>
      </c>
      <c r="M263" s="114" t="s">
        <v>351</v>
      </c>
      <c r="N263" s="115">
        <v>6.0</v>
      </c>
      <c r="O263" s="114" t="s">
        <v>352</v>
      </c>
      <c r="P263" s="114" t="s">
        <v>975</v>
      </c>
      <c r="Q263" s="115">
        <v>2150.2293790813296</v>
      </c>
      <c r="R263" s="115"/>
      <c r="S263" s="115"/>
      <c r="T263" s="115"/>
      <c r="U263" s="115"/>
      <c r="V263" s="115">
        <v>2150.2293790813296</v>
      </c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>
        <v>0.0</v>
      </c>
      <c r="AH263" s="115">
        <v>0.0</v>
      </c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  <c r="AW263" s="115">
        <v>8319.26321266004</v>
      </c>
      <c r="AX263" s="115">
        <v>-62629.10855342095</v>
      </c>
      <c r="AY263" s="115">
        <v>8790.517863738292</v>
      </c>
      <c r="AZ263" s="115">
        <v>-43103.934644681554</v>
      </c>
      <c r="BA263" s="115">
        <v>8604.319626553943</v>
      </c>
      <c r="BB263" s="115">
        <v>-15137.515413010975</v>
      </c>
      <c r="BC263" s="115">
        <v>7409.8299574968605</v>
      </c>
      <c r="BD263" s="115">
        <v>-19005.687974870165</v>
      </c>
      <c r="BE263" s="115">
        <v>15920.471946069014</v>
      </c>
      <c r="BF263" s="115">
        <v>-10857.80971515274</v>
      </c>
      <c r="BG263" s="115"/>
      <c r="BH263" s="115"/>
      <c r="BI263" s="115"/>
      <c r="BJ263" s="115"/>
      <c r="BK263" s="115"/>
      <c r="BL263" s="115"/>
      <c r="BM263" s="115"/>
      <c r="BN263" s="115"/>
      <c r="BO263" s="115">
        <v>0.0</v>
      </c>
      <c r="BP263" s="115">
        <v>0.0</v>
      </c>
      <c r="BQ263" s="115"/>
      <c r="BR263" s="115"/>
      <c r="BS263" s="115">
        <v>0.0</v>
      </c>
      <c r="BT263" s="115">
        <v>0.0</v>
      </c>
      <c r="BU263" s="115">
        <v>0.0</v>
      </c>
      <c r="BV263" s="115">
        <v>0.0</v>
      </c>
      <c r="BW263" s="115"/>
      <c r="BX263" s="115"/>
      <c r="BY263" s="115"/>
      <c r="BZ263" s="115"/>
      <c r="CA263" s="116">
        <v>45813.0</v>
      </c>
      <c r="CB263" s="114" t="s">
        <v>384</v>
      </c>
      <c r="CC263" s="114" t="s">
        <v>391</v>
      </c>
      <c r="CD263" s="114" t="s">
        <v>620</v>
      </c>
      <c r="CE263" s="115">
        <v>12648.96</v>
      </c>
      <c r="CF263" s="115">
        <v>25.0</v>
      </c>
      <c r="CG263" s="115">
        <v>23.0</v>
      </c>
      <c r="CH263" s="114" t="s">
        <v>247</v>
      </c>
      <c r="CI263" s="114"/>
      <c r="CJ263" s="114"/>
      <c r="CK263" s="114" t="s">
        <v>357</v>
      </c>
      <c r="CL263" s="116">
        <v>46179.0</v>
      </c>
      <c r="CM263" s="114" t="s">
        <v>358</v>
      </c>
    </row>
    <row r="264">
      <c r="A264" s="117" t="s">
        <v>744</v>
      </c>
      <c r="B264" s="117" t="s">
        <v>195</v>
      </c>
      <c r="C264" s="117" t="s">
        <v>24</v>
      </c>
      <c r="D264" s="117" t="s">
        <v>348</v>
      </c>
      <c r="E264" s="117" t="s">
        <v>349</v>
      </c>
      <c r="F264" s="117"/>
      <c r="G264" s="117"/>
      <c r="H264" s="117"/>
      <c r="I264" s="118">
        <v>13126.0</v>
      </c>
      <c r="J264" s="117" t="s">
        <v>864</v>
      </c>
      <c r="K264" s="117" t="s">
        <v>350</v>
      </c>
      <c r="L264" s="119">
        <v>45813.0</v>
      </c>
      <c r="M264" s="117" t="s">
        <v>351</v>
      </c>
      <c r="N264" s="118">
        <v>6.0</v>
      </c>
      <c r="O264" s="117" t="s">
        <v>352</v>
      </c>
      <c r="P264" s="117" t="s">
        <v>975</v>
      </c>
      <c r="Q264" s="118">
        <v>-52.78970339504441</v>
      </c>
      <c r="R264" s="118"/>
      <c r="S264" s="118"/>
      <c r="T264" s="118"/>
      <c r="U264" s="118"/>
      <c r="V264" s="118">
        <v>-52.78970339504441</v>
      </c>
      <c r="W264" s="118"/>
      <c r="X264" s="118"/>
      <c r="Y264" s="118"/>
      <c r="Z264" s="118"/>
      <c r="AA264" s="118"/>
      <c r="AB264" s="118"/>
      <c r="AC264" s="118"/>
      <c r="AD264" s="118"/>
      <c r="AE264" s="118"/>
      <c r="AF264" s="118"/>
      <c r="AG264" s="118">
        <v>0.0</v>
      </c>
      <c r="AH264" s="118">
        <v>0.0</v>
      </c>
      <c r="AI264" s="118"/>
      <c r="AJ264" s="118"/>
      <c r="AK264" s="118"/>
      <c r="AL264" s="118"/>
      <c r="AM264" s="118"/>
      <c r="AN264" s="118"/>
      <c r="AO264" s="118"/>
      <c r="AP264" s="118"/>
      <c r="AQ264" s="118"/>
      <c r="AR264" s="118"/>
      <c r="AS264" s="118"/>
      <c r="AT264" s="118"/>
      <c r="AU264" s="118"/>
      <c r="AV264" s="118"/>
      <c r="AW264" s="118">
        <v>0.0</v>
      </c>
      <c r="AX264" s="118">
        <v>-50.918913741555116</v>
      </c>
      <c r="AY264" s="118">
        <v>0.0</v>
      </c>
      <c r="AZ264" s="118">
        <v>-95.81782608695666</v>
      </c>
      <c r="BA264" s="118">
        <v>43.028122691912245</v>
      </c>
      <c r="BB264" s="118">
        <v>0.0</v>
      </c>
      <c r="BC264" s="118">
        <v>0.0</v>
      </c>
      <c r="BD264" s="118">
        <v>-885.6741822294674</v>
      </c>
      <c r="BE264" s="118">
        <v>928.7023049213797</v>
      </c>
      <c r="BF264" s="118">
        <v>0.0</v>
      </c>
      <c r="BG264" s="118"/>
      <c r="BH264" s="118"/>
      <c r="BI264" s="118"/>
      <c r="BJ264" s="118"/>
      <c r="BK264" s="118"/>
      <c r="BL264" s="118"/>
      <c r="BM264" s="118"/>
      <c r="BN264" s="118"/>
      <c r="BO264" s="118">
        <v>0.0</v>
      </c>
      <c r="BP264" s="118">
        <v>0.0</v>
      </c>
      <c r="BQ264" s="118"/>
      <c r="BR264" s="118"/>
      <c r="BS264" s="118">
        <v>0.0</v>
      </c>
      <c r="BT264" s="118">
        <v>0.0</v>
      </c>
      <c r="BU264" s="118">
        <v>0.0</v>
      </c>
      <c r="BV264" s="118">
        <v>0.0</v>
      </c>
      <c r="BW264" s="118"/>
      <c r="BX264" s="118"/>
      <c r="BY264" s="118"/>
      <c r="BZ264" s="118"/>
      <c r="CA264" s="119">
        <v>45813.0</v>
      </c>
      <c r="CB264" s="117" t="s">
        <v>354</v>
      </c>
      <c r="CC264" s="117" t="s">
        <v>355</v>
      </c>
      <c r="CD264" s="117" t="s">
        <v>356</v>
      </c>
      <c r="CE264" s="118">
        <v>4407.62</v>
      </c>
      <c r="CF264" s="118">
        <v>25.0</v>
      </c>
      <c r="CG264" s="118">
        <v>23.0</v>
      </c>
      <c r="CH264" s="117" t="s">
        <v>24</v>
      </c>
      <c r="CI264" s="117"/>
      <c r="CJ264" s="117"/>
      <c r="CK264" s="117" t="s">
        <v>372</v>
      </c>
      <c r="CL264" s="119">
        <v>46179.0</v>
      </c>
      <c r="CM264" s="117" t="s">
        <v>358</v>
      </c>
    </row>
    <row r="265">
      <c r="A265" s="114" t="s">
        <v>531</v>
      </c>
      <c r="B265" s="114" t="s">
        <v>747</v>
      </c>
      <c r="C265" s="114" t="s">
        <v>25</v>
      </c>
      <c r="D265" s="114" t="s">
        <v>389</v>
      </c>
      <c r="E265" s="114" t="s">
        <v>349</v>
      </c>
      <c r="F265" s="114"/>
      <c r="G265" s="114"/>
      <c r="H265" s="114"/>
      <c r="I265" s="115">
        <v>14255.0</v>
      </c>
      <c r="J265" s="114" t="s">
        <v>869</v>
      </c>
      <c r="K265" s="114" t="s">
        <v>390</v>
      </c>
      <c r="L265" s="116">
        <v>45813.0</v>
      </c>
      <c r="M265" s="114" t="s">
        <v>351</v>
      </c>
      <c r="N265" s="115">
        <v>6.0</v>
      </c>
      <c r="O265" s="114" t="s">
        <v>352</v>
      </c>
      <c r="P265" s="114" t="s">
        <v>975</v>
      </c>
      <c r="Q265" s="115">
        <v>-1556.31550016454</v>
      </c>
      <c r="R265" s="115"/>
      <c r="S265" s="115"/>
      <c r="T265" s="115"/>
      <c r="U265" s="115"/>
      <c r="V265" s="115">
        <v>-1556.31550016454</v>
      </c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>
        <v>0.0</v>
      </c>
      <c r="AH265" s="115">
        <v>0.0</v>
      </c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  <c r="AW265" s="115">
        <v>12146.62975959488</v>
      </c>
      <c r="AX265" s="115">
        <v>-49622.97123064689</v>
      </c>
      <c r="AY265" s="115">
        <v>9088.858814916779</v>
      </c>
      <c r="AZ265" s="115">
        <v>-41893.93768479507</v>
      </c>
      <c r="BA265" s="115">
        <v>12788.537878710826</v>
      </c>
      <c r="BB265" s="115">
        <v>-18760.807773681718</v>
      </c>
      <c r="BC265" s="115">
        <v>10291.117202254056</v>
      </c>
      <c r="BD265" s="115">
        <v>-10987.005606160834</v>
      </c>
      <c r="BE265" s="115">
        <v>10793.496470174756</v>
      </c>
      <c r="BF265" s="115">
        <v>-16069.877961238872</v>
      </c>
      <c r="BG265" s="115"/>
      <c r="BH265" s="115"/>
      <c r="BI265" s="115"/>
      <c r="BJ265" s="115"/>
      <c r="BK265" s="115"/>
      <c r="BL265" s="115"/>
      <c r="BM265" s="115"/>
      <c r="BN265" s="115"/>
      <c r="BO265" s="115">
        <v>0.0</v>
      </c>
      <c r="BP265" s="115">
        <v>0.0</v>
      </c>
      <c r="BQ265" s="115"/>
      <c r="BR265" s="115"/>
      <c r="BS265" s="115">
        <v>0.0</v>
      </c>
      <c r="BT265" s="115">
        <v>0.0</v>
      </c>
      <c r="BU265" s="115">
        <v>0.0</v>
      </c>
      <c r="BV265" s="115">
        <v>0.0</v>
      </c>
      <c r="BW265" s="115"/>
      <c r="BX265" s="115"/>
      <c r="BY265" s="115"/>
      <c r="BZ265" s="115"/>
      <c r="CA265" s="116">
        <v>45813.0</v>
      </c>
      <c r="CB265" s="114" t="s">
        <v>384</v>
      </c>
      <c r="CC265" s="114" t="s">
        <v>391</v>
      </c>
      <c r="CD265" s="114" t="s">
        <v>392</v>
      </c>
      <c r="CE265" s="115">
        <v>2571.14</v>
      </c>
      <c r="CF265" s="115">
        <v>25.0</v>
      </c>
      <c r="CG265" s="115">
        <v>23.0</v>
      </c>
      <c r="CH265" s="114" t="s">
        <v>247</v>
      </c>
      <c r="CI265" s="114"/>
      <c r="CJ265" s="114"/>
      <c r="CK265" s="114" t="s">
        <v>372</v>
      </c>
      <c r="CL265" s="116">
        <v>46179.0</v>
      </c>
      <c r="CM265" s="114" t="s">
        <v>358</v>
      </c>
    </row>
    <row r="266">
      <c r="A266" s="117" t="s">
        <v>745</v>
      </c>
      <c r="B266" s="117" t="s">
        <v>746</v>
      </c>
      <c r="C266" s="117" t="s">
        <v>27</v>
      </c>
      <c r="D266" s="117" t="s">
        <v>411</v>
      </c>
      <c r="E266" s="117" t="s">
        <v>349</v>
      </c>
      <c r="F266" s="117"/>
      <c r="G266" s="117"/>
      <c r="H266" s="117"/>
      <c r="I266" s="118">
        <v>13177.0</v>
      </c>
      <c r="J266" s="117" t="s">
        <v>880</v>
      </c>
      <c r="K266" s="117" t="s">
        <v>412</v>
      </c>
      <c r="L266" s="119">
        <v>45813.0</v>
      </c>
      <c r="M266" s="117" t="s">
        <v>351</v>
      </c>
      <c r="N266" s="118">
        <v>6.0</v>
      </c>
      <c r="O266" s="117" t="s">
        <v>352</v>
      </c>
      <c r="P266" s="117" t="s">
        <v>975</v>
      </c>
      <c r="Q266" s="118">
        <v>488.85760710884335</v>
      </c>
      <c r="R266" s="118"/>
      <c r="S266" s="118"/>
      <c r="T266" s="118"/>
      <c r="U266" s="118"/>
      <c r="V266" s="118">
        <v>488.85760710884335</v>
      </c>
      <c r="W266" s="118"/>
      <c r="X266" s="118"/>
      <c r="Y266" s="118"/>
      <c r="Z266" s="118"/>
      <c r="AA266" s="118"/>
      <c r="AB266" s="118"/>
      <c r="AC266" s="118"/>
      <c r="AD266" s="118"/>
      <c r="AE266" s="118"/>
      <c r="AF266" s="118"/>
      <c r="AG266" s="118">
        <v>0.0</v>
      </c>
      <c r="AH266" s="118">
        <v>0.0</v>
      </c>
      <c r="AI266" s="118"/>
      <c r="AJ266" s="118"/>
      <c r="AK266" s="118"/>
      <c r="AL266" s="118"/>
      <c r="AM266" s="118"/>
      <c r="AN266" s="118"/>
      <c r="AO266" s="118"/>
      <c r="AP266" s="118"/>
      <c r="AQ266" s="118"/>
      <c r="AR266" s="118"/>
      <c r="AS266" s="118"/>
      <c r="AT266" s="118"/>
      <c r="AU266" s="118"/>
      <c r="AV266" s="118"/>
      <c r="AW266" s="118">
        <v>16172.349781690762</v>
      </c>
      <c r="AX266" s="118">
        <v>-15296.572016524242</v>
      </c>
      <c r="AY266" s="118">
        <v>16801.87012816445</v>
      </c>
      <c r="AZ266" s="118">
        <v>-13282.162500994285</v>
      </c>
      <c r="BA266" s="118">
        <v>4787.187557875283</v>
      </c>
      <c r="BB266" s="118">
        <v>-7595.137964802339</v>
      </c>
      <c r="BC266" s="118">
        <v>6296.618756504383</v>
      </c>
      <c r="BD266" s="118">
        <v>-6401.400708261834</v>
      </c>
      <c r="BE266" s="118">
        <v>4872.271230856857</v>
      </c>
      <c r="BF266" s="118">
        <v>-7575.439686026461</v>
      </c>
      <c r="BG266" s="118"/>
      <c r="BH266" s="118"/>
      <c r="BI266" s="118"/>
      <c r="BJ266" s="118"/>
      <c r="BK266" s="118"/>
      <c r="BL266" s="118"/>
      <c r="BM266" s="118"/>
      <c r="BN266" s="118"/>
      <c r="BO266" s="118">
        <v>0.0</v>
      </c>
      <c r="BP266" s="118">
        <v>0.0</v>
      </c>
      <c r="BQ266" s="118"/>
      <c r="BR266" s="118"/>
      <c r="BS266" s="118">
        <v>0.0</v>
      </c>
      <c r="BT266" s="118">
        <v>0.0</v>
      </c>
      <c r="BU266" s="118">
        <v>0.0</v>
      </c>
      <c r="BV266" s="118">
        <v>0.0</v>
      </c>
      <c r="BW266" s="118"/>
      <c r="BX266" s="118"/>
      <c r="BY266" s="118"/>
      <c r="BZ266" s="118"/>
      <c r="CA266" s="119">
        <v>45813.0</v>
      </c>
      <c r="CB266" s="117" t="s">
        <v>369</v>
      </c>
      <c r="CC266" s="117" t="s">
        <v>370</v>
      </c>
      <c r="CD266" s="117" t="s">
        <v>371</v>
      </c>
      <c r="CE266" s="118">
        <v>4380.21</v>
      </c>
      <c r="CF266" s="118">
        <v>25.0</v>
      </c>
      <c r="CG266" s="118">
        <v>23.0</v>
      </c>
      <c r="CH266" s="117" t="s">
        <v>247</v>
      </c>
      <c r="CI266" s="117"/>
      <c r="CJ266" s="117"/>
      <c r="CK266" s="117" t="s">
        <v>357</v>
      </c>
      <c r="CL266" s="119">
        <v>46179.0</v>
      </c>
      <c r="CM266" s="117" t="s">
        <v>358</v>
      </c>
    </row>
    <row r="267">
      <c r="A267" s="114" t="s">
        <v>744</v>
      </c>
      <c r="B267" s="114" t="s">
        <v>203</v>
      </c>
      <c r="C267" s="114" t="s">
        <v>24</v>
      </c>
      <c r="D267" s="114" t="s">
        <v>348</v>
      </c>
      <c r="E267" s="114" t="s">
        <v>349</v>
      </c>
      <c r="F267" s="114"/>
      <c r="G267" s="114"/>
      <c r="H267" s="114"/>
      <c r="I267" s="115">
        <v>13117.0</v>
      </c>
      <c r="J267" s="114" t="s">
        <v>835</v>
      </c>
      <c r="K267" s="114" t="s">
        <v>350</v>
      </c>
      <c r="L267" s="116">
        <v>45813.0</v>
      </c>
      <c r="M267" s="114" t="s">
        <v>351</v>
      </c>
      <c r="N267" s="115">
        <v>6.0</v>
      </c>
      <c r="O267" s="114" t="s">
        <v>352</v>
      </c>
      <c r="P267" s="114" t="s">
        <v>975</v>
      </c>
      <c r="Q267" s="115">
        <v>1277.517830968176</v>
      </c>
      <c r="R267" s="115"/>
      <c r="S267" s="115"/>
      <c r="T267" s="115"/>
      <c r="U267" s="115"/>
      <c r="V267" s="115">
        <v>1277.517830968176</v>
      </c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>
        <v>0.0</v>
      </c>
      <c r="AH267" s="115">
        <v>0.0</v>
      </c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>
        <v>6504.419956122719</v>
      </c>
      <c r="AX267" s="115">
        <v>-5379.68198079421</v>
      </c>
      <c r="AY267" s="115">
        <v>4323.167399971513</v>
      </c>
      <c r="AZ267" s="115">
        <v>-1034.8925000000002</v>
      </c>
      <c r="BA267" s="115">
        <v>3900.4700030836552</v>
      </c>
      <c r="BB267" s="115">
        <v>-2198.03746804082</v>
      </c>
      <c r="BC267" s="115">
        <v>5051.545382989627</v>
      </c>
      <c r="BD267" s="115">
        <v>-2877.097400150678</v>
      </c>
      <c r="BE267" s="115">
        <v>2898.1038687879704</v>
      </c>
      <c r="BF267" s="115">
        <v>-3370.1193165840846</v>
      </c>
      <c r="BG267" s="115"/>
      <c r="BH267" s="115"/>
      <c r="BI267" s="115"/>
      <c r="BJ267" s="115"/>
      <c r="BK267" s="115"/>
      <c r="BL267" s="115"/>
      <c r="BM267" s="115"/>
      <c r="BN267" s="115"/>
      <c r="BO267" s="115">
        <v>0.0</v>
      </c>
      <c r="BP267" s="115">
        <v>0.0</v>
      </c>
      <c r="BQ267" s="115"/>
      <c r="BR267" s="115"/>
      <c r="BS267" s="115">
        <v>0.0</v>
      </c>
      <c r="BT267" s="115">
        <v>0.0</v>
      </c>
      <c r="BU267" s="115">
        <v>0.0</v>
      </c>
      <c r="BV267" s="115">
        <v>0.0</v>
      </c>
      <c r="BW267" s="115"/>
      <c r="BX267" s="115"/>
      <c r="BY267" s="115"/>
      <c r="BZ267" s="115"/>
      <c r="CA267" s="116">
        <v>45813.0</v>
      </c>
      <c r="CB267" s="114" t="s">
        <v>354</v>
      </c>
      <c r="CC267" s="114" t="s">
        <v>355</v>
      </c>
      <c r="CD267" s="114" t="s">
        <v>356</v>
      </c>
      <c r="CE267" s="115">
        <v>6858.9</v>
      </c>
      <c r="CF267" s="115">
        <v>25.0</v>
      </c>
      <c r="CG267" s="115">
        <v>23.0</v>
      </c>
      <c r="CH267" s="114" t="s">
        <v>24</v>
      </c>
      <c r="CI267" s="114"/>
      <c r="CJ267" s="114"/>
      <c r="CK267" s="114" t="s">
        <v>357</v>
      </c>
      <c r="CL267" s="116">
        <v>46179.0</v>
      </c>
      <c r="CM267" s="114" t="s">
        <v>358</v>
      </c>
    </row>
    <row r="268">
      <c r="A268" s="117" t="s">
        <v>707</v>
      </c>
      <c r="B268" s="117" t="s">
        <v>213</v>
      </c>
      <c r="C268" s="117" t="s">
        <v>24</v>
      </c>
      <c r="D268" s="117" t="s">
        <v>348</v>
      </c>
      <c r="E268" s="117" t="s">
        <v>349</v>
      </c>
      <c r="F268" s="117"/>
      <c r="G268" s="117"/>
      <c r="H268" s="117"/>
      <c r="I268" s="118">
        <v>13122.0</v>
      </c>
      <c r="J268" s="117" t="s">
        <v>832</v>
      </c>
      <c r="K268" s="117" t="s">
        <v>350</v>
      </c>
      <c r="L268" s="119">
        <v>45813.0</v>
      </c>
      <c r="M268" s="117" t="s">
        <v>351</v>
      </c>
      <c r="N268" s="118">
        <v>6.0</v>
      </c>
      <c r="O268" s="117" t="s">
        <v>352</v>
      </c>
      <c r="P268" s="117" t="s">
        <v>975</v>
      </c>
      <c r="Q268" s="118">
        <v>-661.5439590370722</v>
      </c>
      <c r="R268" s="118"/>
      <c r="S268" s="118"/>
      <c r="T268" s="118"/>
      <c r="U268" s="118"/>
      <c r="V268" s="118">
        <v>-661.5439590370722</v>
      </c>
      <c r="W268" s="118"/>
      <c r="X268" s="118"/>
      <c r="Y268" s="118"/>
      <c r="Z268" s="118"/>
      <c r="AA268" s="118"/>
      <c r="AB268" s="118"/>
      <c r="AC268" s="118"/>
      <c r="AD268" s="118"/>
      <c r="AE268" s="118"/>
      <c r="AF268" s="118"/>
      <c r="AG268" s="118">
        <v>0.0</v>
      </c>
      <c r="AH268" s="118">
        <v>0.0</v>
      </c>
      <c r="AI268" s="118"/>
      <c r="AJ268" s="118"/>
      <c r="AK268" s="118"/>
      <c r="AL268" s="118"/>
      <c r="AM268" s="118"/>
      <c r="AN268" s="118"/>
      <c r="AO268" s="118"/>
      <c r="AP268" s="118"/>
      <c r="AQ268" s="118"/>
      <c r="AR268" s="118"/>
      <c r="AS268" s="118"/>
      <c r="AT268" s="118"/>
      <c r="AU268" s="118"/>
      <c r="AV268" s="118"/>
      <c r="AW268" s="118">
        <v>30060.895093085797</v>
      </c>
      <c r="AX268" s="118">
        <v>-44509.93482074301</v>
      </c>
      <c r="AY268" s="118">
        <v>29704.06448947659</v>
      </c>
      <c r="AZ268" s="118">
        <v>-28954.154103869358</v>
      </c>
      <c r="BA268" s="118">
        <v>16355.104404989233</v>
      </c>
      <c r="BB268" s="118">
        <v>-29668.235052328968</v>
      </c>
      <c r="BC268" s="118">
        <v>16431.177726469778</v>
      </c>
      <c r="BD268" s="118">
        <v>-17320.533538515494</v>
      </c>
      <c r="BE268" s="118">
        <v>9893.723601334774</v>
      </c>
      <c r="BF268" s="118">
        <v>-22317.498436628786</v>
      </c>
      <c r="BG268" s="118"/>
      <c r="BH268" s="118"/>
      <c r="BI268" s="118"/>
      <c r="BJ268" s="118"/>
      <c r="BK268" s="118"/>
      <c r="BL268" s="118"/>
      <c r="BM268" s="118"/>
      <c r="BN268" s="118"/>
      <c r="BO268" s="118">
        <v>0.0</v>
      </c>
      <c r="BP268" s="118">
        <v>0.0</v>
      </c>
      <c r="BQ268" s="118"/>
      <c r="BR268" s="118"/>
      <c r="BS268" s="118">
        <v>0.0</v>
      </c>
      <c r="BT268" s="118">
        <v>0.0</v>
      </c>
      <c r="BU268" s="118">
        <v>0.0</v>
      </c>
      <c r="BV268" s="118">
        <v>0.0</v>
      </c>
      <c r="BW268" s="118"/>
      <c r="BX268" s="118"/>
      <c r="BY268" s="118"/>
      <c r="BZ268" s="118"/>
      <c r="CA268" s="119">
        <v>45813.0</v>
      </c>
      <c r="CB268" s="117" t="s">
        <v>354</v>
      </c>
      <c r="CC268" s="117" t="s">
        <v>355</v>
      </c>
      <c r="CD268" s="117" t="s">
        <v>356</v>
      </c>
      <c r="CE268" s="118">
        <v>3712.94</v>
      </c>
      <c r="CF268" s="118">
        <v>25.0</v>
      </c>
      <c r="CG268" s="118">
        <v>23.0</v>
      </c>
      <c r="CH268" s="117" t="s">
        <v>24</v>
      </c>
      <c r="CI268" s="117"/>
      <c r="CJ268" s="117"/>
      <c r="CK268" s="117" t="s">
        <v>372</v>
      </c>
      <c r="CL268" s="119">
        <v>46179.0</v>
      </c>
      <c r="CM268" s="117" t="s">
        <v>358</v>
      </c>
    </row>
    <row r="269">
      <c r="A269" s="114" t="s">
        <v>745</v>
      </c>
      <c r="B269" s="114" t="s">
        <v>793</v>
      </c>
      <c r="C269" s="114" t="s">
        <v>27</v>
      </c>
      <c r="D269" s="114" t="s">
        <v>411</v>
      </c>
      <c r="E269" s="114" t="s">
        <v>349</v>
      </c>
      <c r="F269" s="114"/>
      <c r="G269" s="114"/>
      <c r="H269" s="114"/>
      <c r="I269" s="115">
        <v>14653.0</v>
      </c>
      <c r="J269" s="114" t="s">
        <v>879</v>
      </c>
      <c r="K269" s="114" t="s">
        <v>412</v>
      </c>
      <c r="L269" s="116">
        <v>45813.0</v>
      </c>
      <c r="M269" s="114" t="s">
        <v>351</v>
      </c>
      <c r="N269" s="115">
        <v>6.0</v>
      </c>
      <c r="O269" s="114" t="s">
        <v>352</v>
      </c>
      <c r="P269" s="114" t="s">
        <v>975</v>
      </c>
      <c r="Q269" s="115">
        <v>227.68722779907011</v>
      </c>
      <c r="R269" s="115"/>
      <c r="S269" s="115"/>
      <c r="T269" s="115"/>
      <c r="U269" s="115"/>
      <c r="V269" s="115">
        <v>227.68722779907011</v>
      </c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>
        <v>0.0</v>
      </c>
      <c r="AH269" s="115">
        <v>0.0</v>
      </c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  <c r="AW269" s="115">
        <v>343.3540135422445</v>
      </c>
      <c r="AX269" s="115">
        <v>0.0</v>
      </c>
      <c r="AY269" s="115">
        <v>192.63602941147013</v>
      </c>
      <c r="AZ269" s="115">
        <v>0.0</v>
      </c>
      <c r="BA269" s="115">
        <v>35.05119838759998</v>
      </c>
      <c r="BB269" s="115">
        <v>0.0</v>
      </c>
      <c r="BC269" s="115">
        <v>0.0</v>
      </c>
      <c r="BD269" s="115">
        <v>-204.69779595594628</v>
      </c>
      <c r="BE269" s="115">
        <v>239.74899434354626</v>
      </c>
      <c r="BF269" s="115">
        <v>0.0</v>
      </c>
      <c r="BG269" s="115"/>
      <c r="BH269" s="115"/>
      <c r="BI269" s="115"/>
      <c r="BJ269" s="115"/>
      <c r="BK269" s="115"/>
      <c r="BL269" s="115"/>
      <c r="BM269" s="115"/>
      <c r="BN269" s="115"/>
      <c r="BO269" s="115">
        <v>0.0</v>
      </c>
      <c r="BP269" s="115">
        <v>0.0</v>
      </c>
      <c r="BQ269" s="115"/>
      <c r="BR269" s="115"/>
      <c r="BS269" s="115">
        <v>0.0</v>
      </c>
      <c r="BT269" s="115">
        <v>0.0</v>
      </c>
      <c r="BU269" s="115">
        <v>0.0</v>
      </c>
      <c r="BV269" s="115">
        <v>0.0</v>
      </c>
      <c r="BW269" s="115"/>
      <c r="BX269" s="115"/>
      <c r="BY269" s="115"/>
      <c r="BZ269" s="115"/>
      <c r="CA269" s="116">
        <v>45813.0</v>
      </c>
      <c r="CB269" s="114" t="s">
        <v>369</v>
      </c>
      <c r="CC269" s="114" t="s">
        <v>370</v>
      </c>
      <c r="CD269" s="114" t="s">
        <v>371</v>
      </c>
      <c r="CE269" s="115">
        <v>2619.85</v>
      </c>
      <c r="CF269" s="115">
        <v>25.0</v>
      </c>
      <c r="CG269" s="115">
        <v>23.0</v>
      </c>
      <c r="CH269" s="114" t="s">
        <v>247</v>
      </c>
      <c r="CI269" s="114"/>
      <c r="CJ269" s="114"/>
      <c r="CK269" s="114" t="s">
        <v>357</v>
      </c>
      <c r="CL269" s="116">
        <v>46179.0</v>
      </c>
      <c r="CM269" s="114" t="s">
        <v>358</v>
      </c>
    </row>
    <row r="270">
      <c r="A270" s="117" t="s">
        <v>712</v>
      </c>
      <c r="B270" s="117" t="s">
        <v>191</v>
      </c>
      <c r="C270" s="117" t="s">
        <v>24</v>
      </c>
      <c r="D270" s="117" t="s">
        <v>414</v>
      </c>
      <c r="E270" s="117" t="s">
        <v>349</v>
      </c>
      <c r="F270" s="117"/>
      <c r="G270" s="117"/>
      <c r="H270" s="117"/>
      <c r="I270" s="118">
        <v>14392.0</v>
      </c>
      <c r="J270" s="117" t="s">
        <v>863</v>
      </c>
      <c r="K270" s="117" t="s">
        <v>415</v>
      </c>
      <c r="L270" s="119">
        <v>45813.0</v>
      </c>
      <c r="M270" s="117" t="s">
        <v>351</v>
      </c>
      <c r="N270" s="118">
        <v>6.0</v>
      </c>
      <c r="O270" s="117" t="s">
        <v>352</v>
      </c>
      <c r="P270" s="117" t="s">
        <v>975</v>
      </c>
      <c r="Q270" s="118">
        <v>-565.212755921084</v>
      </c>
      <c r="R270" s="118"/>
      <c r="S270" s="118"/>
      <c r="T270" s="118"/>
      <c r="U270" s="118"/>
      <c r="V270" s="118">
        <v>-565.212755921084</v>
      </c>
      <c r="W270" s="118"/>
      <c r="X270" s="118"/>
      <c r="Y270" s="118"/>
      <c r="Z270" s="118"/>
      <c r="AA270" s="118"/>
      <c r="AB270" s="118"/>
      <c r="AC270" s="118"/>
      <c r="AD270" s="118"/>
      <c r="AE270" s="118"/>
      <c r="AF270" s="118"/>
      <c r="AG270" s="118">
        <v>0.0</v>
      </c>
      <c r="AH270" s="118">
        <v>0.0</v>
      </c>
      <c r="AI270" s="118"/>
      <c r="AJ270" s="118"/>
      <c r="AK270" s="118"/>
      <c r="AL270" s="118"/>
      <c r="AM270" s="118"/>
      <c r="AN270" s="118"/>
      <c r="AO270" s="118"/>
      <c r="AP270" s="118"/>
      <c r="AQ270" s="118"/>
      <c r="AR270" s="118"/>
      <c r="AS270" s="118"/>
      <c r="AT270" s="118"/>
      <c r="AU270" s="118"/>
      <c r="AV270" s="118"/>
      <c r="AW270" s="118">
        <v>1624.7933989479156</v>
      </c>
      <c r="AX270" s="118">
        <v>-3016.0777637165497</v>
      </c>
      <c r="AY270" s="118">
        <v>670.656919116058</v>
      </c>
      <c r="AZ270" s="118">
        <v>-2060.765478327741</v>
      </c>
      <c r="BA270" s="118">
        <v>2381.165341061411</v>
      </c>
      <c r="BB270" s="118">
        <v>-1842.2650057663127</v>
      </c>
      <c r="BC270" s="118">
        <v>1651.8360443767924</v>
      </c>
      <c r="BD270" s="118">
        <v>-1116.0829152964798</v>
      </c>
      <c r="BE270" s="118">
        <v>1004.5480022356569</v>
      </c>
      <c r="BF270" s="118">
        <v>-1001.4007960208712</v>
      </c>
      <c r="BG270" s="118"/>
      <c r="BH270" s="118"/>
      <c r="BI270" s="118"/>
      <c r="BJ270" s="118"/>
      <c r="BK270" s="118"/>
      <c r="BL270" s="118"/>
      <c r="BM270" s="118"/>
      <c r="BN270" s="118"/>
      <c r="BO270" s="118">
        <v>0.0</v>
      </c>
      <c r="BP270" s="118">
        <v>0.0</v>
      </c>
      <c r="BQ270" s="118"/>
      <c r="BR270" s="118"/>
      <c r="BS270" s="118">
        <v>0.0</v>
      </c>
      <c r="BT270" s="118">
        <v>0.0</v>
      </c>
      <c r="BU270" s="118">
        <v>0.0</v>
      </c>
      <c r="BV270" s="118">
        <v>0.0</v>
      </c>
      <c r="BW270" s="118"/>
      <c r="BX270" s="118"/>
      <c r="BY270" s="118"/>
      <c r="BZ270" s="118"/>
      <c r="CA270" s="119">
        <v>45813.0</v>
      </c>
      <c r="CB270" s="117" t="s">
        <v>354</v>
      </c>
      <c r="CC270" s="117" t="s">
        <v>378</v>
      </c>
      <c r="CD270" s="117" t="s">
        <v>379</v>
      </c>
      <c r="CE270" s="118">
        <v>3161.38</v>
      </c>
      <c r="CF270" s="118">
        <v>25.0</v>
      </c>
      <c r="CG270" s="118">
        <v>23.0</v>
      </c>
      <c r="CH270" s="117" t="s">
        <v>24</v>
      </c>
      <c r="CI270" s="117"/>
      <c r="CJ270" s="117"/>
      <c r="CK270" s="117" t="s">
        <v>372</v>
      </c>
      <c r="CL270" s="119">
        <v>46179.0</v>
      </c>
      <c r="CM270" s="117" t="s">
        <v>358</v>
      </c>
    </row>
    <row r="271">
      <c r="A271" s="114" t="s">
        <v>531</v>
      </c>
      <c r="B271" s="114" t="s">
        <v>791</v>
      </c>
      <c r="C271" s="114" t="s">
        <v>25</v>
      </c>
      <c r="D271" s="114" t="s">
        <v>389</v>
      </c>
      <c r="E271" s="114" t="s">
        <v>349</v>
      </c>
      <c r="F271" s="114"/>
      <c r="G271" s="114"/>
      <c r="H271" s="114"/>
      <c r="I271" s="115">
        <v>18147.0</v>
      </c>
      <c r="J271" s="114" t="s">
        <v>871</v>
      </c>
      <c r="K271" s="114" t="s">
        <v>390</v>
      </c>
      <c r="L271" s="116">
        <v>45813.0</v>
      </c>
      <c r="M271" s="114" t="s">
        <v>351</v>
      </c>
      <c r="N271" s="115">
        <v>6.0</v>
      </c>
      <c r="O271" s="114" t="s">
        <v>352</v>
      </c>
      <c r="P271" s="114" t="s">
        <v>975</v>
      </c>
      <c r="Q271" s="115">
        <v>-673.0535781145687</v>
      </c>
      <c r="R271" s="115"/>
      <c r="S271" s="115"/>
      <c r="T271" s="115"/>
      <c r="U271" s="115"/>
      <c r="V271" s="115">
        <v>-673.0535781145687</v>
      </c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>
        <v>0.0</v>
      </c>
      <c r="AH271" s="115">
        <v>0.0</v>
      </c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  <c r="AW271" s="115">
        <v>1187.0526491154997</v>
      </c>
      <c r="AX271" s="115">
        <v>-14664.238781954</v>
      </c>
      <c r="AY271" s="115">
        <v>1829.2736900173693</v>
      </c>
      <c r="AZ271" s="115">
        <v>-16536.116526746617</v>
      </c>
      <c r="BA271" s="115">
        <v>6280.955118959411</v>
      </c>
      <c r="BB271" s="115">
        <v>-7096.961601615732</v>
      </c>
      <c r="BC271" s="115">
        <v>4507.232147024607</v>
      </c>
      <c r="BD271" s="115">
        <v>-6081.960474562418</v>
      </c>
      <c r="BE271" s="115">
        <v>5763.446840996416</v>
      </c>
      <c r="BF271" s="115">
        <v>-5004.7249961149255</v>
      </c>
      <c r="BG271" s="115"/>
      <c r="BH271" s="115"/>
      <c r="BI271" s="115"/>
      <c r="BJ271" s="115"/>
      <c r="BK271" s="115"/>
      <c r="BL271" s="115"/>
      <c r="BM271" s="115"/>
      <c r="BN271" s="115"/>
      <c r="BO271" s="115">
        <v>0.0</v>
      </c>
      <c r="BP271" s="115">
        <v>0.0</v>
      </c>
      <c r="BQ271" s="115"/>
      <c r="BR271" s="115"/>
      <c r="BS271" s="115">
        <v>0.0</v>
      </c>
      <c r="BT271" s="115">
        <v>0.0</v>
      </c>
      <c r="BU271" s="115">
        <v>0.0</v>
      </c>
      <c r="BV271" s="115">
        <v>0.0</v>
      </c>
      <c r="BW271" s="115"/>
      <c r="BX271" s="115"/>
      <c r="BY271" s="115"/>
      <c r="BZ271" s="115"/>
      <c r="CA271" s="116">
        <v>45813.0</v>
      </c>
      <c r="CB271" s="114" t="s">
        <v>384</v>
      </c>
      <c r="CC271" s="114" t="s">
        <v>391</v>
      </c>
      <c r="CD271" s="114" t="s">
        <v>392</v>
      </c>
      <c r="CE271" s="115">
        <v>4621.27</v>
      </c>
      <c r="CF271" s="115">
        <v>25.0</v>
      </c>
      <c r="CG271" s="115">
        <v>23.0</v>
      </c>
      <c r="CH271" s="114" t="s">
        <v>247</v>
      </c>
      <c r="CI271" s="114"/>
      <c r="CJ271" s="114"/>
      <c r="CK271" s="114" t="s">
        <v>372</v>
      </c>
      <c r="CL271" s="116">
        <v>46179.0</v>
      </c>
      <c r="CM271" s="114" t="s">
        <v>358</v>
      </c>
    </row>
    <row r="272">
      <c r="A272" s="117" t="s">
        <v>748</v>
      </c>
      <c r="B272" s="117" t="s">
        <v>749</v>
      </c>
      <c r="C272" s="117" t="s">
        <v>27</v>
      </c>
      <c r="D272" s="117" t="s">
        <v>584</v>
      </c>
      <c r="E272" s="117" t="s">
        <v>349</v>
      </c>
      <c r="F272" s="117"/>
      <c r="G272" s="117"/>
      <c r="H272" s="117"/>
      <c r="I272" s="118">
        <v>13070.0</v>
      </c>
      <c r="J272" s="117" t="s">
        <v>867</v>
      </c>
      <c r="K272" s="117" t="s">
        <v>585</v>
      </c>
      <c r="L272" s="119">
        <v>45813.0</v>
      </c>
      <c r="M272" s="117" t="s">
        <v>351</v>
      </c>
      <c r="N272" s="118">
        <v>6.0</v>
      </c>
      <c r="O272" s="117" t="s">
        <v>352</v>
      </c>
      <c r="P272" s="117" t="s">
        <v>975</v>
      </c>
      <c r="Q272" s="118">
        <v>1750.2011184084668</v>
      </c>
      <c r="R272" s="118"/>
      <c r="S272" s="118"/>
      <c r="T272" s="118"/>
      <c r="U272" s="118"/>
      <c r="V272" s="118">
        <v>1750.2011184084668</v>
      </c>
      <c r="W272" s="118"/>
      <c r="X272" s="118"/>
      <c r="Y272" s="118"/>
      <c r="Z272" s="118"/>
      <c r="AA272" s="118"/>
      <c r="AB272" s="118"/>
      <c r="AC272" s="118"/>
      <c r="AD272" s="118"/>
      <c r="AE272" s="118"/>
      <c r="AF272" s="118"/>
      <c r="AG272" s="118">
        <v>0.0</v>
      </c>
      <c r="AH272" s="118">
        <v>0.0</v>
      </c>
      <c r="AI272" s="118"/>
      <c r="AJ272" s="118"/>
      <c r="AK272" s="118"/>
      <c r="AL272" s="118"/>
      <c r="AM272" s="118"/>
      <c r="AN272" s="118"/>
      <c r="AO272" s="118"/>
      <c r="AP272" s="118"/>
      <c r="AQ272" s="118"/>
      <c r="AR272" s="118"/>
      <c r="AS272" s="118"/>
      <c r="AT272" s="118"/>
      <c r="AU272" s="118"/>
      <c r="AV272" s="118"/>
      <c r="AW272" s="118">
        <v>8319.26321266004</v>
      </c>
      <c r="AX272" s="118">
        <v>-62629.10855342095</v>
      </c>
      <c r="AY272" s="118">
        <v>8790.517863738292</v>
      </c>
      <c r="AZ272" s="118">
        <v>-43103.934644681554</v>
      </c>
      <c r="BA272" s="118">
        <v>8604.319626553943</v>
      </c>
      <c r="BB272" s="118">
        <v>-15137.515413010975</v>
      </c>
      <c r="BC272" s="118">
        <v>7409.8299574968605</v>
      </c>
      <c r="BD272" s="118">
        <v>-19005.687974870165</v>
      </c>
      <c r="BE272" s="118">
        <v>15920.471946069014</v>
      </c>
      <c r="BF272" s="118">
        <v>-10857.80971515274</v>
      </c>
      <c r="BG272" s="118"/>
      <c r="BH272" s="118"/>
      <c r="BI272" s="118"/>
      <c r="BJ272" s="118"/>
      <c r="BK272" s="118"/>
      <c r="BL272" s="118"/>
      <c r="BM272" s="118"/>
      <c r="BN272" s="118"/>
      <c r="BO272" s="118">
        <v>0.0</v>
      </c>
      <c r="BP272" s="118">
        <v>0.0</v>
      </c>
      <c r="BQ272" s="118"/>
      <c r="BR272" s="118"/>
      <c r="BS272" s="118">
        <v>0.0</v>
      </c>
      <c r="BT272" s="118">
        <v>0.0</v>
      </c>
      <c r="BU272" s="118">
        <v>0.0</v>
      </c>
      <c r="BV272" s="118">
        <v>0.0</v>
      </c>
      <c r="BW272" s="118"/>
      <c r="BX272" s="118"/>
      <c r="BY272" s="118"/>
      <c r="BZ272" s="118"/>
      <c r="CA272" s="119">
        <v>45813.0</v>
      </c>
      <c r="CB272" s="117" t="s">
        <v>586</v>
      </c>
      <c r="CC272" s="117" t="s">
        <v>587</v>
      </c>
      <c r="CD272" s="117" t="s">
        <v>588</v>
      </c>
      <c r="CE272" s="118">
        <v>3836.71</v>
      </c>
      <c r="CF272" s="118">
        <v>25.0</v>
      </c>
      <c r="CG272" s="118">
        <v>23.0</v>
      </c>
      <c r="CH272" s="117" t="s">
        <v>247</v>
      </c>
      <c r="CI272" s="117"/>
      <c r="CJ272" s="117"/>
      <c r="CK272" s="117" t="s">
        <v>357</v>
      </c>
      <c r="CL272" s="119">
        <v>46179.0</v>
      </c>
      <c r="CM272" s="117" t="s">
        <v>358</v>
      </c>
    </row>
    <row r="273">
      <c r="A273" s="114" t="s">
        <v>790</v>
      </c>
      <c r="B273" s="114" t="s">
        <v>211</v>
      </c>
      <c r="C273" s="114" t="s">
        <v>24</v>
      </c>
      <c r="D273" s="114" t="s">
        <v>360</v>
      </c>
      <c r="E273" s="114" t="s">
        <v>349</v>
      </c>
      <c r="F273" s="114"/>
      <c r="G273" s="114"/>
      <c r="H273" s="114"/>
      <c r="I273" s="115">
        <v>20207.0</v>
      </c>
      <c r="J273" s="114" t="s">
        <v>834</v>
      </c>
      <c r="K273" s="114" t="s">
        <v>361</v>
      </c>
      <c r="L273" s="116">
        <v>45813.0</v>
      </c>
      <c r="M273" s="114" t="s">
        <v>351</v>
      </c>
      <c r="N273" s="115">
        <v>6.0</v>
      </c>
      <c r="O273" s="114" t="s">
        <v>352</v>
      </c>
      <c r="P273" s="114" t="s">
        <v>975</v>
      </c>
      <c r="Q273" s="115">
        <v>1569.0953266051379</v>
      </c>
      <c r="R273" s="115"/>
      <c r="S273" s="115"/>
      <c r="T273" s="115"/>
      <c r="U273" s="115"/>
      <c r="V273" s="115">
        <v>1569.0953266051379</v>
      </c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>
        <v>0.0</v>
      </c>
      <c r="AH273" s="115">
        <v>0.0</v>
      </c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>
        <v>11023.088932886752</v>
      </c>
      <c r="AX273" s="115">
        <v>-25811.266746645008</v>
      </c>
      <c r="AY273" s="115">
        <v>12134.130376868909</v>
      </c>
      <c r="AZ273" s="115">
        <v>-17148.177739636245</v>
      </c>
      <c r="BA273" s="115">
        <v>4447.76999706094</v>
      </c>
      <c r="BB273" s="115">
        <v>-12901.72807690702</v>
      </c>
      <c r="BC273" s="115">
        <v>5484.115507135795</v>
      </c>
      <c r="BD273" s="115">
        <v>-14829.512788897686</v>
      </c>
      <c r="BE273" s="115">
        <v>10069.342109604244</v>
      </c>
      <c r="BF273" s="115">
        <v>-9177.902907688434</v>
      </c>
      <c r="BG273" s="115"/>
      <c r="BH273" s="115"/>
      <c r="BI273" s="115"/>
      <c r="BJ273" s="115"/>
      <c r="BK273" s="115"/>
      <c r="BL273" s="115"/>
      <c r="BM273" s="115"/>
      <c r="BN273" s="115"/>
      <c r="BO273" s="115">
        <v>0.0</v>
      </c>
      <c r="BP273" s="115">
        <v>0.0</v>
      </c>
      <c r="BQ273" s="115"/>
      <c r="BR273" s="115"/>
      <c r="BS273" s="115">
        <v>0.0</v>
      </c>
      <c r="BT273" s="115">
        <v>0.0</v>
      </c>
      <c r="BU273" s="115">
        <v>0.0</v>
      </c>
      <c r="BV273" s="115">
        <v>0.0</v>
      </c>
      <c r="BW273" s="115"/>
      <c r="BX273" s="115"/>
      <c r="BY273" s="115"/>
      <c r="BZ273" s="115"/>
      <c r="CA273" s="116">
        <v>45813.0</v>
      </c>
      <c r="CB273" s="114" t="s">
        <v>362</v>
      </c>
      <c r="CC273" s="114" t="s">
        <v>363</v>
      </c>
      <c r="CD273" s="114" t="s">
        <v>364</v>
      </c>
      <c r="CE273" s="115">
        <v>7733.0</v>
      </c>
      <c r="CF273" s="115">
        <v>25.0</v>
      </c>
      <c r="CG273" s="115">
        <v>23.0</v>
      </c>
      <c r="CH273" s="114" t="s">
        <v>24</v>
      </c>
      <c r="CI273" s="114"/>
      <c r="CJ273" s="114"/>
      <c r="CK273" s="114" t="s">
        <v>357</v>
      </c>
      <c r="CL273" s="116">
        <v>46179.0</v>
      </c>
      <c r="CM273" s="114" t="s">
        <v>358</v>
      </c>
    </row>
    <row r="274">
      <c r="A274" s="117" t="s">
        <v>751</v>
      </c>
      <c r="B274" s="117" t="s">
        <v>186</v>
      </c>
      <c r="C274" s="117" t="s">
        <v>24</v>
      </c>
      <c r="D274" s="117" t="s">
        <v>360</v>
      </c>
      <c r="E274" s="117" t="s">
        <v>349</v>
      </c>
      <c r="F274" s="117"/>
      <c r="G274" s="117"/>
      <c r="H274" s="117"/>
      <c r="I274" s="118">
        <v>20194.0</v>
      </c>
      <c r="J274" s="117" t="s">
        <v>832</v>
      </c>
      <c r="K274" s="117" t="s">
        <v>361</v>
      </c>
      <c r="L274" s="119">
        <v>45813.0</v>
      </c>
      <c r="M274" s="117" t="s">
        <v>351</v>
      </c>
      <c r="N274" s="118">
        <v>6.0</v>
      </c>
      <c r="O274" s="117" t="s">
        <v>352</v>
      </c>
      <c r="P274" s="117" t="s">
        <v>975</v>
      </c>
      <c r="Q274" s="118">
        <v>-663.483387762599</v>
      </c>
      <c r="R274" s="118"/>
      <c r="S274" s="118"/>
      <c r="T274" s="118"/>
      <c r="U274" s="118"/>
      <c r="V274" s="118">
        <v>-663.483387762599</v>
      </c>
      <c r="W274" s="118"/>
      <c r="X274" s="118"/>
      <c r="Y274" s="118"/>
      <c r="Z274" s="118"/>
      <c r="AA274" s="118"/>
      <c r="AB274" s="118"/>
      <c r="AC274" s="118"/>
      <c r="AD274" s="118"/>
      <c r="AE274" s="118"/>
      <c r="AF274" s="118"/>
      <c r="AG274" s="118">
        <v>0.0</v>
      </c>
      <c r="AH274" s="118">
        <v>0.0</v>
      </c>
      <c r="AI274" s="118"/>
      <c r="AJ274" s="118"/>
      <c r="AK274" s="118"/>
      <c r="AL274" s="118"/>
      <c r="AM274" s="118"/>
      <c r="AN274" s="118"/>
      <c r="AO274" s="118"/>
      <c r="AP274" s="118"/>
      <c r="AQ274" s="118"/>
      <c r="AR274" s="118"/>
      <c r="AS274" s="118"/>
      <c r="AT274" s="118"/>
      <c r="AU274" s="118"/>
      <c r="AV274" s="118"/>
      <c r="AW274" s="118">
        <v>30060.895093085797</v>
      </c>
      <c r="AX274" s="118">
        <v>-44509.93482074301</v>
      </c>
      <c r="AY274" s="118">
        <v>29704.06448947659</v>
      </c>
      <c r="AZ274" s="118">
        <v>-28954.154103869358</v>
      </c>
      <c r="BA274" s="118">
        <v>16355.104404989233</v>
      </c>
      <c r="BB274" s="118">
        <v>-29668.235052328968</v>
      </c>
      <c r="BC274" s="118">
        <v>16431.177726469778</v>
      </c>
      <c r="BD274" s="118">
        <v>-17320.533538515494</v>
      </c>
      <c r="BE274" s="118">
        <v>9893.723601334774</v>
      </c>
      <c r="BF274" s="118">
        <v>-22317.498436628786</v>
      </c>
      <c r="BG274" s="118"/>
      <c r="BH274" s="118"/>
      <c r="BI274" s="118"/>
      <c r="BJ274" s="118"/>
      <c r="BK274" s="118"/>
      <c r="BL274" s="118"/>
      <c r="BM274" s="118"/>
      <c r="BN274" s="118"/>
      <c r="BO274" s="118">
        <v>0.0</v>
      </c>
      <c r="BP274" s="118">
        <v>0.0</v>
      </c>
      <c r="BQ274" s="118"/>
      <c r="BR274" s="118"/>
      <c r="BS274" s="118">
        <v>0.0</v>
      </c>
      <c r="BT274" s="118">
        <v>0.0</v>
      </c>
      <c r="BU274" s="118">
        <v>0.0</v>
      </c>
      <c r="BV274" s="118">
        <v>0.0</v>
      </c>
      <c r="BW274" s="118"/>
      <c r="BX274" s="118"/>
      <c r="BY274" s="118"/>
      <c r="BZ274" s="118"/>
      <c r="CA274" s="119">
        <v>45813.0</v>
      </c>
      <c r="CB274" s="117" t="s">
        <v>362</v>
      </c>
      <c r="CC274" s="117" t="s">
        <v>363</v>
      </c>
      <c r="CD274" s="117" t="s">
        <v>364</v>
      </c>
      <c r="CE274" s="118">
        <v>5578.1</v>
      </c>
      <c r="CF274" s="118">
        <v>25.0</v>
      </c>
      <c r="CG274" s="118">
        <v>23.0</v>
      </c>
      <c r="CH274" s="117" t="s">
        <v>24</v>
      </c>
      <c r="CI274" s="117"/>
      <c r="CJ274" s="117"/>
      <c r="CK274" s="117" t="s">
        <v>372</v>
      </c>
      <c r="CL274" s="119">
        <v>46179.0</v>
      </c>
      <c r="CM274" s="117" t="s">
        <v>358</v>
      </c>
    </row>
    <row r="275">
      <c r="A275" s="114" t="s">
        <v>745</v>
      </c>
      <c r="B275" s="114" t="s">
        <v>799</v>
      </c>
      <c r="C275" s="114" t="s">
        <v>27</v>
      </c>
      <c r="D275" s="114" t="s">
        <v>411</v>
      </c>
      <c r="E275" s="114" t="s">
        <v>349</v>
      </c>
      <c r="F275" s="114"/>
      <c r="G275" s="114"/>
      <c r="H275" s="114"/>
      <c r="I275" s="115">
        <v>13183.0</v>
      </c>
      <c r="J275" s="114" t="s">
        <v>880</v>
      </c>
      <c r="K275" s="114" t="s">
        <v>412</v>
      </c>
      <c r="L275" s="116">
        <v>45813.0</v>
      </c>
      <c r="M275" s="114" t="s">
        <v>351</v>
      </c>
      <c r="N275" s="115">
        <v>6.0</v>
      </c>
      <c r="O275" s="114" t="s">
        <v>352</v>
      </c>
      <c r="P275" s="114" t="s">
        <v>975</v>
      </c>
      <c r="Q275" s="115">
        <v>2881.870041309985</v>
      </c>
      <c r="R275" s="115"/>
      <c r="S275" s="115"/>
      <c r="T275" s="115"/>
      <c r="U275" s="115"/>
      <c r="V275" s="115">
        <v>2881.870041309985</v>
      </c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>
        <v>0.0</v>
      </c>
      <c r="AH275" s="115">
        <v>0.0</v>
      </c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  <c r="AW275" s="115">
        <v>16172.349781690762</v>
      </c>
      <c r="AX275" s="115">
        <v>-15296.572016524242</v>
      </c>
      <c r="AY275" s="115">
        <v>16801.87012816445</v>
      </c>
      <c r="AZ275" s="115">
        <v>-13282.162500994285</v>
      </c>
      <c r="BA275" s="115">
        <v>4787.187557875283</v>
      </c>
      <c r="BB275" s="115">
        <v>-7595.137964802339</v>
      </c>
      <c r="BC275" s="115">
        <v>6296.618756504383</v>
      </c>
      <c r="BD275" s="115">
        <v>-6401.400708261834</v>
      </c>
      <c r="BE275" s="115">
        <v>4872.271230856857</v>
      </c>
      <c r="BF275" s="115">
        <v>-7575.439686026461</v>
      </c>
      <c r="BG275" s="115"/>
      <c r="BH275" s="115"/>
      <c r="BI275" s="115"/>
      <c r="BJ275" s="115"/>
      <c r="BK275" s="115"/>
      <c r="BL275" s="115"/>
      <c r="BM275" s="115"/>
      <c r="BN275" s="115"/>
      <c r="BO275" s="115">
        <v>0.0</v>
      </c>
      <c r="BP275" s="115">
        <v>0.0</v>
      </c>
      <c r="BQ275" s="115"/>
      <c r="BR275" s="115"/>
      <c r="BS275" s="115">
        <v>0.0</v>
      </c>
      <c r="BT275" s="115">
        <v>0.0</v>
      </c>
      <c r="BU275" s="115">
        <v>0.0</v>
      </c>
      <c r="BV275" s="115">
        <v>0.0</v>
      </c>
      <c r="BW275" s="115"/>
      <c r="BX275" s="115"/>
      <c r="BY275" s="115"/>
      <c r="BZ275" s="115"/>
      <c r="CA275" s="116">
        <v>45813.0</v>
      </c>
      <c r="CB275" s="114" t="s">
        <v>369</v>
      </c>
      <c r="CC275" s="114" t="s">
        <v>370</v>
      </c>
      <c r="CD275" s="114" t="s">
        <v>371</v>
      </c>
      <c r="CE275" s="115">
        <v>3882.07</v>
      </c>
      <c r="CF275" s="115">
        <v>25.0</v>
      </c>
      <c r="CG275" s="115">
        <v>23.0</v>
      </c>
      <c r="CH275" s="114" t="s">
        <v>247</v>
      </c>
      <c r="CI275" s="114"/>
      <c r="CJ275" s="114"/>
      <c r="CK275" s="114" t="s">
        <v>357</v>
      </c>
      <c r="CL275" s="116">
        <v>46179.0</v>
      </c>
      <c r="CM275" s="114" t="s">
        <v>358</v>
      </c>
    </row>
    <row r="276">
      <c r="A276" s="117" t="s">
        <v>694</v>
      </c>
      <c r="B276" s="117" t="s">
        <v>797</v>
      </c>
      <c r="C276" s="117" t="s">
        <v>27</v>
      </c>
      <c r="D276" s="117" t="s">
        <v>411</v>
      </c>
      <c r="E276" s="117" t="s">
        <v>349</v>
      </c>
      <c r="F276" s="117"/>
      <c r="G276" s="117"/>
      <c r="H276" s="117"/>
      <c r="I276" s="118">
        <v>14333.0</v>
      </c>
      <c r="J276" s="117" t="s">
        <v>870</v>
      </c>
      <c r="K276" s="117" t="s">
        <v>412</v>
      </c>
      <c r="L276" s="119">
        <v>45813.0</v>
      </c>
      <c r="M276" s="117" t="s">
        <v>351</v>
      </c>
      <c r="N276" s="118">
        <v>6.0</v>
      </c>
      <c r="O276" s="117" t="s">
        <v>352</v>
      </c>
      <c r="P276" s="117" t="s">
        <v>975</v>
      </c>
      <c r="Q276" s="118">
        <v>273.05767828049915</v>
      </c>
      <c r="R276" s="118"/>
      <c r="S276" s="118"/>
      <c r="T276" s="118"/>
      <c r="U276" s="118"/>
      <c r="V276" s="118">
        <v>273.05767828049915</v>
      </c>
      <c r="W276" s="118"/>
      <c r="X276" s="118"/>
      <c r="Y276" s="118"/>
      <c r="Z276" s="118"/>
      <c r="AA276" s="118"/>
      <c r="AB276" s="118"/>
      <c r="AC276" s="118"/>
      <c r="AD276" s="118"/>
      <c r="AE276" s="118"/>
      <c r="AF276" s="118"/>
      <c r="AG276" s="118">
        <v>0.0</v>
      </c>
      <c r="AH276" s="118">
        <v>0.0</v>
      </c>
      <c r="AI276" s="118"/>
      <c r="AJ276" s="118"/>
      <c r="AK276" s="118"/>
      <c r="AL276" s="118"/>
      <c r="AM276" s="118"/>
      <c r="AN276" s="118"/>
      <c r="AO276" s="118"/>
      <c r="AP276" s="118"/>
      <c r="AQ276" s="118"/>
      <c r="AR276" s="118"/>
      <c r="AS276" s="118"/>
      <c r="AT276" s="118"/>
      <c r="AU276" s="118"/>
      <c r="AV276" s="118"/>
      <c r="AW276" s="118">
        <v>10621.757058548501</v>
      </c>
      <c r="AX276" s="118">
        <v>-25350.488058352385</v>
      </c>
      <c r="AY276" s="118">
        <v>9195.38863042815</v>
      </c>
      <c r="AZ276" s="118">
        <v>-14513.810191411256</v>
      </c>
      <c r="BA276" s="118">
        <v>3601.4309988038567</v>
      </c>
      <c r="BB276" s="118">
        <v>-7219.504512863382</v>
      </c>
      <c r="BC276" s="118">
        <v>1339.1728740556773</v>
      </c>
      <c r="BD276" s="118">
        <v>-3023.2294786202256</v>
      </c>
      <c r="BE276" s="118">
        <v>3679.9565934209695</v>
      </c>
      <c r="BF276" s="118">
        <v>-5613.973502915947</v>
      </c>
      <c r="BG276" s="118"/>
      <c r="BH276" s="118"/>
      <c r="BI276" s="118"/>
      <c r="BJ276" s="118"/>
      <c r="BK276" s="118"/>
      <c r="BL276" s="118"/>
      <c r="BM276" s="118"/>
      <c r="BN276" s="118"/>
      <c r="BO276" s="118">
        <v>0.0</v>
      </c>
      <c r="BP276" s="118">
        <v>0.0</v>
      </c>
      <c r="BQ276" s="118"/>
      <c r="BR276" s="118"/>
      <c r="BS276" s="118">
        <v>0.0</v>
      </c>
      <c r="BT276" s="118">
        <v>0.0</v>
      </c>
      <c r="BU276" s="118">
        <v>0.0</v>
      </c>
      <c r="BV276" s="118">
        <v>0.0</v>
      </c>
      <c r="BW276" s="118"/>
      <c r="BX276" s="118"/>
      <c r="BY276" s="118"/>
      <c r="BZ276" s="118"/>
      <c r="CA276" s="119">
        <v>45813.0</v>
      </c>
      <c r="CB276" s="117" t="s">
        <v>369</v>
      </c>
      <c r="CC276" s="117" t="s">
        <v>370</v>
      </c>
      <c r="CD276" s="117" t="s">
        <v>371</v>
      </c>
      <c r="CE276" s="118">
        <v>4877.56</v>
      </c>
      <c r="CF276" s="118">
        <v>25.0</v>
      </c>
      <c r="CG276" s="118">
        <v>23.0</v>
      </c>
      <c r="CH276" s="117" t="s">
        <v>247</v>
      </c>
      <c r="CI276" s="117"/>
      <c r="CJ276" s="117"/>
      <c r="CK276" s="117" t="s">
        <v>357</v>
      </c>
      <c r="CL276" s="119">
        <v>46179.0</v>
      </c>
      <c r="CM276" s="117" t="s">
        <v>358</v>
      </c>
    </row>
    <row r="277">
      <c r="A277" s="114" t="s">
        <v>707</v>
      </c>
      <c r="B277" s="114" t="s">
        <v>209</v>
      </c>
      <c r="C277" s="114" t="s">
        <v>24</v>
      </c>
      <c r="D277" s="114" t="s">
        <v>348</v>
      </c>
      <c r="E277" s="114" t="s">
        <v>349</v>
      </c>
      <c r="F277" s="114"/>
      <c r="G277" s="114"/>
      <c r="H277" s="114"/>
      <c r="I277" s="115">
        <v>13518.0</v>
      </c>
      <c r="J277" s="114" t="s">
        <v>832</v>
      </c>
      <c r="K277" s="114" t="s">
        <v>350</v>
      </c>
      <c r="L277" s="116">
        <v>45813.0</v>
      </c>
      <c r="M277" s="114" t="s">
        <v>351</v>
      </c>
      <c r="N277" s="115">
        <v>6.0</v>
      </c>
      <c r="O277" s="114" t="s">
        <v>352</v>
      </c>
      <c r="P277" s="114" t="s">
        <v>975</v>
      </c>
      <c r="Q277" s="115">
        <v>1324.161054155659</v>
      </c>
      <c r="R277" s="115"/>
      <c r="S277" s="115"/>
      <c r="T277" s="115"/>
      <c r="U277" s="115"/>
      <c r="V277" s="115">
        <v>1324.161054155659</v>
      </c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>
        <v>0.0</v>
      </c>
      <c r="AH277" s="115">
        <v>0.0</v>
      </c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  <c r="AW277" s="115">
        <v>30060.895093085797</v>
      </c>
      <c r="AX277" s="115">
        <v>-44509.93482074301</v>
      </c>
      <c r="AY277" s="115">
        <v>29704.06448947659</v>
      </c>
      <c r="AZ277" s="115">
        <v>-28954.154103869358</v>
      </c>
      <c r="BA277" s="115">
        <v>16355.104404989233</v>
      </c>
      <c r="BB277" s="115">
        <v>-29668.235052328968</v>
      </c>
      <c r="BC277" s="115">
        <v>16431.177726469778</v>
      </c>
      <c r="BD277" s="115">
        <v>-17320.533538515494</v>
      </c>
      <c r="BE277" s="115">
        <v>9893.723601334774</v>
      </c>
      <c r="BF277" s="115">
        <v>-22317.498436628786</v>
      </c>
      <c r="BG277" s="115"/>
      <c r="BH277" s="115"/>
      <c r="BI277" s="115"/>
      <c r="BJ277" s="115"/>
      <c r="BK277" s="115"/>
      <c r="BL277" s="115"/>
      <c r="BM277" s="115"/>
      <c r="BN277" s="115"/>
      <c r="BO277" s="115">
        <v>0.0</v>
      </c>
      <c r="BP277" s="115">
        <v>0.0</v>
      </c>
      <c r="BQ277" s="115"/>
      <c r="BR277" s="115"/>
      <c r="BS277" s="115">
        <v>0.0</v>
      </c>
      <c r="BT277" s="115">
        <v>0.0</v>
      </c>
      <c r="BU277" s="115">
        <v>0.0</v>
      </c>
      <c r="BV277" s="115">
        <v>0.0</v>
      </c>
      <c r="BW277" s="115"/>
      <c r="BX277" s="115"/>
      <c r="BY277" s="115"/>
      <c r="BZ277" s="115"/>
      <c r="CA277" s="116">
        <v>45813.0</v>
      </c>
      <c r="CB277" s="114" t="s">
        <v>354</v>
      </c>
      <c r="CC277" s="114" t="s">
        <v>355</v>
      </c>
      <c r="CD277" s="114" t="s">
        <v>356</v>
      </c>
      <c r="CE277" s="115">
        <v>4211.23</v>
      </c>
      <c r="CF277" s="115">
        <v>25.0</v>
      </c>
      <c r="CG277" s="115">
        <v>23.0</v>
      </c>
      <c r="CH277" s="114" t="s">
        <v>24</v>
      </c>
      <c r="CI277" s="114"/>
      <c r="CJ277" s="114"/>
      <c r="CK277" s="114" t="s">
        <v>357</v>
      </c>
      <c r="CL277" s="116">
        <v>46179.0</v>
      </c>
      <c r="CM277" s="114" t="s">
        <v>358</v>
      </c>
    </row>
    <row r="278">
      <c r="A278" s="117" t="s">
        <v>790</v>
      </c>
      <c r="B278" s="117" t="s">
        <v>207</v>
      </c>
      <c r="C278" s="117" t="s">
        <v>24</v>
      </c>
      <c r="D278" s="117" t="s">
        <v>360</v>
      </c>
      <c r="E278" s="117" t="s">
        <v>349</v>
      </c>
      <c r="F278" s="117"/>
      <c r="G278" s="117"/>
      <c r="H278" s="117"/>
      <c r="I278" s="118">
        <v>20208.0</v>
      </c>
      <c r="J278" s="117" t="s">
        <v>835</v>
      </c>
      <c r="K278" s="117" t="s">
        <v>361</v>
      </c>
      <c r="L278" s="119">
        <v>45813.0</v>
      </c>
      <c r="M278" s="117" t="s">
        <v>351</v>
      </c>
      <c r="N278" s="118">
        <v>6.0</v>
      </c>
      <c r="O278" s="117" t="s">
        <v>352</v>
      </c>
      <c r="P278" s="117" t="s">
        <v>975</v>
      </c>
      <c r="Q278" s="118">
        <v>842.5702795002869</v>
      </c>
      <c r="R278" s="118"/>
      <c r="S278" s="118"/>
      <c r="T278" s="118"/>
      <c r="U278" s="118"/>
      <c r="V278" s="118">
        <v>842.5702795002869</v>
      </c>
      <c r="W278" s="118"/>
      <c r="X278" s="118"/>
      <c r="Y278" s="118"/>
      <c r="Z278" s="118"/>
      <c r="AA278" s="118"/>
      <c r="AB278" s="118"/>
      <c r="AC278" s="118"/>
      <c r="AD278" s="118"/>
      <c r="AE278" s="118"/>
      <c r="AF278" s="118"/>
      <c r="AG278" s="118">
        <v>0.0</v>
      </c>
      <c r="AH278" s="118">
        <v>0.0</v>
      </c>
      <c r="AI278" s="118"/>
      <c r="AJ278" s="118"/>
      <c r="AK278" s="118"/>
      <c r="AL278" s="118"/>
      <c r="AM278" s="118"/>
      <c r="AN278" s="118"/>
      <c r="AO278" s="118"/>
      <c r="AP278" s="118"/>
      <c r="AQ278" s="118"/>
      <c r="AR278" s="118"/>
      <c r="AS278" s="118"/>
      <c r="AT278" s="118"/>
      <c r="AU278" s="118"/>
      <c r="AV278" s="118"/>
      <c r="AW278" s="118">
        <v>6504.419956122719</v>
      </c>
      <c r="AX278" s="118">
        <v>-5379.68198079421</v>
      </c>
      <c r="AY278" s="118">
        <v>4323.167399971513</v>
      </c>
      <c r="AZ278" s="118">
        <v>-1034.8925000000002</v>
      </c>
      <c r="BA278" s="118">
        <v>3900.4700030836552</v>
      </c>
      <c r="BB278" s="118">
        <v>-2198.03746804082</v>
      </c>
      <c r="BC278" s="118">
        <v>5051.545382989627</v>
      </c>
      <c r="BD278" s="118">
        <v>-2877.097400150678</v>
      </c>
      <c r="BE278" s="118">
        <v>2898.1038687879704</v>
      </c>
      <c r="BF278" s="118">
        <v>-3370.1193165840846</v>
      </c>
      <c r="BG278" s="118"/>
      <c r="BH278" s="118"/>
      <c r="BI278" s="118"/>
      <c r="BJ278" s="118"/>
      <c r="BK278" s="118"/>
      <c r="BL278" s="118"/>
      <c r="BM278" s="118"/>
      <c r="BN278" s="118"/>
      <c r="BO278" s="118">
        <v>0.0</v>
      </c>
      <c r="BP278" s="118">
        <v>0.0</v>
      </c>
      <c r="BQ278" s="118"/>
      <c r="BR278" s="118"/>
      <c r="BS278" s="118">
        <v>0.0</v>
      </c>
      <c r="BT278" s="118">
        <v>0.0</v>
      </c>
      <c r="BU278" s="118">
        <v>0.0</v>
      </c>
      <c r="BV278" s="118">
        <v>0.0</v>
      </c>
      <c r="BW278" s="118"/>
      <c r="BX278" s="118"/>
      <c r="BY278" s="118"/>
      <c r="BZ278" s="118"/>
      <c r="CA278" s="119">
        <v>45813.0</v>
      </c>
      <c r="CB278" s="117" t="s">
        <v>362</v>
      </c>
      <c r="CC278" s="117" t="s">
        <v>363</v>
      </c>
      <c r="CD278" s="117" t="s">
        <v>364</v>
      </c>
      <c r="CE278" s="118">
        <v>5951.08</v>
      </c>
      <c r="CF278" s="118">
        <v>25.0</v>
      </c>
      <c r="CG278" s="118">
        <v>23.0</v>
      </c>
      <c r="CH278" s="117" t="s">
        <v>24</v>
      </c>
      <c r="CI278" s="117"/>
      <c r="CJ278" s="117"/>
      <c r="CK278" s="117" t="s">
        <v>357</v>
      </c>
      <c r="CL278" s="119">
        <v>46179.0</v>
      </c>
      <c r="CM278" s="117" t="s">
        <v>358</v>
      </c>
    </row>
    <row r="279">
      <c r="A279" s="114" t="s">
        <v>639</v>
      </c>
      <c r="B279" s="114" t="s">
        <v>743</v>
      </c>
      <c r="C279" s="114" t="s">
        <v>27</v>
      </c>
      <c r="D279" s="114" t="s">
        <v>573</v>
      </c>
      <c r="E279" s="114" t="s">
        <v>349</v>
      </c>
      <c r="F279" s="114"/>
      <c r="G279" s="114"/>
      <c r="H279" s="114"/>
      <c r="I279" s="115">
        <v>13047.0</v>
      </c>
      <c r="J279" s="114" t="s">
        <v>870</v>
      </c>
      <c r="K279" s="114" t="s">
        <v>574</v>
      </c>
      <c r="L279" s="116">
        <v>45813.0</v>
      </c>
      <c r="M279" s="114" t="s">
        <v>351</v>
      </c>
      <c r="N279" s="115">
        <v>6.0</v>
      </c>
      <c r="O279" s="114" t="s">
        <v>352</v>
      </c>
      <c r="P279" s="114" t="s">
        <v>975</v>
      </c>
      <c r="Q279" s="115">
        <v>587.589605439269</v>
      </c>
      <c r="R279" s="115"/>
      <c r="S279" s="115"/>
      <c r="T279" s="115"/>
      <c r="U279" s="115"/>
      <c r="V279" s="115">
        <v>587.589605439269</v>
      </c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>
        <v>0.0</v>
      </c>
      <c r="AH279" s="115">
        <v>0.0</v>
      </c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  <c r="AW279" s="115">
        <v>10621.757058548501</v>
      </c>
      <c r="AX279" s="115">
        <v>-25350.488058352385</v>
      </c>
      <c r="AY279" s="115">
        <v>9195.38863042815</v>
      </c>
      <c r="AZ279" s="115">
        <v>-14513.810191411256</v>
      </c>
      <c r="BA279" s="115">
        <v>3601.4309988038567</v>
      </c>
      <c r="BB279" s="115">
        <v>-7219.504512863382</v>
      </c>
      <c r="BC279" s="115">
        <v>1339.1728740556773</v>
      </c>
      <c r="BD279" s="115">
        <v>-3023.2294786202256</v>
      </c>
      <c r="BE279" s="115">
        <v>3679.9565934209695</v>
      </c>
      <c r="BF279" s="115">
        <v>-5613.973502915947</v>
      </c>
      <c r="BG279" s="115"/>
      <c r="BH279" s="115"/>
      <c r="BI279" s="115"/>
      <c r="BJ279" s="115"/>
      <c r="BK279" s="115"/>
      <c r="BL279" s="115"/>
      <c r="BM279" s="115"/>
      <c r="BN279" s="115"/>
      <c r="BO279" s="115">
        <v>0.0</v>
      </c>
      <c r="BP279" s="115">
        <v>0.0</v>
      </c>
      <c r="BQ279" s="115"/>
      <c r="BR279" s="115"/>
      <c r="BS279" s="115">
        <v>0.0</v>
      </c>
      <c r="BT279" s="115">
        <v>0.0</v>
      </c>
      <c r="BU279" s="115">
        <v>0.0</v>
      </c>
      <c r="BV279" s="115">
        <v>0.0</v>
      </c>
      <c r="BW279" s="115"/>
      <c r="BX279" s="115"/>
      <c r="BY279" s="115"/>
      <c r="BZ279" s="115"/>
      <c r="CA279" s="116">
        <v>45813.0</v>
      </c>
      <c r="CB279" s="114" t="s">
        <v>369</v>
      </c>
      <c r="CC279" s="114" t="s">
        <v>575</v>
      </c>
      <c r="CD279" s="114" t="s">
        <v>576</v>
      </c>
      <c r="CE279" s="115">
        <v>7567.37</v>
      </c>
      <c r="CF279" s="115">
        <v>25.0</v>
      </c>
      <c r="CG279" s="115">
        <v>23.0</v>
      </c>
      <c r="CH279" s="114" t="s">
        <v>247</v>
      </c>
      <c r="CI279" s="114"/>
      <c r="CJ279" s="114"/>
      <c r="CK279" s="114" t="s">
        <v>357</v>
      </c>
      <c r="CL279" s="116">
        <v>46179.0</v>
      </c>
      <c r="CM279" s="114" t="s">
        <v>358</v>
      </c>
    </row>
    <row r="280">
      <c r="A280" s="117" t="s">
        <v>639</v>
      </c>
      <c r="B280" s="117" t="s">
        <v>753</v>
      </c>
      <c r="C280" s="117" t="s">
        <v>27</v>
      </c>
      <c r="D280" s="117" t="s">
        <v>573</v>
      </c>
      <c r="E280" s="117" t="s">
        <v>349</v>
      </c>
      <c r="F280" s="117"/>
      <c r="G280" s="117"/>
      <c r="H280" s="117"/>
      <c r="I280" s="118">
        <v>14267.0</v>
      </c>
      <c r="J280" s="117" t="s">
        <v>871</v>
      </c>
      <c r="K280" s="117" t="s">
        <v>574</v>
      </c>
      <c r="L280" s="119">
        <v>45813.0</v>
      </c>
      <c r="M280" s="117" t="s">
        <v>351</v>
      </c>
      <c r="N280" s="118">
        <v>6.0</v>
      </c>
      <c r="O280" s="117" t="s">
        <v>352</v>
      </c>
      <c r="P280" s="117" t="s">
        <v>975</v>
      </c>
      <c r="Q280" s="118">
        <v>-371.3168736669453</v>
      </c>
      <c r="R280" s="118"/>
      <c r="S280" s="118"/>
      <c r="T280" s="118"/>
      <c r="U280" s="118"/>
      <c r="V280" s="118">
        <v>-371.3168736669453</v>
      </c>
      <c r="W280" s="118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>
        <v>0.0</v>
      </c>
      <c r="AH280" s="118">
        <v>0.0</v>
      </c>
      <c r="AI280" s="118"/>
      <c r="AJ280" s="118"/>
      <c r="AK280" s="118"/>
      <c r="AL280" s="118"/>
      <c r="AM280" s="118"/>
      <c r="AN280" s="118"/>
      <c r="AO280" s="118"/>
      <c r="AP280" s="118"/>
      <c r="AQ280" s="118"/>
      <c r="AR280" s="118"/>
      <c r="AS280" s="118"/>
      <c r="AT280" s="118"/>
      <c r="AU280" s="118"/>
      <c r="AV280" s="118"/>
      <c r="AW280" s="118">
        <v>1187.0526491154997</v>
      </c>
      <c r="AX280" s="118">
        <v>-14664.238781954</v>
      </c>
      <c r="AY280" s="118">
        <v>1829.2736900173693</v>
      </c>
      <c r="AZ280" s="118">
        <v>-16536.116526746617</v>
      </c>
      <c r="BA280" s="118">
        <v>6280.955118959411</v>
      </c>
      <c r="BB280" s="118">
        <v>-7096.961601615732</v>
      </c>
      <c r="BC280" s="118">
        <v>4507.232147024607</v>
      </c>
      <c r="BD280" s="118">
        <v>-6081.960474562418</v>
      </c>
      <c r="BE280" s="118">
        <v>5763.446840996416</v>
      </c>
      <c r="BF280" s="118">
        <v>-5004.7249961149255</v>
      </c>
      <c r="BG280" s="118"/>
      <c r="BH280" s="118"/>
      <c r="BI280" s="118"/>
      <c r="BJ280" s="118"/>
      <c r="BK280" s="118"/>
      <c r="BL280" s="118"/>
      <c r="BM280" s="118"/>
      <c r="BN280" s="118"/>
      <c r="BO280" s="118">
        <v>0.0</v>
      </c>
      <c r="BP280" s="118">
        <v>0.0</v>
      </c>
      <c r="BQ280" s="118"/>
      <c r="BR280" s="118"/>
      <c r="BS280" s="118">
        <v>0.0</v>
      </c>
      <c r="BT280" s="118">
        <v>0.0</v>
      </c>
      <c r="BU280" s="118">
        <v>0.0</v>
      </c>
      <c r="BV280" s="118">
        <v>0.0</v>
      </c>
      <c r="BW280" s="118"/>
      <c r="BX280" s="118"/>
      <c r="BY280" s="118"/>
      <c r="BZ280" s="118"/>
      <c r="CA280" s="119">
        <v>45813.0</v>
      </c>
      <c r="CB280" s="117" t="s">
        <v>369</v>
      </c>
      <c r="CC280" s="117" t="s">
        <v>575</v>
      </c>
      <c r="CD280" s="117" t="s">
        <v>576</v>
      </c>
      <c r="CE280" s="118">
        <v>6178.29</v>
      </c>
      <c r="CF280" s="118">
        <v>25.0</v>
      </c>
      <c r="CG280" s="118">
        <v>23.0</v>
      </c>
      <c r="CH280" s="117" t="s">
        <v>247</v>
      </c>
      <c r="CI280" s="117"/>
      <c r="CJ280" s="117"/>
      <c r="CK280" s="117" t="s">
        <v>372</v>
      </c>
      <c r="CL280" s="119">
        <v>46179.0</v>
      </c>
      <c r="CM280" s="117" t="s">
        <v>358</v>
      </c>
    </row>
    <row r="281">
      <c r="A281" s="114" t="s">
        <v>744</v>
      </c>
      <c r="B281" s="114" t="s">
        <v>199</v>
      </c>
      <c r="C281" s="114" t="s">
        <v>24</v>
      </c>
      <c r="D281" s="114" t="s">
        <v>348</v>
      </c>
      <c r="E281" s="114" t="s">
        <v>349</v>
      </c>
      <c r="F281" s="114"/>
      <c r="G281" s="114"/>
      <c r="H281" s="114"/>
      <c r="I281" s="115">
        <v>13118.0</v>
      </c>
      <c r="J281" s="114" t="s">
        <v>835</v>
      </c>
      <c r="K281" s="114" t="s">
        <v>350</v>
      </c>
      <c r="L281" s="116">
        <v>45813.0</v>
      </c>
      <c r="M281" s="114" t="s">
        <v>351</v>
      </c>
      <c r="N281" s="115">
        <v>6.0</v>
      </c>
      <c r="O281" s="114" t="s">
        <v>352</v>
      </c>
      <c r="P281" s="114" t="s">
        <v>975</v>
      </c>
      <c r="Q281" s="115">
        <v>4812.13971649814</v>
      </c>
      <c r="R281" s="115"/>
      <c r="S281" s="115"/>
      <c r="T281" s="115"/>
      <c r="U281" s="115"/>
      <c r="V281" s="115">
        <v>4812.13971649814</v>
      </c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>
        <v>0.0</v>
      </c>
      <c r="AH281" s="115">
        <v>0.0</v>
      </c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>
        <v>6504.419956122719</v>
      </c>
      <c r="AX281" s="115">
        <v>-5379.68198079421</v>
      </c>
      <c r="AY281" s="115">
        <v>4323.167399971513</v>
      </c>
      <c r="AZ281" s="115">
        <v>-1034.8925000000002</v>
      </c>
      <c r="BA281" s="115">
        <v>3900.4700030836552</v>
      </c>
      <c r="BB281" s="115">
        <v>-2198.03746804082</v>
      </c>
      <c r="BC281" s="115">
        <v>5051.545382989627</v>
      </c>
      <c r="BD281" s="115">
        <v>-2877.097400150678</v>
      </c>
      <c r="BE281" s="115">
        <v>2898.1038687879704</v>
      </c>
      <c r="BF281" s="115">
        <v>-3370.1193165840846</v>
      </c>
      <c r="BG281" s="115"/>
      <c r="BH281" s="115"/>
      <c r="BI281" s="115"/>
      <c r="BJ281" s="115"/>
      <c r="BK281" s="115"/>
      <c r="BL281" s="115"/>
      <c r="BM281" s="115"/>
      <c r="BN281" s="115"/>
      <c r="BO281" s="115">
        <v>0.0</v>
      </c>
      <c r="BP281" s="115">
        <v>0.0</v>
      </c>
      <c r="BQ281" s="115"/>
      <c r="BR281" s="115"/>
      <c r="BS281" s="115">
        <v>0.0</v>
      </c>
      <c r="BT281" s="115">
        <v>0.0</v>
      </c>
      <c r="BU281" s="115">
        <v>0.0</v>
      </c>
      <c r="BV281" s="115">
        <v>0.0</v>
      </c>
      <c r="BW281" s="115"/>
      <c r="BX281" s="115"/>
      <c r="BY281" s="115"/>
      <c r="BZ281" s="115"/>
      <c r="CA281" s="116">
        <v>45813.0</v>
      </c>
      <c r="CB281" s="114" t="s">
        <v>354</v>
      </c>
      <c r="CC281" s="114" t="s">
        <v>355</v>
      </c>
      <c r="CD281" s="114" t="s">
        <v>356</v>
      </c>
      <c r="CE281" s="115">
        <v>10614.98</v>
      </c>
      <c r="CF281" s="115">
        <v>25.0</v>
      </c>
      <c r="CG281" s="115">
        <v>23.0</v>
      </c>
      <c r="CH281" s="114" t="s">
        <v>24</v>
      </c>
      <c r="CI281" s="114"/>
      <c r="CJ281" s="114"/>
      <c r="CK281" s="114" t="s">
        <v>357</v>
      </c>
      <c r="CL281" s="116">
        <v>46179.0</v>
      </c>
      <c r="CM281" s="114" t="s">
        <v>358</v>
      </c>
    </row>
    <row r="282">
      <c r="A282" s="117" t="s">
        <v>659</v>
      </c>
      <c r="B282" s="117" t="s">
        <v>660</v>
      </c>
      <c r="C282" s="117" t="s">
        <v>25</v>
      </c>
      <c r="D282" s="117" t="s">
        <v>382</v>
      </c>
      <c r="E282" s="117" t="s">
        <v>349</v>
      </c>
      <c r="F282" s="117"/>
      <c r="G282" s="117"/>
      <c r="H282" s="117"/>
      <c r="I282" s="118">
        <v>13799.0</v>
      </c>
      <c r="J282" s="117" t="s">
        <v>868</v>
      </c>
      <c r="K282" s="117" t="s">
        <v>383</v>
      </c>
      <c r="L282" s="119">
        <v>45813.0</v>
      </c>
      <c r="M282" s="117" t="s">
        <v>351</v>
      </c>
      <c r="N282" s="118">
        <v>6.0</v>
      </c>
      <c r="O282" s="117" t="s">
        <v>352</v>
      </c>
      <c r="P282" s="117" t="s">
        <v>975</v>
      </c>
      <c r="Q282" s="118">
        <v>-1219.5933062613503</v>
      </c>
      <c r="R282" s="118"/>
      <c r="S282" s="118"/>
      <c r="T282" s="118"/>
      <c r="U282" s="118"/>
      <c r="V282" s="118">
        <v>-1219.5933062613503</v>
      </c>
      <c r="W282" s="118"/>
      <c r="X282" s="118"/>
      <c r="Y282" s="118"/>
      <c r="Z282" s="118"/>
      <c r="AA282" s="118"/>
      <c r="AB282" s="118"/>
      <c r="AC282" s="118"/>
      <c r="AD282" s="118"/>
      <c r="AE282" s="118"/>
      <c r="AF282" s="118"/>
      <c r="AG282" s="118">
        <v>0.0</v>
      </c>
      <c r="AH282" s="118">
        <v>0.0</v>
      </c>
      <c r="AI282" s="118"/>
      <c r="AJ282" s="118"/>
      <c r="AK282" s="118"/>
      <c r="AL282" s="118"/>
      <c r="AM282" s="118"/>
      <c r="AN282" s="118"/>
      <c r="AO282" s="118"/>
      <c r="AP282" s="118"/>
      <c r="AQ282" s="118"/>
      <c r="AR282" s="118"/>
      <c r="AS282" s="118"/>
      <c r="AT282" s="118"/>
      <c r="AU282" s="118"/>
      <c r="AV282" s="118"/>
      <c r="AW282" s="118">
        <v>11184.929088832523</v>
      </c>
      <c r="AX282" s="118">
        <v>-96487.49305941851</v>
      </c>
      <c r="AY282" s="118">
        <v>11594.928030384699</v>
      </c>
      <c r="AZ282" s="118">
        <v>-60142.20204201122</v>
      </c>
      <c r="BA282" s="118">
        <v>12930.636954517982</v>
      </c>
      <c r="BB282" s="118">
        <v>-35958.57908428228</v>
      </c>
      <c r="BC282" s="118">
        <v>10401.70938539422</v>
      </c>
      <c r="BD282" s="118">
        <v>-21905.234858248892</v>
      </c>
      <c r="BE282" s="118">
        <v>17067.10749010234</v>
      </c>
      <c r="BF282" s="118">
        <v>-28591.524147011973</v>
      </c>
      <c r="BG282" s="118"/>
      <c r="BH282" s="118"/>
      <c r="BI282" s="118"/>
      <c r="BJ282" s="118"/>
      <c r="BK282" s="118"/>
      <c r="BL282" s="118"/>
      <c r="BM282" s="118"/>
      <c r="BN282" s="118"/>
      <c r="BO282" s="118">
        <v>0.0</v>
      </c>
      <c r="BP282" s="118">
        <v>0.0</v>
      </c>
      <c r="BQ282" s="118"/>
      <c r="BR282" s="118"/>
      <c r="BS282" s="118">
        <v>0.0</v>
      </c>
      <c r="BT282" s="118">
        <v>0.0</v>
      </c>
      <c r="BU282" s="118">
        <v>0.0</v>
      </c>
      <c r="BV282" s="118">
        <v>0.0</v>
      </c>
      <c r="BW282" s="118"/>
      <c r="BX282" s="118"/>
      <c r="BY282" s="118"/>
      <c r="BZ282" s="118"/>
      <c r="CA282" s="119">
        <v>45813.0</v>
      </c>
      <c r="CB282" s="117" t="s">
        <v>384</v>
      </c>
      <c r="CC282" s="117" t="s">
        <v>385</v>
      </c>
      <c r="CD282" s="117" t="s">
        <v>386</v>
      </c>
      <c r="CE282" s="118">
        <v>10911.81</v>
      </c>
      <c r="CF282" s="118">
        <v>25.0</v>
      </c>
      <c r="CG282" s="118">
        <v>23.0</v>
      </c>
      <c r="CH282" s="117" t="s">
        <v>247</v>
      </c>
      <c r="CI282" s="117"/>
      <c r="CJ282" s="117"/>
      <c r="CK282" s="117" t="s">
        <v>372</v>
      </c>
      <c r="CL282" s="119">
        <v>46179.0</v>
      </c>
      <c r="CM282" s="117" t="s">
        <v>358</v>
      </c>
    </row>
    <row r="283">
      <c r="A283" s="114" t="s">
        <v>548</v>
      </c>
      <c r="B283" s="114" t="s">
        <v>805</v>
      </c>
      <c r="C283" s="114" t="s">
        <v>26</v>
      </c>
      <c r="D283" s="114" t="s">
        <v>395</v>
      </c>
      <c r="E283" s="114" t="s">
        <v>349</v>
      </c>
      <c r="F283" s="114"/>
      <c r="G283" s="114"/>
      <c r="H283" s="114"/>
      <c r="I283" s="115">
        <v>20975.0</v>
      </c>
      <c r="J283" s="114" t="s">
        <v>872</v>
      </c>
      <c r="K283" s="114" t="s">
        <v>396</v>
      </c>
      <c r="L283" s="116">
        <v>45813.0</v>
      </c>
      <c r="M283" s="114" t="s">
        <v>351</v>
      </c>
      <c r="N283" s="115">
        <v>6.0</v>
      </c>
      <c r="O283" s="114" t="s">
        <v>352</v>
      </c>
      <c r="P283" s="114" t="s">
        <v>975</v>
      </c>
      <c r="Q283" s="115">
        <v>-13530.743481709294</v>
      </c>
      <c r="R283" s="115"/>
      <c r="S283" s="115"/>
      <c r="T283" s="115"/>
      <c r="U283" s="115"/>
      <c r="V283" s="115">
        <v>-13530.743481709294</v>
      </c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>
        <v>0.0</v>
      </c>
      <c r="AH283" s="115">
        <v>0.0</v>
      </c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  <c r="AW283" s="115">
        <v>2970.0519961017744</v>
      </c>
      <c r="AX283" s="115">
        <v>-58717.525687919</v>
      </c>
      <c r="AY283" s="115">
        <v>3737.725115247782</v>
      </c>
      <c r="AZ283" s="115">
        <v>-38368.80539606089</v>
      </c>
      <c r="BA283" s="115">
        <v>1621.0731061953559</v>
      </c>
      <c r="BB283" s="115">
        <v>-22664.90598191125</v>
      </c>
      <c r="BC283" s="115">
        <v>3999.133165609376</v>
      </c>
      <c r="BD283" s="115">
        <v>-11917.965783282878</v>
      </c>
      <c r="BE283" s="115">
        <v>7172.219242483462</v>
      </c>
      <c r="BF283" s="115">
        <v>-20297.219500525858</v>
      </c>
      <c r="BG283" s="115"/>
      <c r="BH283" s="115"/>
      <c r="BI283" s="115"/>
      <c r="BJ283" s="115"/>
      <c r="BK283" s="115"/>
      <c r="BL283" s="115"/>
      <c r="BM283" s="115"/>
      <c r="BN283" s="115"/>
      <c r="BO283" s="115">
        <v>0.0</v>
      </c>
      <c r="BP283" s="115">
        <v>0.0</v>
      </c>
      <c r="BQ283" s="115"/>
      <c r="BR283" s="115"/>
      <c r="BS283" s="115">
        <v>0.0</v>
      </c>
      <c r="BT283" s="115">
        <v>0.0</v>
      </c>
      <c r="BU283" s="115">
        <v>0.0</v>
      </c>
      <c r="BV283" s="115">
        <v>0.0</v>
      </c>
      <c r="BW283" s="115"/>
      <c r="BX283" s="115"/>
      <c r="BY283" s="115"/>
      <c r="BZ283" s="115"/>
      <c r="CA283" s="116">
        <v>45813.0</v>
      </c>
      <c r="CB283" s="114" t="s">
        <v>384</v>
      </c>
      <c r="CC283" s="114" t="s">
        <v>396</v>
      </c>
      <c r="CD283" s="114" t="s">
        <v>397</v>
      </c>
      <c r="CE283" s="115">
        <v>17439.15</v>
      </c>
      <c r="CF283" s="115">
        <v>25.0</v>
      </c>
      <c r="CG283" s="115">
        <v>23.0</v>
      </c>
      <c r="CH283" s="114" t="s">
        <v>247</v>
      </c>
      <c r="CI283" s="114"/>
      <c r="CJ283" s="114"/>
      <c r="CK283" s="114" t="s">
        <v>372</v>
      </c>
      <c r="CL283" s="116">
        <v>46179.0</v>
      </c>
      <c r="CM283" s="114" t="s">
        <v>358</v>
      </c>
    </row>
    <row r="284">
      <c r="A284" s="117" t="s">
        <v>751</v>
      </c>
      <c r="B284" s="117" t="s">
        <v>116</v>
      </c>
      <c r="C284" s="117" t="s">
        <v>24</v>
      </c>
      <c r="D284" s="117" t="s">
        <v>360</v>
      </c>
      <c r="E284" s="117" t="s">
        <v>349</v>
      </c>
      <c r="F284" s="117"/>
      <c r="G284" s="117"/>
      <c r="H284" s="117"/>
      <c r="I284" s="118">
        <v>20166.0</v>
      </c>
      <c r="J284" s="117" t="s">
        <v>834</v>
      </c>
      <c r="K284" s="117" t="s">
        <v>361</v>
      </c>
      <c r="L284" s="119">
        <v>45813.0</v>
      </c>
      <c r="M284" s="117" t="s">
        <v>351</v>
      </c>
      <c r="N284" s="118">
        <v>6.0</v>
      </c>
      <c r="O284" s="117" t="s">
        <v>352</v>
      </c>
      <c r="P284" s="117" t="s">
        <v>975</v>
      </c>
      <c r="Q284" s="118">
        <v>726.5086443737753</v>
      </c>
      <c r="R284" s="118"/>
      <c r="S284" s="118"/>
      <c r="T284" s="118"/>
      <c r="U284" s="118"/>
      <c r="V284" s="118">
        <v>726.5086443737753</v>
      </c>
      <c r="W284" s="118"/>
      <c r="X284" s="118"/>
      <c r="Y284" s="118"/>
      <c r="Z284" s="118"/>
      <c r="AA284" s="118"/>
      <c r="AB284" s="118"/>
      <c r="AC284" s="118"/>
      <c r="AD284" s="118"/>
      <c r="AE284" s="118"/>
      <c r="AF284" s="118"/>
      <c r="AG284" s="118">
        <v>0.0</v>
      </c>
      <c r="AH284" s="118">
        <v>0.0</v>
      </c>
      <c r="AI284" s="118"/>
      <c r="AJ284" s="118"/>
      <c r="AK284" s="118"/>
      <c r="AL284" s="118"/>
      <c r="AM284" s="118"/>
      <c r="AN284" s="118"/>
      <c r="AO284" s="118"/>
      <c r="AP284" s="118"/>
      <c r="AQ284" s="118"/>
      <c r="AR284" s="118"/>
      <c r="AS284" s="118"/>
      <c r="AT284" s="118"/>
      <c r="AU284" s="118"/>
      <c r="AV284" s="118"/>
      <c r="AW284" s="118">
        <v>11023.088932886752</v>
      </c>
      <c r="AX284" s="118">
        <v>-25811.266746645008</v>
      </c>
      <c r="AY284" s="118">
        <v>12134.130376868909</v>
      </c>
      <c r="AZ284" s="118">
        <v>-17148.177739636245</v>
      </c>
      <c r="BA284" s="118">
        <v>4447.76999706094</v>
      </c>
      <c r="BB284" s="118">
        <v>-12901.72807690702</v>
      </c>
      <c r="BC284" s="118">
        <v>5484.115507135795</v>
      </c>
      <c r="BD284" s="118">
        <v>-14829.512788897686</v>
      </c>
      <c r="BE284" s="118">
        <v>10069.342109604244</v>
      </c>
      <c r="BF284" s="118">
        <v>-9177.902907688434</v>
      </c>
      <c r="BG284" s="118"/>
      <c r="BH284" s="118"/>
      <c r="BI284" s="118"/>
      <c r="BJ284" s="118"/>
      <c r="BK284" s="118"/>
      <c r="BL284" s="118"/>
      <c r="BM284" s="118"/>
      <c r="BN284" s="118"/>
      <c r="BO284" s="118">
        <v>0.0</v>
      </c>
      <c r="BP284" s="118">
        <v>0.0</v>
      </c>
      <c r="BQ284" s="118"/>
      <c r="BR284" s="118"/>
      <c r="BS284" s="118">
        <v>0.0</v>
      </c>
      <c r="BT284" s="118">
        <v>0.0</v>
      </c>
      <c r="BU284" s="118">
        <v>0.0</v>
      </c>
      <c r="BV284" s="118">
        <v>0.0</v>
      </c>
      <c r="BW284" s="118"/>
      <c r="BX284" s="118"/>
      <c r="BY284" s="118"/>
      <c r="BZ284" s="118"/>
      <c r="CA284" s="119">
        <v>45813.0</v>
      </c>
      <c r="CB284" s="117" t="s">
        <v>362</v>
      </c>
      <c r="CC284" s="117" t="s">
        <v>363</v>
      </c>
      <c r="CD284" s="117" t="s">
        <v>364</v>
      </c>
      <c r="CE284" s="118">
        <v>5161.76</v>
      </c>
      <c r="CF284" s="118">
        <v>25.0</v>
      </c>
      <c r="CG284" s="118">
        <v>23.0</v>
      </c>
      <c r="CH284" s="117" t="s">
        <v>24</v>
      </c>
      <c r="CI284" s="117"/>
      <c r="CJ284" s="117"/>
      <c r="CK284" s="117" t="s">
        <v>357</v>
      </c>
      <c r="CL284" s="119">
        <v>46179.0</v>
      </c>
      <c r="CM284" s="117" t="s">
        <v>358</v>
      </c>
    </row>
    <row r="285">
      <c r="A285" s="114" t="s">
        <v>801</v>
      </c>
      <c r="B285" s="114" t="s">
        <v>151</v>
      </c>
      <c r="C285" s="114" t="s">
        <v>24</v>
      </c>
      <c r="D285" s="114" t="s">
        <v>469</v>
      </c>
      <c r="E285" s="114" t="s">
        <v>349</v>
      </c>
      <c r="F285" s="114"/>
      <c r="G285" s="114"/>
      <c r="H285" s="114"/>
      <c r="I285" s="115">
        <v>19943.0</v>
      </c>
      <c r="J285" s="114" t="s">
        <v>863</v>
      </c>
      <c r="K285" s="114" t="s">
        <v>470</v>
      </c>
      <c r="L285" s="116">
        <v>45813.0</v>
      </c>
      <c r="M285" s="114" t="s">
        <v>351</v>
      </c>
      <c r="N285" s="115">
        <v>6.0</v>
      </c>
      <c r="O285" s="114" t="s">
        <v>352</v>
      </c>
      <c r="P285" s="114" t="s">
        <v>975</v>
      </c>
      <c r="Q285" s="115">
        <v>1483.1886757629627</v>
      </c>
      <c r="R285" s="115"/>
      <c r="S285" s="115"/>
      <c r="T285" s="115"/>
      <c r="U285" s="115"/>
      <c r="V285" s="115">
        <v>1483.1886757629627</v>
      </c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>
        <v>0.0</v>
      </c>
      <c r="AH285" s="115">
        <v>0.0</v>
      </c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  <c r="AW285" s="115">
        <v>1624.7933989479156</v>
      </c>
      <c r="AX285" s="115">
        <v>-3016.0777637165497</v>
      </c>
      <c r="AY285" s="115">
        <v>670.656919116058</v>
      </c>
      <c r="AZ285" s="115">
        <v>-2060.765478327741</v>
      </c>
      <c r="BA285" s="115">
        <v>2381.165341061411</v>
      </c>
      <c r="BB285" s="115">
        <v>-1842.2650057663127</v>
      </c>
      <c r="BC285" s="115">
        <v>1651.8360443767924</v>
      </c>
      <c r="BD285" s="115">
        <v>-1116.0829152964798</v>
      </c>
      <c r="BE285" s="115">
        <v>1004.5480022356569</v>
      </c>
      <c r="BF285" s="115">
        <v>-1001.4007960208712</v>
      </c>
      <c r="BG285" s="115"/>
      <c r="BH285" s="115"/>
      <c r="BI285" s="115"/>
      <c r="BJ285" s="115"/>
      <c r="BK285" s="115"/>
      <c r="BL285" s="115"/>
      <c r="BM285" s="115"/>
      <c r="BN285" s="115"/>
      <c r="BO285" s="115">
        <v>0.0</v>
      </c>
      <c r="BP285" s="115">
        <v>0.0</v>
      </c>
      <c r="BQ285" s="115"/>
      <c r="BR285" s="115"/>
      <c r="BS285" s="115">
        <v>0.0</v>
      </c>
      <c r="BT285" s="115">
        <v>0.0</v>
      </c>
      <c r="BU285" s="115">
        <v>0.0</v>
      </c>
      <c r="BV285" s="115">
        <v>0.0</v>
      </c>
      <c r="BW285" s="115"/>
      <c r="BX285" s="115"/>
      <c r="BY285" s="115"/>
      <c r="BZ285" s="115"/>
      <c r="CA285" s="116">
        <v>45813.0</v>
      </c>
      <c r="CB285" s="114" t="s">
        <v>354</v>
      </c>
      <c r="CC285" s="114" t="s">
        <v>471</v>
      </c>
      <c r="CD285" s="114" t="s">
        <v>477</v>
      </c>
      <c r="CE285" s="115">
        <v>4547.22</v>
      </c>
      <c r="CF285" s="115">
        <v>25.0</v>
      </c>
      <c r="CG285" s="115">
        <v>23.0</v>
      </c>
      <c r="CH285" s="114" t="s">
        <v>24</v>
      </c>
      <c r="CI285" s="114"/>
      <c r="CJ285" s="114"/>
      <c r="CK285" s="114" t="s">
        <v>357</v>
      </c>
      <c r="CL285" s="116">
        <v>46179.0</v>
      </c>
      <c r="CM285" s="114" t="s">
        <v>358</v>
      </c>
    </row>
    <row r="286">
      <c r="A286" s="117" t="s">
        <v>655</v>
      </c>
      <c r="B286" s="117" t="s">
        <v>803</v>
      </c>
      <c r="C286" s="117" t="s">
        <v>25</v>
      </c>
      <c r="D286" s="117" t="s">
        <v>459</v>
      </c>
      <c r="E286" s="117" t="s">
        <v>349</v>
      </c>
      <c r="F286" s="117"/>
      <c r="G286" s="117"/>
      <c r="H286" s="117"/>
      <c r="I286" s="118">
        <v>21597.0</v>
      </c>
      <c r="J286" s="117" t="s">
        <v>870</v>
      </c>
      <c r="K286" s="117" t="s">
        <v>460</v>
      </c>
      <c r="L286" s="119">
        <v>45813.0</v>
      </c>
      <c r="M286" s="117" t="s">
        <v>351</v>
      </c>
      <c r="N286" s="118">
        <v>6.0</v>
      </c>
      <c r="O286" s="117" t="s">
        <v>352</v>
      </c>
      <c r="P286" s="117" t="s">
        <v>975</v>
      </c>
      <c r="Q286" s="118">
        <v>-2086.7270817744065</v>
      </c>
      <c r="R286" s="118"/>
      <c r="S286" s="118"/>
      <c r="T286" s="118"/>
      <c r="U286" s="118"/>
      <c r="V286" s="118">
        <v>-2086.7270817744065</v>
      </c>
      <c r="W286" s="118"/>
      <c r="X286" s="118"/>
      <c r="Y286" s="118"/>
      <c r="Z286" s="118"/>
      <c r="AA286" s="118"/>
      <c r="AB286" s="118"/>
      <c r="AC286" s="118"/>
      <c r="AD286" s="118"/>
      <c r="AE286" s="118"/>
      <c r="AF286" s="118"/>
      <c r="AG286" s="118">
        <v>0.0</v>
      </c>
      <c r="AH286" s="118">
        <v>0.0</v>
      </c>
      <c r="AI286" s="118"/>
      <c r="AJ286" s="118"/>
      <c r="AK286" s="118"/>
      <c r="AL286" s="118"/>
      <c r="AM286" s="118"/>
      <c r="AN286" s="118"/>
      <c r="AO286" s="118"/>
      <c r="AP286" s="118"/>
      <c r="AQ286" s="118"/>
      <c r="AR286" s="118"/>
      <c r="AS286" s="118"/>
      <c r="AT286" s="118"/>
      <c r="AU286" s="118"/>
      <c r="AV286" s="118"/>
      <c r="AW286" s="118">
        <v>10621.757058548501</v>
      </c>
      <c r="AX286" s="118">
        <v>-25350.488058352385</v>
      </c>
      <c r="AY286" s="118">
        <v>9195.38863042815</v>
      </c>
      <c r="AZ286" s="118">
        <v>-14513.810191411256</v>
      </c>
      <c r="BA286" s="118">
        <v>3601.4309988038567</v>
      </c>
      <c r="BB286" s="118">
        <v>-7219.504512863382</v>
      </c>
      <c r="BC286" s="118">
        <v>1339.1728740556773</v>
      </c>
      <c r="BD286" s="118">
        <v>-3023.2294786202256</v>
      </c>
      <c r="BE286" s="118">
        <v>3679.9565934209695</v>
      </c>
      <c r="BF286" s="118">
        <v>-5613.973502915947</v>
      </c>
      <c r="BG286" s="118"/>
      <c r="BH286" s="118"/>
      <c r="BI286" s="118"/>
      <c r="BJ286" s="118"/>
      <c r="BK286" s="118"/>
      <c r="BL286" s="118"/>
      <c r="BM286" s="118"/>
      <c r="BN286" s="118"/>
      <c r="BO286" s="118">
        <v>0.0</v>
      </c>
      <c r="BP286" s="118">
        <v>0.0</v>
      </c>
      <c r="BQ286" s="118"/>
      <c r="BR286" s="118"/>
      <c r="BS286" s="118">
        <v>0.0</v>
      </c>
      <c r="BT286" s="118">
        <v>0.0</v>
      </c>
      <c r="BU286" s="118">
        <v>0.0</v>
      </c>
      <c r="BV286" s="118">
        <v>0.0</v>
      </c>
      <c r="BW286" s="118"/>
      <c r="BX286" s="118"/>
      <c r="BY286" s="118"/>
      <c r="BZ286" s="118"/>
      <c r="CA286" s="119">
        <v>45813.0</v>
      </c>
      <c r="CB286" s="117" t="s">
        <v>384</v>
      </c>
      <c r="CC286" s="117" t="s">
        <v>461</v>
      </c>
      <c r="CD286" s="117" t="s">
        <v>501</v>
      </c>
      <c r="CE286" s="118">
        <v>7211.9</v>
      </c>
      <c r="CF286" s="118">
        <v>25.0</v>
      </c>
      <c r="CG286" s="118">
        <v>23.0</v>
      </c>
      <c r="CH286" s="117" t="s">
        <v>247</v>
      </c>
      <c r="CI286" s="117"/>
      <c r="CJ286" s="117"/>
      <c r="CK286" s="117" t="s">
        <v>372</v>
      </c>
      <c r="CL286" s="119">
        <v>46179.0</v>
      </c>
      <c r="CM286" s="117" t="s">
        <v>358</v>
      </c>
    </row>
    <row r="287">
      <c r="A287" s="114" t="s">
        <v>663</v>
      </c>
      <c r="B287" s="114" t="s">
        <v>664</v>
      </c>
      <c r="C287" s="114" t="s">
        <v>25</v>
      </c>
      <c r="D287" s="114" t="s">
        <v>444</v>
      </c>
      <c r="E287" s="114" t="s">
        <v>349</v>
      </c>
      <c r="F287" s="114"/>
      <c r="G287" s="114"/>
      <c r="H287" s="114"/>
      <c r="I287" s="115">
        <v>21334.0</v>
      </c>
      <c r="J287" s="114" t="s">
        <v>867</v>
      </c>
      <c r="K287" s="114" t="s">
        <v>445</v>
      </c>
      <c r="L287" s="116">
        <v>45813.0</v>
      </c>
      <c r="M287" s="114" t="s">
        <v>428</v>
      </c>
      <c r="N287" s="115">
        <v>6.0</v>
      </c>
      <c r="O287" s="114" t="s">
        <v>352</v>
      </c>
      <c r="P287" s="114" t="s">
        <v>975</v>
      </c>
      <c r="Q287" s="115">
        <v>0.0</v>
      </c>
      <c r="R287" s="115"/>
      <c r="S287" s="115"/>
      <c r="T287" s="115"/>
      <c r="U287" s="115"/>
      <c r="V287" s="115">
        <v>0.0</v>
      </c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>
        <v>0.0</v>
      </c>
      <c r="AH287" s="115">
        <v>0.0</v>
      </c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  <c r="AW287" s="115">
        <v>8319.26321266004</v>
      </c>
      <c r="AX287" s="115">
        <v>-62629.10855342095</v>
      </c>
      <c r="AY287" s="115">
        <v>8790.517863738292</v>
      </c>
      <c r="AZ287" s="115">
        <v>-43103.934644681554</v>
      </c>
      <c r="BA287" s="115">
        <v>8604.319626553943</v>
      </c>
      <c r="BB287" s="115">
        <v>-15137.515413010975</v>
      </c>
      <c r="BC287" s="115">
        <v>7409.8299574968605</v>
      </c>
      <c r="BD287" s="115">
        <v>-19005.687974870165</v>
      </c>
      <c r="BE287" s="115">
        <v>15920.471946069014</v>
      </c>
      <c r="BF287" s="115">
        <v>-10857.80971515274</v>
      </c>
      <c r="BG287" s="115"/>
      <c r="BH287" s="115"/>
      <c r="BI287" s="115"/>
      <c r="BJ287" s="115"/>
      <c r="BK287" s="115"/>
      <c r="BL287" s="115"/>
      <c r="BM287" s="115"/>
      <c r="BN287" s="115"/>
      <c r="BO287" s="115">
        <v>0.0</v>
      </c>
      <c r="BP287" s="115">
        <v>0.0</v>
      </c>
      <c r="BQ287" s="115"/>
      <c r="BR287" s="115"/>
      <c r="BS287" s="115">
        <v>0.0</v>
      </c>
      <c r="BT287" s="115">
        <v>0.0</v>
      </c>
      <c r="BU287" s="115">
        <v>0.0</v>
      </c>
      <c r="BV287" s="115">
        <v>0.0</v>
      </c>
      <c r="BW287" s="115"/>
      <c r="BX287" s="115"/>
      <c r="BY287" s="115"/>
      <c r="BZ287" s="115"/>
      <c r="CA287" s="116"/>
      <c r="CB287" s="114"/>
      <c r="CC287" s="114"/>
      <c r="CD287" s="114"/>
      <c r="CE287" s="115"/>
      <c r="CF287" s="115">
        <v>25.0</v>
      </c>
      <c r="CG287" s="115">
        <v>23.0</v>
      </c>
      <c r="CH287" s="114" t="s">
        <v>247</v>
      </c>
      <c r="CI287" s="114"/>
      <c r="CJ287" s="114"/>
      <c r="CK287" s="114"/>
      <c r="CL287" s="116">
        <v>366.0</v>
      </c>
      <c r="CM287" s="114" t="s">
        <v>358</v>
      </c>
    </row>
    <row r="288">
      <c r="A288" s="117"/>
      <c r="B288" s="117" t="s">
        <v>142</v>
      </c>
      <c r="C288" s="117" t="s">
        <v>24</v>
      </c>
      <c r="D288" s="117" t="s">
        <v>418</v>
      </c>
      <c r="E288" s="117" t="s">
        <v>349</v>
      </c>
      <c r="F288" s="117"/>
      <c r="G288" s="117"/>
      <c r="H288" s="117"/>
      <c r="I288" s="118">
        <v>22045.0</v>
      </c>
      <c r="J288" s="117" t="s">
        <v>834</v>
      </c>
      <c r="K288" s="117" t="s">
        <v>419</v>
      </c>
      <c r="L288" s="119">
        <v>45813.0</v>
      </c>
      <c r="M288" s="117" t="s">
        <v>351</v>
      </c>
      <c r="N288" s="118">
        <v>6.0</v>
      </c>
      <c r="O288" s="117" t="s">
        <v>352</v>
      </c>
      <c r="P288" s="117" t="s">
        <v>975</v>
      </c>
      <c r="Q288" s="118">
        <v>3360.565981963229</v>
      </c>
      <c r="R288" s="118"/>
      <c r="S288" s="118"/>
      <c r="T288" s="118"/>
      <c r="U288" s="118"/>
      <c r="V288" s="118">
        <v>3360.565981963229</v>
      </c>
      <c r="W288" s="118"/>
      <c r="X288" s="118"/>
      <c r="Y288" s="118"/>
      <c r="Z288" s="118"/>
      <c r="AA288" s="118"/>
      <c r="AB288" s="118"/>
      <c r="AC288" s="118"/>
      <c r="AD288" s="118"/>
      <c r="AE288" s="118"/>
      <c r="AF288" s="118"/>
      <c r="AG288" s="118">
        <v>0.0</v>
      </c>
      <c r="AH288" s="118">
        <v>0.0</v>
      </c>
      <c r="AI288" s="118"/>
      <c r="AJ288" s="118"/>
      <c r="AK288" s="118"/>
      <c r="AL288" s="118"/>
      <c r="AM288" s="118"/>
      <c r="AN288" s="118"/>
      <c r="AO288" s="118"/>
      <c r="AP288" s="118"/>
      <c r="AQ288" s="118"/>
      <c r="AR288" s="118"/>
      <c r="AS288" s="118"/>
      <c r="AT288" s="118"/>
      <c r="AU288" s="118"/>
      <c r="AV288" s="118"/>
      <c r="AW288" s="118">
        <v>11023.088932886752</v>
      </c>
      <c r="AX288" s="118">
        <v>-25811.266746645008</v>
      </c>
      <c r="AY288" s="118">
        <v>12134.130376868909</v>
      </c>
      <c r="AZ288" s="118">
        <v>-17148.177739636245</v>
      </c>
      <c r="BA288" s="118">
        <v>4447.76999706094</v>
      </c>
      <c r="BB288" s="118">
        <v>-12901.72807690702</v>
      </c>
      <c r="BC288" s="118">
        <v>5484.115507135795</v>
      </c>
      <c r="BD288" s="118">
        <v>-14829.512788897686</v>
      </c>
      <c r="BE288" s="118">
        <v>10069.342109604244</v>
      </c>
      <c r="BF288" s="118">
        <v>-9177.902907688434</v>
      </c>
      <c r="BG288" s="118"/>
      <c r="BH288" s="118"/>
      <c r="BI288" s="118"/>
      <c r="BJ288" s="118"/>
      <c r="BK288" s="118"/>
      <c r="BL288" s="118"/>
      <c r="BM288" s="118"/>
      <c r="BN288" s="118"/>
      <c r="BO288" s="118">
        <v>0.0</v>
      </c>
      <c r="BP288" s="118">
        <v>0.0</v>
      </c>
      <c r="BQ288" s="118"/>
      <c r="BR288" s="118"/>
      <c r="BS288" s="118">
        <v>0.0</v>
      </c>
      <c r="BT288" s="118">
        <v>0.0</v>
      </c>
      <c r="BU288" s="118">
        <v>0.0</v>
      </c>
      <c r="BV288" s="118">
        <v>0.0</v>
      </c>
      <c r="BW288" s="118"/>
      <c r="BX288" s="118"/>
      <c r="BY288" s="118"/>
      <c r="BZ288" s="118"/>
      <c r="CA288" s="119">
        <v>45813.0</v>
      </c>
      <c r="CB288" s="117" t="s">
        <v>354</v>
      </c>
      <c r="CC288" s="117" t="s">
        <v>420</v>
      </c>
      <c r="CD288" s="117" t="s">
        <v>421</v>
      </c>
      <c r="CE288" s="118">
        <v>4987.45</v>
      </c>
      <c r="CF288" s="118">
        <v>25.0</v>
      </c>
      <c r="CG288" s="118">
        <v>23.0</v>
      </c>
      <c r="CH288" s="117" t="s">
        <v>24</v>
      </c>
      <c r="CI288" s="117"/>
      <c r="CJ288" s="117"/>
      <c r="CK288" s="117" t="s">
        <v>357</v>
      </c>
      <c r="CL288" s="119">
        <v>46179.0</v>
      </c>
      <c r="CM288" s="117" t="s">
        <v>358</v>
      </c>
    </row>
    <row r="289">
      <c r="A289" s="114" t="s">
        <v>548</v>
      </c>
      <c r="B289" s="114" t="s">
        <v>813</v>
      </c>
      <c r="C289" s="114" t="s">
        <v>26</v>
      </c>
      <c r="D289" s="114" t="s">
        <v>395</v>
      </c>
      <c r="E289" s="114" t="s">
        <v>349</v>
      </c>
      <c r="F289" s="114"/>
      <c r="G289" s="114"/>
      <c r="H289" s="114"/>
      <c r="I289" s="115">
        <v>20405.0</v>
      </c>
      <c r="J289" s="114" t="s">
        <v>875</v>
      </c>
      <c r="K289" s="114" t="s">
        <v>396</v>
      </c>
      <c r="L289" s="116">
        <v>45813.0</v>
      </c>
      <c r="M289" s="114" t="s">
        <v>351</v>
      </c>
      <c r="N289" s="115">
        <v>6.0</v>
      </c>
      <c r="O289" s="114" t="s">
        <v>352</v>
      </c>
      <c r="P289" s="114" t="s">
        <v>975</v>
      </c>
      <c r="Q289" s="115">
        <v>-1726.640111223162</v>
      </c>
      <c r="R289" s="115"/>
      <c r="S289" s="115"/>
      <c r="T289" s="115"/>
      <c r="U289" s="115"/>
      <c r="V289" s="115">
        <v>-1726.640111223162</v>
      </c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>
        <v>0.0</v>
      </c>
      <c r="AH289" s="115">
        <v>0.0</v>
      </c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  <c r="AW289" s="115">
        <v>2326.770514992705</v>
      </c>
      <c r="AX289" s="115">
        <v>-596.59547163362</v>
      </c>
      <c r="AY289" s="115">
        <v>255.08144796346141</v>
      </c>
      <c r="AZ289" s="115">
        <v>-2088.58327488673</v>
      </c>
      <c r="BA289" s="115">
        <v>1474.998083339683</v>
      </c>
      <c r="BB289" s="115">
        <v>-362.74269472623143</v>
      </c>
      <c r="BC289" s="115">
        <v>1970.0871292110828</v>
      </c>
      <c r="BD289" s="115">
        <v>0.0</v>
      </c>
      <c r="BE289" s="115">
        <v>195.1246601255167</v>
      </c>
      <c r="BF289" s="115">
        <v>-1052.956400723148</v>
      </c>
      <c r="BG289" s="115"/>
      <c r="BH289" s="115"/>
      <c r="BI289" s="115"/>
      <c r="BJ289" s="115"/>
      <c r="BK289" s="115"/>
      <c r="BL289" s="115"/>
      <c r="BM289" s="115"/>
      <c r="BN289" s="115"/>
      <c r="BO289" s="115">
        <v>0.0</v>
      </c>
      <c r="BP289" s="115">
        <v>0.0</v>
      </c>
      <c r="BQ289" s="115"/>
      <c r="BR289" s="115"/>
      <c r="BS289" s="115">
        <v>0.0</v>
      </c>
      <c r="BT289" s="115">
        <v>0.0</v>
      </c>
      <c r="BU289" s="115">
        <v>0.0</v>
      </c>
      <c r="BV289" s="115">
        <v>0.0</v>
      </c>
      <c r="BW289" s="115"/>
      <c r="BX289" s="115"/>
      <c r="BY289" s="115"/>
      <c r="BZ289" s="115"/>
      <c r="CA289" s="116">
        <v>45813.0</v>
      </c>
      <c r="CB289" s="114" t="s">
        <v>384</v>
      </c>
      <c r="CC289" s="114" t="s">
        <v>396</v>
      </c>
      <c r="CD289" s="114" t="s">
        <v>397</v>
      </c>
      <c r="CE289" s="115">
        <v>4950.66</v>
      </c>
      <c r="CF289" s="115">
        <v>25.0</v>
      </c>
      <c r="CG289" s="115">
        <v>23.0</v>
      </c>
      <c r="CH289" s="114" t="s">
        <v>247</v>
      </c>
      <c r="CI289" s="114"/>
      <c r="CJ289" s="114"/>
      <c r="CK289" s="114" t="s">
        <v>372</v>
      </c>
      <c r="CL289" s="116">
        <v>46179.0</v>
      </c>
      <c r="CM289" s="114" t="s">
        <v>358</v>
      </c>
    </row>
    <row r="290">
      <c r="A290" s="117" t="s">
        <v>531</v>
      </c>
      <c r="B290" s="117" t="s">
        <v>812</v>
      </c>
      <c r="C290" s="117" t="s">
        <v>25</v>
      </c>
      <c r="D290" s="117" t="s">
        <v>389</v>
      </c>
      <c r="E290" s="117" t="s">
        <v>349</v>
      </c>
      <c r="F290" s="117"/>
      <c r="G290" s="117"/>
      <c r="H290" s="117"/>
      <c r="I290" s="118">
        <v>19840.0</v>
      </c>
      <c r="J290" s="117" t="s">
        <v>865</v>
      </c>
      <c r="K290" s="117" t="s">
        <v>390</v>
      </c>
      <c r="L290" s="119">
        <v>45813.0</v>
      </c>
      <c r="M290" s="117" t="s">
        <v>351</v>
      </c>
      <c r="N290" s="118">
        <v>6.0</v>
      </c>
      <c r="O290" s="117" t="s">
        <v>352</v>
      </c>
      <c r="P290" s="117" t="s">
        <v>975</v>
      </c>
      <c r="Q290" s="118">
        <v>1552.3873958263002</v>
      </c>
      <c r="R290" s="118"/>
      <c r="S290" s="118"/>
      <c r="T290" s="118"/>
      <c r="U290" s="118"/>
      <c r="V290" s="118">
        <v>1552.3873958263002</v>
      </c>
      <c r="W290" s="118"/>
      <c r="X290" s="118"/>
      <c r="Y290" s="118"/>
      <c r="Z290" s="118"/>
      <c r="AA290" s="118"/>
      <c r="AB290" s="118"/>
      <c r="AC290" s="118"/>
      <c r="AD290" s="118"/>
      <c r="AE290" s="118"/>
      <c r="AF290" s="118"/>
      <c r="AG290" s="118">
        <v>0.0</v>
      </c>
      <c r="AH290" s="118">
        <v>0.0</v>
      </c>
      <c r="AI290" s="118"/>
      <c r="AJ290" s="118"/>
      <c r="AK290" s="118"/>
      <c r="AL290" s="118"/>
      <c r="AM290" s="118"/>
      <c r="AN290" s="118"/>
      <c r="AO290" s="118"/>
      <c r="AP290" s="118"/>
      <c r="AQ290" s="118"/>
      <c r="AR290" s="118"/>
      <c r="AS290" s="118"/>
      <c r="AT290" s="118"/>
      <c r="AU290" s="118"/>
      <c r="AV290" s="118"/>
      <c r="AW290" s="118">
        <v>10892.112605580902</v>
      </c>
      <c r="AX290" s="118">
        <v>-24651.567619473462</v>
      </c>
      <c r="AY290" s="118">
        <v>7385.481928946681</v>
      </c>
      <c r="AZ290" s="118">
        <v>-24118.064305917513</v>
      </c>
      <c r="BA290" s="118">
        <v>9376.774876916748</v>
      </c>
      <c r="BB290" s="118">
        <v>-5201.793424083996</v>
      </c>
      <c r="BC290" s="118">
        <v>6215.003473979511</v>
      </c>
      <c r="BD290" s="118">
        <v>-8590.630634683657</v>
      </c>
      <c r="BE290" s="118">
        <v>11109.99259377399</v>
      </c>
      <c r="BF290" s="118">
        <v>-4559.383980237091</v>
      </c>
      <c r="BG290" s="118"/>
      <c r="BH290" s="118"/>
      <c r="BI290" s="118"/>
      <c r="BJ290" s="118"/>
      <c r="BK290" s="118"/>
      <c r="BL290" s="118"/>
      <c r="BM290" s="118"/>
      <c r="BN290" s="118"/>
      <c r="BO290" s="118">
        <v>0.0</v>
      </c>
      <c r="BP290" s="118">
        <v>0.0</v>
      </c>
      <c r="BQ290" s="118"/>
      <c r="BR290" s="118"/>
      <c r="BS290" s="118">
        <v>0.0</v>
      </c>
      <c r="BT290" s="118">
        <v>0.0</v>
      </c>
      <c r="BU290" s="118">
        <v>0.0</v>
      </c>
      <c r="BV290" s="118">
        <v>0.0</v>
      </c>
      <c r="BW290" s="118"/>
      <c r="BX290" s="118"/>
      <c r="BY290" s="118"/>
      <c r="BZ290" s="118"/>
      <c r="CA290" s="119">
        <v>45813.0</v>
      </c>
      <c r="CB290" s="117" t="s">
        <v>384</v>
      </c>
      <c r="CC290" s="117" t="s">
        <v>391</v>
      </c>
      <c r="CD290" s="117" t="s">
        <v>392</v>
      </c>
      <c r="CE290" s="118">
        <v>11234.42</v>
      </c>
      <c r="CF290" s="118">
        <v>25.0</v>
      </c>
      <c r="CG290" s="118">
        <v>23.0</v>
      </c>
      <c r="CH290" s="117" t="s">
        <v>247</v>
      </c>
      <c r="CI290" s="117"/>
      <c r="CJ290" s="117"/>
      <c r="CK290" s="117" t="s">
        <v>357</v>
      </c>
      <c r="CL290" s="119">
        <v>46179.0</v>
      </c>
      <c r="CM290" s="117" t="s">
        <v>358</v>
      </c>
    </row>
    <row r="291">
      <c r="A291" s="114" t="s">
        <v>801</v>
      </c>
      <c r="B291" s="114" t="s">
        <v>129</v>
      </c>
      <c r="C291" s="114" t="s">
        <v>24</v>
      </c>
      <c r="D291" s="114" t="s">
        <v>469</v>
      </c>
      <c r="E291" s="114" t="s">
        <v>349</v>
      </c>
      <c r="F291" s="114"/>
      <c r="G291" s="114"/>
      <c r="H291" s="114"/>
      <c r="I291" s="115">
        <v>19942.0</v>
      </c>
      <c r="J291" s="114" t="s">
        <v>835</v>
      </c>
      <c r="K291" s="114" t="s">
        <v>470</v>
      </c>
      <c r="L291" s="116">
        <v>45813.0</v>
      </c>
      <c r="M291" s="114" t="s">
        <v>428</v>
      </c>
      <c r="N291" s="115">
        <v>6.0</v>
      </c>
      <c r="O291" s="114" t="s">
        <v>352</v>
      </c>
      <c r="P291" s="114" t="s">
        <v>975</v>
      </c>
      <c r="Q291" s="115">
        <v>0.0</v>
      </c>
      <c r="R291" s="115"/>
      <c r="S291" s="115"/>
      <c r="T291" s="115"/>
      <c r="U291" s="115"/>
      <c r="V291" s="115">
        <v>0.0</v>
      </c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>
        <v>0.0</v>
      </c>
      <c r="AH291" s="115">
        <v>0.0</v>
      </c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  <c r="AW291" s="115">
        <v>6504.419956122719</v>
      </c>
      <c r="AX291" s="115">
        <v>-5379.68198079421</v>
      </c>
      <c r="AY291" s="115">
        <v>4323.167399971513</v>
      </c>
      <c r="AZ291" s="115">
        <v>-1034.8925000000002</v>
      </c>
      <c r="BA291" s="115">
        <v>3900.4700030836552</v>
      </c>
      <c r="BB291" s="115">
        <v>-2198.03746804082</v>
      </c>
      <c r="BC291" s="115">
        <v>5051.545382989627</v>
      </c>
      <c r="BD291" s="115">
        <v>-2877.097400150678</v>
      </c>
      <c r="BE291" s="115">
        <v>2898.1038687879704</v>
      </c>
      <c r="BF291" s="115">
        <v>-3370.1193165840846</v>
      </c>
      <c r="BG291" s="115"/>
      <c r="BH291" s="115"/>
      <c r="BI291" s="115"/>
      <c r="BJ291" s="115"/>
      <c r="BK291" s="115"/>
      <c r="BL291" s="115"/>
      <c r="BM291" s="115"/>
      <c r="BN291" s="115"/>
      <c r="BO291" s="115">
        <v>0.0</v>
      </c>
      <c r="BP291" s="115">
        <v>0.0</v>
      </c>
      <c r="BQ291" s="115"/>
      <c r="BR291" s="115"/>
      <c r="BS291" s="115">
        <v>0.0</v>
      </c>
      <c r="BT291" s="115">
        <v>0.0</v>
      </c>
      <c r="BU291" s="115">
        <v>0.0</v>
      </c>
      <c r="BV291" s="115">
        <v>0.0</v>
      </c>
      <c r="BW291" s="115"/>
      <c r="BX291" s="115"/>
      <c r="BY291" s="115"/>
      <c r="BZ291" s="115"/>
      <c r="CA291" s="116"/>
      <c r="CB291" s="114"/>
      <c r="CC291" s="114"/>
      <c r="CD291" s="114"/>
      <c r="CE291" s="115"/>
      <c r="CF291" s="115">
        <v>25.0</v>
      </c>
      <c r="CG291" s="115">
        <v>23.0</v>
      </c>
      <c r="CH291" s="114" t="s">
        <v>24</v>
      </c>
      <c r="CI291" s="114"/>
      <c r="CJ291" s="114"/>
      <c r="CK291" s="114"/>
      <c r="CL291" s="116">
        <v>366.0</v>
      </c>
      <c r="CM291" s="114" t="s">
        <v>358</v>
      </c>
    </row>
    <row r="292">
      <c r="A292" s="117" t="s">
        <v>795</v>
      </c>
      <c r="B292" s="117" t="s">
        <v>804</v>
      </c>
      <c r="C292" s="117" t="s">
        <v>25</v>
      </c>
      <c r="D292" s="117" t="s">
        <v>437</v>
      </c>
      <c r="E292" s="117" t="s">
        <v>349</v>
      </c>
      <c r="F292" s="117"/>
      <c r="G292" s="117"/>
      <c r="H292" s="117"/>
      <c r="I292" s="118">
        <v>21792.0</v>
      </c>
      <c r="J292" s="117" t="s">
        <v>832</v>
      </c>
      <c r="K292" s="117" t="s">
        <v>438</v>
      </c>
      <c r="L292" s="119">
        <v>45813.0</v>
      </c>
      <c r="M292" s="117" t="s">
        <v>351</v>
      </c>
      <c r="N292" s="118">
        <v>6.0</v>
      </c>
      <c r="O292" s="117" t="s">
        <v>352</v>
      </c>
      <c r="P292" s="117" t="s">
        <v>975</v>
      </c>
      <c r="Q292" s="118">
        <v>-203.75380442935113</v>
      </c>
      <c r="R292" s="118"/>
      <c r="S292" s="118"/>
      <c r="T292" s="118"/>
      <c r="U292" s="118"/>
      <c r="V292" s="118">
        <v>-203.75380442935113</v>
      </c>
      <c r="W292" s="118"/>
      <c r="X292" s="118"/>
      <c r="Y292" s="118"/>
      <c r="Z292" s="118"/>
      <c r="AA292" s="118"/>
      <c r="AB292" s="118"/>
      <c r="AC292" s="118"/>
      <c r="AD292" s="118"/>
      <c r="AE292" s="118"/>
      <c r="AF292" s="118"/>
      <c r="AG292" s="118">
        <v>0.0</v>
      </c>
      <c r="AH292" s="118">
        <v>0.0</v>
      </c>
      <c r="AI292" s="118"/>
      <c r="AJ292" s="118"/>
      <c r="AK292" s="118"/>
      <c r="AL292" s="118"/>
      <c r="AM292" s="118"/>
      <c r="AN292" s="118"/>
      <c r="AO292" s="118"/>
      <c r="AP292" s="118"/>
      <c r="AQ292" s="118"/>
      <c r="AR292" s="118"/>
      <c r="AS292" s="118"/>
      <c r="AT292" s="118"/>
      <c r="AU292" s="118"/>
      <c r="AV292" s="118"/>
      <c r="AW292" s="118">
        <v>30060.895093085797</v>
      </c>
      <c r="AX292" s="118">
        <v>-44509.93482074301</v>
      </c>
      <c r="AY292" s="118">
        <v>29704.06448947659</v>
      </c>
      <c r="AZ292" s="118">
        <v>-28954.154103869358</v>
      </c>
      <c r="BA292" s="118">
        <v>16355.104404989233</v>
      </c>
      <c r="BB292" s="118">
        <v>-29668.235052328968</v>
      </c>
      <c r="BC292" s="118">
        <v>16431.177726469778</v>
      </c>
      <c r="BD292" s="118">
        <v>-17320.533538515494</v>
      </c>
      <c r="BE292" s="118">
        <v>9893.723601334774</v>
      </c>
      <c r="BF292" s="118">
        <v>-22317.498436628786</v>
      </c>
      <c r="BG292" s="118"/>
      <c r="BH292" s="118"/>
      <c r="BI292" s="118"/>
      <c r="BJ292" s="118"/>
      <c r="BK292" s="118"/>
      <c r="BL292" s="118"/>
      <c r="BM292" s="118"/>
      <c r="BN292" s="118"/>
      <c r="BO292" s="118">
        <v>0.0</v>
      </c>
      <c r="BP292" s="118">
        <v>0.0</v>
      </c>
      <c r="BQ292" s="118"/>
      <c r="BR292" s="118"/>
      <c r="BS292" s="118">
        <v>0.0</v>
      </c>
      <c r="BT292" s="118">
        <v>0.0</v>
      </c>
      <c r="BU292" s="118">
        <v>0.0</v>
      </c>
      <c r="BV292" s="118">
        <v>0.0</v>
      </c>
      <c r="BW292" s="118"/>
      <c r="BX292" s="118"/>
      <c r="BY292" s="118"/>
      <c r="BZ292" s="118"/>
      <c r="CA292" s="119">
        <v>45813.0</v>
      </c>
      <c r="CB292" s="117" t="s">
        <v>354</v>
      </c>
      <c r="CC292" s="117" t="s">
        <v>466</v>
      </c>
      <c r="CD292" s="117" t="s">
        <v>467</v>
      </c>
      <c r="CE292" s="118">
        <v>4263.39</v>
      </c>
      <c r="CF292" s="118">
        <v>25.0</v>
      </c>
      <c r="CG292" s="118">
        <v>23.0</v>
      </c>
      <c r="CH292" s="117" t="s">
        <v>247</v>
      </c>
      <c r="CI292" s="117"/>
      <c r="CJ292" s="117"/>
      <c r="CK292" s="117" t="s">
        <v>372</v>
      </c>
      <c r="CL292" s="119">
        <v>46179.0</v>
      </c>
      <c r="CM292" s="117" t="s">
        <v>358</v>
      </c>
    </row>
    <row r="293">
      <c r="A293" s="114" t="s">
        <v>533</v>
      </c>
      <c r="B293" s="114" t="s">
        <v>810</v>
      </c>
      <c r="C293" s="114" t="s">
        <v>27</v>
      </c>
      <c r="D293" s="114" t="s">
        <v>426</v>
      </c>
      <c r="E293" s="114" t="s">
        <v>349</v>
      </c>
      <c r="F293" s="114"/>
      <c r="G293" s="114"/>
      <c r="H293" s="114"/>
      <c r="I293" s="115">
        <v>21674.0</v>
      </c>
      <c r="J293" s="114" t="s">
        <v>880</v>
      </c>
      <c r="K293" s="114" t="s">
        <v>427</v>
      </c>
      <c r="L293" s="116">
        <v>45813.0</v>
      </c>
      <c r="M293" s="114" t="s">
        <v>428</v>
      </c>
      <c r="N293" s="115">
        <v>6.0</v>
      </c>
      <c r="O293" s="114" t="s">
        <v>352</v>
      </c>
      <c r="P293" s="114" t="s">
        <v>975</v>
      </c>
      <c r="Q293" s="115">
        <v>-762.5166062841554</v>
      </c>
      <c r="R293" s="115"/>
      <c r="S293" s="115"/>
      <c r="T293" s="115"/>
      <c r="U293" s="115"/>
      <c r="V293" s="115">
        <v>-762.5166062841554</v>
      </c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>
        <v>0.0</v>
      </c>
      <c r="AH293" s="115">
        <v>0.0</v>
      </c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  <c r="AW293" s="115">
        <v>16172.349781690762</v>
      </c>
      <c r="AX293" s="115">
        <v>-15296.572016524242</v>
      </c>
      <c r="AY293" s="115">
        <v>16801.87012816445</v>
      </c>
      <c r="AZ293" s="115">
        <v>-13282.162500994285</v>
      </c>
      <c r="BA293" s="115">
        <v>4787.187557875283</v>
      </c>
      <c r="BB293" s="115">
        <v>-7595.137964802339</v>
      </c>
      <c r="BC293" s="115">
        <v>6296.618756504383</v>
      </c>
      <c r="BD293" s="115">
        <v>-6401.400708261834</v>
      </c>
      <c r="BE293" s="115">
        <v>4872.271230856857</v>
      </c>
      <c r="BF293" s="115">
        <v>-7575.439686026461</v>
      </c>
      <c r="BG293" s="115"/>
      <c r="BH293" s="115"/>
      <c r="BI293" s="115"/>
      <c r="BJ293" s="115"/>
      <c r="BK293" s="115"/>
      <c r="BL293" s="115"/>
      <c r="BM293" s="115"/>
      <c r="BN293" s="115"/>
      <c r="BO293" s="115">
        <v>0.0</v>
      </c>
      <c r="BP293" s="115">
        <v>0.0</v>
      </c>
      <c r="BQ293" s="115"/>
      <c r="BR293" s="115"/>
      <c r="BS293" s="115">
        <v>0.0</v>
      </c>
      <c r="BT293" s="115">
        <v>0.0</v>
      </c>
      <c r="BU293" s="115">
        <v>0.0</v>
      </c>
      <c r="BV293" s="115">
        <v>0.0</v>
      </c>
      <c r="BW293" s="115"/>
      <c r="BX293" s="115"/>
      <c r="BY293" s="115"/>
      <c r="BZ293" s="115"/>
      <c r="CA293" s="116">
        <v>45813.0</v>
      </c>
      <c r="CB293" s="114" t="s">
        <v>369</v>
      </c>
      <c r="CC293" s="114" t="s">
        <v>429</v>
      </c>
      <c r="CD293" s="114" t="s">
        <v>430</v>
      </c>
      <c r="CE293" s="115">
        <v>5292.91</v>
      </c>
      <c r="CF293" s="115">
        <v>25.0</v>
      </c>
      <c r="CG293" s="115">
        <v>23.0</v>
      </c>
      <c r="CH293" s="114" t="s">
        <v>247</v>
      </c>
      <c r="CI293" s="114"/>
      <c r="CJ293" s="114"/>
      <c r="CK293" s="114" t="s">
        <v>372</v>
      </c>
      <c r="CL293" s="116">
        <v>46179.0</v>
      </c>
      <c r="CM293" s="114" t="s">
        <v>358</v>
      </c>
    </row>
    <row r="294">
      <c r="A294" s="117" t="s">
        <v>643</v>
      </c>
      <c r="B294" s="117" t="s">
        <v>159</v>
      </c>
      <c r="C294" s="117" t="s">
        <v>24</v>
      </c>
      <c r="D294" s="117" t="s">
        <v>469</v>
      </c>
      <c r="E294" s="117" t="s">
        <v>349</v>
      </c>
      <c r="F294" s="117"/>
      <c r="G294" s="117"/>
      <c r="H294" s="117"/>
      <c r="I294" s="118">
        <v>19915.0</v>
      </c>
      <c r="J294" s="117" t="s">
        <v>835</v>
      </c>
      <c r="K294" s="117" t="s">
        <v>470</v>
      </c>
      <c r="L294" s="119">
        <v>45813.0</v>
      </c>
      <c r="M294" s="117" t="s">
        <v>351</v>
      </c>
      <c r="N294" s="118">
        <v>6.0</v>
      </c>
      <c r="O294" s="117" t="s">
        <v>352</v>
      </c>
      <c r="P294" s="117" t="s">
        <v>975</v>
      </c>
      <c r="Q294" s="118">
        <v>-704.3293309959439</v>
      </c>
      <c r="R294" s="118"/>
      <c r="S294" s="118"/>
      <c r="T294" s="118"/>
      <c r="U294" s="118"/>
      <c r="V294" s="118">
        <v>-704.3293309959439</v>
      </c>
      <c r="W294" s="118"/>
      <c r="X294" s="118"/>
      <c r="Y294" s="118"/>
      <c r="Z294" s="118"/>
      <c r="AA294" s="118"/>
      <c r="AB294" s="118"/>
      <c r="AC294" s="118"/>
      <c r="AD294" s="118"/>
      <c r="AE294" s="118"/>
      <c r="AF294" s="118"/>
      <c r="AG294" s="118">
        <v>0.0</v>
      </c>
      <c r="AH294" s="118">
        <v>0.0</v>
      </c>
      <c r="AI294" s="118"/>
      <c r="AJ294" s="118"/>
      <c r="AK294" s="118"/>
      <c r="AL294" s="118"/>
      <c r="AM294" s="118"/>
      <c r="AN294" s="118"/>
      <c r="AO294" s="118"/>
      <c r="AP294" s="118"/>
      <c r="AQ294" s="118"/>
      <c r="AR294" s="118"/>
      <c r="AS294" s="118"/>
      <c r="AT294" s="118"/>
      <c r="AU294" s="118"/>
      <c r="AV294" s="118"/>
      <c r="AW294" s="118">
        <v>6504.419956122719</v>
      </c>
      <c r="AX294" s="118">
        <v>-5379.68198079421</v>
      </c>
      <c r="AY294" s="118">
        <v>4323.167399971513</v>
      </c>
      <c r="AZ294" s="118">
        <v>-1034.8925000000002</v>
      </c>
      <c r="BA294" s="118">
        <v>3900.4700030836552</v>
      </c>
      <c r="BB294" s="118">
        <v>-2198.03746804082</v>
      </c>
      <c r="BC294" s="118">
        <v>5051.545382989627</v>
      </c>
      <c r="BD294" s="118">
        <v>-2877.097400150678</v>
      </c>
      <c r="BE294" s="118">
        <v>2898.1038687879704</v>
      </c>
      <c r="BF294" s="118">
        <v>-3370.1193165840846</v>
      </c>
      <c r="BG294" s="118"/>
      <c r="BH294" s="118"/>
      <c r="BI294" s="118"/>
      <c r="BJ294" s="118"/>
      <c r="BK294" s="118"/>
      <c r="BL294" s="118"/>
      <c r="BM294" s="118"/>
      <c r="BN294" s="118"/>
      <c r="BO294" s="118">
        <v>0.0</v>
      </c>
      <c r="BP294" s="118">
        <v>0.0</v>
      </c>
      <c r="BQ294" s="118"/>
      <c r="BR294" s="118"/>
      <c r="BS294" s="118">
        <v>0.0</v>
      </c>
      <c r="BT294" s="118">
        <v>0.0</v>
      </c>
      <c r="BU294" s="118">
        <v>0.0</v>
      </c>
      <c r="BV294" s="118">
        <v>0.0</v>
      </c>
      <c r="BW294" s="118"/>
      <c r="BX294" s="118"/>
      <c r="BY294" s="118"/>
      <c r="BZ294" s="118"/>
      <c r="CA294" s="119">
        <v>45813.0</v>
      </c>
      <c r="CB294" s="117" t="s">
        <v>354</v>
      </c>
      <c r="CC294" s="117" t="s">
        <v>471</v>
      </c>
      <c r="CD294" s="117" t="s">
        <v>472</v>
      </c>
      <c r="CE294" s="118">
        <v>2495.33</v>
      </c>
      <c r="CF294" s="118">
        <v>25.0</v>
      </c>
      <c r="CG294" s="118">
        <v>23.0</v>
      </c>
      <c r="CH294" s="117" t="s">
        <v>24</v>
      </c>
      <c r="CI294" s="117"/>
      <c r="CJ294" s="117"/>
      <c r="CK294" s="117" t="s">
        <v>372</v>
      </c>
      <c r="CL294" s="119">
        <v>46179.0</v>
      </c>
      <c r="CM294" s="117" t="s">
        <v>358</v>
      </c>
    </row>
    <row r="295">
      <c r="A295" s="114" t="s">
        <v>463</v>
      </c>
      <c r="B295" s="114" t="s">
        <v>802</v>
      </c>
      <c r="C295" s="114" t="s">
        <v>27</v>
      </c>
      <c r="D295" s="114" t="s">
        <v>411</v>
      </c>
      <c r="E295" s="114" t="s">
        <v>349</v>
      </c>
      <c r="F295" s="114"/>
      <c r="G295" s="114"/>
      <c r="H295" s="114"/>
      <c r="I295" s="115">
        <v>12708.0</v>
      </c>
      <c r="J295" s="114" t="s">
        <v>876</v>
      </c>
      <c r="K295" s="114" t="s">
        <v>412</v>
      </c>
      <c r="L295" s="116">
        <v>45813.0</v>
      </c>
      <c r="M295" s="114" t="s">
        <v>351</v>
      </c>
      <c r="N295" s="115">
        <v>6.0</v>
      </c>
      <c r="O295" s="114" t="s">
        <v>352</v>
      </c>
      <c r="P295" s="114" t="s">
        <v>975</v>
      </c>
      <c r="Q295" s="115">
        <v>-1090.5971336283906</v>
      </c>
      <c r="R295" s="115"/>
      <c r="S295" s="115"/>
      <c r="T295" s="115"/>
      <c r="U295" s="115"/>
      <c r="V295" s="115">
        <v>-1090.5971336283906</v>
      </c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>
        <v>0.0</v>
      </c>
      <c r="AH295" s="115">
        <v>0.0</v>
      </c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>
        <v>11970.592347980528</v>
      </c>
      <c r="AX295" s="115">
        <v>-12021.024145751006</v>
      </c>
      <c r="AY295" s="115">
        <v>11040.193759615198</v>
      </c>
      <c r="AZ295" s="115">
        <v>-5794.335235738049</v>
      </c>
      <c r="BA295" s="115">
        <v>3411.427416591509</v>
      </c>
      <c r="BB295" s="115">
        <v>-1081.677850111323</v>
      </c>
      <c r="BC295" s="115">
        <v>2532.8733071140095</v>
      </c>
      <c r="BD295" s="115">
        <v>-402.96743745442825</v>
      </c>
      <c r="BE295" s="115">
        <v>2452.8131968113967</v>
      </c>
      <c r="BF295" s="115">
        <v>-2252.9694999907915</v>
      </c>
      <c r="BG295" s="115"/>
      <c r="BH295" s="115"/>
      <c r="BI295" s="115"/>
      <c r="BJ295" s="115"/>
      <c r="BK295" s="115"/>
      <c r="BL295" s="115"/>
      <c r="BM295" s="115"/>
      <c r="BN295" s="115"/>
      <c r="BO295" s="115">
        <v>0.0</v>
      </c>
      <c r="BP295" s="115">
        <v>0.0</v>
      </c>
      <c r="BQ295" s="115"/>
      <c r="BR295" s="115"/>
      <c r="BS295" s="115">
        <v>0.0</v>
      </c>
      <c r="BT295" s="115">
        <v>0.0</v>
      </c>
      <c r="BU295" s="115">
        <v>0.0</v>
      </c>
      <c r="BV295" s="115">
        <v>0.0</v>
      </c>
      <c r="BW295" s="115"/>
      <c r="BX295" s="115"/>
      <c r="BY295" s="115"/>
      <c r="BZ295" s="115"/>
      <c r="CA295" s="116">
        <v>45813.0</v>
      </c>
      <c r="CB295" s="114" t="s">
        <v>369</v>
      </c>
      <c r="CC295" s="114" t="s">
        <v>370</v>
      </c>
      <c r="CD295" s="114" t="s">
        <v>371</v>
      </c>
      <c r="CE295" s="115">
        <v>3383.45</v>
      </c>
      <c r="CF295" s="115">
        <v>25.0</v>
      </c>
      <c r="CG295" s="115">
        <v>23.0</v>
      </c>
      <c r="CH295" s="114" t="s">
        <v>247</v>
      </c>
      <c r="CI295" s="114"/>
      <c r="CJ295" s="114"/>
      <c r="CK295" s="114" t="s">
        <v>372</v>
      </c>
      <c r="CL295" s="116">
        <v>46179.0</v>
      </c>
      <c r="CM295" s="114" t="s">
        <v>358</v>
      </c>
    </row>
    <row r="296">
      <c r="A296" s="117" t="s">
        <v>641</v>
      </c>
      <c r="B296" s="117" t="s">
        <v>642</v>
      </c>
      <c r="C296" s="117" t="s">
        <v>25</v>
      </c>
      <c r="D296" s="117" t="s">
        <v>444</v>
      </c>
      <c r="E296" s="117" t="s">
        <v>349</v>
      </c>
      <c r="F296" s="117"/>
      <c r="G296" s="117"/>
      <c r="H296" s="117"/>
      <c r="I296" s="118">
        <v>21333.0</v>
      </c>
      <c r="J296" s="117" t="s">
        <v>867</v>
      </c>
      <c r="K296" s="117" t="s">
        <v>445</v>
      </c>
      <c r="L296" s="119">
        <v>45813.0</v>
      </c>
      <c r="M296" s="117" t="s">
        <v>351</v>
      </c>
      <c r="N296" s="118">
        <v>6.0</v>
      </c>
      <c r="O296" s="117" t="s">
        <v>352</v>
      </c>
      <c r="P296" s="117" t="s">
        <v>975</v>
      </c>
      <c r="Q296" s="118">
        <v>2804.0498813537324</v>
      </c>
      <c r="R296" s="118"/>
      <c r="S296" s="118"/>
      <c r="T296" s="118"/>
      <c r="U296" s="118"/>
      <c r="V296" s="118">
        <v>2804.0498813537324</v>
      </c>
      <c r="W296" s="118"/>
      <c r="X296" s="118"/>
      <c r="Y296" s="118"/>
      <c r="Z296" s="118"/>
      <c r="AA296" s="118"/>
      <c r="AB296" s="118"/>
      <c r="AC296" s="118"/>
      <c r="AD296" s="118"/>
      <c r="AE296" s="118"/>
      <c r="AF296" s="118"/>
      <c r="AG296" s="118">
        <v>0.0</v>
      </c>
      <c r="AH296" s="118">
        <v>0.0</v>
      </c>
      <c r="AI296" s="118"/>
      <c r="AJ296" s="118"/>
      <c r="AK296" s="118"/>
      <c r="AL296" s="118"/>
      <c r="AM296" s="118"/>
      <c r="AN296" s="118"/>
      <c r="AO296" s="118"/>
      <c r="AP296" s="118"/>
      <c r="AQ296" s="118"/>
      <c r="AR296" s="118"/>
      <c r="AS296" s="118"/>
      <c r="AT296" s="118"/>
      <c r="AU296" s="118"/>
      <c r="AV296" s="118"/>
      <c r="AW296" s="118">
        <v>8319.26321266004</v>
      </c>
      <c r="AX296" s="118">
        <v>-62629.10855342095</v>
      </c>
      <c r="AY296" s="118">
        <v>8790.517863738292</v>
      </c>
      <c r="AZ296" s="118">
        <v>-43103.934644681554</v>
      </c>
      <c r="BA296" s="118">
        <v>8604.319626553943</v>
      </c>
      <c r="BB296" s="118">
        <v>-15137.515413010975</v>
      </c>
      <c r="BC296" s="118">
        <v>7409.8299574968605</v>
      </c>
      <c r="BD296" s="118">
        <v>-19005.687974870165</v>
      </c>
      <c r="BE296" s="118">
        <v>15920.471946069014</v>
      </c>
      <c r="BF296" s="118">
        <v>-10857.80971515274</v>
      </c>
      <c r="BG296" s="118"/>
      <c r="BH296" s="118"/>
      <c r="BI296" s="118"/>
      <c r="BJ296" s="118"/>
      <c r="BK296" s="118"/>
      <c r="BL296" s="118"/>
      <c r="BM296" s="118"/>
      <c r="BN296" s="118"/>
      <c r="BO296" s="118">
        <v>0.0</v>
      </c>
      <c r="BP296" s="118">
        <v>0.0</v>
      </c>
      <c r="BQ296" s="118"/>
      <c r="BR296" s="118"/>
      <c r="BS296" s="118">
        <v>0.0</v>
      </c>
      <c r="BT296" s="118">
        <v>0.0</v>
      </c>
      <c r="BU296" s="118">
        <v>0.0</v>
      </c>
      <c r="BV296" s="118">
        <v>0.0</v>
      </c>
      <c r="BW296" s="118"/>
      <c r="BX296" s="118"/>
      <c r="BY296" s="118"/>
      <c r="BZ296" s="118"/>
      <c r="CA296" s="119">
        <v>45813.0</v>
      </c>
      <c r="CB296" s="117" t="s">
        <v>384</v>
      </c>
      <c r="CC296" s="117" t="s">
        <v>391</v>
      </c>
      <c r="CD296" s="117" t="s">
        <v>620</v>
      </c>
      <c r="CE296" s="118">
        <v>19259.78</v>
      </c>
      <c r="CF296" s="118">
        <v>25.0</v>
      </c>
      <c r="CG296" s="118">
        <v>23.0</v>
      </c>
      <c r="CH296" s="117" t="s">
        <v>247</v>
      </c>
      <c r="CI296" s="117"/>
      <c r="CJ296" s="117"/>
      <c r="CK296" s="117" t="s">
        <v>357</v>
      </c>
      <c r="CL296" s="119">
        <v>46179.0</v>
      </c>
      <c r="CM296" s="117" t="s">
        <v>358</v>
      </c>
    </row>
    <row r="297">
      <c r="A297" s="114" t="s">
        <v>679</v>
      </c>
      <c r="B297" s="114" t="s">
        <v>807</v>
      </c>
      <c r="C297" s="114" t="s">
        <v>27</v>
      </c>
      <c r="D297" s="114" t="s">
        <v>367</v>
      </c>
      <c r="E297" s="114" t="s">
        <v>349</v>
      </c>
      <c r="F297" s="114"/>
      <c r="G297" s="114"/>
      <c r="H297" s="114"/>
      <c r="I297" s="115">
        <v>13225.0</v>
      </c>
      <c r="J297" s="114" t="s">
        <v>868</v>
      </c>
      <c r="K297" s="114" t="s">
        <v>368</v>
      </c>
      <c r="L297" s="116">
        <v>45813.0</v>
      </c>
      <c r="M297" s="114" t="s">
        <v>351</v>
      </c>
      <c r="N297" s="115">
        <v>6.0</v>
      </c>
      <c r="O297" s="114" t="s">
        <v>352</v>
      </c>
      <c r="P297" s="114" t="s">
        <v>975</v>
      </c>
      <c r="Q297" s="115">
        <v>-9427.74590096667</v>
      </c>
      <c r="R297" s="115"/>
      <c r="S297" s="115"/>
      <c r="T297" s="115"/>
      <c r="U297" s="115"/>
      <c r="V297" s="115">
        <v>-9427.74590096667</v>
      </c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>
        <v>0.0</v>
      </c>
      <c r="AH297" s="115">
        <v>0.0</v>
      </c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  <c r="AW297" s="115">
        <v>11184.929088832523</v>
      </c>
      <c r="AX297" s="115">
        <v>-96487.49305941851</v>
      </c>
      <c r="AY297" s="115">
        <v>11594.928030384699</v>
      </c>
      <c r="AZ297" s="115">
        <v>-60142.20204201122</v>
      </c>
      <c r="BA297" s="115">
        <v>12930.636954517982</v>
      </c>
      <c r="BB297" s="115">
        <v>-35958.57908428228</v>
      </c>
      <c r="BC297" s="115">
        <v>10401.70938539422</v>
      </c>
      <c r="BD297" s="115">
        <v>-21905.234858248892</v>
      </c>
      <c r="BE297" s="115">
        <v>17067.10749010234</v>
      </c>
      <c r="BF297" s="115">
        <v>-28591.524147011973</v>
      </c>
      <c r="BG297" s="115"/>
      <c r="BH297" s="115"/>
      <c r="BI297" s="115"/>
      <c r="BJ297" s="115"/>
      <c r="BK297" s="115"/>
      <c r="BL297" s="115"/>
      <c r="BM297" s="115"/>
      <c r="BN297" s="115"/>
      <c r="BO297" s="115">
        <v>0.0</v>
      </c>
      <c r="BP297" s="115">
        <v>0.0</v>
      </c>
      <c r="BQ297" s="115"/>
      <c r="BR297" s="115"/>
      <c r="BS297" s="115">
        <v>0.0</v>
      </c>
      <c r="BT297" s="115">
        <v>0.0</v>
      </c>
      <c r="BU297" s="115">
        <v>0.0</v>
      </c>
      <c r="BV297" s="115">
        <v>0.0</v>
      </c>
      <c r="BW297" s="115"/>
      <c r="BX297" s="115"/>
      <c r="BY297" s="115"/>
      <c r="BZ297" s="115"/>
      <c r="CA297" s="116">
        <v>45813.0</v>
      </c>
      <c r="CB297" s="114" t="s">
        <v>369</v>
      </c>
      <c r="CC297" s="114" t="s">
        <v>370</v>
      </c>
      <c r="CD297" s="114" t="s">
        <v>371</v>
      </c>
      <c r="CE297" s="115">
        <v>10125.36</v>
      </c>
      <c r="CF297" s="115">
        <v>25.0</v>
      </c>
      <c r="CG297" s="115">
        <v>23.0</v>
      </c>
      <c r="CH297" s="114" t="s">
        <v>247</v>
      </c>
      <c r="CI297" s="114"/>
      <c r="CJ297" s="114"/>
      <c r="CK297" s="114" t="s">
        <v>372</v>
      </c>
      <c r="CL297" s="116">
        <v>46179.0</v>
      </c>
      <c r="CM297" s="114" t="s">
        <v>358</v>
      </c>
    </row>
    <row r="298">
      <c r="A298" s="117" t="s">
        <v>643</v>
      </c>
      <c r="B298" s="117" t="s">
        <v>152</v>
      </c>
      <c r="C298" s="117" t="s">
        <v>24</v>
      </c>
      <c r="D298" s="117" t="s">
        <v>469</v>
      </c>
      <c r="E298" s="117" t="s">
        <v>349</v>
      </c>
      <c r="F298" s="117"/>
      <c r="G298" s="117"/>
      <c r="H298" s="117"/>
      <c r="I298" s="118">
        <v>19909.0</v>
      </c>
      <c r="J298" s="117" t="s">
        <v>832</v>
      </c>
      <c r="K298" s="117" t="s">
        <v>470</v>
      </c>
      <c r="L298" s="119">
        <v>45813.0</v>
      </c>
      <c r="M298" s="117" t="s">
        <v>351</v>
      </c>
      <c r="N298" s="118">
        <v>6.0</v>
      </c>
      <c r="O298" s="117" t="s">
        <v>352</v>
      </c>
      <c r="P298" s="117" t="s">
        <v>975</v>
      </c>
      <c r="Q298" s="118">
        <v>227.03718840196944</v>
      </c>
      <c r="R298" s="118"/>
      <c r="S298" s="118"/>
      <c r="T298" s="118"/>
      <c r="U298" s="118"/>
      <c r="V298" s="118">
        <v>227.03718840196944</v>
      </c>
      <c r="W298" s="118"/>
      <c r="X298" s="118"/>
      <c r="Y298" s="118"/>
      <c r="Z298" s="118"/>
      <c r="AA298" s="118"/>
      <c r="AB298" s="118"/>
      <c r="AC298" s="118"/>
      <c r="AD298" s="118"/>
      <c r="AE298" s="118"/>
      <c r="AF298" s="118"/>
      <c r="AG298" s="118">
        <v>0.0</v>
      </c>
      <c r="AH298" s="118">
        <v>0.0</v>
      </c>
      <c r="AI298" s="118"/>
      <c r="AJ298" s="118"/>
      <c r="AK298" s="118"/>
      <c r="AL298" s="118"/>
      <c r="AM298" s="118"/>
      <c r="AN298" s="118"/>
      <c r="AO298" s="118"/>
      <c r="AP298" s="118"/>
      <c r="AQ298" s="118"/>
      <c r="AR298" s="118"/>
      <c r="AS298" s="118"/>
      <c r="AT298" s="118"/>
      <c r="AU298" s="118"/>
      <c r="AV298" s="118"/>
      <c r="AW298" s="118">
        <v>30060.895093085797</v>
      </c>
      <c r="AX298" s="118">
        <v>-44509.93482074301</v>
      </c>
      <c r="AY298" s="118">
        <v>29704.06448947659</v>
      </c>
      <c r="AZ298" s="118">
        <v>-28954.154103869358</v>
      </c>
      <c r="BA298" s="118">
        <v>16355.104404989233</v>
      </c>
      <c r="BB298" s="118">
        <v>-29668.235052328968</v>
      </c>
      <c r="BC298" s="118">
        <v>16431.177726469778</v>
      </c>
      <c r="BD298" s="118">
        <v>-17320.533538515494</v>
      </c>
      <c r="BE298" s="118">
        <v>9893.723601334774</v>
      </c>
      <c r="BF298" s="118">
        <v>-22317.498436628786</v>
      </c>
      <c r="BG298" s="118"/>
      <c r="BH298" s="118"/>
      <c r="BI298" s="118"/>
      <c r="BJ298" s="118"/>
      <c r="BK298" s="118"/>
      <c r="BL298" s="118"/>
      <c r="BM298" s="118"/>
      <c r="BN298" s="118"/>
      <c r="BO298" s="118">
        <v>0.0</v>
      </c>
      <c r="BP298" s="118">
        <v>0.0</v>
      </c>
      <c r="BQ298" s="118"/>
      <c r="BR298" s="118"/>
      <c r="BS298" s="118">
        <v>0.0</v>
      </c>
      <c r="BT298" s="118">
        <v>0.0</v>
      </c>
      <c r="BU298" s="118">
        <v>0.0</v>
      </c>
      <c r="BV298" s="118">
        <v>0.0</v>
      </c>
      <c r="BW298" s="118"/>
      <c r="BX298" s="118"/>
      <c r="BY298" s="118"/>
      <c r="BZ298" s="118"/>
      <c r="CA298" s="119">
        <v>45813.0</v>
      </c>
      <c r="CB298" s="117" t="s">
        <v>354</v>
      </c>
      <c r="CC298" s="117" t="s">
        <v>471</v>
      </c>
      <c r="CD298" s="117" t="s">
        <v>472</v>
      </c>
      <c r="CE298" s="118">
        <v>2479.45</v>
      </c>
      <c r="CF298" s="118">
        <v>25.0</v>
      </c>
      <c r="CG298" s="118">
        <v>23.0</v>
      </c>
      <c r="CH298" s="117" t="s">
        <v>24</v>
      </c>
      <c r="CI298" s="117"/>
      <c r="CJ298" s="117"/>
      <c r="CK298" s="117" t="s">
        <v>357</v>
      </c>
      <c r="CL298" s="119">
        <v>46179.0</v>
      </c>
      <c r="CM298" s="117" t="s">
        <v>358</v>
      </c>
    </row>
    <row r="299">
      <c r="A299" s="114" t="s">
        <v>659</v>
      </c>
      <c r="B299" s="114" t="s">
        <v>800</v>
      </c>
      <c r="C299" s="114" t="s">
        <v>25</v>
      </c>
      <c r="D299" s="114" t="s">
        <v>382</v>
      </c>
      <c r="E299" s="114" t="s">
        <v>349</v>
      </c>
      <c r="F299" s="114"/>
      <c r="G299" s="114"/>
      <c r="H299" s="114"/>
      <c r="I299" s="115">
        <v>13111.0</v>
      </c>
      <c r="J299" s="114" t="s">
        <v>869</v>
      </c>
      <c r="K299" s="114" t="s">
        <v>383</v>
      </c>
      <c r="L299" s="116">
        <v>45813.0</v>
      </c>
      <c r="M299" s="114" t="s">
        <v>351</v>
      </c>
      <c r="N299" s="115">
        <v>6.0</v>
      </c>
      <c r="O299" s="114" t="s">
        <v>352</v>
      </c>
      <c r="P299" s="114" t="s">
        <v>975</v>
      </c>
      <c r="Q299" s="115">
        <v>261.9815507199985</v>
      </c>
      <c r="R299" s="115"/>
      <c r="S299" s="115"/>
      <c r="T299" s="115"/>
      <c r="U299" s="115"/>
      <c r="V299" s="115">
        <v>261.9815507199985</v>
      </c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>
        <v>0.0</v>
      </c>
      <c r="AH299" s="115">
        <v>0.0</v>
      </c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  <c r="AW299" s="115">
        <v>12146.62975959488</v>
      </c>
      <c r="AX299" s="115">
        <v>-49622.97123064689</v>
      </c>
      <c r="AY299" s="115">
        <v>9088.858814916779</v>
      </c>
      <c r="AZ299" s="115">
        <v>-41893.93768479507</v>
      </c>
      <c r="BA299" s="115">
        <v>12788.537878710826</v>
      </c>
      <c r="BB299" s="115">
        <v>-18760.807773681718</v>
      </c>
      <c r="BC299" s="115">
        <v>10291.117202254056</v>
      </c>
      <c r="BD299" s="115">
        <v>-10987.005606160834</v>
      </c>
      <c r="BE299" s="115">
        <v>10793.496470174756</v>
      </c>
      <c r="BF299" s="115">
        <v>-16069.877961238872</v>
      </c>
      <c r="BG299" s="115"/>
      <c r="BH299" s="115"/>
      <c r="BI299" s="115"/>
      <c r="BJ299" s="115"/>
      <c r="BK299" s="115"/>
      <c r="BL299" s="115"/>
      <c r="BM299" s="115"/>
      <c r="BN299" s="115"/>
      <c r="BO299" s="115">
        <v>0.0</v>
      </c>
      <c r="BP299" s="115">
        <v>0.0</v>
      </c>
      <c r="BQ299" s="115"/>
      <c r="BR299" s="115"/>
      <c r="BS299" s="115">
        <v>0.0</v>
      </c>
      <c r="BT299" s="115">
        <v>0.0</v>
      </c>
      <c r="BU299" s="115">
        <v>0.0</v>
      </c>
      <c r="BV299" s="115">
        <v>0.0</v>
      </c>
      <c r="BW299" s="115"/>
      <c r="BX299" s="115"/>
      <c r="BY299" s="115"/>
      <c r="BZ299" s="115"/>
      <c r="CA299" s="116">
        <v>45813.0</v>
      </c>
      <c r="CB299" s="114" t="s">
        <v>384</v>
      </c>
      <c r="CC299" s="114" t="s">
        <v>385</v>
      </c>
      <c r="CD299" s="114" t="s">
        <v>386</v>
      </c>
      <c r="CE299" s="115">
        <v>6179.38</v>
      </c>
      <c r="CF299" s="115">
        <v>25.0</v>
      </c>
      <c r="CG299" s="115">
        <v>23.0</v>
      </c>
      <c r="CH299" s="114" t="s">
        <v>247</v>
      </c>
      <c r="CI299" s="114"/>
      <c r="CJ299" s="114"/>
      <c r="CK299" s="114" t="s">
        <v>357</v>
      </c>
      <c r="CL299" s="116">
        <v>46179.0</v>
      </c>
      <c r="CM299" s="114" t="s">
        <v>358</v>
      </c>
    </row>
    <row r="300">
      <c r="A300" s="117" t="s">
        <v>795</v>
      </c>
      <c r="B300" s="117" t="s">
        <v>811</v>
      </c>
      <c r="C300" s="117" t="s">
        <v>25</v>
      </c>
      <c r="D300" s="117" t="s">
        <v>437</v>
      </c>
      <c r="E300" s="117" t="s">
        <v>349</v>
      </c>
      <c r="F300" s="117"/>
      <c r="G300" s="117"/>
      <c r="H300" s="117"/>
      <c r="I300" s="118">
        <v>21801.0</v>
      </c>
      <c r="J300" s="117" t="s">
        <v>837</v>
      </c>
      <c r="K300" s="117" t="s">
        <v>438</v>
      </c>
      <c r="L300" s="119">
        <v>45813.0</v>
      </c>
      <c r="M300" s="117" t="s">
        <v>351</v>
      </c>
      <c r="N300" s="118">
        <v>6.0</v>
      </c>
      <c r="O300" s="117" t="s">
        <v>352</v>
      </c>
      <c r="P300" s="117" t="s">
        <v>975</v>
      </c>
      <c r="Q300" s="118">
        <v>-2625.4166016053555</v>
      </c>
      <c r="R300" s="118"/>
      <c r="S300" s="118"/>
      <c r="T300" s="118"/>
      <c r="U300" s="118"/>
      <c r="V300" s="118">
        <v>-2625.4166016053555</v>
      </c>
      <c r="W300" s="118"/>
      <c r="X300" s="118"/>
      <c r="Y300" s="118"/>
      <c r="Z300" s="118"/>
      <c r="AA300" s="118"/>
      <c r="AB300" s="118"/>
      <c r="AC300" s="118"/>
      <c r="AD300" s="118"/>
      <c r="AE300" s="118"/>
      <c r="AF300" s="118"/>
      <c r="AG300" s="118">
        <v>0.0</v>
      </c>
      <c r="AH300" s="118">
        <v>0.0</v>
      </c>
      <c r="AI300" s="118"/>
      <c r="AJ300" s="118"/>
      <c r="AK300" s="118"/>
      <c r="AL300" s="118"/>
      <c r="AM300" s="118"/>
      <c r="AN300" s="118"/>
      <c r="AO300" s="118"/>
      <c r="AP300" s="118"/>
      <c r="AQ300" s="118"/>
      <c r="AR300" s="118"/>
      <c r="AS300" s="118"/>
      <c r="AT300" s="118"/>
      <c r="AU300" s="118"/>
      <c r="AV300" s="118"/>
      <c r="AW300" s="118">
        <v>8303.083435839226</v>
      </c>
      <c r="AX300" s="118">
        <v>-3274.013255165984</v>
      </c>
      <c r="AY300" s="118">
        <v>8245.043222944152</v>
      </c>
      <c r="AZ300" s="118">
        <v>-2513.4492766296325</v>
      </c>
      <c r="BA300" s="118">
        <v>1518.9924723961255</v>
      </c>
      <c r="BB300" s="118">
        <v>-1861.6126662855659</v>
      </c>
      <c r="BC300" s="118">
        <v>1352.8744778074918</v>
      </c>
      <c r="BD300" s="118">
        <v>-1866.017629767373</v>
      </c>
      <c r="BE300" s="118">
        <v>725.3058088410712</v>
      </c>
      <c r="BF300" s="118">
        <v>-554.7828507706306</v>
      </c>
      <c r="BG300" s="118"/>
      <c r="BH300" s="118"/>
      <c r="BI300" s="118"/>
      <c r="BJ300" s="118"/>
      <c r="BK300" s="118"/>
      <c r="BL300" s="118"/>
      <c r="BM300" s="118"/>
      <c r="BN300" s="118"/>
      <c r="BO300" s="118">
        <v>0.0</v>
      </c>
      <c r="BP300" s="118">
        <v>0.0</v>
      </c>
      <c r="BQ300" s="118"/>
      <c r="BR300" s="118"/>
      <c r="BS300" s="118">
        <v>0.0</v>
      </c>
      <c r="BT300" s="118">
        <v>0.0</v>
      </c>
      <c r="BU300" s="118">
        <v>0.0</v>
      </c>
      <c r="BV300" s="118">
        <v>0.0</v>
      </c>
      <c r="BW300" s="118"/>
      <c r="BX300" s="118"/>
      <c r="BY300" s="118"/>
      <c r="BZ300" s="118"/>
      <c r="CA300" s="119">
        <v>45813.0</v>
      </c>
      <c r="CB300" s="117" t="s">
        <v>354</v>
      </c>
      <c r="CC300" s="117" t="s">
        <v>466</v>
      </c>
      <c r="CD300" s="117" t="s">
        <v>467</v>
      </c>
      <c r="CE300" s="118">
        <v>4753.27</v>
      </c>
      <c r="CF300" s="118">
        <v>25.0</v>
      </c>
      <c r="CG300" s="118">
        <v>23.0</v>
      </c>
      <c r="CH300" s="117" t="s">
        <v>247</v>
      </c>
      <c r="CI300" s="117"/>
      <c r="CJ300" s="117"/>
      <c r="CK300" s="117" t="s">
        <v>372</v>
      </c>
      <c r="CL300" s="119">
        <v>46179.0</v>
      </c>
      <c r="CM300" s="117" t="s">
        <v>358</v>
      </c>
    </row>
    <row r="301">
      <c r="A301" s="114" t="s">
        <v>545</v>
      </c>
      <c r="B301" s="114" t="s">
        <v>806</v>
      </c>
      <c r="C301" s="114" t="s">
        <v>25</v>
      </c>
      <c r="D301" s="114" t="s">
        <v>437</v>
      </c>
      <c r="E301" s="114" t="s">
        <v>349</v>
      </c>
      <c r="F301" s="114"/>
      <c r="G301" s="114"/>
      <c r="H301" s="114"/>
      <c r="I301" s="115">
        <v>21781.0</v>
      </c>
      <c r="J301" s="114" t="s">
        <v>832</v>
      </c>
      <c r="K301" s="114" t="s">
        <v>438</v>
      </c>
      <c r="L301" s="116">
        <v>45813.0</v>
      </c>
      <c r="M301" s="114" t="s">
        <v>351</v>
      </c>
      <c r="N301" s="115">
        <v>6.0</v>
      </c>
      <c r="O301" s="114" t="s">
        <v>352</v>
      </c>
      <c r="P301" s="114" t="s">
        <v>975</v>
      </c>
      <c r="Q301" s="115">
        <v>4578.71386910714</v>
      </c>
      <c r="R301" s="115"/>
      <c r="S301" s="115"/>
      <c r="T301" s="115"/>
      <c r="U301" s="115"/>
      <c r="V301" s="115">
        <v>4578.71386910714</v>
      </c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>
        <v>0.0</v>
      </c>
      <c r="AH301" s="115">
        <v>0.0</v>
      </c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>
        <v>30060.895093085797</v>
      </c>
      <c r="AX301" s="115">
        <v>-44509.93482074301</v>
      </c>
      <c r="AY301" s="115">
        <v>29704.06448947659</v>
      </c>
      <c r="AZ301" s="115">
        <v>-28954.154103869358</v>
      </c>
      <c r="BA301" s="115">
        <v>16355.104404989233</v>
      </c>
      <c r="BB301" s="115">
        <v>-29668.235052328968</v>
      </c>
      <c r="BC301" s="115">
        <v>16431.177726469778</v>
      </c>
      <c r="BD301" s="115">
        <v>-17320.533538515494</v>
      </c>
      <c r="BE301" s="115">
        <v>9893.723601334774</v>
      </c>
      <c r="BF301" s="115">
        <v>-22317.498436628786</v>
      </c>
      <c r="BG301" s="115"/>
      <c r="BH301" s="115"/>
      <c r="BI301" s="115"/>
      <c r="BJ301" s="115"/>
      <c r="BK301" s="115"/>
      <c r="BL301" s="115"/>
      <c r="BM301" s="115"/>
      <c r="BN301" s="115"/>
      <c r="BO301" s="115">
        <v>0.0</v>
      </c>
      <c r="BP301" s="115">
        <v>0.0</v>
      </c>
      <c r="BQ301" s="115"/>
      <c r="BR301" s="115"/>
      <c r="BS301" s="115">
        <v>0.0</v>
      </c>
      <c r="BT301" s="115">
        <v>0.0</v>
      </c>
      <c r="BU301" s="115">
        <v>0.0</v>
      </c>
      <c r="BV301" s="115">
        <v>0.0</v>
      </c>
      <c r="BW301" s="115"/>
      <c r="BX301" s="115"/>
      <c r="BY301" s="115"/>
      <c r="BZ301" s="115"/>
      <c r="CA301" s="116">
        <v>45813.0</v>
      </c>
      <c r="CB301" s="114" t="s">
        <v>354</v>
      </c>
      <c r="CC301" s="114" t="s">
        <v>466</v>
      </c>
      <c r="CD301" s="114" t="s">
        <v>467</v>
      </c>
      <c r="CE301" s="115">
        <v>5435.62</v>
      </c>
      <c r="CF301" s="115">
        <v>25.0</v>
      </c>
      <c r="CG301" s="115">
        <v>23.0</v>
      </c>
      <c r="CH301" s="114" t="s">
        <v>247</v>
      </c>
      <c r="CI301" s="114"/>
      <c r="CJ301" s="114"/>
      <c r="CK301" s="114" t="s">
        <v>357</v>
      </c>
      <c r="CL301" s="116">
        <v>46179.0</v>
      </c>
      <c r="CM301" s="114" t="s">
        <v>358</v>
      </c>
    </row>
    <row r="302">
      <c r="A302" s="117" t="s">
        <v>702</v>
      </c>
      <c r="B302" s="117" t="s">
        <v>703</v>
      </c>
      <c r="C302" s="117" t="s">
        <v>27</v>
      </c>
      <c r="D302" s="117" t="s">
        <v>411</v>
      </c>
      <c r="E302" s="117" t="s">
        <v>349</v>
      </c>
      <c r="F302" s="117"/>
      <c r="G302" s="117"/>
      <c r="H302" s="117"/>
      <c r="I302" s="118">
        <v>19254.0</v>
      </c>
      <c r="J302" s="117" t="s">
        <v>881</v>
      </c>
      <c r="K302" s="117" t="s">
        <v>412</v>
      </c>
      <c r="L302" s="119">
        <v>45813.0</v>
      </c>
      <c r="M302" s="117" t="s">
        <v>351</v>
      </c>
      <c r="N302" s="118">
        <v>6.0</v>
      </c>
      <c r="O302" s="117" t="s">
        <v>352</v>
      </c>
      <c r="P302" s="117" t="s">
        <v>975</v>
      </c>
      <c r="Q302" s="118">
        <v>-3058.6403197950303</v>
      </c>
      <c r="R302" s="118"/>
      <c r="S302" s="118"/>
      <c r="T302" s="118"/>
      <c r="U302" s="118"/>
      <c r="V302" s="118">
        <v>-3058.6403197950303</v>
      </c>
      <c r="W302" s="118"/>
      <c r="X302" s="118"/>
      <c r="Y302" s="118"/>
      <c r="Z302" s="118"/>
      <c r="AA302" s="118"/>
      <c r="AB302" s="118"/>
      <c r="AC302" s="118"/>
      <c r="AD302" s="118"/>
      <c r="AE302" s="118"/>
      <c r="AF302" s="118"/>
      <c r="AG302" s="118">
        <v>0.0</v>
      </c>
      <c r="AH302" s="118">
        <v>0.0</v>
      </c>
      <c r="AI302" s="118"/>
      <c r="AJ302" s="118"/>
      <c r="AK302" s="118"/>
      <c r="AL302" s="118"/>
      <c r="AM302" s="118"/>
      <c r="AN302" s="118"/>
      <c r="AO302" s="118"/>
      <c r="AP302" s="118"/>
      <c r="AQ302" s="118"/>
      <c r="AR302" s="118"/>
      <c r="AS302" s="118"/>
      <c r="AT302" s="118"/>
      <c r="AU302" s="118"/>
      <c r="AV302" s="118"/>
      <c r="AW302" s="118">
        <v>6965.305421335799</v>
      </c>
      <c r="AX302" s="118">
        <v>-3880.2179142329587</v>
      </c>
      <c r="AY302" s="118">
        <v>1072.4899300638833</v>
      </c>
      <c r="AZ302" s="118">
        <v>-6963.908187609144</v>
      </c>
      <c r="BA302" s="118">
        <v>4698.263846920812</v>
      </c>
      <c r="BB302" s="118">
        <v>-4549.618214629321</v>
      </c>
      <c r="BC302" s="118">
        <v>4608.060786185497</v>
      </c>
      <c r="BD302" s="118">
        <v>-1323.5871379001064</v>
      </c>
      <c r="BE302" s="118">
        <v>1401.816918929196</v>
      </c>
      <c r="BF302" s="118">
        <v>-4537.644934923095</v>
      </c>
      <c r="BG302" s="118"/>
      <c r="BH302" s="118"/>
      <c r="BI302" s="118"/>
      <c r="BJ302" s="118"/>
      <c r="BK302" s="118"/>
      <c r="BL302" s="118"/>
      <c r="BM302" s="118"/>
      <c r="BN302" s="118"/>
      <c r="BO302" s="118">
        <v>0.0</v>
      </c>
      <c r="BP302" s="118">
        <v>0.0</v>
      </c>
      <c r="BQ302" s="118"/>
      <c r="BR302" s="118"/>
      <c r="BS302" s="118">
        <v>0.0</v>
      </c>
      <c r="BT302" s="118">
        <v>0.0</v>
      </c>
      <c r="BU302" s="118">
        <v>0.0</v>
      </c>
      <c r="BV302" s="118">
        <v>0.0</v>
      </c>
      <c r="BW302" s="118"/>
      <c r="BX302" s="118"/>
      <c r="BY302" s="118"/>
      <c r="BZ302" s="118"/>
      <c r="CA302" s="119">
        <v>45813.0</v>
      </c>
      <c r="CB302" s="117" t="s">
        <v>369</v>
      </c>
      <c r="CC302" s="117" t="s">
        <v>370</v>
      </c>
      <c r="CD302" s="117" t="s">
        <v>371</v>
      </c>
      <c r="CE302" s="118">
        <v>4909.71</v>
      </c>
      <c r="CF302" s="118">
        <v>25.0</v>
      </c>
      <c r="CG302" s="118">
        <v>23.0</v>
      </c>
      <c r="CH302" s="117" t="s">
        <v>247</v>
      </c>
      <c r="CI302" s="117"/>
      <c r="CJ302" s="117"/>
      <c r="CK302" s="117" t="s">
        <v>372</v>
      </c>
      <c r="CL302" s="119">
        <v>46179.0</v>
      </c>
      <c r="CM302" s="117" t="s">
        <v>358</v>
      </c>
    </row>
    <row r="303">
      <c r="A303" s="114" t="s">
        <v>683</v>
      </c>
      <c r="B303" s="114" t="s">
        <v>698</v>
      </c>
      <c r="C303" s="114" t="s">
        <v>25</v>
      </c>
      <c r="D303" s="114" t="s">
        <v>437</v>
      </c>
      <c r="E303" s="114" t="s">
        <v>349</v>
      </c>
      <c r="F303" s="114"/>
      <c r="G303" s="114"/>
      <c r="H303" s="114"/>
      <c r="I303" s="115">
        <v>21789.0</v>
      </c>
      <c r="J303" s="114" t="s">
        <v>863</v>
      </c>
      <c r="K303" s="114" t="s">
        <v>438</v>
      </c>
      <c r="L303" s="116">
        <v>45813.0</v>
      </c>
      <c r="M303" s="114" t="s">
        <v>351</v>
      </c>
      <c r="N303" s="115">
        <v>6.0</v>
      </c>
      <c r="O303" s="114" t="s">
        <v>352</v>
      </c>
      <c r="P303" s="114" t="s">
        <v>975</v>
      </c>
      <c r="Q303" s="115">
        <v>-2328.2665008090216</v>
      </c>
      <c r="R303" s="115"/>
      <c r="S303" s="115"/>
      <c r="T303" s="115"/>
      <c r="U303" s="115"/>
      <c r="V303" s="115">
        <v>-2328.2665008090216</v>
      </c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>
        <v>0.0</v>
      </c>
      <c r="AH303" s="115">
        <v>0.0</v>
      </c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  <c r="AW303" s="115">
        <v>1624.7933989479156</v>
      </c>
      <c r="AX303" s="115">
        <v>-3016.0777637165497</v>
      </c>
      <c r="AY303" s="115">
        <v>670.656919116058</v>
      </c>
      <c r="AZ303" s="115">
        <v>-2060.765478327741</v>
      </c>
      <c r="BA303" s="115">
        <v>2381.165341061411</v>
      </c>
      <c r="BB303" s="115">
        <v>-1842.2650057663127</v>
      </c>
      <c r="BC303" s="115">
        <v>1651.8360443767924</v>
      </c>
      <c r="BD303" s="115">
        <v>-1116.0829152964798</v>
      </c>
      <c r="BE303" s="115">
        <v>1004.5480022356569</v>
      </c>
      <c r="BF303" s="115">
        <v>-1001.4007960208712</v>
      </c>
      <c r="BG303" s="115"/>
      <c r="BH303" s="115"/>
      <c r="BI303" s="115"/>
      <c r="BJ303" s="115"/>
      <c r="BK303" s="115"/>
      <c r="BL303" s="115"/>
      <c r="BM303" s="115"/>
      <c r="BN303" s="115"/>
      <c r="BO303" s="115">
        <v>0.0</v>
      </c>
      <c r="BP303" s="115">
        <v>0.0</v>
      </c>
      <c r="BQ303" s="115"/>
      <c r="BR303" s="115"/>
      <c r="BS303" s="115">
        <v>0.0</v>
      </c>
      <c r="BT303" s="115">
        <v>0.0</v>
      </c>
      <c r="BU303" s="115">
        <v>0.0</v>
      </c>
      <c r="BV303" s="115">
        <v>0.0</v>
      </c>
      <c r="BW303" s="115"/>
      <c r="BX303" s="115"/>
      <c r="BY303" s="115"/>
      <c r="BZ303" s="115"/>
      <c r="CA303" s="116">
        <v>45813.0</v>
      </c>
      <c r="CB303" s="114" t="s">
        <v>354</v>
      </c>
      <c r="CC303" s="114" t="s">
        <v>466</v>
      </c>
      <c r="CD303" s="114" t="s">
        <v>467</v>
      </c>
      <c r="CE303" s="115">
        <v>5138.29</v>
      </c>
      <c r="CF303" s="115">
        <v>25.0</v>
      </c>
      <c r="CG303" s="115">
        <v>23.0</v>
      </c>
      <c r="CH303" s="114" t="s">
        <v>247</v>
      </c>
      <c r="CI303" s="114"/>
      <c r="CJ303" s="114"/>
      <c r="CK303" s="114" t="s">
        <v>372</v>
      </c>
      <c r="CL303" s="116">
        <v>46179.0</v>
      </c>
      <c r="CM303" s="114" t="s">
        <v>358</v>
      </c>
    </row>
    <row r="304">
      <c r="A304" s="117" t="s">
        <v>696</v>
      </c>
      <c r="B304" s="117" t="s">
        <v>714</v>
      </c>
      <c r="C304" s="117" t="s">
        <v>25</v>
      </c>
      <c r="D304" s="117" t="s">
        <v>400</v>
      </c>
      <c r="E304" s="117" t="s">
        <v>349</v>
      </c>
      <c r="F304" s="117"/>
      <c r="G304" s="117"/>
      <c r="H304" s="117"/>
      <c r="I304" s="118">
        <v>19030.0</v>
      </c>
      <c r="J304" s="117" t="s">
        <v>881</v>
      </c>
      <c r="K304" s="117" t="s">
        <v>401</v>
      </c>
      <c r="L304" s="119">
        <v>45813.0</v>
      </c>
      <c r="M304" s="117" t="s">
        <v>351</v>
      </c>
      <c r="N304" s="118">
        <v>6.0</v>
      </c>
      <c r="O304" s="117" t="s">
        <v>352</v>
      </c>
      <c r="P304" s="117" t="s">
        <v>975</v>
      </c>
      <c r="Q304" s="118">
        <v>-485.9967874279813</v>
      </c>
      <c r="R304" s="118"/>
      <c r="S304" s="118"/>
      <c r="T304" s="118"/>
      <c r="U304" s="118"/>
      <c r="V304" s="118">
        <v>-485.9967874279813</v>
      </c>
      <c r="W304" s="118"/>
      <c r="X304" s="118"/>
      <c r="Y304" s="118"/>
      <c r="Z304" s="118"/>
      <c r="AA304" s="118"/>
      <c r="AB304" s="118"/>
      <c r="AC304" s="118"/>
      <c r="AD304" s="118"/>
      <c r="AE304" s="118"/>
      <c r="AF304" s="118"/>
      <c r="AG304" s="118">
        <v>0.0</v>
      </c>
      <c r="AH304" s="118">
        <v>0.0</v>
      </c>
      <c r="AI304" s="118"/>
      <c r="AJ304" s="118"/>
      <c r="AK304" s="118"/>
      <c r="AL304" s="118"/>
      <c r="AM304" s="118"/>
      <c r="AN304" s="118"/>
      <c r="AO304" s="118"/>
      <c r="AP304" s="118"/>
      <c r="AQ304" s="118"/>
      <c r="AR304" s="118"/>
      <c r="AS304" s="118"/>
      <c r="AT304" s="118"/>
      <c r="AU304" s="118"/>
      <c r="AV304" s="118"/>
      <c r="AW304" s="118">
        <v>6965.305421335799</v>
      </c>
      <c r="AX304" s="118">
        <v>-3880.2179142329587</v>
      </c>
      <c r="AY304" s="118">
        <v>1072.4899300638833</v>
      </c>
      <c r="AZ304" s="118">
        <v>-6963.908187609144</v>
      </c>
      <c r="BA304" s="118">
        <v>4698.263846920812</v>
      </c>
      <c r="BB304" s="118">
        <v>-4549.618214629321</v>
      </c>
      <c r="BC304" s="118">
        <v>4608.060786185497</v>
      </c>
      <c r="BD304" s="118">
        <v>-1323.5871379001064</v>
      </c>
      <c r="BE304" s="118">
        <v>1401.816918929196</v>
      </c>
      <c r="BF304" s="118">
        <v>-4537.644934923095</v>
      </c>
      <c r="BG304" s="118"/>
      <c r="BH304" s="118"/>
      <c r="BI304" s="118"/>
      <c r="BJ304" s="118"/>
      <c r="BK304" s="118"/>
      <c r="BL304" s="118"/>
      <c r="BM304" s="118"/>
      <c r="BN304" s="118"/>
      <c r="BO304" s="118">
        <v>0.0</v>
      </c>
      <c r="BP304" s="118">
        <v>0.0</v>
      </c>
      <c r="BQ304" s="118"/>
      <c r="BR304" s="118"/>
      <c r="BS304" s="118">
        <v>0.0</v>
      </c>
      <c r="BT304" s="118">
        <v>0.0</v>
      </c>
      <c r="BU304" s="118">
        <v>0.0</v>
      </c>
      <c r="BV304" s="118">
        <v>0.0</v>
      </c>
      <c r="BW304" s="118"/>
      <c r="BX304" s="118"/>
      <c r="BY304" s="118"/>
      <c r="BZ304" s="118"/>
      <c r="CA304" s="119">
        <v>45813.0</v>
      </c>
      <c r="CB304" s="117" t="s">
        <v>384</v>
      </c>
      <c r="CC304" s="117" t="s">
        <v>391</v>
      </c>
      <c r="CD304" s="117" t="s">
        <v>392</v>
      </c>
      <c r="CE304" s="118">
        <v>8801.22</v>
      </c>
      <c r="CF304" s="118">
        <v>25.0</v>
      </c>
      <c r="CG304" s="118">
        <v>23.0</v>
      </c>
      <c r="CH304" s="117" t="s">
        <v>247</v>
      </c>
      <c r="CI304" s="117"/>
      <c r="CJ304" s="117"/>
      <c r="CK304" s="117" t="s">
        <v>372</v>
      </c>
      <c r="CL304" s="119">
        <v>46179.0</v>
      </c>
      <c r="CM304" s="117" t="s">
        <v>358</v>
      </c>
    </row>
    <row r="305">
      <c r="A305" s="114" t="s">
        <v>671</v>
      </c>
      <c r="B305" s="114" t="s">
        <v>125</v>
      </c>
      <c r="C305" s="114" t="s">
        <v>24</v>
      </c>
      <c r="D305" s="114" t="s">
        <v>418</v>
      </c>
      <c r="E305" s="114" t="s">
        <v>349</v>
      </c>
      <c r="F305" s="114"/>
      <c r="G305" s="114"/>
      <c r="H305" s="114"/>
      <c r="I305" s="115">
        <v>22076.0</v>
      </c>
      <c r="J305" s="114" t="s">
        <v>834</v>
      </c>
      <c r="K305" s="114" t="s">
        <v>419</v>
      </c>
      <c r="L305" s="116">
        <v>45813.0</v>
      </c>
      <c r="M305" s="114" t="s">
        <v>351</v>
      </c>
      <c r="N305" s="115">
        <v>6.0</v>
      </c>
      <c r="O305" s="114" t="s">
        <v>352</v>
      </c>
      <c r="P305" s="114" t="s">
        <v>975</v>
      </c>
      <c r="Q305" s="115">
        <v>-3214.830966027099</v>
      </c>
      <c r="R305" s="115"/>
      <c r="S305" s="115"/>
      <c r="T305" s="115"/>
      <c r="U305" s="115"/>
      <c r="V305" s="115">
        <v>-3214.830966027099</v>
      </c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>
        <v>0.0</v>
      </c>
      <c r="AH305" s="115">
        <v>0.0</v>
      </c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  <c r="AW305" s="115">
        <v>11023.088932886752</v>
      </c>
      <c r="AX305" s="115">
        <v>-25811.266746645008</v>
      </c>
      <c r="AY305" s="115">
        <v>12134.130376868909</v>
      </c>
      <c r="AZ305" s="115">
        <v>-17148.177739636245</v>
      </c>
      <c r="BA305" s="115">
        <v>4447.76999706094</v>
      </c>
      <c r="BB305" s="115">
        <v>-12901.72807690702</v>
      </c>
      <c r="BC305" s="115">
        <v>5484.115507135795</v>
      </c>
      <c r="BD305" s="115">
        <v>-14829.512788897686</v>
      </c>
      <c r="BE305" s="115">
        <v>10069.342109604244</v>
      </c>
      <c r="BF305" s="115">
        <v>-9177.902907688434</v>
      </c>
      <c r="BG305" s="115"/>
      <c r="BH305" s="115"/>
      <c r="BI305" s="115"/>
      <c r="BJ305" s="115"/>
      <c r="BK305" s="115"/>
      <c r="BL305" s="115"/>
      <c r="BM305" s="115"/>
      <c r="BN305" s="115"/>
      <c r="BO305" s="115">
        <v>0.0</v>
      </c>
      <c r="BP305" s="115">
        <v>0.0</v>
      </c>
      <c r="BQ305" s="115"/>
      <c r="BR305" s="115"/>
      <c r="BS305" s="115">
        <v>0.0</v>
      </c>
      <c r="BT305" s="115">
        <v>0.0</v>
      </c>
      <c r="BU305" s="115">
        <v>0.0</v>
      </c>
      <c r="BV305" s="115">
        <v>0.0</v>
      </c>
      <c r="BW305" s="115"/>
      <c r="BX305" s="115"/>
      <c r="BY305" s="115"/>
      <c r="BZ305" s="115"/>
      <c r="CA305" s="116">
        <v>45813.0</v>
      </c>
      <c r="CB305" s="114" t="s">
        <v>354</v>
      </c>
      <c r="CC305" s="114" t="s">
        <v>420</v>
      </c>
      <c r="CD305" s="114" t="s">
        <v>421</v>
      </c>
      <c r="CE305" s="115">
        <v>8590.79</v>
      </c>
      <c r="CF305" s="115">
        <v>25.0</v>
      </c>
      <c r="CG305" s="115">
        <v>23.0</v>
      </c>
      <c r="CH305" s="114" t="s">
        <v>24</v>
      </c>
      <c r="CI305" s="114"/>
      <c r="CJ305" s="114"/>
      <c r="CK305" s="114" t="s">
        <v>372</v>
      </c>
      <c r="CL305" s="116">
        <v>46179.0</v>
      </c>
      <c r="CM305" s="114" t="s">
        <v>358</v>
      </c>
    </row>
    <row r="306">
      <c r="A306" s="117" t="s">
        <v>712</v>
      </c>
      <c r="B306" s="117" t="s">
        <v>153</v>
      </c>
      <c r="C306" s="117" t="s">
        <v>24</v>
      </c>
      <c r="D306" s="117" t="s">
        <v>376</v>
      </c>
      <c r="E306" s="117" t="s">
        <v>349</v>
      </c>
      <c r="F306" s="117"/>
      <c r="G306" s="117"/>
      <c r="H306" s="117"/>
      <c r="I306" s="118">
        <v>14176.0</v>
      </c>
      <c r="J306" s="117" t="s">
        <v>832</v>
      </c>
      <c r="K306" s="117" t="s">
        <v>377</v>
      </c>
      <c r="L306" s="119">
        <v>45813.0</v>
      </c>
      <c r="M306" s="117" t="s">
        <v>351</v>
      </c>
      <c r="N306" s="118">
        <v>6.0</v>
      </c>
      <c r="O306" s="117" t="s">
        <v>352</v>
      </c>
      <c r="P306" s="117" t="s">
        <v>975</v>
      </c>
      <c r="Q306" s="118">
        <v>-1109.4655187282337</v>
      </c>
      <c r="R306" s="118"/>
      <c r="S306" s="118"/>
      <c r="T306" s="118"/>
      <c r="U306" s="118"/>
      <c r="V306" s="118">
        <v>-1109.4655187282337</v>
      </c>
      <c r="W306" s="118"/>
      <c r="X306" s="118"/>
      <c r="Y306" s="118"/>
      <c r="Z306" s="118"/>
      <c r="AA306" s="118"/>
      <c r="AB306" s="118"/>
      <c r="AC306" s="118"/>
      <c r="AD306" s="118"/>
      <c r="AE306" s="118"/>
      <c r="AF306" s="118"/>
      <c r="AG306" s="118">
        <v>0.0</v>
      </c>
      <c r="AH306" s="118">
        <v>0.0</v>
      </c>
      <c r="AI306" s="118"/>
      <c r="AJ306" s="118"/>
      <c r="AK306" s="118"/>
      <c r="AL306" s="118"/>
      <c r="AM306" s="118"/>
      <c r="AN306" s="118"/>
      <c r="AO306" s="118"/>
      <c r="AP306" s="118"/>
      <c r="AQ306" s="118"/>
      <c r="AR306" s="118"/>
      <c r="AS306" s="118"/>
      <c r="AT306" s="118"/>
      <c r="AU306" s="118"/>
      <c r="AV306" s="118"/>
      <c r="AW306" s="118">
        <v>30060.895093085797</v>
      </c>
      <c r="AX306" s="118">
        <v>-44509.93482074301</v>
      </c>
      <c r="AY306" s="118">
        <v>29704.06448947659</v>
      </c>
      <c r="AZ306" s="118">
        <v>-28954.154103869358</v>
      </c>
      <c r="BA306" s="118">
        <v>16355.104404989233</v>
      </c>
      <c r="BB306" s="118">
        <v>-29668.235052328968</v>
      </c>
      <c r="BC306" s="118">
        <v>16431.177726469778</v>
      </c>
      <c r="BD306" s="118">
        <v>-17320.533538515494</v>
      </c>
      <c r="BE306" s="118">
        <v>9893.723601334774</v>
      </c>
      <c r="BF306" s="118">
        <v>-22317.498436628786</v>
      </c>
      <c r="BG306" s="118"/>
      <c r="BH306" s="118"/>
      <c r="BI306" s="118"/>
      <c r="BJ306" s="118"/>
      <c r="BK306" s="118"/>
      <c r="BL306" s="118"/>
      <c r="BM306" s="118"/>
      <c r="BN306" s="118"/>
      <c r="BO306" s="118">
        <v>0.0</v>
      </c>
      <c r="BP306" s="118">
        <v>0.0</v>
      </c>
      <c r="BQ306" s="118"/>
      <c r="BR306" s="118"/>
      <c r="BS306" s="118">
        <v>0.0</v>
      </c>
      <c r="BT306" s="118">
        <v>0.0</v>
      </c>
      <c r="BU306" s="118">
        <v>0.0</v>
      </c>
      <c r="BV306" s="118">
        <v>0.0</v>
      </c>
      <c r="BW306" s="118"/>
      <c r="BX306" s="118"/>
      <c r="BY306" s="118"/>
      <c r="BZ306" s="118"/>
      <c r="CA306" s="119">
        <v>45813.0</v>
      </c>
      <c r="CB306" s="117" t="s">
        <v>354</v>
      </c>
      <c r="CC306" s="117" t="s">
        <v>378</v>
      </c>
      <c r="CD306" s="117" t="s">
        <v>379</v>
      </c>
      <c r="CE306" s="118">
        <v>10036.74</v>
      </c>
      <c r="CF306" s="118">
        <v>25.0</v>
      </c>
      <c r="CG306" s="118">
        <v>23.0</v>
      </c>
      <c r="CH306" s="117" t="s">
        <v>24</v>
      </c>
      <c r="CI306" s="117"/>
      <c r="CJ306" s="117"/>
      <c r="CK306" s="117" t="s">
        <v>372</v>
      </c>
      <c r="CL306" s="119">
        <v>46179.0</v>
      </c>
      <c r="CM306" s="117" t="s">
        <v>358</v>
      </c>
    </row>
    <row r="307">
      <c r="A307" s="114" t="s">
        <v>671</v>
      </c>
      <c r="B307" s="114" t="s">
        <v>177</v>
      </c>
      <c r="C307" s="114" t="s">
        <v>24</v>
      </c>
      <c r="D307" s="114" t="s">
        <v>418</v>
      </c>
      <c r="E307" s="114" t="s">
        <v>349</v>
      </c>
      <c r="F307" s="114"/>
      <c r="G307" s="114"/>
      <c r="H307" s="114"/>
      <c r="I307" s="115">
        <v>22030.0</v>
      </c>
      <c r="J307" s="114" t="s">
        <v>832</v>
      </c>
      <c r="K307" s="114" t="s">
        <v>419</v>
      </c>
      <c r="L307" s="116">
        <v>45813.0</v>
      </c>
      <c r="M307" s="114" t="s">
        <v>351</v>
      </c>
      <c r="N307" s="115">
        <v>6.0</v>
      </c>
      <c r="O307" s="114" t="s">
        <v>352</v>
      </c>
      <c r="P307" s="114" t="s">
        <v>975</v>
      </c>
      <c r="Q307" s="115">
        <v>-1663.2145161305439</v>
      </c>
      <c r="R307" s="115"/>
      <c r="S307" s="115"/>
      <c r="T307" s="115"/>
      <c r="U307" s="115"/>
      <c r="V307" s="115">
        <v>-1663.2145161305439</v>
      </c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>
        <v>0.0</v>
      </c>
      <c r="AH307" s="115">
        <v>0.0</v>
      </c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  <c r="AW307" s="115">
        <v>30060.895093085797</v>
      </c>
      <c r="AX307" s="115">
        <v>-44509.93482074301</v>
      </c>
      <c r="AY307" s="115">
        <v>29704.06448947659</v>
      </c>
      <c r="AZ307" s="115">
        <v>-28954.154103869358</v>
      </c>
      <c r="BA307" s="115">
        <v>16355.104404989233</v>
      </c>
      <c r="BB307" s="115">
        <v>-29668.235052328968</v>
      </c>
      <c r="BC307" s="115">
        <v>16431.177726469778</v>
      </c>
      <c r="BD307" s="115">
        <v>-17320.533538515494</v>
      </c>
      <c r="BE307" s="115">
        <v>9893.723601334774</v>
      </c>
      <c r="BF307" s="115">
        <v>-22317.498436628786</v>
      </c>
      <c r="BG307" s="115"/>
      <c r="BH307" s="115"/>
      <c r="BI307" s="115"/>
      <c r="BJ307" s="115"/>
      <c r="BK307" s="115"/>
      <c r="BL307" s="115"/>
      <c r="BM307" s="115"/>
      <c r="BN307" s="115"/>
      <c r="BO307" s="115">
        <v>0.0</v>
      </c>
      <c r="BP307" s="115">
        <v>0.0</v>
      </c>
      <c r="BQ307" s="115"/>
      <c r="BR307" s="115"/>
      <c r="BS307" s="115">
        <v>0.0</v>
      </c>
      <c r="BT307" s="115">
        <v>0.0</v>
      </c>
      <c r="BU307" s="115">
        <v>0.0</v>
      </c>
      <c r="BV307" s="115">
        <v>0.0</v>
      </c>
      <c r="BW307" s="115"/>
      <c r="BX307" s="115"/>
      <c r="BY307" s="115"/>
      <c r="BZ307" s="115"/>
      <c r="CA307" s="116">
        <v>45813.0</v>
      </c>
      <c r="CB307" s="114" t="s">
        <v>354</v>
      </c>
      <c r="CC307" s="114" t="s">
        <v>420</v>
      </c>
      <c r="CD307" s="114" t="s">
        <v>421</v>
      </c>
      <c r="CE307" s="115">
        <v>6610.75</v>
      </c>
      <c r="CF307" s="115">
        <v>25.0</v>
      </c>
      <c r="CG307" s="115">
        <v>23.0</v>
      </c>
      <c r="CH307" s="114" t="s">
        <v>24</v>
      </c>
      <c r="CI307" s="114"/>
      <c r="CJ307" s="114"/>
      <c r="CK307" s="114" t="s">
        <v>372</v>
      </c>
      <c r="CL307" s="116">
        <v>46179.0</v>
      </c>
      <c r="CM307" s="114" t="s">
        <v>358</v>
      </c>
    </row>
    <row r="308">
      <c r="A308" s="117" t="s">
        <v>671</v>
      </c>
      <c r="B308" s="117" t="s">
        <v>136</v>
      </c>
      <c r="C308" s="117" t="s">
        <v>24</v>
      </c>
      <c r="D308" s="117" t="s">
        <v>418</v>
      </c>
      <c r="E308" s="117" t="s">
        <v>349</v>
      </c>
      <c r="F308" s="117"/>
      <c r="G308" s="117"/>
      <c r="H308" s="117"/>
      <c r="I308" s="118">
        <v>22043.0</v>
      </c>
      <c r="J308" s="117" t="s">
        <v>843</v>
      </c>
      <c r="K308" s="117" t="s">
        <v>419</v>
      </c>
      <c r="L308" s="119">
        <v>45813.0</v>
      </c>
      <c r="M308" s="117" t="s">
        <v>351</v>
      </c>
      <c r="N308" s="118">
        <v>6.0</v>
      </c>
      <c r="O308" s="117" t="s">
        <v>352</v>
      </c>
      <c r="P308" s="117" t="s">
        <v>975</v>
      </c>
      <c r="Q308" s="118">
        <v>-3523.1501946038056</v>
      </c>
      <c r="R308" s="118"/>
      <c r="S308" s="118"/>
      <c r="T308" s="118"/>
      <c r="U308" s="118"/>
      <c r="V308" s="118">
        <v>-3523.1501946038056</v>
      </c>
      <c r="W308" s="118"/>
      <c r="X308" s="118"/>
      <c r="Y308" s="118"/>
      <c r="Z308" s="118"/>
      <c r="AA308" s="118"/>
      <c r="AB308" s="118"/>
      <c r="AC308" s="118"/>
      <c r="AD308" s="118"/>
      <c r="AE308" s="118"/>
      <c r="AF308" s="118"/>
      <c r="AG308" s="118">
        <v>0.0</v>
      </c>
      <c r="AH308" s="118">
        <v>0.0</v>
      </c>
      <c r="AI308" s="118"/>
      <c r="AJ308" s="118"/>
      <c r="AK308" s="118"/>
      <c r="AL308" s="118"/>
      <c r="AM308" s="118"/>
      <c r="AN308" s="118"/>
      <c r="AO308" s="118"/>
      <c r="AP308" s="118"/>
      <c r="AQ308" s="118"/>
      <c r="AR308" s="118"/>
      <c r="AS308" s="118"/>
      <c r="AT308" s="118"/>
      <c r="AU308" s="118"/>
      <c r="AV308" s="118"/>
      <c r="AW308" s="118">
        <v>950.0263634964795</v>
      </c>
      <c r="AX308" s="118">
        <v>-13238.900022072998</v>
      </c>
      <c r="AY308" s="118">
        <v>2669.3208073409805</v>
      </c>
      <c r="AZ308" s="118">
        <v>-8563.42626828793</v>
      </c>
      <c r="BA308" s="118">
        <v>943.0202666433984</v>
      </c>
      <c r="BB308" s="118">
        <v>-7845.665677542372</v>
      </c>
      <c r="BC308" s="118">
        <v>1412.62965392721</v>
      </c>
      <c r="BD308" s="118">
        <v>-3905.0116150865942</v>
      </c>
      <c r="BE308" s="118">
        <v>2263.403397487781</v>
      </c>
      <c r="BF308" s="118">
        <v>-6673.66684722737</v>
      </c>
      <c r="BG308" s="118"/>
      <c r="BH308" s="118"/>
      <c r="BI308" s="118"/>
      <c r="BJ308" s="118"/>
      <c r="BK308" s="118"/>
      <c r="BL308" s="118"/>
      <c r="BM308" s="118"/>
      <c r="BN308" s="118"/>
      <c r="BO308" s="118">
        <v>0.0</v>
      </c>
      <c r="BP308" s="118">
        <v>0.0</v>
      </c>
      <c r="BQ308" s="118"/>
      <c r="BR308" s="118"/>
      <c r="BS308" s="118">
        <v>0.0</v>
      </c>
      <c r="BT308" s="118">
        <v>0.0</v>
      </c>
      <c r="BU308" s="118">
        <v>0.0</v>
      </c>
      <c r="BV308" s="118">
        <v>0.0</v>
      </c>
      <c r="BW308" s="118"/>
      <c r="BX308" s="118"/>
      <c r="BY308" s="118"/>
      <c r="BZ308" s="118"/>
      <c r="CA308" s="119">
        <v>45813.0</v>
      </c>
      <c r="CB308" s="117" t="s">
        <v>354</v>
      </c>
      <c r="CC308" s="117" t="s">
        <v>420</v>
      </c>
      <c r="CD308" s="117" t="s">
        <v>421</v>
      </c>
      <c r="CE308" s="118">
        <v>8708.54</v>
      </c>
      <c r="CF308" s="118">
        <v>25.0</v>
      </c>
      <c r="CG308" s="118">
        <v>23.0</v>
      </c>
      <c r="CH308" s="117" t="s">
        <v>24</v>
      </c>
      <c r="CI308" s="117"/>
      <c r="CJ308" s="117"/>
      <c r="CK308" s="117" t="s">
        <v>372</v>
      </c>
      <c r="CL308" s="119">
        <v>46179.0</v>
      </c>
      <c r="CM308" s="117" t="s">
        <v>358</v>
      </c>
    </row>
    <row r="309">
      <c r="A309" s="114" t="s">
        <v>707</v>
      </c>
      <c r="B309" s="114" t="s">
        <v>224</v>
      </c>
      <c r="C309" s="114" t="s">
        <v>24</v>
      </c>
      <c r="D309" s="114" t="s">
        <v>348</v>
      </c>
      <c r="E309" s="114" t="s">
        <v>349</v>
      </c>
      <c r="F309" s="114"/>
      <c r="G309" s="114"/>
      <c r="H309" s="114"/>
      <c r="I309" s="115">
        <v>12968.0</v>
      </c>
      <c r="J309" s="114" t="s">
        <v>832</v>
      </c>
      <c r="K309" s="114" t="s">
        <v>350</v>
      </c>
      <c r="L309" s="116">
        <v>45813.0</v>
      </c>
      <c r="M309" s="114" t="s">
        <v>351</v>
      </c>
      <c r="N309" s="115">
        <v>6.0</v>
      </c>
      <c r="O309" s="114" t="s">
        <v>352</v>
      </c>
      <c r="P309" s="114" t="s">
        <v>975</v>
      </c>
      <c r="Q309" s="115">
        <v>439.764791465572</v>
      </c>
      <c r="R309" s="115"/>
      <c r="S309" s="115"/>
      <c r="T309" s="115"/>
      <c r="U309" s="115"/>
      <c r="V309" s="115">
        <v>439.764791465572</v>
      </c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>
        <v>0.0</v>
      </c>
      <c r="AH309" s="115">
        <v>0.0</v>
      </c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>
        <v>30060.895093085797</v>
      </c>
      <c r="AX309" s="115">
        <v>-44509.93482074301</v>
      </c>
      <c r="AY309" s="115">
        <v>29704.06448947659</v>
      </c>
      <c r="AZ309" s="115">
        <v>-28954.154103869358</v>
      </c>
      <c r="BA309" s="115">
        <v>16355.104404989233</v>
      </c>
      <c r="BB309" s="115">
        <v>-29668.235052328968</v>
      </c>
      <c r="BC309" s="115">
        <v>16431.177726469778</v>
      </c>
      <c r="BD309" s="115">
        <v>-17320.533538515494</v>
      </c>
      <c r="BE309" s="115">
        <v>9893.723601334774</v>
      </c>
      <c r="BF309" s="115">
        <v>-22317.498436628786</v>
      </c>
      <c r="BG309" s="115"/>
      <c r="BH309" s="115"/>
      <c r="BI309" s="115"/>
      <c r="BJ309" s="115"/>
      <c r="BK309" s="115"/>
      <c r="BL309" s="115"/>
      <c r="BM309" s="115"/>
      <c r="BN309" s="115"/>
      <c r="BO309" s="115">
        <v>0.0</v>
      </c>
      <c r="BP309" s="115">
        <v>0.0</v>
      </c>
      <c r="BQ309" s="115"/>
      <c r="BR309" s="115"/>
      <c r="BS309" s="115">
        <v>0.0</v>
      </c>
      <c r="BT309" s="115">
        <v>0.0</v>
      </c>
      <c r="BU309" s="115">
        <v>0.0</v>
      </c>
      <c r="BV309" s="115">
        <v>0.0</v>
      </c>
      <c r="BW309" s="115"/>
      <c r="BX309" s="115"/>
      <c r="BY309" s="115"/>
      <c r="BZ309" s="115"/>
      <c r="CA309" s="116">
        <v>45813.0</v>
      </c>
      <c r="CB309" s="114" t="s">
        <v>354</v>
      </c>
      <c r="CC309" s="114" t="s">
        <v>355</v>
      </c>
      <c r="CD309" s="114" t="s">
        <v>356</v>
      </c>
      <c r="CE309" s="115">
        <v>4117.5</v>
      </c>
      <c r="CF309" s="115">
        <v>25.0</v>
      </c>
      <c r="CG309" s="115">
        <v>23.0</v>
      </c>
      <c r="CH309" s="114" t="s">
        <v>24</v>
      </c>
      <c r="CI309" s="114"/>
      <c r="CJ309" s="114"/>
      <c r="CK309" s="114" t="s">
        <v>357</v>
      </c>
      <c r="CL309" s="116">
        <v>46179.0</v>
      </c>
      <c r="CM309" s="114" t="s">
        <v>358</v>
      </c>
    </row>
    <row r="310">
      <c r="A310" s="117" t="s">
        <v>644</v>
      </c>
      <c r="B310" s="117" t="s">
        <v>701</v>
      </c>
      <c r="C310" s="117" t="s">
        <v>27</v>
      </c>
      <c r="D310" s="117" t="s">
        <v>490</v>
      </c>
      <c r="E310" s="117" t="s">
        <v>349</v>
      </c>
      <c r="F310" s="117"/>
      <c r="G310" s="117"/>
      <c r="H310" s="117"/>
      <c r="I310" s="118">
        <v>21371.0</v>
      </c>
      <c r="J310" s="117" t="s">
        <v>867</v>
      </c>
      <c r="K310" s="117" t="s">
        <v>491</v>
      </c>
      <c r="L310" s="119">
        <v>45813.0</v>
      </c>
      <c r="M310" s="117" t="s">
        <v>351</v>
      </c>
      <c r="N310" s="118">
        <v>6.0</v>
      </c>
      <c r="O310" s="117" t="s">
        <v>352</v>
      </c>
      <c r="P310" s="117" t="s">
        <v>975</v>
      </c>
      <c r="Q310" s="118">
        <v>-6253.562939407225</v>
      </c>
      <c r="R310" s="118"/>
      <c r="S310" s="118"/>
      <c r="T310" s="118"/>
      <c r="U310" s="118"/>
      <c r="V310" s="118">
        <v>-6253.562939407225</v>
      </c>
      <c r="W310" s="118"/>
      <c r="X310" s="118"/>
      <c r="Y310" s="118"/>
      <c r="Z310" s="118"/>
      <c r="AA310" s="118"/>
      <c r="AB310" s="118"/>
      <c r="AC310" s="118"/>
      <c r="AD310" s="118"/>
      <c r="AE310" s="118"/>
      <c r="AF310" s="118"/>
      <c r="AG310" s="118">
        <v>0.0</v>
      </c>
      <c r="AH310" s="118">
        <v>0.0</v>
      </c>
      <c r="AI310" s="118"/>
      <c r="AJ310" s="118"/>
      <c r="AK310" s="118"/>
      <c r="AL310" s="118"/>
      <c r="AM310" s="118"/>
      <c r="AN310" s="118"/>
      <c r="AO310" s="118"/>
      <c r="AP310" s="118"/>
      <c r="AQ310" s="118"/>
      <c r="AR310" s="118"/>
      <c r="AS310" s="118"/>
      <c r="AT310" s="118"/>
      <c r="AU310" s="118"/>
      <c r="AV310" s="118"/>
      <c r="AW310" s="118">
        <v>8319.26321266004</v>
      </c>
      <c r="AX310" s="118">
        <v>-62629.10855342095</v>
      </c>
      <c r="AY310" s="118">
        <v>8790.517863738292</v>
      </c>
      <c r="AZ310" s="118">
        <v>-43103.934644681554</v>
      </c>
      <c r="BA310" s="118">
        <v>8604.319626553943</v>
      </c>
      <c r="BB310" s="118">
        <v>-15137.515413010975</v>
      </c>
      <c r="BC310" s="118">
        <v>7409.8299574968605</v>
      </c>
      <c r="BD310" s="118">
        <v>-19005.687974870165</v>
      </c>
      <c r="BE310" s="118">
        <v>15920.471946069014</v>
      </c>
      <c r="BF310" s="118">
        <v>-10857.80971515274</v>
      </c>
      <c r="BG310" s="118"/>
      <c r="BH310" s="118"/>
      <c r="BI310" s="118"/>
      <c r="BJ310" s="118"/>
      <c r="BK310" s="118"/>
      <c r="BL310" s="118"/>
      <c r="BM310" s="118"/>
      <c r="BN310" s="118"/>
      <c r="BO310" s="118">
        <v>0.0</v>
      </c>
      <c r="BP310" s="118">
        <v>0.0</v>
      </c>
      <c r="BQ310" s="118"/>
      <c r="BR310" s="118"/>
      <c r="BS310" s="118">
        <v>0.0</v>
      </c>
      <c r="BT310" s="118">
        <v>0.0</v>
      </c>
      <c r="BU310" s="118">
        <v>0.0</v>
      </c>
      <c r="BV310" s="118">
        <v>0.0</v>
      </c>
      <c r="BW310" s="118"/>
      <c r="BX310" s="118"/>
      <c r="BY310" s="118"/>
      <c r="BZ310" s="118"/>
      <c r="CA310" s="119">
        <v>45813.0</v>
      </c>
      <c r="CB310" s="117" t="s">
        <v>498</v>
      </c>
      <c r="CC310" s="117" t="s">
        <v>370</v>
      </c>
      <c r="CD310" s="117" t="s">
        <v>492</v>
      </c>
      <c r="CE310" s="118">
        <v>8137.2</v>
      </c>
      <c r="CF310" s="118">
        <v>25.0</v>
      </c>
      <c r="CG310" s="118">
        <v>23.0</v>
      </c>
      <c r="CH310" s="117" t="s">
        <v>247</v>
      </c>
      <c r="CI310" s="117"/>
      <c r="CJ310" s="117"/>
      <c r="CK310" s="117" t="s">
        <v>372</v>
      </c>
      <c r="CL310" s="119">
        <v>46179.0</v>
      </c>
      <c r="CM310" s="117" t="s">
        <v>358</v>
      </c>
    </row>
    <row r="311">
      <c r="A311" s="114" t="s">
        <v>616</v>
      </c>
      <c r="B311" s="114" t="s">
        <v>699</v>
      </c>
      <c r="C311" s="114" t="s">
        <v>27</v>
      </c>
      <c r="D311" s="114" t="s">
        <v>426</v>
      </c>
      <c r="E311" s="114" t="s">
        <v>349</v>
      </c>
      <c r="F311" s="114"/>
      <c r="G311" s="114"/>
      <c r="H311" s="114"/>
      <c r="I311" s="115">
        <v>21659.0</v>
      </c>
      <c r="J311" s="114" t="s">
        <v>880</v>
      </c>
      <c r="K311" s="114" t="s">
        <v>427</v>
      </c>
      <c r="L311" s="116">
        <v>45813.0</v>
      </c>
      <c r="M311" s="114" t="s">
        <v>351</v>
      </c>
      <c r="N311" s="115">
        <v>6.0</v>
      </c>
      <c r="O311" s="114" t="s">
        <v>352</v>
      </c>
      <c r="P311" s="114" t="s">
        <v>975</v>
      </c>
      <c r="Q311" s="115">
        <v>-211.50694349692105</v>
      </c>
      <c r="R311" s="115"/>
      <c r="S311" s="115"/>
      <c r="T311" s="115"/>
      <c r="U311" s="115"/>
      <c r="V311" s="115">
        <v>-211.50694349692105</v>
      </c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>
        <v>0.0</v>
      </c>
      <c r="AH311" s="115">
        <v>0.0</v>
      </c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  <c r="AW311" s="115">
        <v>16172.349781690762</v>
      </c>
      <c r="AX311" s="115">
        <v>-15296.572016524242</v>
      </c>
      <c r="AY311" s="115">
        <v>16801.87012816445</v>
      </c>
      <c r="AZ311" s="115">
        <v>-13282.162500994285</v>
      </c>
      <c r="BA311" s="115">
        <v>4787.187557875283</v>
      </c>
      <c r="BB311" s="115">
        <v>-7595.137964802339</v>
      </c>
      <c r="BC311" s="115">
        <v>6296.618756504383</v>
      </c>
      <c r="BD311" s="115">
        <v>-6401.400708261834</v>
      </c>
      <c r="BE311" s="115">
        <v>4872.271230856857</v>
      </c>
      <c r="BF311" s="115">
        <v>-7575.439686026461</v>
      </c>
      <c r="BG311" s="115"/>
      <c r="BH311" s="115"/>
      <c r="BI311" s="115"/>
      <c r="BJ311" s="115"/>
      <c r="BK311" s="115"/>
      <c r="BL311" s="115"/>
      <c r="BM311" s="115"/>
      <c r="BN311" s="115"/>
      <c r="BO311" s="115">
        <v>0.0</v>
      </c>
      <c r="BP311" s="115">
        <v>0.0</v>
      </c>
      <c r="BQ311" s="115"/>
      <c r="BR311" s="115"/>
      <c r="BS311" s="115">
        <v>0.0</v>
      </c>
      <c r="BT311" s="115">
        <v>0.0</v>
      </c>
      <c r="BU311" s="115">
        <v>0.0</v>
      </c>
      <c r="BV311" s="115">
        <v>0.0</v>
      </c>
      <c r="BW311" s="115"/>
      <c r="BX311" s="115"/>
      <c r="BY311" s="115"/>
      <c r="BZ311" s="115"/>
      <c r="CA311" s="116">
        <v>45813.0</v>
      </c>
      <c r="CB311" s="114" t="s">
        <v>369</v>
      </c>
      <c r="CC311" s="114" t="s">
        <v>429</v>
      </c>
      <c r="CD311" s="114" t="s">
        <v>430</v>
      </c>
      <c r="CE311" s="115">
        <v>4872.92</v>
      </c>
      <c r="CF311" s="115">
        <v>25.0</v>
      </c>
      <c r="CG311" s="115">
        <v>23.0</v>
      </c>
      <c r="CH311" s="114" t="s">
        <v>247</v>
      </c>
      <c r="CI311" s="114"/>
      <c r="CJ311" s="114"/>
      <c r="CK311" s="114" t="s">
        <v>372</v>
      </c>
      <c r="CL311" s="116">
        <v>46179.0</v>
      </c>
      <c r="CM311" s="114" t="s">
        <v>358</v>
      </c>
    </row>
    <row r="312">
      <c r="A312" s="117" t="s">
        <v>694</v>
      </c>
      <c r="B312" s="117" t="s">
        <v>695</v>
      </c>
      <c r="C312" s="117" t="s">
        <v>27</v>
      </c>
      <c r="D312" s="117" t="s">
        <v>411</v>
      </c>
      <c r="E312" s="117" t="s">
        <v>349</v>
      </c>
      <c r="F312" s="117"/>
      <c r="G312" s="117"/>
      <c r="H312" s="117"/>
      <c r="I312" s="118">
        <v>14114.0</v>
      </c>
      <c r="J312" s="117" t="s">
        <v>881</v>
      </c>
      <c r="K312" s="117" t="s">
        <v>412</v>
      </c>
      <c r="L312" s="119">
        <v>45813.0</v>
      </c>
      <c r="M312" s="117" t="s">
        <v>351</v>
      </c>
      <c r="N312" s="118">
        <v>6.0</v>
      </c>
      <c r="O312" s="117" t="s">
        <v>352</v>
      </c>
      <c r="P312" s="117" t="s">
        <v>975</v>
      </c>
      <c r="Q312" s="118">
        <v>2202.634657185351</v>
      </c>
      <c r="R312" s="118"/>
      <c r="S312" s="118"/>
      <c r="T312" s="118"/>
      <c r="U312" s="118"/>
      <c r="V312" s="118">
        <v>2202.634657185351</v>
      </c>
      <c r="W312" s="118"/>
      <c r="X312" s="118"/>
      <c r="Y312" s="118"/>
      <c r="Z312" s="118"/>
      <c r="AA312" s="118"/>
      <c r="AB312" s="118"/>
      <c r="AC312" s="118"/>
      <c r="AD312" s="118"/>
      <c r="AE312" s="118"/>
      <c r="AF312" s="118"/>
      <c r="AG312" s="118">
        <v>0.0</v>
      </c>
      <c r="AH312" s="118">
        <v>0.0</v>
      </c>
      <c r="AI312" s="118"/>
      <c r="AJ312" s="118"/>
      <c r="AK312" s="118"/>
      <c r="AL312" s="118"/>
      <c r="AM312" s="118"/>
      <c r="AN312" s="118"/>
      <c r="AO312" s="118"/>
      <c r="AP312" s="118"/>
      <c r="AQ312" s="118"/>
      <c r="AR312" s="118"/>
      <c r="AS312" s="118"/>
      <c r="AT312" s="118"/>
      <c r="AU312" s="118"/>
      <c r="AV312" s="118"/>
      <c r="AW312" s="118">
        <v>6965.305421335799</v>
      </c>
      <c r="AX312" s="118">
        <v>-3880.2179142329587</v>
      </c>
      <c r="AY312" s="118">
        <v>1072.4899300638833</v>
      </c>
      <c r="AZ312" s="118">
        <v>-6963.908187609144</v>
      </c>
      <c r="BA312" s="118">
        <v>4698.263846920812</v>
      </c>
      <c r="BB312" s="118">
        <v>-4549.618214629321</v>
      </c>
      <c r="BC312" s="118">
        <v>4608.060786185497</v>
      </c>
      <c r="BD312" s="118">
        <v>-1323.5871379001064</v>
      </c>
      <c r="BE312" s="118">
        <v>1401.816918929196</v>
      </c>
      <c r="BF312" s="118">
        <v>-4537.644934923095</v>
      </c>
      <c r="BG312" s="118"/>
      <c r="BH312" s="118"/>
      <c r="BI312" s="118"/>
      <c r="BJ312" s="118"/>
      <c r="BK312" s="118"/>
      <c r="BL312" s="118"/>
      <c r="BM312" s="118"/>
      <c r="BN312" s="118"/>
      <c r="BO312" s="118">
        <v>0.0</v>
      </c>
      <c r="BP312" s="118">
        <v>0.0</v>
      </c>
      <c r="BQ312" s="118"/>
      <c r="BR312" s="118"/>
      <c r="BS312" s="118">
        <v>0.0</v>
      </c>
      <c r="BT312" s="118">
        <v>0.0</v>
      </c>
      <c r="BU312" s="118">
        <v>0.0</v>
      </c>
      <c r="BV312" s="118">
        <v>0.0</v>
      </c>
      <c r="BW312" s="118"/>
      <c r="BX312" s="118"/>
      <c r="BY312" s="118"/>
      <c r="BZ312" s="118"/>
      <c r="CA312" s="119">
        <v>45813.0</v>
      </c>
      <c r="CB312" s="117" t="s">
        <v>369</v>
      </c>
      <c r="CC312" s="117" t="s">
        <v>370</v>
      </c>
      <c r="CD312" s="117" t="s">
        <v>371</v>
      </c>
      <c r="CE312" s="118">
        <v>6269.37</v>
      </c>
      <c r="CF312" s="118">
        <v>25.0</v>
      </c>
      <c r="CG312" s="118">
        <v>23.0</v>
      </c>
      <c r="CH312" s="117" t="s">
        <v>247</v>
      </c>
      <c r="CI312" s="117"/>
      <c r="CJ312" s="117"/>
      <c r="CK312" s="117" t="s">
        <v>357</v>
      </c>
      <c r="CL312" s="119">
        <v>46179.0</v>
      </c>
      <c r="CM312" s="117" t="s">
        <v>358</v>
      </c>
    </row>
    <row r="313">
      <c r="A313" s="114" t="s">
        <v>655</v>
      </c>
      <c r="B313" s="114" t="s">
        <v>708</v>
      </c>
      <c r="C313" s="114" t="s">
        <v>25</v>
      </c>
      <c r="D313" s="114" t="s">
        <v>459</v>
      </c>
      <c r="E313" s="114" t="s">
        <v>349</v>
      </c>
      <c r="F313" s="114"/>
      <c r="G313" s="114"/>
      <c r="H313" s="114"/>
      <c r="I313" s="115">
        <v>21598.0</v>
      </c>
      <c r="J313" s="114" t="s">
        <v>873</v>
      </c>
      <c r="K313" s="114" t="s">
        <v>460</v>
      </c>
      <c r="L313" s="116">
        <v>45813.0</v>
      </c>
      <c r="M313" s="114" t="s">
        <v>351</v>
      </c>
      <c r="N313" s="115">
        <v>6.0</v>
      </c>
      <c r="O313" s="114" t="s">
        <v>352</v>
      </c>
      <c r="P313" s="114" t="s">
        <v>975</v>
      </c>
      <c r="Q313" s="115">
        <v>-831.9716053066279</v>
      </c>
      <c r="R313" s="115"/>
      <c r="S313" s="115"/>
      <c r="T313" s="115"/>
      <c r="U313" s="115"/>
      <c r="V313" s="115">
        <v>-831.9716053066279</v>
      </c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>
        <v>0.0</v>
      </c>
      <c r="AH313" s="115">
        <v>0.0</v>
      </c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>
        <v>797.3402502276258</v>
      </c>
      <c r="AX313" s="115">
        <v>-2229.5650558988746</v>
      </c>
      <c r="AY313" s="115">
        <v>2855.459057006248</v>
      </c>
      <c r="AZ313" s="115">
        <v>-3845.3417840723455</v>
      </c>
      <c r="BA313" s="115">
        <v>457.86479653677725</v>
      </c>
      <c r="BB313" s="115">
        <v>-4135.797252319741</v>
      </c>
      <c r="BC313" s="115">
        <v>768.9939101083762</v>
      </c>
      <c r="BD313" s="115">
        <v>-2589.176034619424</v>
      </c>
      <c r="BE313" s="115">
        <v>725.0081987708218</v>
      </c>
      <c r="BF313" s="115">
        <v>-2582.758530042738</v>
      </c>
      <c r="BG313" s="115"/>
      <c r="BH313" s="115"/>
      <c r="BI313" s="115"/>
      <c r="BJ313" s="115"/>
      <c r="BK313" s="115"/>
      <c r="BL313" s="115"/>
      <c r="BM313" s="115"/>
      <c r="BN313" s="115"/>
      <c r="BO313" s="115">
        <v>0.0</v>
      </c>
      <c r="BP313" s="115">
        <v>0.0</v>
      </c>
      <c r="BQ313" s="115"/>
      <c r="BR313" s="115"/>
      <c r="BS313" s="115">
        <v>0.0</v>
      </c>
      <c r="BT313" s="115">
        <v>0.0</v>
      </c>
      <c r="BU313" s="115">
        <v>0.0</v>
      </c>
      <c r="BV313" s="115">
        <v>0.0</v>
      </c>
      <c r="BW313" s="115"/>
      <c r="BX313" s="115"/>
      <c r="BY313" s="115"/>
      <c r="BZ313" s="115"/>
      <c r="CA313" s="116">
        <v>45813.0</v>
      </c>
      <c r="CB313" s="114" t="s">
        <v>384</v>
      </c>
      <c r="CC313" s="114" t="s">
        <v>461</v>
      </c>
      <c r="CD313" s="114" t="s">
        <v>501</v>
      </c>
      <c r="CE313" s="115">
        <v>17281.39</v>
      </c>
      <c r="CF313" s="115">
        <v>25.0</v>
      </c>
      <c r="CG313" s="115">
        <v>23.0</v>
      </c>
      <c r="CH313" s="114" t="s">
        <v>247</v>
      </c>
      <c r="CI313" s="114"/>
      <c r="CJ313" s="114"/>
      <c r="CK313" s="114" t="s">
        <v>372</v>
      </c>
      <c r="CL313" s="116">
        <v>46179.0</v>
      </c>
      <c r="CM313" s="114" t="s">
        <v>358</v>
      </c>
    </row>
    <row r="314">
      <c r="A314" s="117" t="s">
        <v>626</v>
      </c>
      <c r="B314" s="117" t="s">
        <v>710</v>
      </c>
      <c r="C314" s="117" t="s">
        <v>26</v>
      </c>
      <c r="D314" s="117" t="s">
        <v>406</v>
      </c>
      <c r="E314" s="117" t="s">
        <v>349</v>
      </c>
      <c r="F314" s="117"/>
      <c r="G314" s="117"/>
      <c r="H314" s="117"/>
      <c r="I314" s="118">
        <v>19118.0</v>
      </c>
      <c r="J314" s="117" t="s">
        <v>869</v>
      </c>
      <c r="K314" s="117" t="s">
        <v>521</v>
      </c>
      <c r="L314" s="119">
        <v>45813.0</v>
      </c>
      <c r="M314" s="117" t="s">
        <v>351</v>
      </c>
      <c r="N314" s="118">
        <v>6.0</v>
      </c>
      <c r="O314" s="117" t="s">
        <v>352</v>
      </c>
      <c r="P314" s="117" t="s">
        <v>975</v>
      </c>
      <c r="Q314" s="118">
        <v>1444.6215569736837</v>
      </c>
      <c r="R314" s="118"/>
      <c r="S314" s="118"/>
      <c r="T314" s="118"/>
      <c r="U314" s="118"/>
      <c r="V314" s="118">
        <v>1444.6215569736837</v>
      </c>
      <c r="W314" s="118"/>
      <c r="X314" s="118"/>
      <c r="Y314" s="118"/>
      <c r="Z314" s="118"/>
      <c r="AA314" s="118"/>
      <c r="AB314" s="118"/>
      <c r="AC314" s="118"/>
      <c r="AD314" s="118"/>
      <c r="AE314" s="118"/>
      <c r="AF314" s="118"/>
      <c r="AG314" s="118">
        <v>0.0</v>
      </c>
      <c r="AH314" s="118">
        <v>0.0</v>
      </c>
      <c r="AI314" s="118"/>
      <c r="AJ314" s="118"/>
      <c r="AK314" s="118"/>
      <c r="AL314" s="118"/>
      <c r="AM314" s="118"/>
      <c r="AN314" s="118"/>
      <c r="AO314" s="118"/>
      <c r="AP314" s="118"/>
      <c r="AQ314" s="118"/>
      <c r="AR314" s="118"/>
      <c r="AS314" s="118"/>
      <c r="AT314" s="118"/>
      <c r="AU314" s="118"/>
      <c r="AV314" s="118"/>
      <c r="AW314" s="118">
        <v>12146.62975959488</v>
      </c>
      <c r="AX314" s="118">
        <v>-49622.97123064689</v>
      </c>
      <c r="AY314" s="118">
        <v>9088.858814916779</v>
      </c>
      <c r="AZ314" s="118">
        <v>-41893.93768479507</v>
      </c>
      <c r="BA314" s="118">
        <v>12788.537878710826</v>
      </c>
      <c r="BB314" s="118">
        <v>-18760.807773681718</v>
      </c>
      <c r="BC314" s="118">
        <v>10291.117202254056</v>
      </c>
      <c r="BD314" s="118">
        <v>-10987.005606160834</v>
      </c>
      <c r="BE314" s="118">
        <v>10793.496470174756</v>
      </c>
      <c r="BF314" s="118">
        <v>-16069.877961238872</v>
      </c>
      <c r="BG314" s="118"/>
      <c r="BH314" s="118"/>
      <c r="BI314" s="118"/>
      <c r="BJ314" s="118"/>
      <c r="BK314" s="118"/>
      <c r="BL314" s="118"/>
      <c r="BM314" s="118"/>
      <c r="BN314" s="118"/>
      <c r="BO314" s="118">
        <v>0.0</v>
      </c>
      <c r="BP314" s="118">
        <v>0.0</v>
      </c>
      <c r="BQ314" s="118"/>
      <c r="BR314" s="118"/>
      <c r="BS314" s="118">
        <v>0.0</v>
      </c>
      <c r="BT314" s="118">
        <v>0.0</v>
      </c>
      <c r="BU314" s="118">
        <v>0.0</v>
      </c>
      <c r="BV314" s="118">
        <v>0.0</v>
      </c>
      <c r="BW314" s="118"/>
      <c r="BX314" s="118"/>
      <c r="BY314" s="118"/>
      <c r="BZ314" s="118"/>
      <c r="CA314" s="119">
        <v>45813.0</v>
      </c>
      <c r="CB314" s="117" t="s">
        <v>384</v>
      </c>
      <c r="CC314" s="117" t="s">
        <v>396</v>
      </c>
      <c r="CD314" s="117" t="s">
        <v>522</v>
      </c>
      <c r="CE314" s="118">
        <v>6475.89</v>
      </c>
      <c r="CF314" s="118">
        <v>25.0</v>
      </c>
      <c r="CG314" s="118">
        <v>23.0</v>
      </c>
      <c r="CH314" s="117" t="s">
        <v>247</v>
      </c>
      <c r="CI314" s="117"/>
      <c r="CJ314" s="117"/>
      <c r="CK314" s="117" t="s">
        <v>357</v>
      </c>
      <c r="CL314" s="119">
        <v>46179.0</v>
      </c>
      <c r="CM314" s="117" t="s">
        <v>358</v>
      </c>
    </row>
    <row r="315">
      <c r="A315" s="114" t="s">
        <v>707</v>
      </c>
      <c r="B315" s="114" t="s">
        <v>171</v>
      </c>
      <c r="C315" s="114" t="s">
        <v>24</v>
      </c>
      <c r="D315" s="114" t="s">
        <v>348</v>
      </c>
      <c r="E315" s="114" t="s">
        <v>349</v>
      </c>
      <c r="F315" s="114"/>
      <c r="G315" s="114"/>
      <c r="H315" s="114"/>
      <c r="I315" s="115">
        <v>13124.0</v>
      </c>
      <c r="J315" s="114" t="s">
        <v>840</v>
      </c>
      <c r="K315" s="114" t="s">
        <v>350</v>
      </c>
      <c r="L315" s="116">
        <v>45813.0</v>
      </c>
      <c r="M315" s="114" t="s">
        <v>351</v>
      </c>
      <c r="N315" s="115">
        <v>6.0</v>
      </c>
      <c r="O315" s="114" t="s">
        <v>352</v>
      </c>
      <c r="P315" s="114" t="s">
        <v>975</v>
      </c>
      <c r="Q315" s="115">
        <v>-3534.916937966391</v>
      </c>
      <c r="R315" s="115"/>
      <c r="S315" s="115"/>
      <c r="T315" s="115"/>
      <c r="U315" s="115"/>
      <c r="V315" s="115">
        <v>-3534.916937966391</v>
      </c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>
        <v>0.0</v>
      </c>
      <c r="AH315" s="115">
        <v>0.0</v>
      </c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  <c r="AW315" s="115">
        <v>13738.8609769886</v>
      </c>
      <c r="AX315" s="115">
        <v>-18739.371233599806</v>
      </c>
      <c r="AY315" s="115">
        <v>15052.531795071733</v>
      </c>
      <c r="AZ315" s="115">
        <v>-17293.140687626277</v>
      </c>
      <c r="BA315" s="115">
        <v>9327.960995642843</v>
      </c>
      <c r="BB315" s="115">
        <v>-13474.64709036257</v>
      </c>
      <c r="BC315" s="115">
        <v>3508.751482853357</v>
      </c>
      <c r="BD315" s="115">
        <v>-9576.486943893571</v>
      </c>
      <c r="BE315" s="115">
        <v>12015.690227197105</v>
      </c>
      <c r="BF315" s="115">
        <v>-10094.64086087662</v>
      </c>
      <c r="BG315" s="115"/>
      <c r="BH315" s="115"/>
      <c r="BI315" s="115"/>
      <c r="BJ315" s="115"/>
      <c r="BK315" s="115"/>
      <c r="BL315" s="115"/>
      <c r="BM315" s="115"/>
      <c r="BN315" s="115"/>
      <c r="BO315" s="115">
        <v>0.0</v>
      </c>
      <c r="BP315" s="115">
        <v>0.0</v>
      </c>
      <c r="BQ315" s="115"/>
      <c r="BR315" s="115"/>
      <c r="BS315" s="115">
        <v>0.0</v>
      </c>
      <c r="BT315" s="115">
        <v>0.0</v>
      </c>
      <c r="BU315" s="115">
        <v>0.0</v>
      </c>
      <c r="BV315" s="115">
        <v>0.0</v>
      </c>
      <c r="BW315" s="115"/>
      <c r="BX315" s="115"/>
      <c r="BY315" s="115"/>
      <c r="BZ315" s="115"/>
      <c r="CA315" s="116">
        <v>45813.0</v>
      </c>
      <c r="CB315" s="114" t="s">
        <v>354</v>
      </c>
      <c r="CC315" s="114" t="s">
        <v>355</v>
      </c>
      <c r="CD315" s="114" t="s">
        <v>356</v>
      </c>
      <c r="CE315" s="115">
        <v>19531.63</v>
      </c>
      <c r="CF315" s="115">
        <v>25.0</v>
      </c>
      <c r="CG315" s="115">
        <v>23.0</v>
      </c>
      <c r="CH315" s="114" t="s">
        <v>24</v>
      </c>
      <c r="CI315" s="114"/>
      <c r="CJ315" s="114"/>
      <c r="CK315" s="114" t="s">
        <v>372</v>
      </c>
      <c r="CL315" s="116">
        <v>46179.0</v>
      </c>
      <c r="CM315" s="114" t="s">
        <v>358</v>
      </c>
    </row>
    <row r="316">
      <c r="A316" s="117" t="s">
        <v>694</v>
      </c>
      <c r="B316" s="117" t="s">
        <v>705</v>
      </c>
      <c r="C316" s="117" t="s">
        <v>27</v>
      </c>
      <c r="D316" s="117" t="s">
        <v>411</v>
      </c>
      <c r="E316" s="117" t="s">
        <v>349</v>
      </c>
      <c r="F316" s="117"/>
      <c r="G316" s="117"/>
      <c r="H316" s="117"/>
      <c r="I316" s="118">
        <v>14305.0</v>
      </c>
      <c r="J316" s="117" t="s">
        <v>878</v>
      </c>
      <c r="K316" s="117" t="s">
        <v>412</v>
      </c>
      <c r="L316" s="119">
        <v>45813.0</v>
      </c>
      <c r="M316" s="117" t="s">
        <v>351</v>
      </c>
      <c r="N316" s="118">
        <v>6.0</v>
      </c>
      <c r="O316" s="117" t="s">
        <v>352</v>
      </c>
      <c r="P316" s="117" t="s">
        <v>975</v>
      </c>
      <c r="Q316" s="118">
        <v>-2228.3547786972035</v>
      </c>
      <c r="R316" s="118"/>
      <c r="S316" s="118"/>
      <c r="T316" s="118"/>
      <c r="U316" s="118"/>
      <c r="V316" s="118">
        <v>-2228.3547786972035</v>
      </c>
      <c r="W316" s="118"/>
      <c r="X316" s="118"/>
      <c r="Y316" s="118"/>
      <c r="Z316" s="118"/>
      <c r="AA316" s="118"/>
      <c r="AB316" s="118"/>
      <c r="AC316" s="118"/>
      <c r="AD316" s="118"/>
      <c r="AE316" s="118"/>
      <c r="AF316" s="118"/>
      <c r="AG316" s="118">
        <v>0.0</v>
      </c>
      <c r="AH316" s="118">
        <v>0.0</v>
      </c>
      <c r="AI316" s="118"/>
      <c r="AJ316" s="118"/>
      <c r="AK316" s="118"/>
      <c r="AL316" s="118"/>
      <c r="AM316" s="118"/>
      <c r="AN316" s="118"/>
      <c r="AO316" s="118"/>
      <c r="AP316" s="118"/>
      <c r="AQ316" s="118"/>
      <c r="AR316" s="118"/>
      <c r="AS316" s="118"/>
      <c r="AT316" s="118"/>
      <c r="AU316" s="118"/>
      <c r="AV316" s="118"/>
      <c r="AW316" s="118">
        <v>1673.4524272784197</v>
      </c>
      <c r="AX316" s="118">
        <v>-22765.84884721002</v>
      </c>
      <c r="AY316" s="118">
        <v>3790.8919982060042</v>
      </c>
      <c r="AZ316" s="118">
        <v>-12850.578196194561</v>
      </c>
      <c r="BA316" s="118">
        <v>2061.727152753522</v>
      </c>
      <c r="BB316" s="118">
        <v>-11875.874112280519</v>
      </c>
      <c r="BC316" s="118">
        <v>3115.3119681642843</v>
      </c>
      <c r="BD316" s="118">
        <v>-7478.96841674137</v>
      </c>
      <c r="BE316" s="118">
        <v>2798.9725713715243</v>
      </c>
      <c r="BF316" s="118">
        <v>-8249.463082321436</v>
      </c>
      <c r="BG316" s="118"/>
      <c r="BH316" s="118"/>
      <c r="BI316" s="118"/>
      <c r="BJ316" s="118"/>
      <c r="BK316" s="118"/>
      <c r="BL316" s="118"/>
      <c r="BM316" s="118"/>
      <c r="BN316" s="118"/>
      <c r="BO316" s="118">
        <v>0.0</v>
      </c>
      <c r="BP316" s="118">
        <v>0.0</v>
      </c>
      <c r="BQ316" s="118"/>
      <c r="BR316" s="118"/>
      <c r="BS316" s="118">
        <v>0.0</v>
      </c>
      <c r="BT316" s="118">
        <v>0.0</v>
      </c>
      <c r="BU316" s="118">
        <v>0.0</v>
      </c>
      <c r="BV316" s="118">
        <v>0.0</v>
      </c>
      <c r="BW316" s="118"/>
      <c r="BX316" s="118"/>
      <c r="BY316" s="118"/>
      <c r="BZ316" s="118"/>
      <c r="CA316" s="119">
        <v>45813.0</v>
      </c>
      <c r="CB316" s="117" t="s">
        <v>369</v>
      </c>
      <c r="CC316" s="117" t="s">
        <v>370</v>
      </c>
      <c r="CD316" s="117" t="s">
        <v>371</v>
      </c>
      <c r="CE316" s="118">
        <v>2413.33</v>
      </c>
      <c r="CF316" s="118">
        <v>25.0</v>
      </c>
      <c r="CG316" s="118">
        <v>23.0</v>
      </c>
      <c r="CH316" s="117" t="s">
        <v>247</v>
      </c>
      <c r="CI316" s="117"/>
      <c r="CJ316" s="117"/>
      <c r="CK316" s="117" t="s">
        <v>372</v>
      </c>
      <c r="CL316" s="119">
        <v>46179.0</v>
      </c>
      <c r="CM316" s="117" t="s">
        <v>358</v>
      </c>
    </row>
    <row r="317">
      <c r="A317" s="114" t="s">
        <v>696</v>
      </c>
      <c r="B317" s="114" t="s">
        <v>713</v>
      </c>
      <c r="C317" s="114" t="s">
        <v>25</v>
      </c>
      <c r="D317" s="114" t="s">
        <v>400</v>
      </c>
      <c r="E317" s="114" t="s">
        <v>349</v>
      </c>
      <c r="F317" s="114"/>
      <c r="G317" s="114"/>
      <c r="H317" s="114"/>
      <c r="I317" s="115">
        <v>18139.0</v>
      </c>
      <c r="J317" s="114" t="s">
        <v>865</v>
      </c>
      <c r="K317" s="114" t="s">
        <v>401</v>
      </c>
      <c r="L317" s="116">
        <v>45813.0</v>
      </c>
      <c r="M317" s="114" t="s">
        <v>351</v>
      </c>
      <c r="N317" s="115">
        <v>6.0</v>
      </c>
      <c r="O317" s="114" t="s">
        <v>352</v>
      </c>
      <c r="P317" s="114" t="s">
        <v>975</v>
      </c>
      <c r="Q317" s="115">
        <v>-4288.082958387032</v>
      </c>
      <c r="R317" s="115"/>
      <c r="S317" s="115"/>
      <c r="T317" s="115"/>
      <c r="U317" s="115"/>
      <c r="V317" s="115">
        <v>-4288.082958387032</v>
      </c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>
        <v>0.0</v>
      </c>
      <c r="AH317" s="115">
        <v>0.0</v>
      </c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>
        <v>10892.112605580902</v>
      </c>
      <c r="AX317" s="115">
        <v>-24651.567619473462</v>
      </c>
      <c r="AY317" s="115">
        <v>7385.481928946681</v>
      </c>
      <c r="AZ317" s="115">
        <v>-24118.064305917513</v>
      </c>
      <c r="BA317" s="115">
        <v>9376.774876916748</v>
      </c>
      <c r="BB317" s="115">
        <v>-5201.793424083996</v>
      </c>
      <c r="BC317" s="115">
        <v>6215.003473979511</v>
      </c>
      <c r="BD317" s="115">
        <v>-8590.630634683657</v>
      </c>
      <c r="BE317" s="115">
        <v>11109.99259377399</v>
      </c>
      <c r="BF317" s="115">
        <v>-4559.383980237091</v>
      </c>
      <c r="BG317" s="115"/>
      <c r="BH317" s="115"/>
      <c r="BI317" s="115"/>
      <c r="BJ317" s="115"/>
      <c r="BK317" s="115"/>
      <c r="BL317" s="115"/>
      <c r="BM317" s="115"/>
      <c r="BN317" s="115"/>
      <c r="BO317" s="115">
        <v>0.0</v>
      </c>
      <c r="BP317" s="115">
        <v>0.0</v>
      </c>
      <c r="BQ317" s="115"/>
      <c r="BR317" s="115"/>
      <c r="BS317" s="115">
        <v>0.0</v>
      </c>
      <c r="BT317" s="115">
        <v>0.0</v>
      </c>
      <c r="BU317" s="115">
        <v>0.0</v>
      </c>
      <c r="BV317" s="115">
        <v>0.0</v>
      </c>
      <c r="BW317" s="115"/>
      <c r="BX317" s="115"/>
      <c r="BY317" s="115"/>
      <c r="BZ317" s="115"/>
      <c r="CA317" s="116">
        <v>45813.0</v>
      </c>
      <c r="CB317" s="114" t="s">
        <v>384</v>
      </c>
      <c r="CC317" s="114" t="s">
        <v>391</v>
      </c>
      <c r="CD317" s="114" t="s">
        <v>392</v>
      </c>
      <c r="CE317" s="115">
        <v>17682.14</v>
      </c>
      <c r="CF317" s="115">
        <v>25.0</v>
      </c>
      <c r="CG317" s="115">
        <v>23.0</v>
      </c>
      <c r="CH317" s="114" t="s">
        <v>247</v>
      </c>
      <c r="CI317" s="114"/>
      <c r="CJ317" s="114"/>
      <c r="CK317" s="114" t="s">
        <v>372</v>
      </c>
      <c r="CL317" s="116">
        <v>46179.0</v>
      </c>
      <c r="CM317" s="114" t="s">
        <v>358</v>
      </c>
    </row>
    <row r="318">
      <c r="A318" s="117" t="s">
        <v>670</v>
      </c>
      <c r="B318" s="117" t="s">
        <v>141</v>
      </c>
      <c r="C318" s="117" t="s">
        <v>24</v>
      </c>
      <c r="D318" s="117" t="s">
        <v>360</v>
      </c>
      <c r="E318" s="117" t="s">
        <v>349</v>
      </c>
      <c r="F318" s="117"/>
      <c r="G318" s="117"/>
      <c r="H318" s="117"/>
      <c r="I318" s="118">
        <v>20205.0</v>
      </c>
      <c r="J318" s="117" t="s">
        <v>861</v>
      </c>
      <c r="K318" s="117" t="s">
        <v>361</v>
      </c>
      <c r="L318" s="119">
        <v>45813.0</v>
      </c>
      <c r="M318" s="117" t="s">
        <v>351</v>
      </c>
      <c r="N318" s="118">
        <v>6.0</v>
      </c>
      <c r="O318" s="117" t="s">
        <v>352</v>
      </c>
      <c r="P318" s="117" t="s">
        <v>975</v>
      </c>
      <c r="Q318" s="118">
        <v>-1835.5514343237596</v>
      </c>
      <c r="R318" s="118"/>
      <c r="S318" s="118"/>
      <c r="T318" s="118"/>
      <c r="U318" s="118"/>
      <c r="V318" s="118">
        <v>-1835.5514343237596</v>
      </c>
      <c r="W318" s="118"/>
      <c r="X318" s="118"/>
      <c r="Y318" s="118"/>
      <c r="Z318" s="118"/>
      <c r="AA318" s="118"/>
      <c r="AB318" s="118"/>
      <c r="AC318" s="118"/>
      <c r="AD318" s="118"/>
      <c r="AE318" s="118"/>
      <c r="AF318" s="118"/>
      <c r="AG318" s="118">
        <v>0.0</v>
      </c>
      <c r="AH318" s="118">
        <v>0.0</v>
      </c>
      <c r="AI318" s="118"/>
      <c r="AJ318" s="118"/>
      <c r="AK318" s="118"/>
      <c r="AL318" s="118"/>
      <c r="AM318" s="118"/>
      <c r="AN318" s="118"/>
      <c r="AO318" s="118"/>
      <c r="AP318" s="118"/>
      <c r="AQ318" s="118"/>
      <c r="AR318" s="118"/>
      <c r="AS318" s="118"/>
      <c r="AT318" s="118"/>
      <c r="AU318" s="118"/>
      <c r="AV318" s="118"/>
      <c r="AW318" s="118">
        <v>1032.3636096534</v>
      </c>
      <c r="AX318" s="118">
        <v>-4448.494158100474</v>
      </c>
      <c r="AY318" s="118">
        <v>1894.7631547677495</v>
      </c>
      <c r="AZ318" s="118">
        <v>-3247.013611115972</v>
      </c>
      <c r="BA318" s="118">
        <v>40.82723580619975</v>
      </c>
      <c r="BB318" s="118">
        <v>-1845.7889111962927</v>
      </c>
      <c r="BC318" s="118">
        <v>1.6827614854904596</v>
      </c>
      <c r="BD318" s="118">
        <v>-268.0938701774829</v>
      </c>
      <c r="BE318" s="118">
        <v>41.52160910014237</v>
      </c>
      <c r="BF318" s="118">
        <v>-1580.0721757982426</v>
      </c>
      <c r="BG318" s="118"/>
      <c r="BH318" s="118"/>
      <c r="BI318" s="118"/>
      <c r="BJ318" s="118"/>
      <c r="BK318" s="118"/>
      <c r="BL318" s="118"/>
      <c r="BM318" s="118"/>
      <c r="BN318" s="118"/>
      <c r="BO318" s="118">
        <v>0.0</v>
      </c>
      <c r="BP318" s="118">
        <v>0.0</v>
      </c>
      <c r="BQ318" s="118"/>
      <c r="BR318" s="118"/>
      <c r="BS318" s="118">
        <v>0.0</v>
      </c>
      <c r="BT318" s="118">
        <v>0.0</v>
      </c>
      <c r="BU318" s="118">
        <v>0.0</v>
      </c>
      <c r="BV318" s="118">
        <v>0.0</v>
      </c>
      <c r="BW318" s="118"/>
      <c r="BX318" s="118"/>
      <c r="BY318" s="118"/>
      <c r="BZ318" s="118"/>
      <c r="CA318" s="119">
        <v>45813.0</v>
      </c>
      <c r="CB318" s="117" t="s">
        <v>362</v>
      </c>
      <c r="CC318" s="117" t="s">
        <v>363</v>
      </c>
      <c r="CD318" s="117" t="s">
        <v>364</v>
      </c>
      <c r="CE318" s="118">
        <v>2548.17</v>
      </c>
      <c r="CF318" s="118">
        <v>25.0</v>
      </c>
      <c r="CG318" s="118">
        <v>23.0</v>
      </c>
      <c r="CH318" s="117" t="s">
        <v>24</v>
      </c>
      <c r="CI318" s="117"/>
      <c r="CJ318" s="117"/>
      <c r="CK318" s="117" t="s">
        <v>372</v>
      </c>
      <c r="CL318" s="119">
        <v>46179.0</v>
      </c>
      <c r="CM318" s="117" t="s">
        <v>358</v>
      </c>
    </row>
    <row r="319">
      <c r="A319" s="114" t="s">
        <v>711</v>
      </c>
      <c r="B319" s="114" t="s">
        <v>165</v>
      </c>
      <c r="C319" s="114" t="s">
        <v>24</v>
      </c>
      <c r="D319" s="114" t="s">
        <v>360</v>
      </c>
      <c r="E319" s="114" t="s">
        <v>349</v>
      </c>
      <c r="F319" s="114"/>
      <c r="G319" s="114"/>
      <c r="H319" s="114"/>
      <c r="I319" s="115">
        <v>20232.0</v>
      </c>
      <c r="J319" s="114" t="s">
        <v>834</v>
      </c>
      <c r="K319" s="114" t="s">
        <v>361</v>
      </c>
      <c r="L319" s="116">
        <v>45813.0</v>
      </c>
      <c r="M319" s="114" t="s">
        <v>351</v>
      </c>
      <c r="N319" s="115">
        <v>6.0</v>
      </c>
      <c r="O319" s="114" t="s">
        <v>352</v>
      </c>
      <c r="P319" s="114" t="s">
        <v>975</v>
      </c>
      <c r="Q319" s="115">
        <v>-1081.8647048424855</v>
      </c>
      <c r="R319" s="115"/>
      <c r="S319" s="115"/>
      <c r="T319" s="115"/>
      <c r="U319" s="115"/>
      <c r="V319" s="115">
        <v>-1081.8647048424855</v>
      </c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>
        <v>0.0</v>
      </c>
      <c r="AH319" s="115">
        <v>0.0</v>
      </c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>
        <v>11023.088932886752</v>
      </c>
      <c r="AX319" s="115">
        <v>-25811.266746645008</v>
      </c>
      <c r="AY319" s="115">
        <v>12134.130376868909</v>
      </c>
      <c r="AZ319" s="115">
        <v>-17148.177739636245</v>
      </c>
      <c r="BA319" s="115">
        <v>4447.76999706094</v>
      </c>
      <c r="BB319" s="115">
        <v>-12901.72807690702</v>
      </c>
      <c r="BC319" s="115">
        <v>5484.115507135795</v>
      </c>
      <c r="BD319" s="115">
        <v>-14829.512788897686</v>
      </c>
      <c r="BE319" s="115">
        <v>10069.342109604244</v>
      </c>
      <c r="BF319" s="115">
        <v>-9177.902907688434</v>
      </c>
      <c r="BG319" s="115"/>
      <c r="BH319" s="115"/>
      <c r="BI319" s="115"/>
      <c r="BJ319" s="115"/>
      <c r="BK319" s="115"/>
      <c r="BL319" s="115"/>
      <c r="BM319" s="115"/>
      <c r="BN319" s="115"/>
      <c r="BO319" s="115">
        <v>0.0</v>
      </c>
      <c r="BP319" s="115">
        <v>0.0</v>
      </c>
      <c r="BQ319" s="115"/>
      <c r="BR319" s="115"/>
      <c r="BS319" s="115">
        <v>0.0</v>
      </c>
      <c r="BT319" s="115">
        <v>0.0</v>
      </c>
      <c r="BU319" s="115">
        <v>0.0</v>
      </c>
      <c r="BV319" s="115">
        <v>0.0</v>
      </c>
      <c r="BW319" s="115"/>
      <c r="BX319" s="115"/>
      <c r="BY319" s="115"/>
      <c r="BZ319" s="115"/>
      <c r="CA319" s="116">
        <v>45813.0</v>
      </c>
      <c r="CB319" s="114" t="s">
        <v>362</v>
      </c>
      <c r="CC319" s="114" t="s">
        <v>363</v>
      </c>
      <c r="CD319" s="114" t="s">
        <v>364</v>
      </c>
      <c r="CE319" s="115">
        <v>3165.75</v>
      </c>
      <c r="CF319" s="115">
        <v>25.0</v>
      </c>
      <c r="CG319" s="115">
        <v>23.0</v>
      </c>
      <c r="CH319" s="114" t="s">
        <v>24</v>
      </c>
      <c r="CI319" s="114"/>
      <c r="CJ319" s="114"/>
      <c r="CK319" s="114" t="s">
        <v>372</v>
      </c>
      <c r="CL319" s="116">
        <v>46179.0</v>
      </c>
      <c r="CM319" s="114" t="s">
        <v>358</v>
      </c>
    </row>
    <row r="320">
      <c r="A320" s="117" t="s">
        <v>681</v>
      </c>
      <c r="B320" s="117" t="s">
        <v>160</v>
      </c>
      <c r="C320" s="117" t="s">
        <v>24</v>
      </c>
      <c r="D320" s="117" t="s">
        <v>376</v>
      </c>
      <c r="E320" s="117" t="s">
        <v>349</v>
      </c>
      <c r="F320" s="117"/>
      <c r="G320" s="117"/>
      <c r="H320" s="117"/>
      <c r="I320" s="118">
        <v>14160.0</v>
      </c>
      <c r="J320" s="117" t="s">
        <v>832</v>
      </c>
      <c r="K320" s="117" t="s">
        <v>377</v>
      </c>
      <c r="L320" s="119">
        <v>45813.0</v>
      </c>
      <c r="M320" s="117" t="s">
        <v>351</v>
      </c>
      <c r="N320" s="118">
        <v>6.0</v>
      </c>
      <c r="O320" s="117" t="s">
        <v>352</v>
      </c>
      <c r="P320" s="117" t="s">
        <v>975</v>
      </c>
      <c r="Q320" s="118">
        <v>-3616.776616742011</v>
      </c>
      <c r="R320" s="118"/>
      <c r="S320" s="118"/>
      <c r="T320" s="118"/>
      <c r="U320" s="118"/>
      <c r="V320" s="118">
        <v>-3616.776616742011</v>
      </c>
      <c r="W320" s="118"/>
      <c r="X320" s="118"/>
      <c r="Y320" s="118"/>
      <c r="Z320" s="118"/>
      <c r="AA320" s="118"/>
      <c r="AB320" s="118"/>
      <c r="AC320" s="118"/>
      <c r="AD320" s="118"/>
      <c r="AE320" s="118"/>
      <c r="AF320" s="118"/>
      <c r="AG320" s="118">
        <v>0.0</v>
      </c>
      <c r="AH320" s="118">
        <v>0.0</v>
      </c>
      <c r="AI320" s="118"/>
      <c r="AJ320" s="118"/>
      <c r="AK320" s="118"/>
      <c r="AL320" s="118"/>
      <c r="AM320" s="118"/>
      <c r="AN320" s="118"/>
      <c r="AO320" s="118"/>
      <c r="AP320" s="118"/>
      <c r="AQ320" s="118"/>
      <c r="AR320" s="118"/>
      <c r="AS320" s="118"/>
      <c r="AT320" s="118"/>
      <c r="AU320" s="118"/>
      <c r="AV320" s="118"/>
      <c r="AW320" s="118">
        <v>30060.895093085797</v>
      </c>
      <c r="AX320" s="118">
        <v>-44509.93482074301</v>
      </c>
      <c r="AY320" s="118">
        <v>29704.06448947659</v>
      </c>
      <c r="AZ320" s="118">
        <v>-28954.154103869358</v>
      </c>
      <c r="BA320" s="118">
        <v>16355.104404989233</v>
      </c>
      <c r="BB320" s="118">
        <v>-29668.235052328968</v>
      </c>
      <c r="BC320" s="118">
        <v>16431.177726469778</v>
      </c>
      <c r="BD320" s="118">
        <v>-17320.533538515494</v>
      </c>
      <c r="BE320" s="118">
        <v>9893.723601334774</v>
      </c>
      <c r="BF320" s="118">
        <v>-22317.498436628786</v>
      </c>
      <c r="BG320" s="118"/>
      <c r="BH320" s="118"/>
      <c r="BI320" s="118"/>
      <c r="BJ320" s="118"/>
      <c r="BK320" s="118"/>
      <c r="BL320" s="118"/>
      <c r="BM320" s="118"/>
      <c r="BN320" s="118"/>
      <c r="BO320" s="118">
        <v>0.0</v>
      </c>
      <c r="BP320" s="118">
        <v>0.0</v>
      </c>
      <c r="BQ320" s="118"/>
      <c r="BR320" s="118"/>
      <c r="BS320" s="118">
        <v>0.0</v>
      </c>
      <c r="BT320" s="118">
        <v>0.0</v>
      </c>
      <c r="BU320" s="118">
        <v>0.0</v>
      </c>
      <c r="BV320" s="118">
        <v>0.0</v>
      </c>
      <c r="BW320" s="118"/>
      <c r="BX320" s="118"/>
      <c r="BY320" s="118"/>
      <c r="BZ320" s="118"/>
      <c r="CA320" s="119">
        <v>45813.0</v>
      </c>
      <c r="CB320" s="117" t="s">
        <v>354</v>
      </c>
      <c r="CC320" s="117" t="s">
        <v>378</v>
      </c>
      <c r="CD320" s="117" t="s">
        <v>379</v>
      </c>
      <c r="CE320" s="118">
        <v>3382.13</v>
      </c>
      <c r="CF320" s="118">
        <v>25.0</v>
      </c>
      <c r="CG320" s="118">
        <v>23.0</v>
      </c>
      <c r="CH320" s="117" t="s">
        <v>24</v>
      </c>
      <c r="CI320" s="117"/>
      <c r="CJ320" s="117"/>
      <c r="CK320" s="117" t="s">
        <v>372</v>
      </c>
      <c r="CL320" s="119">
        <v>46179.0</v>
      </c>
      <c r="CM320" s="117" t="s">
        <v>358</v>
      </c>
    </row>
    <row r="321">
      <c r="A321" s="114" t="s">
        <v>559</v>
      </c>
      <c r="B321" s="114" t="s">
        <v>560</v>
      </c>
      <c r="C321" s="114" t="s">
        <v>27</v>
      </c>
      <c r="D321" s="114" t="s">
        <v>367</v>
      </c>
      <c r="E321" s="114" t="s">
        <v>349</v>
      </c>
      <c r="F321" s="114"/>
      <c r="G321" s="114"/>
      <c r="H321" s="114"/>
      <c r="I321" s="115">
        <v>13152.0</v>
      </c>
      <c r="J321" s="114" t="s">
        <v>874</v>
      </c>
      <c r="K321" s="114" t="s">
        <v>368</v>
      </c>
      <c r="L321" s="116">
        <v>45813.0</v>
      </c>
      <c r="M321" s="114" t="s">
        <v>351</v>
      </c>
      <c r="N321" s="115">
        <v>6.0</v>
      </c>
      <c r="O321" s="114" t="s">
        <v>352</v>
      </c>
      <c r="P321" s="114" t="s">
        <v>975</v>
      </c>
      <c r="Q321" s="115">
        <v>-1263.05225520871</v>
      </c>
      <c r="R321" s="115"/>
      <c r="S321" s="115"/>
      <c r="T321" s="115"/>
      <c r="U321" s="115"/>
      <c r="V321" s="115">
        <v>-1263.05225520871</v>
      </c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>
        <v>0.0</v>
      </c>
      <c r="AH321" s="115">
        <v>0.0</v>
      </c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>
        <v>4230.686608128652</v>
      </c>
      <c r="AX321" s="115">
        <v>-36636.17153084852</v>
      </c>
      <c r="AY321" s="115">
        <v>8711.752645028697</v>
      </c>
      <c r="AZ321" s="115">
        <v>-31035.38049908031</v>
      </c>
      <c r="BA321" s="115">
        <v>6845.664975164651</v>
      </c>
      <c r="BB321" s="115">
        <v>-19052.04926904127</v>
      </c>
      <c r="BC321" s="115">
        <v>15978.68802112385</v>
      </c>
      <c r="BD321" s="115">
        <v>-10631.00163863007</v>
      </c>
      <c r="BE321" s="115">
        <v>10153.688643283876</v>
      </c>
      <c r="BF321" s="115">
        <v>-27707.759319654273</v>
      </c>
      <c r="BG321" s="115"/>
      <c r="BH321" s="115"/>
      <c r="BI321" s="115"/>
      <c r="BJ321" s="115"/>
      <c r="BK321" s="115"/>
      <c r="BL321" s="115"/>
      <c r="BM321" s="115"/>
      <c r="BN321" s="115"/>
      <c r="BO321" s="115">
        <v>0.0</v>
      </c>
      <c r="BP321" s="115">
        <v>0.0</v>
      </c>
      <c r="BQ321" s="115"/>
      <c r="BR321" s="115"/>
      <c r="BS321" s="115">
        <v>0.0</v>
      </c>
      <c r="BT321" s="115">
        <v>0.0</v>
      </c>
      <c r="BU321" s="115">
        <v>0.0</v>
      </c>
      <c r="BV321" s="115">
        <v>0.0</v>
      </c>
      <c r="BW321" s="115"/>
      <c r="BX321" s="115"/>
      <c r="BY321" s="115"/>
      <c r="BZ321" s="115"/>
      <c r="CA321" s="116">
        <v>45813.0</v>
      </c>
      <c r="CB321" s="114" t="s">
        <v>369</v>
      </c>
      <c r="CC321" s="114" t="s">
        <v>370</v>
      </c>
      <c r="CD321" s="114" t="s">
        <v>371</v>
      </c>
      <c r="CE321" s="115">
        <v>23109.9</v>
      </c>
      <c r="CF321" s="115">
        <v>25.0</v>
      </c>
      <c r="CG321" s="115">
        <v>23.0</v>
      </c>
      <c r="CH321" s="114" t="s">
        <v>247</v>
      </c>
      <c r="CI321" s="114"/>
      <c r="CJ321" s="114"/>
      <c r="CK321" s="114" t="s">
        <v>372</v>
      </c>
      <c r="CL321" s="116">
        <v>46179.0</v>
      </c>
      <c r="CM321" s="114" t="s">
        <v>358</v>
      </c>
    </row>
    <row r="322">
      <c r="A322" s="117" t="s">
        <v>559</v>
      </c>
      <c r="B322" s="117" t="s">
        <v>577</v>
      </c>
      <c r="C322" s="117" t="s">
        <v>27</v>
      </c>
      <c r="D322" s="117" t="s">
        <v>367</v>
      </c>
      <c r="E322" s="117" t="s">
        <v>349</v>
      </c>
      <c r="F322" s="117"/>
      <c r="G322" s="117"/>
      <c r="H322" s="117"/>
      <c r="I322" s="118">
        <v>13150.0</v>
      </c>
      <c r="J322" s="117" t="s">
        <v>872</v>
      </c>
      <c r="K322" s="117" t="s">
        <v>368</v>
      </c>
      <c r="L322" s="119">
        <v>45813.0</v>
      </c>
      <c r="M322" s="117" t="s">
        <v>351</v>
      </c>
      <c r="N322" s="118">
        <v>6.0</v>
      </c>
      <c r="O322" s="117" t="s">
        <v>352</v>
      </c>
      <c r="P322" s="117" t="s">
        <v>975</v>
      </c>
      <c r="Q322" s="118">
        <v>-2522.8702036286736</v>
      </c>
      <c r="R322" s="118"/>
      <c r="S322" s="118"/>
      <c r="T322" s="118"/>
      <c r="U322" s="118"/>
      <c r="V322" s="118">
        <v>-2522.8702036286736</v>
      </c>
      <c r="W322" s="118"/>
      <c r="X322" s="118"/>
      <c r="Y322" s="118"/>
      <c r="Z322" s="118"/>
      <c r="AA322" s="118"/>
      <c r="AB322" s="118"/>
      <c r="AC322" s="118"/>
      <c r="AD322" s="118"/>
      <c r="AE322" s="118"/>
      <c r="AF322" s="118"/>
      <c r="AG322" s="118">
        <v>0.0</v>
      </c>
      <c r="AH322" s="118">
        <v>0.0</v>
      </c>
      <c r="AI322" s="118"/>
      <c r="AJ322" s="118"/>
      <c r="AK322" s="118"/>
      <c r="AL322" s="118"/>
      <c r="AM322" s="118"/>
      <c r="AN322" s="118"/>
      <c r="AO322" s="118"/>
      <c r="AP322" s="118"/>
      <c r="AQ322" s="118"/>
      <c r="AR322" s="118"/>
      <c r="AS322" s="118"/>
      <c r="AT322" s="118"/>
      <c r="AU322" s="118"/>
      <c r="AV322" s="118"/>
      <c r="AW322" s="118">
        <v>2970.0519961017744</v>
      </c>
      <c r="AX322" s="118">
        <v>-58717.525687919</v>
      </c>
      <c r="AY322" s="118">
        <v>3737.725115247782</v>
      </c>
      <c r="AZ322" s="118">
        <v>-38368.80539606089</v>
      </c>
      <c r="BA322" s="118">
        <v>1621.0731061953559</v>
      </c>
      <c r="BB322" s="118">
        <v>-22664.90598191125</v>
      </c>
      <c r="BC322" s="118">
        <v>3999.133165609376</v>
      </c>
      <c r="BD322" s="118">
        <v>-11917.965783282878</v>
      </c>
      <c r="BE322" s="118">
        <v>7172.219242483462</v>
      </c>
      <c r="BF322" s="118">
        <v>-20297.219500525858</v>
      </c>
      <c r="BG322" s="118"/>
      <c r="BH322" s="118"/>
      <c r="BI322" s="118"/>
      <c r="BJ322" s="118"/>
      <c r="BK322" s="118"/>
      <c r="BL322" s="118"/>
      <c r="BM322" s="118"/>
      <c r="BN322" s="118"/>
      <c r="BO322" s="118">
        <v>0.0</v>
      </c>
      <c r="BP322" s="118">
        <v>0.0</v>
      </c>
      <c r="BQ322" s="118"/>
      <c r="BR322" s="118"/>
      <c r="BS322" s="118">
        <v>0.0</v>
      </c>
      <c r="BT322" s="118">
        <v>0.0</v>
      </c>
      <c r="BU322" s="118">
        <v>0.0</v>
      </c>
      <c r="BV322" s="118">
        <v>0.0</v>
      </c>
      <c r="BW322" s="118"/>
      <c r="BX322" s="118"/>
      <c r="BY322" s="118"/>
      <c r="BZ322" s="118"/>
      <c r="CA322" s="119">
        <v>45813.0</v>
      </c>
      <c r="CB322" s="117" t="s">
        <v>369</v>
      </c>
      <c r="CC322" s="117" t="s">
        <v>370</v>
      </c>
      <c r="CD322" s="117" t="s">
        <v>371</v>
      </c>
      <c r="CE322" s="118">
        <v>17616.17</v>
      </c>
      <c r="CF322" s="118">
        <v>25.0</v>
      </c>
      <c r="CG322" s="118">
        <v>23.0</v>
      </c>
      <c r="CH322" s="117" t="s">
        <v>247</v>
      </c>
      <c r="CI322" s="117"/>
      <c r="CJ322" s="117"/>
      <c r="CK322" s="117" t="s">
        <v>372</v>
      </c>
      <c r="CL322" s="119">
        <v>46179.0</v>
      </c>
      <c r="CM322" s="117" t="s">
        <v>358</v>
      </c>
    </row>
    <row r="323">
      <c r="A323" s="114" t="s">
        <v>559</v>
      </c>
      <c r="B323" s="114" t="s">
        <v>580</v>
      </c>
      <c r="C323" s="114" t="s">
        <v>27</v>
      </c>
      <c r="D323" s="114" t="s">
        <v>367</v>
      </c>
      <c r="E323" s="114" t="s">
        <v>349</v>
      </c>
      <c r="F323" s="114"/>
      <c r="G323" s="114"/>
      <c r="H323" s="114"/>
      <c r="I323" s="115">
        <v>13182.0</v>
      </c>
      <c r="J323" s="114" t="s">
        <v>868</v>
      </c>
      <c r="K323" s="114" t="s">
        <v>368</v>
      </c>
      <c r="L323" s="116">
        <v>45813.0</v>
      </c>
      <c r="M323" s="114" t="s">
        <v>351</v>
      </c>
      <c r="N323" s="115">
        <v>6.0</v>
      </c>
      <c r="O323" s="114" t="s">
        <v>352</v>
      </c>
      <c r="P323" s="114" t="s">
        <v>975</v>
      </c>
      <c r="Q323" s="115">
        <v>-4469.145395039657</v>
      </c>
      <c r="R323" s="115"/>
      <c r="S323" s="115"/>
      <c r="T323" s="115"/>
      <c r="U323" s="115"/>
      <c r="V323" s="115">
        <v>-4469.145395039657</v>
      </c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>
        <v>0.0</v>
      </c>
      <c r="AH323" s="115">
        <v>0.0</v>
      </c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>
        <v>11184.929088832523</v>
      </c>
      <c r="AX323" s="115">
        <v>-96487.49305941851</v>
      </c>
      <c r="AY323" s="115">
        <v>11594.928030384699</v>
      </c>
      <c r="AZ323" s="115">
        <v>-60142.20204201122</v>
      </c>
      <c r="BA323" s="115">
        <v>12930.636954517982</v>
      </c>
      <c r="BB323" s="115">
        <v>-35958.57908428228</v>
      </c>
      <c r="BC323" s="115">
        <v>10401.70938539422</v>
      </c>
      <c r="BD323" s="115">
        <v>-21905.234858248892</v>
      </c>
      <c r="BE323" s="115">
        <v>17067.10749010234</v>
      </c>
      <c r="BF323" s="115">
        <v>-28591.524147011973</v>
      </c>
      <c r="BG323" s="115"/>
      <c r="BH323" s="115"/>
      <c r="BI323" s="115"/>
      <c r="BJ323" s="115"/>
      <c r="BK323" s="115"/>
      <c r="BL323" s="115"/>
      <c r="BM323" s="115"/>
      <c r="BN323" s="115"/>
      <c r="BO323" s="115">
        <v>0.0</v>
      </c>
      <c r="BP323" s="115">
        <v>0.0</v>
      </c>
      <c r="BQ323" s="115"/>
      <c r="BR323" s="115"/>
      <c r="BS323" s="115">
        <v>0.0</v>
      </c>
      <c r="BT323" s="115">
        <v>0.0</v>
      </c>
      <c r="BU323" s="115">
        <v>0.0</v>
      </c>
      <c r="BV323" s="115">
        <v>0.0</v>
      </c>
      <c r="BW323" s="115"/>
      <c r="BX323" s="115"/>
      <c r="BY323" s="115"/>
      <c r="BZ323" s="115"/>
      <c r="CA323" s="116">
        <v>45813.0</v>
      </c>
      <c r="CB323" s="114" t="s">
        <v>369</v>
      </c>
      <c r="CC323" s="114" t="s">
        <v>370</v>
      </c>
      <c r="CD323" s="114" t="s">
        <v>371</v>
      </c>
      <c r="CE323" s="115">
        <v>11960.77</v>
      </c>
      <c r="CF323" s="115">
        <v>25.0</v>
      </c>
      <c r="CG323" s="115">
        <v>23.0</v>
      </c>
      <c r="CH323" s="114" t="s">
        <v>247</v>
      </c>
      <c r="CI323" s="114"/>
      <c r="CJ323" s="114"/>
      <c r="CK323" s="114" t="s">
        <v>372</v>
      </c>
      <c r="CL323" s="116">
        <v>46179.0</v>
      </c>
      <c r="CM323" s="114" t="s">
        <v>358</v>
      </c>
    </row>
    <row r="324">
      <c r="A324" s="117" t="s">
        <v>559</v>
      </c>
      <c r="B324" s="117" t="s">
        <v>568</v>
      </c>
      <c r="C324" s="117" t="s">
        <v>27</v>
      </c>
      <c r="D324" s="117" t="s">
        <v>367</v>
      </c>
      <c r="E324" s="117" t="s">
        <v>349</v>
      </c>
      <c r="F324" s="117"/>
      <c r="G324" s="117"/>
      <c r="H324" s="117"/>
      <c r="I324" s="118">
        <v>13253.0</v>
      </c>
      <c r="J324" s="117" t="s">
        <v>865</v>
      </c>
      <c r="K324" s="117" t="s">
        <v>368</v>
      </c>
      <c r="L324" s="119">
        <v>45813.0</v>
      </c>
      <c r="M324" s="117" t="s">
        <v>351</v>
      </c>
      <c r="N324" s="118">
        <v>6.0</v>
      </c>
      <c r="O324" s="117" t="s">
        <v>352</v>
      </c>
      <c r="P324" s="117" t="s">
        <v>975</v>
      </c>
      <c r="Q324" s="118">
        <v>-33.32969259492879</v>
      </c>
      <c r="R324" s="118"/>
      <c r="S324" s="118"/>
      <c r="T324" s="118"/>
      <c r="U324" s="118"/>
      <c r="V324" s="118">
        <v>-33.32969259492879</v>
      </c>
      <c r="W324" s="118"/>
      <c r="X324" s="118"/>
      <c r="Y324" s="118"/>
      <c r="Z324" s="118"/>
      <c r="AA324" s="118"/>
      <c r="AB324" s="118"/>
      <c r="AC324" s="118"/>
      <c r="AD324" s="118"/>
      <c r="AE324" s="118"/>
      <c r="AF324" s="118"/>
      <c r="AG324" s="118">
        <v>0.0</v>
      </c>
      <c r="AH324" s="118">
        <v>0.0</v>
      </c>
      <c r="AI324" s="118"/>
      <c r="AJ324" s="118"/>
      <c r="AK324" s="118"/>
      <c r="AL324" s="118"/>
      <c r="AM324" s="118"/>
      <c r="AN324" s="118"/>
      <c r="AO324" s="118"/>
      <c r="AP324" s="118"/>
      <c r="AQ324" s="118"/>
      <c r="AR324" s="118"/>
      <c r="AS324" s="118"/>
      <c r="AT324" s="118"/>
      <c r="AU324" s="118"/>
      <c r="AV324" s="118"/>
      <c r="AW324" s="118">
        <v>10892.112605580902</v>
      </c>
      <c r="AX324" s="118">
        <v>-24651.567619473462</v>
      </c>
      <c r="AY324" s="118">
        <v>7385.481928946681</v>
      </c>
      <c r="AZ324" s="118">
        <v>-24118.064305917513</v>
      </c>
      <c r="BA324" s="118">
        <v>9376.774876916748</v>
      </c>
      <c r="BB324" s="118">
        <v>-5201.793424083996</v>
      </c>
      <c r="BC324" s="118">
        <v>6215.003473979511</v>
      </c>
      <c r="BD324" s="118">
        <v>-8590.630634683657</v>
      </c>
      <c r="BE324" s="118">
        <v>11109.99259377399</v>
      </c>
      <c r="BF324" s="118">
        <v>-4559.383980237091</v>
      </c>
      <c r="BG324" s="118"/>
      <c r="BH324" s="118"/>
      <c r="BI324" s="118"/>
      <c r="BJ324" s="118"/>
      <c r="BK324" s="118"/>
      <c r="BL324" s="118"/>
      <c r="BM324" s="118"/>
      <c r="BN324" s="118"/>
      <c r="BO324" s="118">
        <v>0.0</v>
      </c>
      <c r="BP324" s="118">
        <v>0.0</v>
      </c>
      <c r="BQ324" s="118"/>
      <c r="BR324" s="118"/>
      <c r="BS324" s="118">
        <v>0.0</v>
      </c>
      <c r="BT324" s="118">
        <v>0.0</v>
      </c>
      <c r="BU324" s="118">
        <v>0.0</v>
      </c>
      <c r="BV324" s="118">
        <v>0.0</v>
      </c>
      <c r="BW324" s="118"/>
      <c r="BX324" s="118"/>
      <c r="BY324" s="118"/>
      <c r="BZ324" s="118"/>
      <c r="CA324" s="119">
        <v>45813.0</v>
      </c>
      <c r="CB324" s="117" t="s">
        <v>369</v>
      </c>
      <c r="CC324" s="117" t="s">
        <v>370</v>
      </c>
      <c r="CD324" s="117" t="s">
        <v>371</v>
      </c>
      <c r="CE324" s="118">
        <v>7189.92</v>
      </c>
      <c r="CF324" s="118">
        <v>25.0</v>
      </c>
      <c r="CG324" s="118">
        <v>23.0</v>
      </c>
      <c r="CH324" s="117" t="s">
        <v>247</v>
      </c>
      <c r="CI324" s="117"/>
      <c r="CJ324" s="117"/>
      <c r="CK324" s="117" t="s">
        <v>372</v>
      </c>
      <c r="CL324" s="119">
        <v>46179.0</v>
      </c>
      <c r="CM324" s="117" t="s">
        <v>358</v>
      </c>
    </row>
    <row r="325">
      <c r="A325" s="114" t="s">
        <v>571</v>
      </c>
      <c r="B325" s="114" t="s">
        <v>579</v>
      </c>
      <c r="C325" s="114" t="s">
        <v>27</v>
      </c>
      <c r="D325" s="114" t="s">
        <v>573</v>
      </c>
      <c r="E325" s="114" t="s">
        <v>349</v>
      </c>
      <c r="F325" s="114"/>
      <c r="G325" s="114"/>
      <c r="H325" s="114"/>
      <c r="I325" s="115">
        <v>13046.0</v>
      </c>
      <c r="J325" s="114" t="s">
        <v>866</v>
      </c>
      <c r="K325" s="114" t="s">
        <v>574</v>
      </c>
      <c r="L325" s="116">
        <v>45813.0</v>
      </c>
      <c r="M325" s="114" t="s">
        <v>351</v>
      </c>
      <c r="N325" s="115">
        <v>6.0</v>
      </c>
      <c r="O325" s="114" t="s">
        <v>352</v>
      </c>
      <c r="P325" s="114" t="s">
        <v>975</v>
      </c>
      <c r="Q325" s="115">
        <v>-121.49908631180142</v>
      </c>
      <c r="R325" s="115"/>
      <c r="S325" s="115"/>
      <c r="T325" s="115"/>
      <c r="U325" s="115"/>
      <c r="V325" s="115">
        <v>-121.49908631180142</v>
      </c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>
        <v>0.0</v>
      </c>
      <c r="AH325" s="115">
        <v>0.0</v>
      </c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>
        <v>0.0</v>
      </c>
      <c r="AX325" s="115">
        <v>-387.31040662920896</v>
      </c>
      <c r="AY325" s="115">
        <v>0.0</v>
      </c>
      <c r="AZ325" s="115">
        <v>-129.8722940266134</v>
      </c>
      <c r="BA325" s="115">
        <v>8.373207714811969</v>
      </c>
      <c r="BB325" s="115">
        <v>0.0</v>
      </c>
      <c r="BC325" s="115">
        <v>0.0</v>
      </c>
      <c r="BD325" s="115">
        <v>-673.8450956887992</v>
      </c>
      <c r="BE325" s="115">
        <v>682.2183034036112</v>
      </c>
      <c r="BF325" s="115">
        <v>0.0</v>
      </c>
      <c r="BG325" s="115"/>
      <c r="BH325" s="115"/>
      <c r="BI325" s="115"/>
      <c r="BJ325" s="115"/>
      <c r="BK325" s="115"/>
      <c r="BL325" s="115"/>
      <c r="BM325" s="115"/>
      <c r="BN325" s="115"/>
      <c r="BO325" s="115">
        <v>0.0</v>
      </c>
      <c r="BP325" s="115">
        <v>0.0</v>
      </c>
      <c r="BQ325" s="115"/>
      <c r="BR325" s="115"/>
      <c r="BS325" s="115">
        <v>0.0</v>
      </c>
      <c r="BT325" s="115">
        <v>0.0</v>
      </c>
      <c r="BU325" s="115">
        <v>0.0</v>
      </c>
      <c r="BV325" s="115">
        <v>0.0</v>
      </c>
      <c r="BW325" s="115"/>
      <c r="BX325" s="115"/>
      <c r="BY325" s="115"/>
      <c r="BZ325" s="115"/>
      <c r="CA325" s="116">
        <v>45813.0</v>
      </c>
      <c r="CB325" s="114" t="s">
        <v>369</v>
      </c>
      <c r="CC325" s="114" t="s">
        <v>575</v>
      </c>
      <c r="CD325" s="114" t="s">
        <v>576</v>
      </c>
      <c r="CE325" s="115">
        <v>12058.04</v>
      </c>
      <c r="CF325" s="115">
        <v>25.0</v>
      </c>
      <c r="CG325" s="115">
        <v>23.0</v>
      </c>
      <c r="CH325" s="114" t="s">
        <v>247</v>
      </c>
      <c r="CI325" s="114"/>
      <c r="CJ325" s="114"/>
      <c r="CK325" s="114" t="s">
        <v>372</v>
      </c>
      <c r="CL325" s="116">
        <v>46179.0</v>
      </c>
      <c r="CM325" s="114" t="s">
        <v>358</v>
      </c>
    </row>
    <row r="326">
      <c r="A326" s="117" t="s">
        <v>566</v>
      </c>
      <c r="B326" s="117" t="s">
        <v>567</v>
      </c>
      <c r="C326" s="117" t="s">
        <v>25</v>
      </c>
      <c r="D326" s="117" t="s">
        <v>382</v>
      </c>
      <c r="E326" s="117" t="s">
        <v>349</v>
      </c>
      <c r="F326" s="117"/>
      <c r="G326" s="117"/>
      <c r="H326" s="117"/>
      <c r="I326" s="118">
        <v>13059.0</v>
      </c>
      <c r="J326" s="117" t="s">
        <v>874</v>
      </c>
      <c r="K326" s="117" t="s">
        <v>383</v>
      </c>
      <c r="L326" s="119">
        <v>45813.0</v>
      </c>
      <c r="M326" s="117" t="s">
        <v>351</v>
      </c>
      <c r="N326" s="118">
        <v>6.0</v>
      </c>
      <c r="O326" s="117" t="s">
        <v>352</v>
      </c>
      <c r="P326" s="117" t="s">
        <v>975</v>
      </c>
      <c r="Q326" s="118">
        <v>-593.1961138001566</v>
      </c>
      <c r="R326" s="118"/>
      <c r="S326" s="118"/>
      <c r="T326" s="118"/>
      <c r="U326" s="118"/>
      <c r="V326" s="118">
        <v>-593.1961138001566</v>
      </c>
      <c r="W326" s="118"/>
      <c r="X326" s="118"/>
      <c r="Y326" s="118"/>
      <c r="Z326" s="118"/>
      <c r="AA326" s="118"/>
      <c r="AB326" s="118"/>
      <c r="AC326" s="118"/>
      <c r="AD326" s="118"/>
      <c r="AE326" s="118"/>
      <c r="AF326" s="118"/>
      <c r="AG326" s="118">
        <v>0.0</v>
      </c>
      <c r="AH326" s="118">
        <v>0.0</v>
      </c>
      <c r="AI326" s="118"/>
      <c r="AJ326" s="118"/>
      <c r="AK326" s="118"/>
      <c r="AL326" s="118"/>
      <c r="AM326" s="118"/>
      <c r="AN326" s="118"/>
      <c r="AO326" s="118"/>
      <c r="AP326" s="118"/>
      <c r="AQ326" s="118"/>
      <c r="AR326" s="118"/>
      <c r="AS326" s="118"/>
      <c r="AT326" s="118"/>
      <c r="AU326" s="118"/>
      <c r="AV326" s="118"/>
      <c r="AW326" s="118">
        <v>4230.686608128652</v>
      </c>
      <c r="AX326" s="118">
        <v>-36636.17153084852</v>
      </c>
      <c r="AY326" s="118">
        <v>8711.752645028697</v>
      </c>
      <c r="AZ326" s="118">
        <v>-31035.38049908031</v>
      </c>
      <c r="BA326" s="118">
        <v>6845.664975164651</v>
      </c>
      <c r="BB326" s="118">
        <v>-19052.04926904127</v>
      </c>
      <c r="BC326" s="118">
        <v>15978.68802112385</v>
      </c>
      <c r="BD326" s="118">
        <v>-10631.00163863007</v>
      </c>
      <c r="BE326" s="118">
        <v>10153.688643283876</v>
      </c>
      <c r="BF326" s="118">
        <v>-27707.759319654273</v>
      </c>
      <c r="BG326" s="118"/>
      <c r="BH326" s="118"/>
      <c r="BI326" s="118"/>
      <c r="BJ326" s="118"/>
      <c r="BK326" s="118"/>
      <c r="BL326" s="118"/>
      <c r="BM326" s="118"/>
      <c r="BN326" s="118"/>
      <c r="BO326" s="118">
        <v>0.0</v>
      </c>
      <c r="BP326" s="118">
        <v>0.0</v>
      </c>
      <c r="BQ326" s="118"/>
      <c r="BR326" s="118"/>
      <c r="BS326" s="118">
        <v>0.0</v>
      </c>
      <c r="BT326" s="118">
        <v>0.0</v>
      </c>
      <c r="BU326" s="118">
        <v>0.0</v>
      </c>
      <c r="BV326" s="118">
        <v>0.0</v>
      </c>
      <c r="BW326" s="118"/>
      <c r="BX326" s="118"/>
      <c r="BY326" s="118"/>
      <c r="BZ326" s="118"/>
      <c r="CA326" s="119">
        <v>45813.0</v>
      </c>
      <c r="CB326" s="117" t="s">
        <v>384</v>
      </c>
      <c r="CC326" s="117" t="s">
        <v>385</v>
      </c>
      <c r="CD326" s="117" t="s">
        <v>386</v>
      </c>
      <c r="CE326" s="118">
        <v>13964.77</v>
      </c>
      <c r="CF326" s="118">
        <v>25.0</v>
      </c>
      <c r="CG326" s="118">
        <v>23.0</v>
      </c>
      <c r="CH326" s="117" t="s">
        <v>247</v>
      </c>
      <c r="CI326" s="117"/>
      <c r="CJ326" s="117"/>
      <c r="CK326" s="117" t="s">
        <v>372</v>
      </c>
      <c r="CL326" s="119">
        <v>46179.0</v>
      </c>
      <c r="CM326" s="117" t="s">
        <v>358</v>
      </c>
    </row>
    <row r="327">
      <c r="A327" s="114" t="s">
        <v>565</v>
      </c>
      <c r="B327" s="114" t="s">
        <v>180</v>
      </c>
      <c r="C327" s="114" t="s">
        <v>24</v>
      </c>
      <c r="D327" s="114" t="s">
        <v>376</v>
      </c>
      <c r="E327" s="114" t="s">
        <v>349</v>
      </c>
      <c r="F327" s="114"/>
      <c r="G327" s="114"/>
      <c r="H327" s="114"/>
      <c r="I327" s="115">
        <v>18751.0</v>
      </c>
      <c r="J327" s="114" t="s">
        <v>840</v>
      </c>
      <c r="K327" s="114" t="s">
        <v>377</v>
      </c>
      <c r="L327" s="116">
        <v>45813.0</v>
      </c>
      <c r="M327" s="114" t="s">
        <v>351</v>
      </c>
      <c r="N327" s="115">
        <v>6.0</v>
      </c>
      <c r="O327" s="114" t="s">
        <v>352</v>
      </c>
      <c r="P327" s="114" t="s">
        <v>975</v>
      </c>
      <c r="Q327" s="115">
        <v>2156.30266339843</v>
      </c>
      <c r="R327" s="115"/>
      <c r="S327" s="115"/>
      <c r="T327" s="115"/>
      <c r="U327" s="115"/>
      <c r="V327" s="115">
        <v>2156.30266339843</v>
      </c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>
        <v>0.0</v>
      </c>
      <c r="AH327" s="115">
        <v>0.0</v>
      </c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>
        <v>13738.8609769886</v>
      </c>
      <c r="AX327" s="115">
        <v>-18739.371233599806</v>
      </c>
      <c r="AY327" s="115">
        <v>15052.531795071733</v>
      </c>
      <c r="AZ327" s="115">
        <v>-17293.140687626277</v>
      </c>
      <c r="BA327" s="115">
        <v>9327.960995642843</v>
      </c>
      <c r="BB327" s="115">
        <v>-13474.64709036257</v>
      </c>
      <c r="BC327" s="115">
        <v>3508.751482853357</v>
      </c>
      <c r="BD327" s="115">
        <v>-9576.486943893571</v>
      </c>
      <c r="BE327" s="115">
        <v>12015.690227197105</v>
      </c>
      <c r="BF327" s="115">
        <v>-10094.64086087662</v>
      </c>
      <c r="BG327" s="115"/>
      <c r="BH327" s="115"/>
      <c r="BI327" s="115"/>
      <c r="BJ327" s="115"/>
      <c r="BK327" s="115"/>
      <c r="BL327" s="115"/>
      <c r="BM327" s="115"/>
      <c r="BN327" s="115"/>
      <c r="BO327" s="115">
        <v>0.0</v>
      </c>
      <c r="BP327" s="115">
        <v>0.0</v>
      </c>
      <c r="BQ327" s="115"/>
      <c r="BR327" s="115"/>
      <c r="BS327" s="115">
        <v>0.0</v>
      </c>
      <c r="BT327" s="115">
        <v>0.0</v>
      </c>
      <c r="BU327" s="115">
        <v>0.0</v>
      </c>
      <c r="BV327" s="115">
        <v>0.0</v>
      </c>
      <c r="BW327" s="115"/>
      <c r="BX327" s="115"/>
      <c r="BY327" s="115"/>
      <c r="BZ327" s="115"/>
      <c r="CA327" s="116">
        <v>45813.0</v>
      </c>
      <c r="CB327" s="114" t="s">
        <v>354</v>
      </c>
      <c r="CC327" s="114" t="s">
        <v>378</v>
      </c>
      <c r="CD327" s="114" t="s">
        <v>379</v>
      </c>
      <c r="CE327" s="115">
        <v>12905.22</v>
      </c>
      <c r="CF327" s="115">
        <v>25.0</v>
      </c>
      <c r="CG327" s="115">
        <v>23.0</v>
      </c>
      <c r="CH327" s="114" t="s">
        <v>24</v>
      </c>
      <c r="CI327" s="114"/>
      <c r="CJ327" s="114"/>
      <c r="CK327" s="114" t="s">
        <v>357</v>
      </c>
      <c r="CL327" s="116">
        <v>46179.0</v>
      </c>
      <c r="CM327" s="114" t="s">
        <v>358</v>
      </c>
    </row>
    <row r="328">
      <c r="A328" s="117" t="s">
        <v>563</v>
      </c>
      <c r="B328" s="117" t="s">
        <v>564</v>
      </c>
      <c r="C328" s="117" t="s">
        <v>26</v>
      </c>
      <c r="D328" s="117" t="s">
        <v>395</v>
      </c>
      <c r="E328" s="117" t="s">
        <v>349</v>
      </c>
      <c r="F328" s="117"/>
      <c r="G328" s="117"/>
      <c r="H328" s="117"/>
      <c r="I328" s="118">
        <v>17774.0</v>
      </c>
      <c r="J328" s="117" t="s">
        <v>872</v>
      </c>
      <c r="K328" s="117" t="s">
        <v>396</v>
      </c>
      <c r="L328" s="119">
        <v>45813.0</v>
      </c>
      <c r="M328" s="117" t="s">
        <v>351</v>
      </c>
      <c r="N328" s="118">
        <v>6.0</v>
      </c>
      <c r="O328" s="117" t="s">
        <v>352</v>
      </c>
      <c r="P328" s="117" t="s">
        <v>975</v>
      </c>
      <c r="Q328" s="118">
        <v>-4872.39528176256</v>
      </c>
      <c r="R328" s="118"/>
      <c r="S328" s="118"/>
      <c r="T328" s="118"/>
      <c r="U328" s="118"/>
      <c r="V328" s="118">
        <v>-4872.39528176256</v>
      </c>
      <c r="W328" s="118"/>
      <c r="X328" s="118"/>
      <c r="Y328" s="118"/>
      <c r="Z328" s="118"/>
      <c r="AA328" s="118"/>
      <c r="AB328" s="118"/>
      <c r="AC328" s="118"/>
      <c r="AD328" s="118"/>
      <c r="AE328" s="118"/>
      <c r="AF328" s="118"/>
      <c r="AG328" s="118">
        <v>0.0</v>
      </c>
      <c r="AH328" s="118">
        <v>0.0</v>
      </c>
      <c r="AI328" s="118"/>
      <c r="AJ328" s="118"/>
      <c r="AK328" s="118"/>
      <c r="AL328" s="118"/>
      <c r="AM328" s="118"/>
      <c r="AN328" s="118"/>
      <c r="AO328" s="118"/>
      <c r="AP328" s="118"/>
      <c r="AQ328" s="118"/>
      <c r="AR328" s="118"/>
      <c r="AS328" s="118"/>
      <c r="AT328" s="118"/>
      <c r="AU328" s="118"/>
      <c r="AV328" s="118"/>
      <c r="AW328" s="118">
        <v>2970.0519961017744</v>
      </c>
      <c r="AX328" s="118">
        <v>-58717.525687919</v>
      </c>
      <c r="AY328" s="118">
        <v>3737.725115247782</v>
      </c>
      <c r="AZ328" s="118">
        <v>-38368.80539606089</v>
      </c>
      <c r="BA328" s="118">
        <v>1621.0731061953559</v>
      </c>
      <c r="BB328" s="118">
        <v>-22664.90598191125</v>
      </c>
      <c r="BC328" s="118">
        <v>3999.133165609376</v>
      </c>
      <c r="BD328" s="118">
        <v>-11917.965783282878</v>
      </c>
      <c r="BE328" s="118">
        <v>7172.219242483462</v>
      </c>
      <c r="BF328" s="118">
        <v>-20297.219500525858</v>
      </c>
      <c r="BG328" s="118"/>
      <c r="BH328" s="118"/>
      <c r="BI328" s="118"/>
      <c r="BJ328" s="118"/>
      <c r="BK328" s="118"/>
      <c r="BL328" s="118"/>
      <c r="BM328" s="118"/>
      <c r="BN328" s="118"/>
      <c r="BO328" s="118">
        <v>0.0</v>
      </c>
      <c r="BP328" s="118">
        <v>0.0</v>
      </c>
      <c r="BQ328" s="118"/>
      <c r="BR328" s="118"/>
      <c r="BS328" s="118">
        <v>0.0</v>
      </c>
      <c r="BT328" s="118">
        <v>0.0</v>
      </c>
      <c r="BU328" s="118">
        <v>0.0</v>
      </c>
      <c r="BV328" s="118">
        <v>0.0</v>
      </c>
      <c r="BW328" s="118"/>
      <c r="BX328" s="118"/>
      <c r="BY328" s="118"/>
      <c r="BZ328" s="118"/>
      <c r="CA328" s="119">
        <v>45813.0</v>
      </c>
      <c r="CB328" s="117" t="s">
        <v>384</v>
      </c>
      <c r="CC328" s="117" t="s">
        <v>396</v>
      </c>
      <c r="CD328" s="117" t="s">
        <v>397</v>
      </c>
      <c r="CE328" s="118">
        <v>14687.93</v>
      </c>
      <c r="CF328" s="118">
        <v>25.0</v>
      </c>
      <c r="CG328" s="118">
        <v>23.0</v>
      </c>
      <c r="CH328" s="117" t="s">
        <v>247</v>
      </c>
      <c r="CI328" s="117"/>
      <c r="CJ328" s="117"/>
      <c r="CK328" s="117" t="s">
        <v>372</v>
      </c>
      <c r="CL328" s="119">
        <v>46179.0</v>
      </c>
      <c r="CM328" s="117" t="s">
        <v>358</v>
      </c>
    </row>
    <row r="329">
      <c r="A329" s="114" t="s">
        <v>422</v>
      </c>
      <c r="B329" s="114" t="s">
        <v>194</v>
      </c>
      <c r="C329" s="114" t="s">
        <v>24</v>
      </c>
      <c r="D329" s="114" t="s">
        <v>376</v>
      </c>
      <c r="E329" s="114" t="s">
        <v>349</v>
      </c>
      <c r="F329" s="114"/>
      <c r="G329" s="114"/>
      <c r="H329" s="114"/>
      <c r="I329" s="115">
        <v>14168.0</v>
      </c>
      <c r="J329" s="114" t="s">
        <v>832</v>
      </c>
      <c r="K329" s="114" t="s">
        <v>377</v>
      </c>
      <c r="L329" s="116">
        <v>45813.0</v>
      </c>
      <c r="M329" s="114" t="s">
        <v>351</v>
      </c>
      <c r="N329" s="115">
        <v>6.0</v>
      </c>
      <c r="O329" s="114" t="s">
        <v>352</v>
      </c>
      <c r="P329" s="114" t="s">
        <v>975</v>
      </c>
      <c r="Q329" s="115">
        <v>1446.6081011819813</v>
      </c>
      <c r="R329" s="115"/>
      <c r="S329" s="115"/>
      <c r="T329" s="115"/>
      <c r="U329" s="115"/>
      <c r="V329" s="115">
        <v>1446.6081011819813</v>
      </c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>
        <v>0.0</v>
      </c>
      <c r="AH329" s="115">
        <v>0.0</v>
      </c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>
        <v>30060.895093085797</v>
      </c>
      <c r="AX329" s="115">
        <v>-44509.93482074301</v>
      </c>
      <c r="AY329" s="115">
        <v>29704.06448947659</v>
      </c>
      <c r="AZ329" s="115">
        <v>-28954.154103869358</v>
      </c>
      <c r="BA329" s="115">
        <v>16355.104404989233</v>
      </c>
      <c r="BB329" s="115">
        <v>-29668.235052328968</v>
      </c>
      <c r="BC329" s="115">
        <v>16431.177726469778</v>
      </c>
      <c r="BD329" s="115">
        <v>-17320.533538515494</v>
      </c>
      <c r="BE329" s="115">
        <v>9893.723601334774</v>
      </c>
      <c r="BF329" s="115">
        <v>-22317.498436628786</v>
      </c>
      <c r="BG329" s="115"/>
      <c r="BH329" s="115"/>
      <c r="BI329" s="115"/>
      <c r="BJ329" s="115"/>
      <c r="BK329" s="115"/>
      <c r="BL329" s="115"/>
      <c r="BM329" s="115"/>
      <c r="BN329" s="115"/>
      <c r="BO329" s="115">
        <v>0.0</v>
      </c>
      <c r="BP329" s="115">
        <v>0.0</v>
      </c>
      <c r="BQ329" s="115"/>
      <c r="BR329" s="115"/>
      <c r="BS329" s="115">
        <v>0.0</v>
      </c>
      <c r="BT329" s="115">
        <v>0.0</v>
      </c>
      <c r="BU329" s="115">
        <v>0.0</v>
      </c>
      <c r="BV329" s="115">
        <v>0.0</v>
      </c>
      <c r="BW329" s="115"/>
      <c r="BX329" s="115"/>
      <c r="BY329" s="115"/>
      <c r="BZ329" s="115"/>
      <c r="CA329" s="116">
        <v>45813.0</v>
      </c>
      <c r="CB329" s="114" t="s">
        <v>354</v>
      </c>
      <c r="CC329" s="114" t="s">
        <v>378</v>
      </c>
      <c r="CD329" s="114" t="s">
        <v>379</v>
      </c>
      <c r="CE329" s="115">
        <v>6104.68</v>
      </c>
      <c r="CF329" s="115">
        <v>25.0</v>
      </c>
      <c r="CG329" s="115">
        <v>23.0</v>
      </c>
      <c r="CH329" s="114" t="s">
        <v>24</v>
      </c>
      <c r="CI329" s="114"/>
      <c r="CJ329" s="114"/>
      <c r="CK329" s="114" t="s">
        <v>357</v>
      </c>
      <c r="CL329" s="116">
        <v>46179.0</v>
      </c>
      <c r="CM329" s="114" t="s">
        <v>358</v>
      </c>
    </row>
    <row r="330">
      <c r="A330" s="117" t="s">
        <v>359</v>
      </c>
      <c r="B330" s="117" t="s">
        <v>190</v>
      </c>
      <c r="C330" s="117" t="s">
        <v>24</v>
      </c>
      <c r="D330" s="117" t="s">
        <v>360</v>
      </c>
      <c r="E330" s="117" t="s">
        <v>349</v>
      </c>
      <c r="F330" s="117"/>
      <c r="G330" s="117"/>
      <c r="H330" s="117"/>
      <c r="I330" s="118">
        <v>20206.0</v>
      </c>
      <c r="J330" s="117" t="s">
        <v>834</v>
      </c>
      <c r="K330" s="117" t="s">
        <v>361</v>
      </c>
      <c r="L330" s="119">
        <v>45813.0</v>
      </c>
      <c r="M330" s="117" t="s">
        <v>351</v>
      </c>
      <c r="N330" s="118">
        <v>6.0</v>
      </c>
      <c r="O330" s="117" t="s">
        <v>352</v>
      </c>
      <c r="P330" s="117" t="s">
        <v>975</v>
      </c>
      <c r="Q330" s="118">
        <v>-1944.9417395360244</v>
      </c>
      <c r="R330" s="118"/>
      <c r="S330" s="118"/>
      <c r="T330" s="118"/>
      <c r="U330" s="118"/>
      <c r="V330" s="118">
        <v>-1944.9417395360244</v>
      </c>
      <c r="W330" s="118"/>
      <c r="X330" s="118"/>
      <c r="Y330" s="118"/>
      <c r="Z330" s="118"/>
      <c r="AA330" s="118"/>
      <c r="AB330" s="118"/>
      <c r="AC330" s="118"/>
      <c r="AD330" s="118"/>
      <c r="AE330" s="118"/>
      <c r="AF330" s="118"/>
      <c r="AG330" s="118">
        <v>0.0</v>
      </c>
      <c r="AH330" s="118">
        <v>0.0</v>
      </c>
      <c r="AI330" s="118"/>
      <c r="AJ330" s="118"/>
      <c r="AK330" s="118"/>
      <c r="AL330" s="118"/>
      <c r="AM330" s="118"/>
      <c r="AN330" s="118"/>
      <c r="AO330" s="118"/>
      <c r="AP330" s="118"/>
      <c r="AQ330" s="118"/>
      <c r="AR330" s="118"/>
      <c r="AS330" s="118"/>
      <c r="AT330" s="118"/>
      <c r="AU330" s="118"/>
      <c r="AV330" s="118"/>
      <c r="AW330" s="118">
        <v>11023.088932886752</v>
      </c>
      <c r="AX330" s="118">
        <v>-25811.266746645008</v>
      </c>
      <c r="AY330" s="118">
        <v>12134.130376868909</v>
      </c>
      <c r="AZ330" s="118">
        <v>-17148.177739636245</v>
      </c>
      <c r="BA330" s="118">
        <v>4447.76999706094</v>
      </c>
      <c r="BB330" s="118">
        <v>-12901.72807690702</v>
      </c>
      <c r="BC330" s="118">
        <v>5484.115507135795</v>
      </c>
      <c r="BD330" s="118">
        <v>-14829.512788897686</v>
      </c>
      <c r="BE330" s="118">
        <v>10069.342109604244</v>
      </c>
      <c r="BF330" s="118">
        <v>-9177.902907688434</v>
      </c>
      <c r="BG330" s="118"/>
      <c r="BH330" s="118"/>
      <c r="BI330" s="118"/>
      <c r="BJ330" s="118"/>
      <c r="BK330" s="118"/>
      <c r="BL330" s="118"/>
      <c r="BM330" s="118"/>
      <c r="BN330" s="118"/>
      <c r="BO330" s="118">
        <v>0.0</v>
      </c>
      <c r="BP330" s="118">
        <v>0.0</v>
      </c>
      <c r="BQ330" s="118"/>
      <c r="BR330" s="118"/>
      <c r="BS330" s="118">
        <v>0.0</v>
      </c>
      <c r="BT330" s="118">
        <v>0.0</v>
      </c>
      <c r="BU330" s="118">
        <v>0.0</v>
      </c>
      <c r="BV330" s="118">
        <v>0.0</v>
      </c>
      <c r="BW330" s="118"/>
      <c r="BX330" s="118"/>
      <c r="BY330" s="118"/>
      <c r="BZ330" s="118"/>
      <c r="CA330" s="119">
        <v>45813.0</v>
      </c>
      <c r="CB330" s="117" t="s">
        <v>362</v>
      </c>
      <c r="CC330" s="117" t="s">
        <v>363</v>
      </c>
      <c r="CD330" s="117" t="s">
        <v>364</v>
      </c>
      <c r="CE330" s="118">
        <v>5548.36</v>
      </c>
      <c r="CF330" s="118">
        <v>25.0</v>
      </c>
      <c r="CG330" s="118">
        <v>23.0</v>
      </c>
      <c r="CH330" s="117" t="s">
        <v>24</v>
      </c>
      <c r="CI330" s="117"/>
      <c r="CJ330" s="117"/>
      <c r="CK330" s="117" t="s">
        <v>372</v>
      </c>
      <c r="CL330" s="119">
        <v>46179.0</v>
      </c>
      <c r="CM330" s="117" t="s">
        <v>358</v>
      </c>
    </row>
    <row r="331">
      <c r="A331" s="114" t="s">
        <v>565</v>
      </c>
      <c r="B331" s="114" t="s">
        <v>184</v>
      </c>
      <c r="C331" s="114" t="s">
        <v>24</v>
      </c>
      <c r="D331" s="114" t="s">
        <v>376</v>
      </c>
      <c r="E331" s="114" t="s">
        <v>349</v>
      </c>
      <c r="F331" s="114"/>
      <c r="G331" s="114"/>
      <c r="H331" s="114"/>
      <c r="I331" s="115">
        <v>14185.0</v>
      </c>
      <c r="J331" s="114" t="s">
        <v>843</v>
      </c>
      <c r="K331" s="114" t="s">
        <v>377</v>
      </c>
      <c r="L331" s="116">
        <v>45813.0</v>
      </c>
      <c r="M331" s="114" t="s">
        <v>351</v>
      </c>
      <c r="N331" s="115">
        <v>6.0</v>
      </c>
      <c r="O331" s="114" t="s">
        <v>352</v>
      </c>
      <c r="P331" s="114" t="s">
        <v>975</v>
      </c>
      <c r="Q331" s="115">
        <v>-662.9988773122166</v>
      </c>
      <c r="R331" s="115"/>
      <c r="S331" s="115"/>
      <c r="T331" s="115"/>
      <c r="U331" s="115"/>
      <c r="V331" s="115">
        <v>-662.9988773122166</v>
      </c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>
        <v>0.0</v>
      </c>
      <c r="AH331" s="115">
        <v>0.0</v>
      </c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>
        <v>950.0263634964795</v>
      </c>
      <c r="AX331" s="115">
        <v>-13238.900022072998</v>
      </c>
      <c r="AY331" s="115">
        <v>2669.3208073409805</v>
      </c>
      <c r="AZ331" s="115">
        <v>-8563.42626828793</v>
      </c>
      <c r="BA331" s="115">
        <v>943.0202666433984</v>
      </c>
      <c r="BB331" s="115">
        <v>-7845.665677542372</v>
      </c>
      <c r="BC331" s="115">
        <v>1412.62965392721</v>
      </c>
      <c r="BD331" s="115">
        <v>-3905.0116150865942</v>
      </c>
      <c r="BE331" s="115">
        <v>2263.403397487781</v>
      </c>
      <c r="BF331" s="115">
        <v>-6673.66684722737</v>
      </c>
      <c r="BG331" s="115"/>
      <c r="BH331" s="115"/>
      <c r="BI331" s="115"/>
      <c r="BJ331" s="115"/>
      <c r="BK331" s="115"/>
      <c r="BL331" s="115"/>
      <c r="BM331" s="115"/>
      <c r="BN331" s="115"/>
      <c r="BO331" s="115">
        <v>0.0</v>
      </c>
      <c r="BP331" s="115">
        <v>0.0</v>
      </c>
      <c r="BQ331" s="115"/>
      <c r="BR331" s="115"/>
      <c r="BS331" s="115">
        <v>0.0</v>
      </c>
      <c r="BT331" s="115">
        <v>0.0</v>
      </c>
      <c r="BU331" s="115">
        <v>0.0</v>
      </c>
      <c r="BV331" s="115">
        <v>0.0</v>
      </c>
      <c r="BW331" s="115"/>
      <c r="BX331" s="115"/>
      <c r="BY331" s="115"/>
      <c r="BZ331" s="115"/>
      <c r="CA331" s="116">
        <v>45813.0</v>
      </c>
      <c r="CB331" s="114" t="s">
        <v>354</v>
      </c>
      <c r="CC331" s="114" t="s">
        <v>378</v>
      </c>
      <c r="CD331" s="114" t="s">
        <v>379</v>
      </c>
      <c r="CE331" s="115">
        <v>10385.69</v>
      </c>
      <c r="CF331" s="115">
        <v>25.0</v>
      </c>
      <c r="CG331" s="115">
        <v>23.0</v>
      </c>
      <c r="CH331" s="114" t="s">
        <v>24</v>
      </c>
      <c r="CI331" s="114"/>
      <c r="CJ331" s="114"/>
      <c r="CK331" s="114" t="s">
        <v>372</v>
      </c>
      <c r="CL331" s="116">
        <v>46179.0</v>
      </c>
      <c r="CM331" s="114" t="s">
        <v>358</v>
      </c>
    </row>
    <row r="332">
      <c r="A332" s="117" t="s">
        <v>347</v>
      </c>
      <c r="B332" s="117" t="s">
        <v>146</v>
      </c>
      <c r="C332" s="117" t="s">
        <v>24</v>
      </c>
      <c r="D332" s="117" t="s">
        <v>348</v>
      </c>
      <c r="E332" s="117" t="s">
        <v>349</v>
      </c>
      <c r="F332" s="117"/>
      <c r="G332" s="117"/>
      <c r="H332" s="117"/>
      <c r="I332" s="118">
        <v>13120.0</v>
      </c>
      <c r="J332" s="117" t="s">
        <v>842</v>
      </c>
      <c r="K332" s="117" t="s">
        <v>350</v>
      </c>
      <c r="L332" s="119">
        <v>45813.0</v>
      </c>
      <c r="M332" s="117" t="s">
        <v>351</v>
      </c>
      <c r="N332" s="118">
        <v>6.0</v>
      </c>
      <c r="O332" s="117" t="s">
        <v>352</v>
      </c>
      <c r="P332" s="117" t="s">
        <v>975</v>
      </c>
      <c r="Q332" s="118">
        <v>-4179.6192440234945</v>
      </c>
      <c r="R332" s="118"/>
      <c r="S332" s="118"/>
      <c r="T332" s="118"/>
      <c r="U332" s="118"/>
      <c r="V332" s="118">
        <v>-4179.6192440234945</v>
      </c>
      <c r="W332" s="118"/>
      <c r="X332" s="118"/>
      <c r="Y332" s="118"/>
      <c r="Z332" s="118"/>
      <c r="AA332" s="118"/>
      <c r="AB332" s="118"/>
      <c r="AC332" s="118"/>
      <c r="AD332" s="118"/>
      <c r="AE332" s="118"/>
      <c r="AF332" s="118"/>
      <c r="AG332" s="118">
        <v>0.0</v>
      </c>
      <c r="AH332" s="118">
        <v>0.0</v>
      </c>
      <c r="AI332" s="118"/>
      <c r="AJ332" s="118"/>
      <c r="AK332" s="118"/>
      <c r="AL332" s="118"/>
      <c r="AM332" s="118"/>
      <c r="AN332" s="118"/>
      <c r="AO332" s="118"/>
      <c r="AP332" s="118"/>
      <c r="AQ332" s="118"/>
      <c r="AR332" s="118"/>
      <c r="AS332" s="118"/>
      <c r="AT332" s="118"/>
      <c r="AU332" s="118"/>
      <c r="AV332" s="118"/>
      <c r="AW332" s="118">
        <v>7488.75720986574</v>
      </c>
      <c r="AX332" s="118">
        <v>-15398.410700450091</v>
      </c>
      <c r="AY332" s="118">
        <v>3856.487516033633</v>
      </c>
      <c r="AZ332" s="118">
        <v>-16786.777403723405</v>
      </c>
      <c r="BA332" s="118">
        <v>5915.842127025102</v>
      </c>
      <c r="BB332" s="118">
        <v>-970.0070507205843</v>
      </c>
      <c r="BC332" s="118">
        <v>4904.4063587185665</v>
      </c>
      <c r="BD332" s="118">
        <v>-1790.2858985446956</v>
      </c>
      <c r="BE332" s="118">
        <v>4687.629986146152</v>
      </c>
      <c r="BF332" s="118">
        <v>-2855.915370015505</v>
      </c>
      <c r="BG332" s="118"/>
      <c r="BH332" s="118"/>
      <c r="BI332" s="118"/>
      <c r="BJ332" s="118"/>
      <c r="BK332" s="118"/>
      <c r="BL332" s="118"/>
      <c r="BM332" s="118"/>
      <c r="BN332" s="118"/>
      <c r="BO332" s="118">
        <v>0.0</v>
      </c>
      <c r="BP332" s="118">
        <v>0.0</v>
      </c>
      <c r="BQ332" s="118"/>
      <c r="BR332" s="118"/>
      <c r="BS332" s="118">
        <v>0.0</v>
      </c>
      <c r="BT332" s="118">
        <v>0.0</v>
      </c>
      <c r="BU332" s="118">
        <v>0.0</v>
      </c>
      <c r="BV332" s="118">
        <v>0.0</v>
      </c>
      <c r="BW332" s="118"/>
      <c r="BX332" s="118"/>
      <c r="BY332" s="118"/>
      <c r="BZ332" s="118"/>
      <c r="CA332" s="119">
        <v>45813.0</v>
      </c>
      <c r="CB332" s="117" t="s">
        <v>354</v>
      </c>
      <c r="CC332" s="117" t="s">
        <v>355</v>
      </c>
      <c r="CD332" s="117" t="s">
        <v>356</v>
      </c>
      <c r="CE332" s="118">
        <v>17462.18</v>
      </c>
      <c r="CF332" s="118">
        <v>25.0</v>
      </c>
      <c r="CG332" s="118">
        <v>23.0</v>
      </c>
      <c r="CH332" s="117" t="s">
        <v>24</v>
      </c>
      <c r="CI332" s="117"/>
      <c r="CJ332" s="117"/>
      <c r="CK332" s="117" t="s">
        <v>372</v>
      </c>
      <c r="CL332" s="119">
        <v>46179.0</v>
      </c>
      <c r="CM332" s="117" t="s">
        <v>358</v>
      </c>
    </row>
    <row r="333">
      <c r="A333" s="114" t="s">
        <v>380</v>
      </c>
      <c r="B333" s="114" t="s">
        <v>570</v>
      </c>
      <c r="C333" s="114" t="s">
        <v>25</v>
      </c>
      <c r="D333" s="114" t="s">
        <v>382</v>
      </c>
      <c r="E333" s="114" t="s">
        <v>349</v>
      </c>
      <c r="F333" s="114"/>
      <c r="G333" s="114"/>
      <c r="H333" s="114"/>
      <c r="I333" s="115">
        <v>13115.0</v>
      </c>
      <c r="J333" s="114" t="s">
        <v>869</v>
      </c>
      <c r="K333" s="114" t="s">
        <v>383</v>
      </c>
      <c r="L333" s="116">
        <v>45813.0</v>
      </c>
      <c r="M333" s="114" t="s">
        <v>351</v>
      </c>
      <c r="N333" s="115">
        <v>6.0</v>
      </c>
      <c r="O333" s="114" t="s">
        <v>352</v>
      </c>
      <c r="P333" s="114" t="s">
        <v>975</v>
      </c>
      <c r="Q333" s="115">
        <v>-379.13495822922846</v>
      </c>
      <c r="R333" s="115"/>
      <c r="S333" s="115"/>
      <c r="T333" s="115"/>
      <c r="U333" s="115"/>
      <c r="V333" s="115">
        <v>-379.13495822922846</v>
      </c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>
        <v>0.0</v>
      </c>
      <c r="AH333" s="115">
        <v>0.0</v>
      </c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>
        <v>12146.62975959488</v>
      </c>
      <c r="AX333" s="115">
        <v>-49622.97123064689</v>
      </c>
      <c r="AY333" s="115">
        <v>9088.858814916779</v>
      </c>
      <c r="AZ333" s="115">
        <v>-41893.93768479507</v>
      </c>
      <c r="BA333" s="115">
        <v>12788.537878710826</v>
      </c>
      <c r="BB333" s="115">
        <v>-18760.807773681718</v>
      </c>
      <c r="BC333" s="115">
        <v>10291.117202254056</v>
      </c>
      <c r="BD333" s="115">
        <v>-10987.005606160834</v>
      </c>
      <c r="BE333" s="115">
        <v>10793.496470174756</v>
      </c>
      <c r="BF333" s="115">
        <v>-16069.877961238872</v>
      </c>
      <c r="BG333" s="115"/>
      <c r="BH333" s="115"/>
      <c r="BI333" s="115"/>
      <c r="BJ333" s="115"/>
      <c r="BK333" s="115"/>
      <c r="BL333" s="115"/>
      <c r="BM333" s="115"/>
      <c r="BN333" s="115"/>
      <c r="BO333" s="115">
        <v>0.0</v>
      </c>
      <c r="BP333" s="115">
        <v>0.0</v>
      </c>
      <c r="BQ333" s="115"/>
      <c r="BR333" s="115"/>
      <c r="BS333" s="115">
        <v>0.0</v>
      </c>
      <c r="BT333" s="115">
        <v>0.0</v>
      </c>
      <c r="BU333" s="115">
        <v>0.0</v>
      </c>
      <c r="BV333" s="115">
        <v>0.0</v>
      </c>
      <c r="BW333" s="115"/>
      <c r="BX333" s="115"/>
      <c r="BY333" s="115"/>
      <c r="BZ333" s="115"/>
      <c r="CA333" s="116">
        <v>45813.0</v>
      </c>
      <c r="CB333" s="114" t="s">
        <v>384</v>
      </c>
      <c r="CC333" s="114" t="s">
        <v>385</v>
      </c>
      <c r="CD333" s="114" t="s">
        <v>386</v>
      </c>
      <c r="CE333" s="115">
        <v>7074.93</v>
      </c>
      <c r="CF333" s="115">
        <v>25.0</v>
      </c>
      <c r="CG333" s="115">
        <v>23.0</v>
      </c>
      <c r="CH333" s="114" t="s">
        <v>247</v>
      </c>
      <c r="CI333" s="114"/>
      <c r="CJ333" s="114"/>
      <c r="CK333" s="114" t="s">
        <v>372</v>
      </c>
      <c r="CL333" s="116">
        <v>46179.0</v>
      </c>
      <c r="CM333" s="114" t="s">
        <v>358</v>
      </c>
    </row>
    <row r="334">
      <c r="A334" s="117" t="s">
        <v>398</v>
      </c>
      <c r="B334" s="117" t="s">
        <v>557</v>
      </c>
      <c r="C334" s="117" t="s">
        <v>25</v>
      </c>
      <c r="D334" s="117" t="s">
        <v>400</v>
      </c>
      <c r="E334" s="117" t="s">
        <v>349</v>
      </c>
      <c r="F334" s="117"/>
      <c r="G334" s="117"/>
      <c r="H334" s="117"/>
      <c r="I334" s="118">
        <v>16500.0</v>
      </c>
      <c r="J334" s="117" t="s">
        <v>865</v>
      </c>
      <c r="K334" s="117" t="s">
        <v>401</v>
      </c>
      <c r="L334" s="119">
        <v>45813.0</v>
      </c>
      <c r="M334" s="117" t="s">
        <v>351</v>
      </c>
      <c r="N334" s="118">
        <v>6.0</v>
      </c>
      <c r="O334" s="117" t="s">
        <v>352</v>
      </c>
      <c r="P334" s="117" t="s">
        <v>975</v>
      </c>
      <c r="Q334" s="118">
        <v>592.5671055249866</v>
      </c>
      <c r="R334" s="118"/>
      <c r="S334" s="118"/>
      <c r="T334" s="118"/>
      <c r="U334" s="118"/>
      <c r="V334" s="118">
        <v>592.5671055249866</v>
      </c>
      <c r="W334" s="118"/>
      <c r="X334" s="118"/>
      <c r="Y334" s="118"/>
      <c r="Z334" s="118"/>
      <c r="AA334" s="118"/>
      <c r="AB334" s="118"/>
      <c r="AC334" s="118"/>
      <c r="AD334" s="118"/>
      <c r="AE334" s="118"/>
      <c r="AF334" s="118"/>
      <c r="AG334" s="118">
        <v>0.0</v>
      </c>
      <c r="AH334" s="118">
        <v>0.0</v>
      </c>
      <c r="AI334" s="118"/>
      <c r="AJ334" s="118"/>
      <c r="AK334" s="118"/>
      <c r="AL334" s="118"/>
      <c r="AM334" s="118"/>
      <c r="AN334" s="118"/>
      <c r="AO334" s="118"/>
      <c r="AP334" s="118"/>
      <c r="AQ334" s="118"/>
      <c r="AR334" s="118"/>
      <c r="AS334" s="118"/>
      <c r="AT334" s="118"/>
      <c r="AU334" s="118"/>
      <c r="AV334" s="118"/>
      <c r="AW334" s="118">
        <v>10892.112605580902</v>
      </c>
      <c r="AX334" s="118">
        <v>-24651.567619473462</v>
      </c>
      <c r="AY334" s="118">
        <v>7385.481928946681</v>
      </c>
      <c r="AZ334" s="118">
        <v>-24118.064305917513</v>
      </c>
      <c r="BA334" s="118">
        <v>9376.774876916748</v>
      </c>
      <c r="BB334" s="118">
        <v>-5201.793424083996</v>
      </c>
      <c r="BC334" s="118">
        <v>6215.003473979511</v>
      </c>
      <c r="BD334" s="118">
        <v>-8590.630634683657</v>
      </c>
      <c r="BE334" s="118">
        <v>11109.99259377399</v>
      </c>
      <c r="BF334" s="118">
        <v>-4559.383980237091</v>
      </c>
      <c r="BG334" s="118"/>
      <c r="BH334" s="118"/>
      <c r="BI334" s="118"/>
      <c r="BJ334" s="118"/>
      <c r="BK334" s="118"/>
      <c r="BL334" s="118"/>
      <c r="BM334" s="118"/>
      <c r="BN334" s="118"/>
      <c r="BO334" s="118">
        <v>0.0</v>
      </c>
      <c r="BP334" s="118">
        <v>0.0</v>
      </c>
      <c r="BQ334" s="118"/>
      <c r="BR334" s="118"/>
      <c r="BS334" s="118">
        <v>0.0</v>
      </c>
      <c r="BT334" s="118">
        <v>0.0</v>
      </c>
      <c r="BU334" s="118">
        <v>0.0</v>
      </c>
      <c r="BV334" s="118">
        <v>0.0</v>
      </c>
      <c r="BW334" s="118"/>
      <c r="BX334" s="118"/>
      <c r="BY334" s="118"/>
      <c r="BZ334" s="118"/>
      <c r="CA334" s="119">
        <v>45813.0</v>
      </c>
      <c r="CB334" s="117" t="s">
        <v>384</v>
      </c>
      <c r="CC334" s="117" t="s">
        <v>391</v>
      </c>
      <c r="CD334" s="117" t="s">
        <v>392</v>
      </c>
      <c r="CE334" s="118">
        <v>9316.71</v>
      </c>
      <c r="CF334" s="118">
        <v>25.0</v>
      </c>
      <c r="CG334" s="118">
        <v>23.0</v>
      </c>
      <c r="CH334" s="117" t="s">
        <v>247</v>
      </c>
      <c r="CI334" s="117"/>
      <c r="CJ334" s="117"/>
      <c r="CK334" s="117" t="s">
        <v>357</v>
      </c>
      <c r="CL334" s="119">
        <v>46179.0</v>
      </c>
      <c r="CM334" s="117" t="s">
        <v>358</v>
      </c>
    </row>
    <row r="335">
      <c r="A335" s="114" t="s">
        <v>565</v>
      </c>
      <c r="B335" s="114" t="s">
        <v>189</v>
      </c>
      <c r="C335" s="114" t="s">
        <v>24</v>
      </c>
      <c r="D335" s="114" t="s">
        <v>376</v>
      </c>
      <c r="E335" s="114" t="s">
        <v>349</v>
      </c>
      <c r="F335" s="114"/>
      <c r="G335" s="114"/>
      <c r="H335" s="114"/>
      <c r="I335" s="115">
        <v>18089.0</v>
      </c>
      <c r="J335" s="114" t="s">
        <v>840</v>
      </c>
      <c r="K335" s="114" t="s">
        <v>377</v>
      </c>
      <c r="L335" s="116">
        <v>45813.0</v>
      </c>
      <c r="M335" s="114" t="s">
        <v>351</v>
      </c>
      <c r="N335" s="115">
        <v>6.0</v>
      </c>
      <c r="O335" s="114" t="s">
        <v>352</v>
      </c>
      <c r="P335" s="114" t="s">
        <v>975</v>
      </c>
      <c r="Q335" s="115">
        <v>-793.0765469375217</v>
      </c>
      <c r="R335" s="115"/>
      <c r="S335" s="115"/>
      <c r="T335" s="115"/>
      <c r="U335" s="115"/>
      <c r="V335" s="115">
        <v>-793.0765469375217</v>
      </c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>
        <v>0.0</v>
      </c>
      <c r="AH335" s="115">
        <v>0.0</v>
      </c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>
        <v>13738.8609769886</v>
      </c>
      <c r="AX335" s="115">
        <v>-18739.371233599806</v>
      </c>
      <c r="AY335" s="115">
        <v>15052.531795071733</v>
      </c>
      <c r="AZ335" s="115">
        <v>-17293.140687626277</v>
      </c>
      <c r="BA335" s="115">
        <v>9327.960995642843</v>
      </c>
      <c r="BB335" s="115">
        <v>-13474.64709036257</v>
      </c>
      <c r="BC335" s="115">
        <v>3508.751482853357</v>
      </c>
      <c r="BD335" s="115">
        <v>-9576.486943893571</v>
      </c>
      <c r="BE335" s="115">
        <v>12015.690227197105</v>
      </c>
      <c r="BF335" s="115">
        <v>-10094.64086087662</v>
      </c>
      <c r="BG335" s="115"/>
      <c r="BH335" s="115"/>
      <c r="BI335" s="115"/>
      <c r="BJ335" s="115"/>
      <c r="BK335" s="115"/>
      <c r="BL335" s="115"/>
      <c r="BM335" s="115"/>
      <c r="BN335" s="115"/>
      <c r="BO335" s="115">
        <v>0.0</v>
      </c>
      <c r="BP335" s="115">
        <v>0.0</v>
      </c>
      <c r="BQ335" s="115"/>
      <c r="BR335" s="115"/>
      <c r="BS335" s="115">
        <v>0.0</v>
      </c>
      <c r="BT335" s="115">
        <v>0.0</v>
      </c>
      <c r="BU335" s="115">
        <v>0.0</v>
      </c>
      <c r="BV335" s="115">
        <v>0.0</v>
      </c>
      <c r="BW335" s="115"/>
      <c r="BX335" s="115"/>
      <c r="BY335" s="115"/>
      <c r="BZ335" s="115"/>
      <c r="CA335" s="116">
        <v>45813.0</v>
      </c>
      <c r="CB335" s="114" t="s">
        <v>354</v>
      </c>
      <c r="CC335" s="114" t="s">
        <v>378</v>
      </c>
      <c r="CD335" s="114" t="s">
        <v>569</v>
      </c>
      <c r="CE335" s="115">
        <v>10997.56</v>
      </c>
      <c r="CF335" s="115">
        <v>25.0</v>
      </c>
      <c r="CG335" s="115">
        <v>23.0</v>
      </c>
      <c r="CH335" s="114" t="s">
        <v>24</v>
      </c>
      <c r="CI335" s="114"/>
      <c r="CJ335" s="114"/>
      <c r="CK335" s="114" t="s">
        <v>372</v>
      </c>
      <c r="CL335" s="116">
        <v>46179.0</v>
      </c>
      <c r="CM335" s="114" t="s">
        <v>358</v>
      </c>
    </row>
    <row r="336">
      <c r="A336" s="117" t="s">
        <v>561</v>
      </c>
      <c r="B336" s="117" t="s">
        <v>148</v>
      </c>
      <c r="C336" s="117" t="s">
        <v>24</v>
      </c>
      <c r="D336" s="117" t="s">
        <v>376</v>
      </c>
      <c r="E336" s="117" t="s">
        <v>349</v>
      </c>
      <c r="F336" s="117"/>
      <c r="G336" s="117"/>
      <c r="H336" s="117"/>
      <c r="I336" s="118">
        <v>14150.0</v>
      </c>
      <c r="J336" s="117" t="s">
        <v>860</v>
      </c>
      <c r="K336" s="117" t="s">
        <v>377</v>
      </c>
      <c r="L336" s="119">
        <v>45813.0</v>
      </c>
      <c r="M336" s="117" t="s">
        <v>351</v>
      </c>
      <c r="N336" s="118">
        <v>6.0</v>
      </c>
      <c r="O336" s="117" t="s">
        <v>352</v>
      </c>
      <c r="P336" s="117" t="s">
        <v>975</v>
      </c>
      <c r="Q336" s="118">
        <v>2076.1017564468275</v>
      </c>
      <c r="R336" s="118"/>
      <c r="S336" s="118"/>
      <c r="T336" s="118"/>
      <c r="U336" s="118"/>
      <c r="V336" s="118">
        <v>2076.1017564468275</v>
      </c>
      <c r="W336" s="118"/>
      <c r="X336" s="118"/>
      <c r="Y336" s="118"/>
      <c r="Z336" s="118"/>
      <c r="AA336" s="118"/>
      <c r="AB336" s="118"/>
      <c r="AC336" s="118"/>
      <c r="AD336" s="118"/>
      <c r="AE336" s="118"/>
      <c r="AF336" s="118"/>
      <c r="AG336" s="118">
        <v>0.0</v>
      </c>
      <c r="AH336" s="118">
        <v>0.0</v>
      </c>
      <c r="AI336" s="118"/>
      <c r="AJ336" s="118"/>
      <c r="AK336" s="118"/>
      <c r="AL336" s="118"/>
      <c r="AM336" s="118"/>
      <c r="AN336" s="118"/>
      <c r="AO336" s="118"/>
      <c r="AP336" s="118"/>
      <c r="AQ336" s="118"/>
      <c r="AR336" s="118"/>
      <c r="AS336" s="118"/>
      <c r="AT336" s="118"/>
      <c r="AU336" s="118"/>
      <c r="AV336" s="118"/>
      <c r="AW336" s="118">
        <v>1863.636622620499</v>
      </c>
      <c r="AX336" s="118">
        <v>-5127.998353688676</v>
      </c>
      <c r="AY336" s="118">
        <v>1171.8058531261058</v>
      </c>
      <c r="AZ336" s="118">
        <v>-2722.044604191977</v>
      </c>
      <c r="BA336" s="118">
        <v>904.2959033207214</v>
      </c>
      <c r="BB336" s="118">
        <v>-1940.609389213942</v>
      </c>
      <c r="BC336" s="118">
        <v>1509.183646679618</v>
      </c>
      <c r="BD336" s="118">
        <v>-567.4123706859332</v>
      </c>
      <c r="BE336" s="118">
        <v>1471.7082740066546</v>
      </c>
      <c r="BF336" s="118">
        <v>-3449.79303589356</v>
      </c>
      <c r="BG336" s="118"/>
      <c r="BH336" s="118"/>
      <c r="BI336" s="118"/>
      <c r="BJ336" s="118"/>
      <c r="BK336" s="118"/>
      <c r="BL336" s="118"/>
      <c r="BM336" s="118"/>
      <c r="BN336" s="118"/>
      <c r="BO336" s="118">
        <v>0.0</v>
      </c>
      <c r="BP336" s="118">
        <v>0.0</v>
      </c>
      <c r="BQ336" s="118"/>
      <c r="BR336" s="118"/>
      <c r="BS336" s="118">
        <v>0.0</v>
      </c>
      <c r="BT336" s="118">
        <v>0.0</v>
      </c>
      <c r="BU336" s="118">
        <v>0.0</v>
      </c>
      <c r="BV336" s="118">
        <v>0.0</v>
      </c>
      <c r="BW336" s="118"/>
      <c r="BX336" s="118"/>
      <c r="BY336" s="118"/>
      <c r="BZ336" s="118"/>
      <c r="CA336" s="119">
        <v>45813.0</v>
      </c>
      <c r="CB336" s="117" t="s">
        <v>354</v>
      </c>
      <c r="CC336" s="117" t="s">
        <v>378</v>
      </c>
      <c r="CD336" s="117" t="s">
        <v>379</v>
      </c>
      <c r="CE336" s="118">
        <v>21465.79</v>
      </c>
      <c r="CF336" s="118">
        <v>25.0</v>
      </c>
      <c r="CG336" s="118">
        <v>23.0</v>
      </c>
      <c r="CH336" s="117" t="s">
        <v>24</v>
      </c>
      <c r="CI336" s="117"/>
      <c r="CJ336" s="117"/>
      <c r="CK336" s="117" t="s">
        <v>357</v>
      </c>
      <c r="CL336" s="119">
        <v>46179.0</v>
      </c>
      <c r="CM336" s="117" t="s">
        <v>358</v>
      </c>
    </row>
    <row r="337">
      <c r="A337" s="114" t="s">
        <v>561</v>
      </c>
      <c r="B337" s="114" t="s">
        <v>193</v>
      </c>
      <c r="C337" s="114" t="s">
        <v>24</v>
      </c>
      <c r="D337" s="114" t="s">
        <v>376</v>
      </c>
      <c r="E337" s="114" t="s">
        <v>349</v>
      </c>
      <c r="F337" s="114"/>
      <c r="G337" s="114"/>
      <c r="H337" s="114"/>
      <c r="I337" s="115">
        <v>14184.0</v>
      </c>
      <c r="J337" s="114" t="s">
        <v>858</v>
      </c>
      <c r="K337" s="114" t="s">
        <v>377</v>
      </c>
      <c r="L337" s="116">
        <v>45813.0</v>
      </c>
      <c r="M337" s="114" t="s">
        <v>351</v>
      </c>
      <c r="N337" s="115">
        <v>6.0</v>
      </c>
      <c r="O337" s="114" t="s">
        <v>352</v>
      </c>
      <c r="P337" s="114" t="s">
        <v>975</v>
      </c>
      <c r="Q337" s="115">
        <v>-1138.699187376644</v>
      </c>
      <c r="R337" s="115"/>
      <c r="S337" s="115"/>
      <c r="T337" s="115"/>
      <c r="U337" s="115"/>
      <c r="V337" s="115">
        <v>-1138.699187376644</v>
      </c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>
        <v>0.0</v>
      </c>
      <c r="AH337" s="115">
        <v>0.0</v>
      </c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  <c r="AW337" s="115">
        <v>1840.6338001893987</v>
      </c>
      <c r="AX337" s="115">
        <v>-5344.323509598298</v>
      </c>
      <c r="AY337" s="115">
        <v>3248.5544574530813</v>
      </c>
      <c r="AZ337" s="115">
        <v>-2075.299181138006</v>
      </c>
      <c r="BA337" s="115">
        <v>2447.1004700327376</v>
      </c>
      <c r="BB337" s="115">
        <v>-2344.3135005321615</v>
      </c>
      <c r="BC337" s="115">
        <v>8161.910519929771</v>
      </c>
      <c r="BD337" s="115">
        <v>-1559.9709777606558</v>
      </c>
      <c r="BE337" s="115">
        <v>2521.3270328834296</v>
      </c>
      <c r="BF337" s="115">
        <v>-9020.47960555197</v>
      </c>
      <c r="BG337" s="115"/>
      <c r="BH337" s="115"/>
      <c r="BI337" s="115"/>
      <c r="BJ337" s="115"/>
      <c r="BK337" s="115"/>
      <c r="BL337" s="115"/>
      <c r="BM337" s="115"/>
      <c r="BN337" s="115"/>
      <c r="BO337" s="115">
        <v>0.0</v>
      </c>
      <c r="BP337" s="115">
        <v>0.0</v>
      </c>
      <c r="BQ337" s="115"/>
      <c r="BR337" s="115"/>
      <c r="BS337" s="115">
        <v>0.0</v>
      </c>
      <c r="BT337" s="115">
        <v>0.0</v>
      </c>
      <c r="BU337" s="115">
        <v>0.0</v>
      </c>
      <c r="BV337" s="115">
        <v>0.0</v>
      </c>
      <c r="BW337" s="115"/>
      <c r="BX337" s="115"/>
      <c r="BY337" s="115"/>
      <c r="BZ337" s="115"/>
      <c r="CA337" s="116">
        <v>45813.0</v>
      </c>
      <c r="CB337" s="114" t="s">
        <v>354</v>
      </c>
      <c r="CC337" s="114" t="s">
        <v>378</v>
      </c>
      <c r="CD337" s="114" t="s">
        <v>379</v>
      </c>
      <c r="CE337" s="115">
        <v>11707.11</v>
      </c>
      <c r="CF337" s="115">
        <v>25.0</v>
      </c>
      <c r="CG337" s="115">
        <v>23.0</v>
      </c>
      <c r="CH337" s="114" t="s">
        <v>24</v>
      </c>
      <c r="CI337" s="114"/>
      <c r="CJ337" s="114"/>
      <c r="CK337" s="114" t="s">
        <v>372</v>
      </c>
      <c r="CL337" s="116">
        <v>46179.0</v>
      </c>
      <c r="CM337" s="114" t="s">
        <v>358</v>
      </c>
    </row>
    <row r="338">
      <c r="A338" s="117" t="s">
        <v>561</v>
      </c>
      <c r="B338" s="117" t="s">
        <v>185</v>
      </c>
      <c r="C338" s="117" t="s">
        <v>24</v>
      </c>
      <c r="D338" s="117" t="s">
        <v>414</v>
      </c>
      <c r="E338" s="117" t="s">
        <v>349</v>
      </c>
      <c r="F338" s="117"/>
      <c r="G338" s="117"/>
      <c r="H338" s="117"/>
      <c r="I338" s="118">
        <v>14524.0</v>
      </c>
      <c r="J338" s="117" t="s">
        <v>840</v>
      </c>
      <c r="K338" s="117" t="s">
        <v>415</v>
      </c>
      <c r="L338" s="119">
        <v>45813.0</v>
      </c>
      <c r="M338" s="117" t="s">
        <v>351</v>
      </c>
      <c r="N338" s="118">
        <v>6.0</v>
      </c>
      <c r="O338" s="117" t="s">
        <v>352</v>
      </c>
      <c r="P338" s="117" t="s">
        <v>975</v>
      </c>
      <c r="Q338" s="118">
        <v>-389.3853274151629</v>
      </c>
      <c r="R338" s="118"/>
      <c r="S338" s="118"/>
      <c r="T338" s="118"/>
      <c r="U338" s="118"/>
      <c r="V338" s="118">
        <v>-389.3853274151629</v>
      </c>
      <c r="W338" s="118"/>
      <c r="X338" s="118"/>
      <c r="Y338" s="118"/>
      <c r="Z338" s="118"/>
      <c r="AA338" s="118"/>
      <c r="AB338" s="118"/>
      <c r="AC338" s="118"/>
      <c r="AD338" s="118"/>
      <c r="AE338" s="118"/>
      <c r="AF338" s="118"/>
      <c r="AG338" s="118">
        <v>0.0</v>
      </c>
      <c r="AH338" s="118">
        <v>0.0</v>
      </c>
      <c r="AI338" s="118"/>
      <c r="AJ338" s="118"/>
      <c r="AK338" s="118"/>
      <c r="AL338" s="118"/>
      <c r="AM338" s="118"/>
      <c r="AN338" s="118"/>
      <c r="AO338" s="118"/>
      <c r="AP338" s="118"/>
      <c r="AQ338" s="118"/>
      <c r="AR338" s="118"/>
      <c r="AS338" s="118"/>
      <c r="AT338" s="118"/>
      <c r="AU338" s="118"/>
      <c r="AV338" s="118"/>
      <c r="AW338" s="118">
        <v>13738.8609769886</v>
      </c>
      <c r="AX338" s="118">
        <v>-18739.371233599806</v>
      </c>
      <c r="AY338" s="118">
        <v>15052.531795071733</v>
      </c>
      <c r="AZ338" s="118">
        <v>-17293.140687626277</v>
      </c>
      <c r="BA338" s="118">
        <v>9327.960995642843</v>
      </c>
      <c r="BB338" s="118">
        <v>-13474.64709036257</v>
      </c>
      <c r="BC338" s="118">
        <v>3508.751482853357</v>
      </c>
      <c r="BD338" s="118">
        <v>-9576.486943893571</v>
      </c>
      <c r="BE338" s="118">
        <v>12015.690227197105</v>
      </c>
      <c r="BF338" s="118">
        <v>-10094.64086087662</v>
      </c>
      <c r="BG338" s="118"/>
      <c r="BH338" s="118"/>
      <c r="BI338" s="118"/>
      <c r="BJ338" s="118"/>
      <c r="BK338" s="118"/>
      <c r="BL338" s="118"/>
      <c r="BM338" s="118"/>
      <c r="BN338" s="118"/>
      <c r="BO338" s="118">
        <v>0.0</v>
      </c>
      <c r="BP338" s="118">
        <v>0.0</v>
      </c>
      <c r="BQ338" s="118"/>
      <c r="BR338" s="118"/>
      <c r="BS338" s="118">
        <v>0.0</v>
      </c>
      <c r="BT338" s="118">
        <v>0.0</v>
      </c>
      <c r="BU338" s="118">
        <v>0.0</v>
      </c>
      <c r="BV338" s="118">
        <v>0.0</v>
      </c>
      <c r="BW338" s="118"/>
      <c r="BX338" s="118"/>
      <c r="BY338" s="118"/>
      <c r="BZ338" s="118"/>
      <c r="CA338" s="119">
        <v>45813.0</v>
      </c>
      <c r="CB338" s="117" t="s">
        <v>354</v>
      </c>
      <c r="CC338" s="117" t="s">
        <v>378</v>
      </c>
      <c r="CD338" s="117" t="s">
        <v>578</v>
      </c>
      <c r="CE338" s="118">
        <v>9835.64</v>
      </c>
      <c r="CF338" s="118">
        <v>25.0</v>
      </c>
      <c r="CG338" s="118">
        <v>23.0</v>
      </c>
      <c r="CH338" s="117" t="s">
        <v>24</v>
      </c>
      <c r="CI338" s="117"/>
      <c r="CJ338" s="117"/>
      <c r="CK338" s="117" t="s">
        <v>372</v>
      </c>
      <c r="CL338" s="119">
        <v>46179.0</v>
      </c>
      <c r="CM338" s="117" t="s">
        <v>358</v>
      </c>
    </row>
    <row r="339">
      <c r="A339" s="114" t="s">
        <v>561</v>
      </c>
      <c r="B339" s="114" t="s">
        <v>197</v>
      </c>
      <c r="C339" s="114" t="s">
        <v>24</v>
      </c>
      <c r="D339" s="114" t="s">
        <v>376</v>
      </c>
      <c r="E339" s="114" t="s">
        <v>349</v>
      </c>
      <c r="F339" s="114"/>
      <c r="G339" s="114"/>
      <c r="H339" s="114"/>
      <c r="I339" s="115">
        <v>14711.0</v>
      </c>
      <c r="J339" s="114" t="s">
        <v>840</v>
      </c>
      <c r="K339" s="114" t="s">
        <v>377</v>
      </c>
      <c r="L339" s="116">
        <v>45813.0</v>
      </c>
      <c r="M339" s="114" t="s">
        <v>351</v>
      </c>
      <c r="N339" s="115">
        <v>6.0</v>
      </c>
      <c r="O339" s="114" t="s">
        <v>352</v>
      </c>
      <c r="P339" s="114" t="s">
        <v>975</v>
      </c>
      <c r="Q339" s="115">
        <v>-3097.5139635904225</v>
      </c>
      <c r="R339" s="115"/>
      <c r="S339" s="115"/>
      <c r="T339" s="115"/>
      <c r="U339" s="115"/>
      <c r="V339" s="115">
        <v>-3097.5139635904225</v>
      </c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>
        <v>0.0</v>
      </c>
      <c r="AH339" s="115">
        <v>0.0</v>
      </c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  <c r="AW339" s="115">
        <v>13738.8609769886</v>
      </c>
      <c r="AX339" s="115">
        <v>-18739.371233599806</v>
      </c>
      <c r="AY339" s="115">
        <v>15052.531795071733</v>
      </c>
      <c r="AZ339" s="115">
        <v>-17293.140687626277</v>
      </c>
      <c r="BA339" s="115">
        <v>9327.960995642843</v>
      </c>
      <c r="BB339" s="115">
        <v>-13474.64709036257</v>
      </c>
      <c r="BC339" s="115">
        <v>3508.751482853357</v>
      </c>
      <c r="BD339" s="115">
        <v>-9576.486943893571</v>
      </c>
      <c r="BE339" s="115">
        <v>12015.690227197105</v>
      </c>
      <c r="BF339" s="115">
        <v>-10094.64086087662</v>
      </c>
      <c r="BG339" s="115"/>
      <c r="BH339" s="115"/>
      <c r="BI339" s="115"/>
      <c r="BJ339" s="115"/>
      <c r="BK339" s="115"/>
      <c r="BL339" s="115"/>
      <c r="BM339" s="115"/>
      <c r="BN339" s="115"/>
      <c r="BO339" s="115">
        <v>0.0</v>
      </c>
      <c r="BP339" s="115">
        <v>0.0</v>
      </c>
      <c r="BQ339" s="115"/>
      <c r="BR339" s="115"/>
      <c r="BS339" s="115">
        <v>0.0</v>
      </c>
      <c r="BT339" s="115">
        <v>0.0</v>
      </c>
      <c r="BU339" s="115">
        <v>0.0</v>
      </c>
      <c r="BV339" s="115">
        <v>0.0</v>
      </c>
      <c r="BW339" s="115"/>
      <c r="BX339" s="115"/>
      <c r="BY339" s="115"/>
      <c r="BZ339" s="115"/>
      <c r="CA339" s="116">
        <v>45813.0</v>
      </c>
      <c r="CB339" s="114" t="s">
        <v>354</v>
      </c>
      <c r="CC339" s="114" t="s">
        <v>378</v>
      </c>
      <c r="CD339" s="114" t="s">
        <v>562</v>
      </c>
      <c r="CE339" s="115">
        <v>11383.39</v>
      </c>
      <c r="CF339" s="115">
        <v>25.0</v>
      </c>
      <c r="CG339" s="115">
        <v>23.0</v>
      </c>
      <c r="CH339" s="114" t="s">
        <v>24</v>
      </c>
      <c r="CI339" s="114"/>
      <c r="CJ339" s="114"/>
      <c r="CK339" s="114" t="s">
        <v>372</v>
      </c>
      <c r="CL339" s="116">
        <v>46179.0</v>
      </c>
      <c r="CM339" s="114" t="s">
        <v>358</v>
      </c>
    </row>
    <row r="340">
      <c r="A340" s="117" t="s">
        <v>409</v>
      </c>
      <c r="B340" s="117" t="s">
        <v>410</v>
      </c>
      <c r="C340" s="117" t="s">
        <v>27</v>
      </c>
      <c r="D340" s="117" t="s">
        <v>411</v>
      </c>
      <c r="E340" s="117" t="s">
        <v>349</v>
      </c>
      <c r="F340" s="117"/>
      <c r="G340" s="117"/>
      <c r="H340" s="117"/>
      <c r="I340" s="118">
        <v>13166.0</v>
      </c>
      <c r="J340" s="117" t="s">
        <v>877</v>
      </c>
      <c r="K340" s="117" t="s">
        <v>412</v>
      </c>
      <c r="L340" s="119">
        <v>45813.0</v>
      </c>
      <c r="M340" s="117" t="s">
        <v>351</v>
      </c>
      <c r="N340" s="118">
        <v>6.0</v>
      </c>
      <c r="O340" s="117" t="s">
        <v>352</v>
      </c>
      <c r="P340" s="117" t="s">
        <v>975</v>
      </c>
      <c r="Q340" s="118">
        <v>-1644.5173433462087</v>
      </c>
      <c r="R340" s="118"/>
      <c r="S340" s="118"/>
      <c r="T340" s="118"/>
      <c r="U340" s="118"/>
      <c r="V340" s="118">
        <v>-1644.5173433462087</v>
      </c>
      <c r="W340" s="118"/>
      <c r="X340" s="118"/>
      <c r="Y340" s="118"/>
      <c r="Z340" s="118"/>
      <c r="AA340" s="118"/>
      <c r="AB340" s="118"/>
      <c r="AC340" s="118"/>
      <c r="AD340" s="118"/>
      <c r="AE340" s="118"/>
      <c r="AF340" s="118"/>
      <c r="AG340" s="118">
        <v>0.0</v>
      </c>
      <c r="AH340" s="118">
        <v>0.0</v>
      </c>
      <c r="AI340" s="118"/>
      <c r="AJ340" s="118"/>
      <c r="AK340" s="118"/>
      <c r="AL340" s="118"/>
      <c r="AM340" s="118"/>
      <c r="AN340" s="118"/>
      <c r="AO340" s="118"/>
      <c r="AP340" s="118"/>
      <c r="AQ340" s="118"/>
      <c r="AR340" s="118"/>
      <c r="AS340" s="118"/>
      <c r="AT340" s="118"/>
      <c r="AU340" s="118"/>
      <c r="AV340" s="118"/>
      <c r="AW340" s="118">
        <v>9189.229422348351</v>
      </c>
      <c r="AX340" s="118">
        <v>-12490.922095981148</v>
      </c>
      <c r="AY340" s="118">
        <v>6686.567189896021</v>
      </c>
      <c r="AZ340" s="118">
        <v>-11948.949432729469</v>
      </c>
      <c r="BA340" s="118">
        <v>5914.140289273518</v>
      </c>
      <c r="BB340" s="118">
        <v>-3296.950685558133</v>
      </c>
      <c r="BC340" s="118">
        <v>1798.7824885427267</v>
      </c>
      <c r="BD340" s="118">
        <v>-5992.571500661057</v>
      </c>
      <c r="BE340" s="118">
        <v>8380.216210794742</v>
      </c>
      <c r="BF340" s="118">
        <v>-1569.237594961028</v>
      </c>
      <c r="BG340" s="118"/>
      <c r="BH340" s="118"/>
      <c r="BI340" s="118"/>
      <c r="BJ340" s="118"/>
      <c r="BK340" s="118"/>
      <c r="BL340" s="118"/>
      <c r="BM340" s="118"/>
      <c r="BN340" s="118"/>
      <c r="BO340" s="118">
        <v>0.0</v>
      </c>
      <c r="BP340" s="118">
        <v>0.0</v>
      </c>
      <c r="BQ340" s="118"/>
      <c r="BR340" s="118"/>
      <c r="BS340" s="118">
        <v>0.0</v>
      </c>
      <c r="BT340" s="118">
        <v>0.0</v>
      </c>
      <c r="BU340" s="118">
        <v>0.0</v>
      </c>
      <c r="BV340" s="118">
        <v>0.0</v>
      </c>
      <c r="BW340" s="118"/>
      <c r="BX340" s="118"/>
      <c r="BY340" s="118"/>
      <c r="BZ340" s="118"/>
      <c r="CA340" s="119">
        <v>45813.0</v>
      </c>
      <c r="CB340" s="117" t="s">
        <v>369</v>
      </c>
      <c r="CC340" s="117" t="s">
        <v>370</v>
      </c>
      <c r="CD340" s="117" t="s">
        <v>371</v>
      </c>
      <c r="CE340" s="118">
        <v>3028.95</v>
      </c>
      <c r="CF340" s="118">
        <v>25.0</v>
      </c>
      <c r="CG340" s="118">
        <v>23.0</v>
      </c>
      <c r="CH340" s="117" t="s">
        <v>247</v>
      </c>
      <c r="CI340" s="117"/>
      <c r="CJ340" s="117"/>
      <c r="CK340" s="117" t="s">
        <v>372</v>
      </c>
      <c r="CL340" s="119">
        <v>46179.0</v>
      </c>
      <c r="CM340" s="117" t="s">
        <v>358</v>
      </c>
    </row>
    <row r="341">
      <c r="A341" s="114" t="s">
        <v>359</v>
      </c>
      <c r="B341" s="114" t="s">
        <v>205</v>
      </c>
      <c r="C341" s="114" t="s">
        <v>24</v>
      </c>
      <c r="D341" s="114" t="s">
        <v>360</v>
      </c>
      <c r="E341" s="114" t="s">
        <v>349</v>
      </c>
      <c r="F341" s="114"/>
      <c r="G341" s="114"/>
      <c r="H341" s="114"/>
      <c r="I341" s="115">
        <v>20215.0</v>
      </c>
      <c r="J341" s="114" t="s">
        <v>859</v>
      </c>
      <c r="K341" s="114" t="s">
        <v>361</v>
      </c>
      <c r="L341" s="116">
        <v>45813.0</v>
      </c>
      <c r="M341" s="114" t="s">
        <v>351</v>
      </c>
      <c r="N341" s="115">
        <v>6.0</v>
      </c>
      <c r="O341" s="114" t="s">
        <v>352</v>
      </c>
      <c r="P341" s="114" t="s">
        <v>975</v>
      </c>
      <c r="Q341" s="115">
        <v>-1204.6966931590443</v>
      </c>
      <c r="R341" s="115"/>
      <c r="S341" s="115"/>
      <c r="T341" s="115"/>
      <c r="U341" s="115"/>
      <c r="V341" s="115">
        <v>-1204.6966931590443</v>
      </c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>
        <v>0.0</v>
      </c>
      <c r="AH341" s="115">
        <v>0.0</v>
      </c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  <c r="AW341" s="115">
        <v>8422.148067209033</v>
      </c>
      <c r="AX341" s="115">
        <v>-19237.01837042353</v>
      </c>
      <c r="AY341" s="115">
        <v>12411.656003351554</v>
      </c>
      <c r="AZ341" s="115">
        <v>-10355.373407223615</v>
      </c>
      <c r="BA341" s="115">
        <v>1238.4153961069387</v>
      </c>
      <c r="BB341" s="115">
        <v>-8555.28622715555</v>
      </c>
      <c r="BC341" s="115">
        <v>3554.4593044131384</v>
      </c>
      <c r="BD341" s="115">
        <v>-7654.774992903437</v>
      </c>
      <c r="BE341" s="115">
        <v>4285.001128998839</v>
      </c>
      <c r="BF341" s="115">
        <v>-7501.556271557149</v>
      </c>
      <c r="BG341" s="115"/>
      <c r="BH341" s="115"/>
      <c r="BI341" s="115"/>
      <c r="BJ341" s="115"/>
      <c r="BK341" s="115"/>
      <c r="BL341" s="115"/>
      <c r="BM341" s="115"/>
      <c r="BN341" s="115"/>
      <c r="BO341" s="115">
        <v>0.0</v>
      </c>
      <c r="BP341" s="115">
        <v>0.0</v>
      </c>
      <c r="BQ341" s="115"/>
      <c r="BR341" s="115"/>
      <c r="BS341" s="115">
        <v>0.0</v>
      </c>
      <c r="BT341" s="115">
        <v>0.0</v>
      </c>
      <c r="BU341" s="115">
        <v>0.0</v>
      </c>
      <c r="BV341" s="115">
        <v>0.0</v>
      </c>
      <c r="BW341" s="115"/>
      <c r="BX341" s="115"/>
      <c r="BY341" s="115"/>
      <c r="BZ341" s="115"/>
      <c r="CA341" s="116">
        <v>45813.0</v>
      </c>
      <c r="CB341" s="114" t="s">
        <v>362</v>
      </c>
      <c r="CC341" s="114" t="s">
        <v>363</v>
      </c>
      <c r="CD341" s="114" t="s">
        <v>364</v>
      </c>
      <c r="CE341" s="115">
        <v>9565.01</v>
      </c>
      <c r="CF341" s="115">
        <v>25.0</v>
      </c>
      <c r="CG341" s="115">
        <v>23.0</v>
      </c>
      <c r="CH341" s="114" t="s">
        <v>24</v>
      </c>
      <c r="CI341" s="114"/>
      <c r="CJ341" s="114"/>
      <c r="CK341" s="114" t="s">
        <v>372</v>
      </c>
      <c r="CL341" s="116">
        <v>46179.0</v>
      </c>
      <c r="CM341" s="114" t="s">
        <v>358</v>
      </c>
    </row>
    <row r="342">
      <c r="A342" s="117" t="s">
        <v>373</v>
      </c>
      <c r="B342" s="117" t="s">
        <v>374</v>
      </c>
      <c r="C342" s="117" t="s">
        <v>27</v>
      </c>
      <c r="D342" s="117" t="s">
        <v>367</v>
      </c>
      <c r="E342" s="117" t="s">
        <v>349</v>
      </c>
      <c r="F342" s="117"/>
      <c r="G342" s="117"/>
      <c r="H342" s="117"/>
      <c r="I342" s="118">
        <v>13148.0</v>
      </c>
      <c r="J342" s="117" t="s">
        <v>869</v>
      </c>
      <c r="K342" s="117" t="s">
        <v>368</v>
      </c>
      <c r="L342" s="119">
        <v>45813.0</v>
      </c>
      <c r="M342" s="117" t="s">
        <v>351</v>
      </c>
      <c r="N342" s="118">
        <v>6.0</v>
      </c>
      <c r="O342" s="117" t="s">
        <v>352</v>
      </c>
      <c r="P342" s="117" t="s">
        <v>975</v>
      </c>
      <c r="Q342" s="118">
        <v>-4114.158688116835</v>
      </c>
      <c r="R342" s="118"/>
      <c r="S342" s="118"/>
      <c r="T342" s="118"/>
      <c r="U342" s="118"/>
      <c r="V342" s="118">
        <v>-4114.158688116835</v>
      </c>
      <c r="W342" s="118"/>
      <c r="X342" s="118"/>
      <c r="Y342" s="118"/>
      <c r="Z342" s="118"/>
      <c r="AA342" s="118"/>
      <c r="AB342" s="118"/>
      <c r="AC342" s="118"/>
      <c r="AD342" s="118"/>
      <c r="AE342" s="118"/>
      <c r="AF342" s="118"/>
      <c r="AG342" s="118">
        <v>0.0</v>
      </c>
      <c r="AH342" s="118">
        <v>0.0</v>
      </c>
      <c r="AI342" s="118"/>
      <c r="AJ342" s="118"/>
      <c r="AK342" s="118"/>
      <c r="AL342" s="118"/>
      <c r="AM342" s="118"/>
      <c r="AN342" s="118"/>
      <c r="AO342" s="118"/>
      <c r="AP342" s="118"/>
      <c r="AQ342" s="118"/>
      <c r="AR342" s="118"/>
      <c r="AS342" s="118"/>
      <c r="AT342" s="118"/>
      <c r="AU342" s="118"/>
      <c r="AV342" s="118"/>
      <c r="AW342" s="118">
        <v>12146.62975959488</v>
      </c>
      <c r="AX342" s="118">
        <v>-49622.97123064689</v>
      </c>
      <c r="AY342" s="118">
        <v>9088.858814916779</v>
      </c>
      <c r="AZ342" s="118">
        <v>-41893.93768479507</v>
      </c>
      <c r="BA342" s="118">
        <v>12788.537878710826</v>
      </c>
      <c r="BB342" s="118">
        <v>-18760.807773681718</v>
      </c>
      <c r="BC342" s="118">
        <v>10291.117202254056</v>
      </c>
      <c r="BD342" s="118">
        <v>-10987.005606160834</v>
      </c>
      <c r="BE342" s="118">
        <v>10793.496470174756</v>
      </c>
      <c r="BF342" s="118">
        <v>-16069.877961238872</v>
      </c>
      <c r="BG342" s="118"/>
      <c r="BH342" s="118"/>
      <c r="BI342" s="118"/>
      <c r="BJ342" s="118"/>
      <c r="BK342" s="118"/>
      <c r="BL342" s="118"/>
      <c r="BM342" s="118"/>
      <c r="BN342" s="118"/>
      <c r="BO342" s="118">
        <v>0.0</v>
      </c>
      <c r="BP342" s="118">
        <v>0.0</v>
      </c>
      <c r="BQ342" s="118"/>
      <c r="BR342" s="118"/>
      <c r="BS342" s="118">
        <v>0.0</v>
      </c>
      <c r="BT342" s="118">
        <v>0.0</v>
      </c>
      <c r="BU342" s="118">
        <v>0.0</v>
      </c>
      <c r="BV342" s="118">
        <v>0.0</v>
      </c>
      <c r="BW342" s="118"/>
      <c r="BX342" s="118"/>
      <c r="BY342" s="118"/>
      <c r="BZ342" s="118"/>
      <c r="CA342" s="119">
        <v>45813.0</v>
      </c>
      <c r="CB342" s="117" t="s">
        <v>369</v>
      </c>
      <c r="CC342" s="117" t="s">
        <v>370</v>
      </c>
      <c r="CD342" s="117" t="s">
        <v>371</v>
      </c>
      <c r="CE342" s="118">
        <v>5562.2</v>
      </c>
      <c r="CF342" s="118">
        <v>25.0</v>
      </c>
      <c r="CG342" s="118">
        <v>23.0</v>
      </c>
      <c r="CH342" s="117" t="s">
        <v>247</v>
      </c>
      <c r="CI342" s="117"/>
      <c r="CJ342" s="117"/>
      <c r="CK342" s="117" t="s">
        <v>372</v>
      </c>
      <c r="CL342" s="119">
        <v>46179.0</v>
      </c>
      <c r="CM342" s="117" t="s">
        <v>358</v>
      </c>
    </row>
    <row r="343">
      <c r="A343" s="114" t="s">
        <v>398</v>
      </c>
      <c r="B343" s="114" t="s">
        <v>413</v>
      </c>
      <c r="C343" s="114" t="s">
        <v>25</v>
      </c>
      <c r="D343" s="114" t="s">
        <v>400</v>
      </c>
      <c r="E343" s="114" t="s">
        <v>349</v>
      </c>
      <c r="F343" s="114"/>
      <c r="G343" s="114"/>
      <c r="H343" s="114"/>
      <c r="I343" s="115">
        <v>16490.0</v>
      </c>
      <c r="J343" s="114" t="s">
        <v>869</v>
      </c>
      <c r="K343" s="114" t="s">
        <v>401</v>
      </c>
      <c r="L343" s="116">
        <v>45813.0</v>
      </c>
      <c r="M343" s="114" t="s">
        <v>351</v>
      </c>
      <c r="N343" s="115">
        <v>6.0</v>
      </c>
      <c r="O343" s="114" t="s">
        <v>352</v>
      </c>
      <c r="P343" s="114" t="s">
        <v>975</v>
      </c>
      <c r="Q343" s="115">
        <v>-1857.0134072205278</v>
      </c>
      <c r="R343" s="115"/>
      <c r="S343" s="115"/>
      <c r="T343" s="115"/>
      <c r="U343" s="115"/>
      <c r="V343" s="115">
        <v>-1857.0134072205278</v>
      </c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>
        <v>0.0</v>
      </c>
      <c r="AH343" s="115">
        <v>0.0</v>
      </c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  <c r="AW343" s="115">
        <v>12146.62975959488</v>
      </c>
      <c r="AX343" s="115">
        <v>-49622.97123064689</v>
      </c>
      <c r="AY343" s="115">
        <v>9088.858814916779</v>
      </c>
      <c r="AZ343" s="115">
        <v>-41893.93768479507</v>
      </c>
      <c r="BA343" s="115">
        <v>12788.537878710826</v>
      </c>
      <c r="BB343" s="115">
        <v>-18760.807773681718</v>
      </c>
      <c r="BC343" s="115">
        <v>10291.117202254056</v>
      </c>
      <c r="BD343" s="115">
        <v>-10987.005606160834</v>
      </c>
      <c r="BE343" s="115">
        <v>10793.496470174756</v>
      </c>
      <c r="BF343" s="115">
        <v>-16069.877961238872</v>
      </c>
      <c r="BG343" s="115"/>
      <c r="BH343" s="115"/>
      <c r="BI343" s="115"/>
      <c r="BJ343" s="115"/>
      <c r="BK343" s="115"/>
      <c r="BL343" s="115"/>
      <c r="BM343" s="115"/>
      <c r="BN343" s="115"/>
      <c r="BO343" s="115">
        <v>0.0</v>
      </c>
      <c r="BP343" s="115">
        <v>0.0</v>
      </c>
      <c r="BQ343" s="115"/>
      <c r="BR343" s="115"/>
      <c r="BS343" s="115">
        <v>0.0</v>
      </c>
      <c r="BT343" s="115">
        <v>0.0</v>
      </c>
      <c r="BU343" s="115">
        <v>0.0</v>
      </c>
      <c r="BV343" s="115">
        <v>0.0</v>
      </c>
      <c r="BW343" s="115"/>
      <c r="BX343" s="115"/>
      <c r="BY343" s="115"/>
      <c r="BZ343" s="115"/>
      <c r="CA343" s="116">
        <v>45813.0</v>
      </c>
      <c r="CB343" s="114" t="s">
        <v>384</v>
      </c>
      <c r="CC343" s="114" t="s">
        <v>391</v>
      </c>
      <c r="CD343" s="114" t="s">
        <v>392</v>
      </c>
      <c r="CE343" s="115">
        <v>6035.14</v>
      </c>
      <c r="CF343" s="115">
        <v>25.0</v>
      </c>
      <c r="CG343" s="115">
        <v>23.0</v>
      </c>
      <c r="CH343" s="114" t="s">
        <v>247</v>
      </c>
      <c r="CI343" s="114"/>
      <c r="CJ343" s="114"/>
      <c r="CK343" s="114" t="s">
        <v>372</v>
      </c>
      <c r="CL343" s="116">
        <v>46179.0</v>
      </c>
      <c r="CM343" s="114" t="s">
        <v>358</v>
      </c>
    </row>
    <row r="344">
      <c r="A344" s="117" t="s">
        <v>359</v>
      </c>
      <c r="B344" s="117" t="s">
        <v>201</v>
      </c>
      <c r="C344" s="117" t="s">
        <v>24</v>
      </c>
      <c r="D344" s="117" t="s">
        <v>360</v>
      </c>
      <c r="E344" s="117" t="s">
        <v>349</v>
      </c>
      <c r="F344" s="117"/>
      <c r="G344" s="117"/>
      <c r="H344" s="117"/>
      <c r="I344" s="118">
        <v>20233.0</v>
      </c>
      <c r="J344" s="117" t="s">
        <v>858</v>
      </c>
      <c r="K344" s="117" t="s">
        <v>361</v>
      </c>
      <c r="L344" s="119">
        <v>45813.0</v>
      </c>
      <c r="M344" s="117" t="s">
        <v>351</v>
      </c>
      <c r="N344" s="118">
        <v>6.0</v>
      </c>
      <c r="O344" s="117" t="s">
        <v>352</v>
      </c>
      <c r="P344" s="117" t="s">
        <v>975</v>
      </c>
      <c r="Q344" s="118">
        <v>902.7835678590048</v>
      </c>
      <c r="R344" s="118"/>
      <c r="S344" s="118"/>
      <c r="T344" s="118"/>
      <c r="U344" s="118"/>
      <c r="V344" s="118">
        <v>902.7835678590048</v>
      </c>
      <c r="W344" s="118"/>
      <c r="X344" s="118"/>
      <c r="Y344" s="118"/>
      <c r="Z344" s="118"/>
      <c r="AA344" s="118"/>
      <c r="AB344" s="118"/>
      <c r="AC344" s="118"/>
      <c r="AD344" s="118"/>
      <c r="AE344" s="118"/>
      <c r="AF344" s="118"/>
      <c r="AG344" s="118">
        <v>0.0</v>
      </c>
      <c r="AH344" s="118">
        <v>0.0</v>
      </c>
      <c r="AI344" s="118"/>
      <c r="AJ344" s="118"/>
      <c r="AK344" s="118"/>
      <c r="AL344" s="118"/>
      <c r="AM344" s="118"/>
      <c r="AN344" s="118"/>
      <c r="AO344" s="118"/>
      <c r="AP344" s="118"/>
      <c r="AQ344" s="118"/>
      <c r="AR344" s="118"/>
      <c r="AS344" s="118"/>
      <c r="AT344" s="118"/>
      <c r="AU344" s="118"/>
      <c r="AV344" s="118"/>
      <c r="AW344" s="118">
        <v>1840.6338001893987</v>
      </c>
      <c r="AX344" s="118">
        <v>-5344.323509598298</v>
      </c>
      <c r="AY344" s="118">
        <v>3248.5544574530813</v>
      </c>
      <c r="AZ344" s="118">
        <v>-2075.299181138006</v>
      </c>
      <c r="BA344" s="118">
        <v>2447.1004700327376</v>
      </c>
      <c r="BB344" s="118">
        <v>-2344.3135005321615</v>
      </c>
      <c r="BC344" s="118">
        <v>8161.910519929771</v>
      </c>
      <c r="BD344" s="118">
        <v>-1559.9709777606558</v>
      </c>
      <c r="BE344" s="118">
        <v>2521.3270328834296</v>
      </c>
      <c r="BF344" s="118">
        <v>-9020.47960555197</v>
      </c>
      <c r="BG344" s="118"/>
      <c r="BH344" s="118"/>
      <c r="BI344" s="118"/>
      <c r="BJ344" s="118"/>
      <c r="BK344" s="118"/>
      <c r="BL344" s="118"/>
      <c r="BM344" s="118"/>
      <c r="BN344" s="118"/>
      <c r="BO344" s="118">
        <v>0.0</v>
      </c>
      <c r="BP344" s="118">
        <v>0.0</v>
      </c>
      <c r="BQ344" s="118"/>
      <c r="BR344" s="118"/>
      <c r="BS344" s="118">
        <v>0.0</v>
      </c>
      <c r="BT344" s="118">
        <v>0.0</v>
      </c>
      <c r="BU344" s="118">
        <v>0.0</v>
      </c>
      <c r="BV344" s="118">
        <v>0.0</v>
      </c>
      <c r="BW344" s="118"/>
      <c r="BX344" s="118"/>
      <c r="BY344" s="118"/>
      <c r="BZ344" s="118"/>
      <c r="CA344" s="119">
        <v>45813.0</v>
      </c>
      <c r="CB344" s="117" t="s">
        <v>362</v>
      </c>
      <c r="CC344" s="117" t="s">
        <v>363</v>
      </c>
      <c r="CD344" s="117" t="s">
        <v>364</v>
      </c>
      <c r="CE344" s="118">
        <v>17521.42</v>
      </c>
      <c r="CF344" s="118">
        <v>25.0</v>
      </c>
      <c r="CG344" s="118">
        <v>23.0</v>
      </c>
      <c r="CH344" s="117" t="s">
        <v>24</v>
      </c>
      <c r="CI344" s="117"/>
      <c r="CJ344" s="117"/>
      <c r="CK344" s="117" t="s">
        <v>357</v>
      </c>
      <c r="CL344" s="119">
        <v>46179.0</v>
      </c>
      <c r="CM344" s="117" t="s">
        <v>358</v>
      </c>
    </row>
    <row r="345">
      <c r="A345" s="114" t="s">
        <v>571</v>
      </c>
      <c r="B345" s="114" t="s">
        <v>572</v>
      </c>
      <c r="C345" s="114" t="s">
        <v>27</v>
      </c>
      <c r="D345" s="114" t="s">
        <v>573</v>
      </c>
      <c r="E345" s="114" t="s">
        <v>349</v>
      </c>
      <c r="F345" s="114"/>
      <c r="G345" s="114"/>
      <c r="H345" s="114"/>
      <c r="I345" s="115">
        <v>13362.0</v>
      </c>
      <c r="J345" s="114" t="s">
        <v>871</v>
      </c>
      <c r="K345" s="114" t="s">
        <v>574</v>
      </c>
      <c r="L345" s="116">
        <v>45813.0</v>
      </c>
      <c r="M345" s="114" t="s">
        <v>351</v>
      </c>
      <c r="N345" s="115">
        <v>6.0</v>
      </c>
      <c r="O345" s="114" t="s">
        <v>352</v>
      </c>
      <c r="P345" s="114" t="s">
        <v>975</v>
      </c>
      <c r="Q345" s="115">
        <v>-1761.4289690654966</v>
      </c>
      <c r="R345" s="115"/>
      <c r="S345" s="115"/>
      <c r="T345" s="115"/>
      <c r="U345" s="115"/>
      <c r="V345" s="115">
        <v>-1761.4289690654966</v>
      </c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>
        <v>0.0</v>
      </c>
      <c r="AH345" s="115">
        <v>0.0</v>
      </c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>
        <v>1187.0526491154997</v>
      </c>
      <c r="AX345" s="115">
        <v>-14664.238781954</v>
      </c>
      <c r="AY345" s="115">
        <v>1829.2736900173693</v>
      </c>
      <c r="AZ345" s="115">
        <v>-16536.116526746617</v>
      </c>
      <c r="BA345" s="115">
        <v>6280.955118959411</v>
      </c>
      <c r="BB345" s="115">
        <v>-7096.961601615732</v>
      </c>
      <c r="BC345" s="115">
        <v>4507.232147024607</v>
      </c>
      <c r="BD345" s="115">
        <v>-6081.960474562418</v>
      </c>
      <c r="BE345" s="115">
        <v>5763.446840996416</v>
      </c>
      <c r="BF345" s="115">
        <v>-5004.7249961149255</v>
      </c>
      <c r="BG345" s="115"/>
      <c r="BH345" s="115"/>
      <c r="BI345" s="115"/>
      <c r="BJ345" s="115"/>
      <c r="BK345" s="115"/>
      <c r="BL345" s="115"/>
      <c r="BM345" s="115"/>
      <c r="BN345" s="115"/>
      <c r="BO345" s="115">
        <v>0.0</v>
      </c>
      <c r="BP345" s="115">
        <v>0.0</v>
      </c>
      <c r="BQ345" s="115"/>
      <c r="BR345" s="115"/>
      <c r="BS345" s="115">
        <v>0.0</v>
      </c>
      <c r="BT345" s="115">
        <v>0.0</v>
      </c>
      <c r="BU345" s="115">
        <v>0.0</v>
      </c>
      <c r="BV345" s="115">
        <v>0.0</v>
      </c>
      <c r="BW345" s="115"/>
      <c r="BX345" s="115"/>
      <c r="BY345" s="115"/>
      <c r="BZ345" s="115"/>
      <c r="CA345" s="116">
        <v>45813.0</v>
      </c>
      <c r="CB345" s="114" t="s">
        <v>369</v>
      </c>
      <c r="CC345" s="114" t="s">
        <v>575</v>
      </c>
      <c r="CD345" s="114" t="s">
        <v>576</v>
      </c>
      <c r="CE345" s="115">
        <v>8451.38</v>
      </c>
      <c r="CF345" s="115">
        <v>25.0</v>
      </c>
      <c r="CG345" s="115">
        <v>23.0</v>
      </c>
      <c r="CH345" s="114" t="s">
        <v>247</v>
      </c>
      <c r="CI345" s="114"/>
      <c r="CJ345" s="114"/>
      <c r="CK345" s="114" t="s">
        <v>372</v>
      </c>
      <c r="CL345" s="116">
        <v>46179.0</v>
      </c>
      <c r="CM345" s="114" t="s">
        <v>358</v>
      </c>
    </row>
    <row r="346">
      <c r="A346" s="117" t="s">
        <v>380</v>
      </c>
      <c r="B346" s="117" t="s">
        <v>381</v>
      </c>
      <c r="C346" s="117" t="s">
        <v>25</v>
      </c>
      <c r="D346" s="117" t="s">
        <v>382</v>
      </c>
      <c r="E346" s="117" t="s">
        <v>349</v>
      </c>
      <c r="F346" s="117"/>
      <c r="G346" s="117"/>
      <c r="H346" s="117"/>
      <c r="I346" s="118">
        <v>13090.0</v>
      </c>
      <c r="J346" s="117" t="s">
        <v>869</v>
      </c>
      <c r="K346" s="117" t="s">
        <v>383</v>
      </c>
      <c r="L346" s="119">
        <v>45813.0</v>
      </c>
      <c r="M346" s="117" t="s">
        <v>351</v>
      </c>
      <c r="N346" s="118">
        <v>6.0</v>
      </c>
      <c r="O346" s="117" t="s">
        <v>352</v>
      </c>
      <c r="P346" s="117" t="s">
        <v>975</v>
      </c>
      <c r="Q346" s="118">
        <v>-1019.8935872280005</v>
      </c>
      <c r="R346" s="118"/>
      <c r="S346" s="118"/>
      <c r="T346" s="118"/>
      <c r="U346" s="118"/>
      <c r="V346" s="118">
        <v>-1019.8935872280005</v>
      </c>
      <c r="W346" s="118"/>
      <c r="X346" s="118"/>
      <c r="Y346" s="118"/>
      <c r="Z346" s="118"/>
      <c r="AA346" s="118"/>
      <c r="AB346" s="118"/>
      <c r="AC346" s="118"/>
      <c r="AD346" s="118"/>
      <c r="AE346" s="118"/>
      <c r="AF346" s="118"/>
      <c r="AG346" s="118">
        <v>0.0</v>
      </c>
      <c r="AH346" s="118">
        <v>0.0</v>
      </c>
      <c r="AI346" s="118"/>
      <c r="AJ346" s="118"/>
      <c r="AK346" s="118"/>
      <c r="AL346" s="118"/>
      <c r="AM346" s="118"/>
      <c r="AN346" s="118"/>
      <c r="AO346" s="118"/>
      <c r="AP346" s="118"/>
      <c r="AQ346" s="118"/>
      <c r="AR346" s="118"/>
      <c r="AS346" s="118"/>
      <c r="AT346" s="118"/>
      <c r="AU346" s="118"/>
      <c r="AV346" s="118"/>
      <c r="AW346" s="118">
        <v>12146.62975959488</v>
      </c>
      <c r="AX346" s="118">
        <v>-49622.97123064689</v>
      </c>
      <c r="AY346" s="118">
        <v>9088.858814916779</v>
      </c>
      <c r="AZ346" s="118">
        <v>-41893.93768479507</v>
      </c>
      <c r="BA346" s="118">
        <v>12788.537878710826</v>
      </c>
      <c r="BB346" s="118">
        <v>-18760.807773681718</v>
      </c>
      <c r="BC346" s="118">
        <v>10291.117202254056</v>
      </c>
      <c r="BD346" s="118">
        <v>-10987.005606160834</v>
      </c>
      <c r="BE346" s="118">
        <v>10793.496470174756</v>
      </c>
      <c r="BF346" s="118">
        <v>-16069.877961238872</v>
      </c>
      <c r="BG346" s="118"/>
      <c r="BH346" s="118"/>
      <c r="BI346" s="118"/>
      <c r="BJ346" s="118"/>
      <c r="BK346" s="118"/>
      <c r="BL346" s="118"/>
      <c r="BM346" s="118"/>
      <c r="BN346" s="118"/>
      <c r="BO346" s="118">
        <v>0.0</v>
      </c>
      <c r="BP346" s="118">
        <v>0.0</v>
      </c>
      <c r="BQ346" s="118"/>
      <c r="BR346" s="118"/>
      <c r="BS346" s="118">
        <v>0.0</v>
      </c>
      <c r="BT346" s="118">
        <v>0.0</v>
      </c>
      <c r="BU346" s="118">
        <v>0.0</v>
      </c>
      <c r="BV346" s="118">
        <v>0.0</v>
      </c>
      <c r="BW346" s="118"/>
      <c r="BX346" s="118"/>
      <c r="BY346" s="118"/>
      <c r="BZ346" s="118"/>
      <c r="CA346" s="119">
        <v>45813.0</v>
      </c>
      <c r="CB346" s="117" t="s">
        <v>384</v>
      </c>
      <c r="CC346" s="117" t="s">
        <v>385</v>
      </c>
      <c r="CD346" s="117" t="s">
        <v>386</v>
      </c>
      <c r="CE346" s="118">
        <v>4495.11</v>
      </c>
      <c r="CF346" s="118">
        <v>25.0</v>
      </c>
      <c r="CG346" s="118">
        <v>23.0</v>
      </c>
      <c r="CH346" s="117" t="s">
        <v>247</v>
      </c>
      <c r="CI346" s="117"/>
      <c r="CJ346" s="117"/>
      <c r="CK346" s="117" t="s">
        <v>372</v>
      </c>
      <c r="CL346" s="119">
        <v>46179.0</v>
      </c>
      <c r="CM346" s="117" t="s">
        <v>358</v>
      </c>
    </row>
    <row r="347">
      <c r="A347" s="114" t="s">
        <v>365</v>
      </c>
      <c r="B347" s="114" t="s">
        <v>366</v>
      </c>
      <c r="C347" s="114" t="s">
        <v>27</v>
      </c>
      <c r="D347" s="114" t="s">
        <v>367</v>
      </c>
      <c r="E347" s="114" t="s">
        <v>349</v>
      </c>
      <c r="F347" s="114"/>
      <c r="G347" s="114"/>
      <c r="H347" s="114"/>
      <c r="I347" s="115">
        <v>20143.0</v>
      </c>
      <c r="J347" s="114" t="s">
        <v>869</v>
      </c>
      <c r="K347" s="114" t="s">
        <v>368</v>
      </c>
      <c r="L347" s="116">
        <v>45813.0</v>
      </c>
      <c r="M347" s="114" t="s">
        <v>351</v>
      </c>
      <c r="N347" s="115">
        <v>6.0</v>
      </c>
      <c r="O347" s="114" t="s">
        <v>352</v>
      </c>
      <c r="P347" s="114" t="s">
        <v>975</v>
      </c>
      <c r="Q347" s="115">
        <v>-1942.8139520150464</v>
      </c>
      <c r="R347" s="115"/>
      <c r="S347" s="115"/>
      <c r="T347" s="115"/>
      <c r="U347" s="115"/>
      <c r="V347" s="115">
        <v>-1942.8139520150464</v>
      </c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>
        <v>0.0</v>
      </c>
      <c r="AH347" s="115">
        <v>0.0</v>
      </c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  <c r="AW347" s="115">
        <v>12146.62975959488</v>
      </c>
      <c r="AX347" s="115">
        <v>-49622.97123064689</v>
      </c>
      <c r="AY347" s="115">
        <v>9088.858814916779</v>
      </c>
      <c r="AZ347" s="115">
        <v>-41893.93768479507</v>
      </c>
      <c r="BA347" s="115">
        <v>12788.537878710826</v>
      </c>
      <c r="BB347" s="115">
        <v>-18760.807773681718</v>
      </c>
      <c r="BC347" s="115">
        <v>10291.117202254056</v>
      </c>
      <c r="BD347" s="115">
        <v>-10987.005606160834</v>
      </c>
      <c r="BE347" s="115">
        <v>10793.496470174756</v>
      </c>
      <c r="BF347" s="115">
        <v>-16069.877961238872</v>
      </c>
      <c r="BG347" s="115"/>
      <c r="BH347" s="115"/>
      <c r="BI347" s="115"/>
      <c r="BJ347" s="115"/>
      <c r="BK347" s="115"/>
      <c r="BL347" s="115"/>
      <c r="BM347" s="115"/>
      <c r="BN347" s="115"/>
      <c r="BO347" s="115">
        <v>0.0</v>
      </c>
      <c r="BP347" s="115">
        <v>0.0</v>
      </c>
      <c r="BQ347" s="115"/>
      <c r="BR347" s="115"/>
      <c r="BS347" s="115">
        <v>0.0</v>
      </c>
      <c r="BT347" s="115">
        <v>0.0</v>
      </c>
      <c r="BU347" s="115">
        <v>0.0</v>
      </c>
      <c r="BV347" s="115">
        <v>0.0</v>
      </c>
      <c r="BW347" s="115"/>
      <c r="BX347" s="115"/>
      <c r="BY347" s="115"/>
      <c r="BZ347" s="115"/>
      <c r="CA347" s="116">
        <v>45813.0</v>
      </c>
      <c r="CB347" s="114" t="s">
        <v>369</v>
      </c>
      <c r="CC347" s="114" t="s">
        <v>370</v>
      </c>
      <c r="CD347" s="114" t="s">
        <v>371</v>
      </c>
      <c r="CE347" s="115">
        <v>4122.95</v>
      </c>
      <c r="CF347" s="115">
        <v>25.0</v>
      </c>
      <c r="CG347" s="115">
        <v>23.0</v>
      </c>
      <c r="CH347" s="114" t="s">
        <v>247</v>
      </c>
      <c r="CI347" s="114"/>
      <c r="CJ347" s="114"/>
      <c r="CK347" s="114" t="s">
        <v>372</v>
      </c>
      <c r="CL347" s="116">
        <v>46179.0</v>
      </c>
      <c r="CM347" s="114" t="s">
        <v>358</v>
      </c>
    </row>
    <row r="348">
      <c r="A348" s="117" t="s">
        <v>380</v>
      </c>
      <c r="B348" s="117" t="s">
        <v>558</v>
      </c>
      <c r="C348" s="117" t="s">
        <v>25</v>
      </c>
      <c r="D348" s="117" t="s">
        <v>382</v>
      </c>
      <c r="E348" s="117" t="s">
        <v>349</v>
      </c>
      <c r="F348" s="117"/>
      <c r="G348" s="117"/>
      <c r="H348" s="117"/>
      <c r="I348" s="118">
        <v>13086.0</v>
      </c>
      <c r="J348" s="117" t="s">
        <v>869</v>
      </c>
      <c r="K348" s="117" t="s">
        <v>383</v>
      </c>
      <c r="L348" s="119">
        <v>45813.0</v>
      </c>
      <c r="M348" s="117" t="s">
        <v>351</v>
      </c>
      <c r="N348" s="118">
        <v>6.0</v>
      </c>
      <c r="O348" s="117" t="s">
        <v>352</v>
      </c>
      <c r="P348" s="117" t="s">
        <v>975</v>
      </c>
      <c r="Q348" s="118">
        <v>-4078.008281065243</v>
      </c>
      <c r="R348" s="118"/>
      <c r="S348" s="118"/>
      <c r="T348" s="118"/>
      <c r="U348" s="118"/>
      <c r="V348" s="118">
        <v>-4078.008281065243</v>
      </c>
      <c r="W348" s="118"/>
      <c r="X348" s="118"/>
      <c r="Y348" s="118"/>
      <c r="Z348" s="118"/>
      <c r="AA348" s="118"/>
      <c r="AB348" s="118"/>
      <c r="AC348" s="118"/>
      <c r="AD348" s="118"/>
      <c r="AE348" s="118"/>
      <c r="AF348" s="118"/>
      <c r="AG348" s="118">
        <v>0.0</v>
      </c>
      <c r="AH348" s="118">
        <v>0.0</v>
      </c>
      <c r="AI348" s="118"/>
      <c r="AJ348" s="118"/>
      <c r="AK348" s="118"/>
      <c r="AL348" s="118"/>
      <c r="AM348" s="118"/>
      <c r="AN348" s="118"/>
      <c r="AO348" s="118"/>
      <c r="AP348" s="118"/>
      <c r="AQ348" s="118"/>
      <c r="AR348" s="118"/>
      <c r="AS348" s="118"/>
      <c r="AT348" s="118"/>
      <c r="AU348" s="118"/>
      <c r="AV348" s="118"/>
      <c r="AW348" s="118">
        <v>12146.62975959488</v>
      </c>
      <c r="AX348" s="118">
        <v>-49622.97123064689</v>
      </c>
      <c r="AY348" s="118">
        <v>9088.858814916779</v>
      </c>
      <c r="AZ348" s="118">
        <v>-41893.93768479507</v>
      </c>
      <c r="BA348" s="118">
        <v>12788.537878710826</v>
      </c>
      <c r="BB348" s="118">
        <v>-18760.807773681718</v>
      </c>
      <c r="BC348" s="118">
        <v>10291.117202254056</v>
      </c>
      <c r="BD348" s="118">
        <v>-10987.005606160834</v>
      </c>
      <c r="BE348" s="118">
        <v>10793.496470174756</v>
      </c>
      <c r="BF348" s="118">
        <v>-16069.877961238872</v>
      </c>
      <c r="BG348" s="118"/>
      <c r="BH348" s="118"/>
      <c r="BI348" s="118"/>
      <c r="BJ348" s="118"/>
      <c r="BK348" s="118"/>
      <c r="BL348" s="118"/>
      <c r="BM348" s="118"/>
      <c r="BN348" s="118"/>
      <c r="BO348" s="118">
        <v>0.0</v>
      </c>
      <c r="BP348" s="118">
        <v>0.0</v>
      </c>
      <c r="BQ348" s="118"/>
      <c r="BR348" s="118"/>
      <c r="BS348" s="118">
        <v>0.0</v>
      </c>
      <c r="BT348" s="118">
        <v>0.0</v>
      </c>
      <c r="BU348" s="118">
        <v>0.0</v>
      </c>
      <c r="BV348" s="118">
        <v>0.0</v>
      </c>
      <c r="BW348" s="118"/>
      <c r="BX348" s="118"/>
      <c r="BY348" s="118"/>
      <c r="BZ348" s="118"/>
      <c r="CA348" s="119">
        <v>45813.0</v>
      </c>
      <c r="CB348" s="117" t="s">
        <v>384</v>
      </c>
      <c r="CC348" s="117" t="s">
        <v>385</v>
      </c>
      <c r="CD348" s="117" t="s">
        <v>386</v>
      </c>
      <c r="CE348" s="118">
        <v>8303.96</v>
      </c>
      <c r="CF348" s="118">
        <v>25.0</v>
      </c>
      <c r="CG348" s="118">
        <v>23.0</v>
      </c>
      <c r="CH348" s="117" t="s">
        <v>247</v>
      </c>
      <c r="CI348" s="117"/>
      <c r="CJ348" s="117"/>
      <c r="CK348" s="117" t="s">
        <v>372</v>
      </c>
      <c r="CL348" s="119">
        <v>46179.0</v>
      </c>
      <c r="CM348" s="117" t="s">
        <v>358</v>
      </c>
    </row>
    <row r="349">
      <c r="A349" s="114" t="s">
        <v>375</v>
      </c>
      <c r="B349" s="114" t="s">
        <v>212</v>
      </c>
      <c r="C349" s="114" t="s">
        <v>24</v>
      </c>
      <c r="D349" s="114" t="s">
        <v>414</v>
      </c>
      <c r="E349" s="114" t="s">
        <v>349</v>
      </c>
      <c r="F349" s="114"/>
      <c r="G349" s="114"/>
      <c r="H349" s="114"/>
      <c r="I349" s="115">
        <v>14182.0</v>
      </c>
      <c r="J349" s="114" t="s">
        <v>859</v>
      </c>
      <c r="K349" s="114" t="s">
        <v>415</v>
      </c>
      <c r="L349" s="116">
        <v>45813.0</v>
      </c>
      <c r="M349" s="114" t="s">
        <v>351</v>
      </c>
      <c r="N349" s="115">
        <v>6.0</v>
      </c>
      <c r="O349" s="114" t="s">
        <v>352</v>
      </c>
      <c r="P349" s="114" t="s">
        <v>975</v>
      </c>
      <c r="Q349" s="115">
        <v>-2107.1660532954265</v>
      </c>
      <c r="R349" s="115"/>
      <c r="S349" s="115"/>
      <c r="T349" s="115"/>
      <c r="U349" s="115"/>
      <c r="V349" s="115">
        <v>-2107.1660532954265</v>
      </c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>
        <v>0.0</v>
      </c>
      <c r="AH349" s="115">
        <v>0.0</v>
      </c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  <c r="AW349" s="115">
        <v>8422.148067209033</v>
      </c>
      <c r="AX349" s="115">
        <v>-19237.01837042353</v>
      </c>
      <c r="AY349" s="115">
        <v>12411.656003351554</v>
      </c>
      <c r="AZ349" s="115">
        <v>-10355.373407223615</v>
      </c>
      <c r="BA349" s="115">
        <v>1238.4153961069387</v>
      </c>
      <c r="BB349" s="115">
        <v>-8555.28622715555</v>
      </c>
      <c r="BC349" s="115">
        <v>3554.4593044131384</v>
      </c>
      <c r="BD349" s="115">
        <v>-7654.774992903437</v>
      </c>
      <c r="BE349" s="115">
        <v>4285.001128998839</v>
      </c>
      <c r="BF349" s="115">
        <v>-7501.556271557149</v>
      </c>
      <c r="BG349" s="115"/>
      <c r="BH349" s="115"/>
      <c r="BI349" s="115"/>
      <c r="BJ349" s="115"/>
      <c r="BK349" s="115"/>
      <c r="BL349" s="115"/>
      <c r="BM349" s="115"/>
      <c r="BN349" s="115"/>
      <c r="BO349" s="115">
        <v>0.0</v>
      </c>
      <c r="BP349" s="115">
        <v>0.0</v>
      </c>
      <c r="BQ349" s="115"/>
      <c r="BR349" s="115"/>
      <c r="BS349" s="115">
        <v>0.0</v>
      </c>
      <c r="BT349" s="115">
        <v>0.0</v>
      </c>
      <c r="BU349" s="115">
        <v>0.0</v>
      </c>
      <c r="BV349" s="115">
        <v>0.0</v>
      </c>
      <c r="BW349" s="115"/>
      <c r="BX349" s="115"/>
      <c r="BY349" s="115"/>
      <c r="BZ349" s="115"/>
      <c r="CA349" s="116">
        <v>45813.0</v>
      </c>
      <c r="CB349" s="114" t="s">
        <v>354</v>
      </c>
      <c r="CC349" s="114" t="s">
        <v>378</v>
      </c>
      <c r="CD349" s="114" t="s">
        <v>379</v>
      </c>
      <c r="CE349" s="115">
        <v>9209.26</v>
      </c>
      <c r="CF349" s="115">
        <v>25.0</v>
      </c>
      <c r="CG349" s="115">
        <v>23.0</v>
      </c>
      <c r="CH349" s="114" t="s">
        <v>24</v>
      </c>
      <c r="CI349" s="114"/>
      <c r="CJ349" s="114"/>
      <c r="CK349" s="114" t="s">
        <v>372</v>
      </c>
      <c r="CL349" s="116">
        <v>46179.0</v>
      </c>
      <c r="CM349" s="114" t="s">
        <v>358</v>
      </c>
    </row>
    <row r="350">
      <c r="A350" s="117" t="s">
        <v>398</v>
      </c>
      <c r="B350" s="117" t="s">
        <v>399</v>
      </c>
      <c r="C350" s="117" t="s">
        <v>25</v>
      </c>
      <c r="D350" s="117" t="s">
        <v>400</v>
      </c>
      <c r="E350" s="117" t="s">
        <v>349</v>
      </c>
      <c r="F350" s="117"/>
      <c r="G350" s="117"/>
      <c r="H350" s="117"/>
      <c r="I350" s="118">
        <v>13335.0</v>
      </c>
      <c r="J350" s="117" t="s">
        <v>872</v>
      </c>
      <c r="K350" s="117" t="s">
        <v>401</v>
      </c>
      <c r="L350" s="119">
        <v>45813.0</v>
      </c>
      <c r="M350" s="117" t="s">
        <v>351</v>
      </c>
      <c r="N350" s="118">
        <v>6.0</v>
      </c>
      <c r="O350" s="117" t="s">
        <v>352</v>
      </c>
      <c r="P350" s="117" t="s">
        <v>975</v>
      </c>
      <c r="Q350" s="118">
        <v>-2155.261596033519</v>
      </c>
      <c r="R350" s="118"/>
      <c r="S350" s="118"/>
      <c r="T350" s="118"/>
      <c r="U350" s="118"/>
      <c r="V350" s="118">
        <v>-2155.261596033519</v>
      </c>
      <c r="W350" s="118"/>
      <c r="X350" s="118"/>
      <c r="Y350" s="118"/>
      <c r="Z350" s="118"/>
      <c r="AA350" s="118"/>
      <c r="AB350" s="118"/>
      <c r="AC350" s="118"/>
      <c r="AD350" s="118"/>
      <c r="AE350" s="118"/>
      <c r="AF350" s="118"/>
      <c r="AG350" s="118">
        <v>0.0</v>
      </c>
      <c r="AH350" s="118">
        <v>0.0</v>
      </c>
      <c r="AI350" s="118"/>
      <c r="AJ350" s="118"/>
      <c r="AK350" s="118"/>
      <c r="AL350" s="118"/>
      <c r="AM350" s="118"/>
      <c r="AN350" s="118"/>
      <c r="AO350" s="118"/>
      <c r="AP350" s="118"/>
      <c r="AQ350" s="118"/>
      <c r="AR350" s="118"/>
      <c r="AS350" s="118"/>
      <c r="AT350" s="118"/>
      <c r="AU350" s="118"/>
      <c r="AV350" s="118"/>
      <c r="AW350" s="118">
        <v>2970.0519961017744</v>
      </c>
      <c r="AX350" s="118">
        <v>-58717.525687919</v>
      </c>
      <c r="AY350" s="118">
        <v>3737.725115247782</v>
      </c>
      <c r="AZ350" s="118">
        <v>-38368.80539606089</v>
      </c>
      <c r="BA350" s="118">
        <v>1621.0731061953559</v>
      </c>
      <c r="BB350" s="118">
        <v>-22664.90598191125</v>
      </c>
      <c r="BC350" s="118">
        <v>3999.133165609376</v>
      </c>
      <c r="BD350" s="118">
        <v>-11917.965783282878</v>
      </c>
      <c r="BE350" s="118">
        <v>7172.219242483462</v>
      </c>
      <c r="BF350" s="118">
        <v>-20297.219500525858</v>
      </c>
      <c r="BG350" s="118"/>
      <c r="BH350" s="118"/>
      <c r="BI350" s="118"/>
      <c r="BJ350" s="118"/>
      <c r="BK350" s="118"/>
      <c r="BL350" s="118"/>
      <c r="BM350" s="118"/>
      <c r="BN350" s="118"/>
      <c r="BO350" s="118">
        <v>0.0</v>
      </c>
      <c r="BP350" s="118">
        <v>0.0</v>
      </c>
      <c r="BQ350" s="118"/>
      <c r="BR350" s="118"/>
      <c r="BS350" s="118">
        <v>0.0</v>
      </c>
      <c r="BT350" s="118">
        <v>0.0</v>
      </c>
      <c r="BU350" s="118">
        <v>0.0</v>
      </c>
      <c r="BV350" s="118">
        <v>0.0</v>
      </c>
      <c r="BW350" s="118"/>
      <c r="BX350" s="118"/>
      <c r="BY350" s="118"/>
      <c r="BZ350" s="118"/>
      <c r="CA350" s="119">
        <v>45813.0</v>
      </c>
      <c r="CB350" s="117" t="s">
        <v>384</v>
      </c>
      <c r="CC350" s="117" t="s">
        <v>391</v>
      </c>
      <c r="CD350" s="117" t="s">
        <v>392</v>
      </c>
      <c r="CE350" s="118">
        <v>13077.2</v>
      </c>
      <c r="CF350" s="118">
        <v>25.0</v>
      </c>
      <c r="CG350" s="118">
        <v>23.0</v>
      </c>
      <c r="CH350" s="117" t="s">
        <v>247</v>
      </c>
      <c r="CI350" s="117"/>
      <c r="CJ350" s="117"/>
      <c r="CK350" s="117" t="s">
        <v>372</v>
      </c>
      <c r="CL350" s="119">
        <v>46179.0</v>
      </c>
      <c r="CM350" s="117" t="s">
        <v>358</v>
      </c>
    </row>
    <row r="351">
      <c r="A351" s="114" t="s">
        <v>398</v>
      </c>
      <c r="B351" s="114" t="s">
        <v>403</v>
      </c>
      <c r="C351" s="114" t="s">
        <v>25</v>
      </c>
      <c r="D351" s="114" t="s">
        <v>400</v>
      </c>
      <c r="E351" s="114" t="s">
        <v>349</v>
      </c>
      <c r="F351" s="114"/>
      <c r="G351" s="114"/>
      <c r="H351" s="114"/>
      <c r="I351" s="115">
        <v>16493.0</v>
      </c>
      <c r="J351" s="114" t="s">
        <v>872</v>
      </c>
      <c r="K351" s="114" t="s">
        <v>401</v>
      </c>
      <c r="L351" s="116">
        <v>45813.0</v>
      </c>
      <c r="M351" s="114" t="s">
        <v>351</v>
      </c>
      <c r="N351" s="115">
        <v>6.0</v>
      </c>
      <c r="O351" s="114" t="s">
        <v>352</v>
      </c>
      <c r="P351" s="114" t="s">
        <v>975</v>
      </c>
      <c r="Q351" s="115">
        <v>-5654.763615249445</v>
      </c>
      <c r="R351" s="115"/>
      <c r="S351" s="115"/>
      <c r="T351" s="115"/>
      <c r="U351" s="115"/>
      <c r="V351" s="115">
        <v>-5654.763615249445</v>
      </c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>
        <v>0.0</v>
      </c>
      <c r="AH351" s="115">
        <v>0.0</v>
      </c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  <c r="AW351" s="115">
        <v>2970.0519961017744</v>
      </c>
      <c r="AX351" s="115">
        <v>-58717.525687919</v>
      </c>
      <c r="AY351" s="115">
        <v>3737.725115247782</v>
      </c>
      <c r="AZ351" s="115">
        <v>-38368.80539606089</v>
      </c>
      <c r="BA351" s="115">
        <v>1621.0731061953559</v>
      </c>
      <c r="BB351" s="115">
        <v>-22664.90598191125</v>
      </c>
      <c r="BC351" s="115">
        <v>3999.133165609376</v>
      </c>
      <c r="BD351" s="115">
        <v>-11917.965783282878</v>
      </c>
      <c r="BE351" s="115">
        <v>7172.219242483462</v>
      </c>
      <c r="BF351" s="115">
        <v>-20297.219500525858</v>
      </c>
      <c r="BG351" s="115"/>
      <c r="BH351" s="115"/>
      <c r="BI351" s="115"/>
      <c r="BJ351" s="115"/>
      <c r="BK351" s="115"/>
      <c r="BL351" s="115"/>
      <c r="BM351" s="115"/>
      <c r="BN351" s="115"/>
      <c r="BO351" s="115">
        <v>0.0</v>
      </c>
      <c r="BP351" s="115">
        <v>0.0</v>
      </c>
      <c r="BQ351" s="115"/>
      <c r="BR351" s="115"/>
      <c r="BS351" s="115">
        <v>0.0</v>
      </c>
      <c r="BT351" s="115">
        <v>0.0</v>
      </c>
      <c r="BU351" s="115">
        <v>0.0</v>
      </c>
      <c r="BV351" s="115">
        <v>0.0</v>
      </c>
      <c r="BW351" s="115"/>
      <c r="BX351" s="115"/>
      <c r="BY351" s="115"/>
      <c r="BZ351" s="115"/>
      <c r="CA351" s="116">
        <v>45813.0</v>
      </c>
      <c r="CB351" s="114" t="s">
        <v>384</v>
      </c>
      <c r="CC351" s="114" t="s">
        <v>391</v>
      </c>
      <c r="CD351" s="114" t="s">
        <v>392</v>
      </c>
      <c r="CE351" s="115">
        <v>18448.15</v>
      </c>
      <c r="CF351" s="115">
        <v>25.0</v>
      </c>
      <c r="CG351" s="115">
        <v>23.0</v>
      </c>
      <c r="CH351" s="114" t="s">
        <v>247</v>
      </c>
      <c r="CI351" s="114"/>
      <c r="CJ351" s="114"/>
      <c r="CK351" s="114" t="s">
        <v>372</v>
      </c>
      <c r="CL351" s="116">
        <v>46179.0</v>
      </c>
      <c r="CM351" s="114" t="s">
        <v>358</v>
      </c>
    </row>
    <row r="352">
      <c r="A352" s="117" t="s">
        <v>387</v>
      </c>
      <c r="B352" s="117" t="s">
        <v>423</v>
      </c>
      <c r="C352" s="117" t="s">
        <v>25</v>
      </c>
      <c r="D352" s="117" t="s">
        <v>389</v>
      </c>
      <c r="E352" s="117" t="s">
        <v>349</v>
      </c>
      <c r="F352" s="117"/>
      <c r="G352" s="117"/>
      <c r="H352" s="117"/>
      <c r="I352" s="118">
        <v>18146.0</v>
      </c>
      <c r="J352" s="117" t="s">
        <v>868</v>
      </c>
      <c r="K352" s="117" t="s">
        <v>390</v>
      </c>
      <c r="L352" s="119">
        <v>45813.0</v>
      </c>
      <c r="M352" s="117" t="s">
        <v>351</v>
      </c>
      <c r="N352" s="118">
        <v>6.0</v>
      </c>
      <c r="O352" s="117" t="s">
        <v>352</v>
      </c>
      <c r="P352" s="117" t="s">
        <v>975</v>
      </c>
      <c r="Q352" s="118">
        <v>-2201.9379759283606</v>
      </c>
      <c r="R352" s="118"/>
      <c r="S352" s="118"/>
      <c r="T352" s="118"/>
      <c r="U352" s="118"/>
      <c r="V352" s="118">
        <v>-2201.9379759283606</v>
      </c>
      <c r="W352" s="118"/>
      <c r="X352" s="118"/>
      <c r="Y352" s="118"/>
      <c r="Z352" s="118"/>
      <c r="AA352" s="118"/>
      <c r="AB352" s="118"/>
      <c r="AC352" s="118"/>
      <c r="AD352" s="118"/>
      <c r="AE352" s="118"/>
      <c r="AF352" s="118"/>
      <c r="AG352" s="118">
        <v>0.0</v>
      </c>
      <c r="AH352" s="118">
        <v>0.0</v>
      </c>
      <c r="AI352" s="118"/>
      <c r="AJ352" s="118"/>
      <c r="AK352" s="118"/>
      <c r="AL352" s="118"/>
      <c r="AM352" s="118"/>
      <c r="AN352" s="118"/>
      <c r="AO352" s="118"/>
      <c r="AP352" s="118"/>
      <c r="AQ352" s="118"/>
      <c r="AR352" s="118"/>
      <c r="AS352" s="118"/>
      <c r="AT352" s="118"/>
      <c r="AU352" s="118"/>
      <c r="AV352" s="118"/>
      <c r="AW352" s="118">
        <v>11184.929088832523</v>
      </c>
      <c r="AX352" s="118">
        <v>-96487.49305941851</v>
      </c>
      <c r="AY352" s="118">
        <v>11594.928030384699</v>
      </c>
      <c r="AZ352" s="118">
        <v>-60142.20204201122</v>
      </c>
      <c r="BA352" s="118">
        <v>12930.636954517982</v>
      </c>
      <c r="BB352" s="118">
        <v>-35958.57908428228</v>
      </c>
      <c r="BC352" s="118">
        <v>10401.70938539422</v>
      </c>
      <c r="BD352" s="118">
        <v>-21905.234858248892</v>
      </c>
      <c r="BE352" s="118">
        <v>17067.10749010234</v>
      </c>
      <c r="BF352" s="118">
        <v>-28591.524147011973</v>
      </c>
      <c r="BG352" s="118"/>
      <c r="BH352" s="118"/>
      <c r="BI352" s="118"/>
      <c r="BJ352" s="118"/>
      <c r="BK352" s="118"/>
      <c r="BL352" s="118"/>
      <c r="BM352" s="118"/>
      <c r="BN352" s="118"/>
      <c r="BO352" s="118">
        <v>0.0</v>
      </c>
      <c r="BP352" s="118">
        <v>0.0</v>
      </c>
      <c r="BQ352" s="118"/>
      <c r="BR352" s="118"/>
      <c r="BS352" s="118">
        <v>0.0</v>
      </c>
      <c r="BT352" s="118">
        <v>0.0</v>
      </c>
      <c r="BU352" s="118">
        <v>0.0</v>
      </c>
      <c r="BV352" s="118">
        <v>0.0</v>
      </c>
      <c r="BW352" s="118"/>
      <c r="BX352" s="118"/>
      <c r="BY352" s="118"/>
      <c r="BZ352" s="118"/>
      <c r="CA352" s="119">
        <v>45813.0</v>
      </c>
      <c r="CB352" s="117" t="s">
        <v>384</v>
      </c>
      <c r="CC352" s="117" t="s">
        <v>391</v>
      </c>
      <c r="CD352" s="117" t="s">
        <v>392</v>
      </c>
      <c r="CE352" s="118">
        <v>11714.87</v>
      </c>
      <c r="CF352" s="118">
        <v>25.0</v>
      </c>
      <c r="CG352" s="118">
        <v>23.0</v>
      </c>
      <c r="CH352" s="117" t="s">
        <v>247</v>
      </c>
      <c r="CI352" s="117"/>
      <c r="CJ352" s="117"/>
      <c r="CK352" s="117" t="s">
        <v>372</v>
      </c>
      <c r="CL352" s="119">
        <v>46179.0</v>
      </c>
      <c r="CM352" s="117" t="s">
        <v>358</v>
      </c>
    </row>
    <row r="353">
      <c r="A353" s="114" t="s">
        <v>422</v>
      </c>
      <c r="B353" s="114" t="s">
        <v>155</v>
      </c>
      <c r="C353" s="114" t="s">
        <v>24</v>
      </c>
      <c r="D353" s="114" t="s">
        <v>376</v>
      </c>
      <c r="E353" s="114" t="s">
        <v>349</v>
      </c>
      <c r="F353" s="114"/>
      <c r="G353" s="114"/>
      <c r="H353" s="114"/>
      <c r="I353" s="115">
        <v>14593.0</v>
      </c>
      <c r="J353" s="114" t="s">
        <v>842</v>
      </c>
      <c r="K353" s="114" t="s">
        <v>377</v>
      </c>
      <c r="L353" s="116">
        <v>45813.0</v>
      </c>
      <c r="M353" s="114" t="s">
        <v>351</v>
      </c>
      <c r="N353" s="115">
        <v>6.0</v>
      </c>
      <c r="O353" s="114" t="s">
        <v>352</v>
      </c>
      <c r="P353" s="114" t="s">
        <v>975</v>
      </c>
      <c r="Q353" s="115">
        <v>-1117.3913615604974</v>
      </c>
      <c r="R353" s="115"/>
      <c r="S353" s="115"/>
      <c r="T353" s="115"/>
      <c r="U353" s="115"/>
      <c r="V353" s="115">
        <v>-1117.3913615604974</v>
      </c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>
        <v>0.0</v>
      </c>
      <c r="AH353" s="115">
        <v>0.0</v>
      </c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  <c r="AW353" s="115">
        <v>7488.75720986574</v>
      </c>
      <c r="AX353" s="115">
        <v>-15398.410700450091</v>
      </c>
      <c r="AY353" s="115">
        <v>3856.487516033633</v>
      </c>
      <c r="AZ353" s="115">
        <v>-16786.777403723405</v>
      </c>
      <c r="BA353" s="115">
        <v>5915.842127025102</v>
      </c>
      <c r="BB353" s="115">
        <v>-970.0070507205843</v>
      </c>
      <c r="BC353" s="115">
        <v>4904.4063587185665</v>
      </c>
      <c r="BD353" s="115">
        <v>-1790.2858985446956</v>
      </c>
      <c r="BE353" s="115">
        <v>4687.629986146152</v>
      </c>
      <c r="BF353" s="115">
        <v>-2855.915370015505</v>
      </c>
      <c r="BG353" s="115"/>
      <c r="BH353" s="115"/>
      <c r="BI353" s="115"/>
      <c r="BJ353" s="115"/>
      <c r="BK353" s="115"/>
      <c r="BL353" s="115"/>
      <c r="BM353" s="115"/>
      <c r="BN353" s="115"/>
      <c r="BO353" s="115">
        <v>0.0</v>
      </c>
      <c r="BP353" s="115">
        <v>0.0</v>
      </c>
      <c r="BQ353" s="115"/>
      <c r="BR353" s="115"/>
      <c r="BS353" s="115">
        <v>0.0</v>
      </c>
      <c r="BT353" s="115">
        <v>0.0</v>
      </c>
      <c r="BU353" s="115">
        <v>0.0</v>
      </c>
      <c r="BV353" s="115">
        <v>0.0</v>
      </c>
      <c r="BW353" s="115"/>
      <c r="BX353" s="115"/>
      <c r="BY353" s="115"/>
      <c r="BZ353" s="115"/>
      <c r="CA353" s="116">
        <v>45813.0</v>
      </c>
      <c r="CB353" s="114" t="s">
        <v>354</v>
      </c>
      <c r="CC353" s="114" t="s">
        <v>378</v>
      </c>
      <c r="CD353" s="114" t="s">
        <v>379</v>
      </c>
      <c r="CE353" s="115">
        <v>22978.51</v>
      </c>
      <c r="CF353" s="115">
        <v>25.0</v>
      </c>
      <c r="CG353" s="115">
        <v>23.0</v>
      </c>
      <c r="CH353" s="114" t="s">
        <v>24</v>
      </c>
      <c r="CI353" s="114"/>
      <c r="CJ353" s="114"/>
      <c r="CK353" s="114" t="s">
        <v>372</v>
      </c>
      <c r="CL353" s="116">
        <v>46179.0</v>
      </c>
      <c r="CM353" s="114" t="s">
        <v>358</v>
      </c>
    </row>
    <row r="354">
      <c r="A354" s="117" t="s">
        <v>365</v>
      </c>
      <c r="B354" s="117" t="s">
        <v>402</v>
      </c>
      <c r="C354" s="117" t="s">
        <v>27</v>
      </c>
      <c r="D354" s="117" t="s">
        <v>367</v>
      </c>
      <c r="E354" s="117" t="s">
        <v>349</v>
      </c>
      <c r="F354" s="117"/>
      <c r="G354" s="117"/>
      <c r="H354" s="117"/>
      <c r="I354" s="118">
        <v>13167.0</v>
      </c>
      <c r="J354" s="117" t="s">
        <v>871</v>
      </c>
      <c r="K354" s="117" t="s">
        <v>368</v>
      </c>
      <c r="L354" s="119">
        <v>45813.0</v>
      </c>
      <c r="M354" s="117" t="s">
        <v>351</v>
      </c>
      <c r="N354" s="118">
        <v>6.0</v>
      </c>
      <c r="O354" s="117" t="s">
        <v>352</v>
      </c>
      <c r="P354" s="117" t="s">
        <v>975</v>
      </c>
      <c r="Q354" s="118">
        <v>-883.327711337734</v>
      </c>
      <c r="R354" s="118"/>
      <c r="S354" s="118"/>
      <c r="T354" s="118"/>
      <c r="U354" s="118"/>
      <c r="V354" s="118">
        <v>-883.327711337734</v>
      </c>
      <c r="W354" s="118"/>
      <c r="X354" s="118"/>
      <c r="Y354" s="118"/>
      <c r="Z354" s="118"/>
      <c r="AA354" s="118"/>
      <c r="AB354" s="118"/>
      <c r="AC354" s="118"/>
      <c r="AD354" s="118"/>
      <c r="AE354" s="118"/>
      <c r="AF354" s="118"/>
      <c r="AG354" s="118">
        <v>0.0</v>
      </c>
      <c r="AH354" s="118">
        <v>0.0</v>
      </c>
      <c r="AI354" s="118"/>
      <c r="AJ354" s="118"/>
      <c r="AK354" s="118"/>
      <c r="AL354" s="118"/>
      <c r="AM354" s="118"/>
      <c r="AN354" s="118"/>
      <c r="AO354" s="118"/>
      <c r="AP354" s="118"/>
      <c r="AQ354" s="118"/>
      <c r="AR354" s="118"/>
      <c r="AS354" s="118"/>
      <c r="AT354" s="118"/>
      <c r="AU354" s="118"/>
      <c r="AV354" s="118"/>
      <c r="AW354" s="118">
        <v>1187.0526491154997</v>
      </c>
      <c r="AX354" s="118">
        <v>-14664.238781954</v>
      </c>
      <c r="AY354" s="118">
        <v>1829.2736900173693</v>
      </c>
      <c r="AZ354" s="118">
        <v>-16536.116526746617</v>
      </c>
      <c r="BA354" s="118">
        <v>6280.955118959411</v>
      </c>
      <c r="BB354" s="118">
        <v>-7096.961601615732</v>
      </c>
      <c r="BC354" s="118">
        <v>4507.232147024607</v>
      </c>
      <c r="BD354" s="118">
        <v>-6081.960474562418</v>
      </c>
      <c r="BE354" s="118">
        <v>5763.446840996416</v>
      </c>
      <c r="BF354" s="118">
        <v>-5004.7249961149255</v>
      </c>
      <c r="BG354" s="118"/>
      <c r="BH354" s="118"/>
      <c r="BI354" s="118"/>
      <c r="BJ354" s="118"/>
      <c r="BK354" s="118"/>
      <c r="BL354" s="118"/>
      <c r="BM354" s="118"/>
      <c r="BN354" s="118"/>
      <c r="BO354" s="118">
        <v>0.0</v>
      </c>
      <c r="BP354" s="118">
        <v>0.0</v>
      </c>
      <c r="BQ354" s="118"/>
      <c r="BR354" s="118"/>
      <c r="BS354" s="118">
        <v>0.0</v>
      </c>
      <c r="BT354" s="118">
        <v>0.0</v>
      </c>
      <c r="BU354" s="118">
        <v>0.0</v>
      </c>
      <c r="BV354" s="118">
        <v>0.0</v>
      </c>
      <c r="BW354" s="118"/>
      <c r="BX354" s="118"/>
      <c r="BY354" s="118"/>
      <c r="BZ354" s="118"/>
      <c r="CA354" s="119">
        <v>45813.0</v>
      </c>
      <c r="CB354" s="117" t="s">
        <v>369</v>
      </c>
      <c r="CC354" s="117" t="s">
        <v>370</v>
      </c>
      <c r="CD354" s="117" t="s">
        <v>371</v>
      </c>
      <c r="CE354" s="118">
        <v>6983.22</v>
      </c>
      <c r="CF354" s="118">
        <v>25.0</v>
      </c>
      <c r="CG354" s="118">
        <v>23.0</v>
      </c>
      <c r="CH354" s="117" t="s">
        <v>247</v>
      </c>
      <c r="CI354" s="117"/>
      <c r="CJ354" s="117"/>
      <c r="CK354" s="117" t="s">
        <v>372</v>
      </c>
      <c r="CL354" s="119">
        <v>46179.0</v>
      </c>
      <c r="CM354" s="117" t="s">
        <v>358</v>
      </c>
    </row>
    <row r="355">
      <c r="A355" s="114" t="s">
        <v>375</v>
      </c>
      <c r="B355" s="114" t="s">
        <v>210</v>
      </c>
      <c r="C355" s="114" t="s">
        <v>24</v>
      </c>
      <c r="D355" s="114" t="s">
        <v>376</v>
      </c>
      <c r="E355" s="114" t="s">
        <v>349</v>
      </c>
      <c r="F355" s="114"/>
      <c r="G355" s="114"/>
      <c r="H355" s="114"/>
      <c r="I355" s="115">
        <v>19051.0</v>
      </c>
      <c r="J355" s="114" t="s">
        <v>859</v>
      </c>
      <c r="K355" s="114" t="s">
        <v>377</v>
      </c>
      <c r="L355" s="116">
        <v>45813.0</v>
      </c>
      <c r="M355" s="114" t="s">
        <v>351</v>
      </c>
      <c r="N355" s="115">
        <v>6.0</v>
      </c>
      <c r="O355" s="114" t="s">
        <v>352</v>
      </c>
      <c r="P355" s="114" t="s">
        <v>975</v>
      </c>
      <c r="Q355" s="115">
        <v>-5072.461655968142</v>
      </c>
      <c r="R355" s="115"/>
      <c r="S355" s="115"/>
      <c r="T355" s="115"/>
      <c r="U355" s="115"/>
      <c r="V355" s="115">
        <v>-5072.461655968142</v>
      </c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>
        <v>0.0</v>
      </c>
      <c r="AH355" s="115">
        <v>0.0</v>
      </c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  <c r="AW355" s="115">
        <v>8422.148067209033</v>
      </c>
      <c r="AX355" s="115">
        <v>-19237.01837042353</v>
      </c>
      <c r="AY355" s="115">
        <v>12411.656003351554</v>
      </c>
      <c r="AZ355" s="115">
        <v>-10355.373407223615</v>
      </c>
      <c r="BA355" s="115">
        <v>1238.4153961069387</v>
      </c>
      <c r="BB355" s="115">
        <v>-8555.28622715555</v>
      </c>
      <c r="BC355" s="115">
        <v>3554.4593044131384</v>
      </c>
      <c r="BD355" s="115">
        <v>-7654.774992903437</v>
      </c>
      <c r="BE355" s="115">
        <v>4285.001128998839</v>
      </c>
      <c r="BF355" s="115">
        <v>-7501.556271557149</v>
      </c>
      <c r="BG355" s="115"/>
      <c r="BH355" s="115"/>
      <c r="BI355" s="115"/>
      <c r="BJ355" s="115"/>
      <c r="BK355" s="115"/>
      <c r="BL355" s="115"/>
      <c r="BM355" s="115"/>
      <c r="BN355" s="115"/>
      <c r="BO355" s="115">
        <v>0.0</v>
      </c>
      <c r="BP355" s="115">
        <v>0.0</v>
      </c>
      <c r="BQ355" s="115"/>
      <c r="BR355" s="115"/>
      <c r="BS355" s="115">
        <v>0.0</v>
      </c>
      <c r="BT355" s="115">
        <v>0.0</v>
      </c>
      <c r="BU355" s="115">
        <v>0.0</v>
      </c>
      <c r="BV355" s="115">
        <v>0.0</v>
      </c>
      <c r="BW355" s="115"/>
      <c r="BX355" s="115"/>
      <c r="BY355" s="115"/>
      <c r="BZ355" s="115"/>
      <c r="CA355" s="116">
        <v>45813.0</v>
      </c>
      <c r="CB355" s="114" t="s">
        <v>354</v>
      </c>
      <c r="CC355" s="114" t="s">
        <v>378</v>
      </c>
      <c r="CD355" s="114" t="s">
        <v>379</v>
      </c>
      <c r="CE355" s="115">
        <v>15814.51</v>
      </c>
      <c r="CF355" s="115">
        <v>25.0</v>
      </c>
      <c r="CG355" s="115">
        <v>23.0</v>
      </c>
      <c r="CH355" s="114" t="s">
        <v>24</v>
      </c>
      <c r="CI355" s="114"/>
      <c r="CJ355" s="114"/>
      <c r="CK355" s="114" t="s">
        <v>372</v>
      </c>
      <c r="CL355" s="116">
        <v>46179.0</v>
      </c>
      <c r="CM355" s="114" t="s">
        <v>358</v>
      </c>
    </row>
    <row r="356">
      <c r="A356" s="117" t="s">
        <v>347</v>
      </c>
      <c r="B356" s="117" t="s">
        <v>208</v>
      </c>
      <c r="C356" s="117" t="s">
        <v>24</v>
      </c>
      <c r="D356" s="117" t="s">
        <v>348</v>
      </c>
      <c r="E356" s="117" t="s">
        <v>349</v>
      </c>
      <c r="F356" s="117"/>
      <c r="G356" s="117"/>
      <c r="H356" s="117"/>
      <c r="I356" s="118">
        <v>13119.0</v>
      </c>
      <c r="J356" s="117" t="s">
        <v>843</v>
      </c>
      <c r="K356" s="117" t="s">
        <v>350</v>
      </c>
      <c r="L356" s="119">
        <v>45813.0</v>
      </c>
      <c r="M356" s="117" t="s">
        <v>351</v>
      </c>
      <c r="N356" s="118">
        <v>6.0</v>
      </c>
      <c r="O356" s="117" t="s">
        <v>352</v>
      </c>
      <c r="P356" s="117" t="s">
        <v>975</v>
      </c>
      <c r="Q356" s="118">
        <v>-6956.572461770129</v>
      </c>
      <c r="R356" s="118"/>
      <c r="S356" s="118"/>
      <c r="T356" s="118"/>
      <c r="U356" s="118"/>
      <c r="V356" s="118">
        <v>-6956.572461770129</v>
      </c>
      <c r="W356" s="118"/>
      <c r="X356" s="118"/>
      <c r="Y356" s="118"/>
      <c r="Z356" s="118"/>
      <c r="AA356" s="118"/>
      <c r="AB356" s="118"/>
      <c r="AC356" s="118"/>
      <c r="AD356" s="118"/>
      <c r="AE356" s="118"/>
      <c r="AF356" s="118"/>
      <c r="AG356" s="118">
        <v>0.0</v>
      </c>
      <c r="AH356" s="118">
        <v>0.0</v>
      </c>
      <c r="AI356" s="118"/>
      <c r="AJ356" s="118"/>
      <c r="AK356" s="118"/>
      <c r="AL356" s="118"/>
      <c r="AM356" s="118"/>
      <c r="AN356" s="118"/>
      <c r="AO356" s="118"/>
      <c r="AP356" s="118"/>
      <c r="AQ356" s="118"/>
      <c r="AR356" s="118"/>
      <c r="AS356" s="118"/>
      <c r="AT356" s="118"/>
      <c r="AU356" s="118"/>
      <c r="AV356" s="118"/>
      <c r="AW356" s="118">
        <v>950.0263634964795</v>
      </c>
      <c r="AX356" s="118">
        <v>-13238.900022072998</v>
      </c>
      <c r="AY356" s="118">
        <v>2669.3208073409805</v>
      </c>
      <c r="AZ356" s="118">
        <v>-8563.42626828793</v>
      </c>
      <c r="BA356" s="118">
        <v>943.0202666433984</v>
      </c>
      <c r="BB356" s="118">
        <v>-7845.665677542372</v>
      </c>
      <c r="BC356" s="118">
        <v>1412.62965392721</v>
      </c>
      <c r="BD356" s="118">
        <v>-3905.0116150865942</v>
      </c>
      <c r="BE356" s="118">
        <v>2263.403397487781</v>
      </c>
      <c r="BF356" s="118">
        <v>-6673.66684722737</v>
      </c>
      <c r="BG356" s="118"/>
      <c r="BH356" s="118"/>
      <c r="BI356" s="118"/>
      <c r="BJ356" s="118"/>
      <c r="BK356" s="118"/>
      <c r="BL356" s="118"/>
      <c r="BM356" s="118"/>
      <c r="BN356" s="118"/>
      <c r="BO356" s="118">
        <v>0.0</v>
      </c>
      <c r="BP356" s="118">
        <v>0.0</v>
      </c>
      <c r="BQ356" s="118"/>
      <c r="BR356" s="118"/>
      <c r="BS356" s="118">
        <v>0.0</v>
      </c>
      <c r="BT356" s="118">
        <v>0.0</v>
      </c>
      <c r="BU356" s="118">
        <v>0.0</v>
      </c>
      <c r="BV356" s="118">
        <v>0.0</v>
      </c>
      <c r="BW356" s="118"/>
      <c r="BX356" s="118"/>
      <c r="BY356" s="118"/>
      <c r="BZ356" s="118"/>
      <c r="CA356" s="119">
        <v>45813.0</v>
      </c>
      <c r="CB356" s="117" t="s">
        <v>354</v>
      </c>
      <c r="CC356" s="117" t="s">
        <v>355</v>
      </c>
      <c r="CD356" s="117" t="s">
        <v>356</v>
      </c>
      <c r="CE356" s="118">
        <v>11496.23</v>
      </c>
      <c r="CF356" s="118">
        <v>25.0</v>
      </c>
      <c r="CG356" s="118">
        <v>23.0</v>
      </c>
      <c r="CH356" s="117" t="s">
        <v>24</v>
      </c>
      <c r="CI356" s="117"/>
      <c r="CJ356" s="117"/>
      <c r="CK356" s="117" t="s">
        <v>372</v>
      </c>
      <c r="CL356" s="119">
        <v>46179.0</v>
      </c>
      <c r="CM356" s="117" t="s">
        <v>358</v>
      </c>
    </row>
    <row r="357">
      <c r="A357" s="114" t="s">
        <v>387</v>
      </c>
      <c r="B357" s="114" t="s">
        <v>388</v>
      </c>
      <c r="C357" s="114" t="s">
        <v>25</v>
      </c>
      <c r="D357" s="114" t="s">
        <v>389</v>
      </c>
      <c r="E357" s="114" t="s">
        <v>349</v>
      </c>
      <c r="F357" s="114"/>
      <c r="G357" s="114"/>
      <c r="H357" s="114"/>
      <c r="I357" s="115">
        <v>14254.0</v>
      </c>
      <c r="J357" s="114" t="s">
        <v>869</v>
      </c>
      <c r="K357" s="114" t="s">
        <v>390</v>
      </c>
      <c r="L357" s="116">
        <v>45813.0</v>
      </c>
      <c r="M357" s="114" t="s">
        <v>351</v>
      </c>
      <c r="N357" s="115">
        <v>6.0</v>
      </c>
      <c r="O357" s="114" t="s">
        <v>352</v>
      </c>
      <c r="P357" s="114" t="s">
        <v>975</v>
      </c>
      <c r="Q357" s="115">
        <v>140.14277343012856</v>
      </c>
      <c r="R357" s="115"/>
      <c r="S357" s="115"/>
      <c r="T357" s="115"/>
      <c r="U357" s="115"/>
      <c r="V357" s="115">
        <v>140.14277343012856</v>
      </c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>
        <v>0.0</v>
      </c>
      <c r="AH357" s="115">
        <v>0.0</v>
      </c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  <c r="AW357" s="115">
        <v>12146.62975959488</v>
      </c>
      <c r="AX357" s="115">
        <v>-49622.97123064689</v>
      </c>
      <c r="AY357" s="115">
        <v>9088.858814916779</v>
      </c>
      <c r="AZ357" s="115">
        <v>-41893.93768479507</v>
      </c>
      <c r="BA357" s="115">
        <v>12788.537878710826</v>
      </c>
      <c r="BB357" s="115">
        <v>-18760.807773681718</v>
      </c>
      <c r="BC357" s="115">
        <v>10291.117202254056</v>
      </c>
      <c r="BD357" s="115">
        <v>-10987.005606160834</v>
      </c>
      <c r="BE357" s="115">
        <v>10793.496470174756</v>
      </c>
      <c r="BF357" s="115">
        <v>-16069.877961238872</v>
      </c>
      <c r="BG357" s="115"/>
      <c r="BH357" s="115"/>
      <c r="BI357" s="115"/>
      <c r="BJ357" s="115"/>
      <c r="BK357" s="115"/>
      <c r="BL357" s="115"/>
      <c r="BM357" s="115"/>
      <c r="BN357" s="115"/>
      <c r="BO357" s="115">
        <v>0.0</v>
      </c>
      <c r="BP357" s="115">
        <v>0.0</v>
      </c>
      <c r="BQ357" s="115"/>
      <c r="BR357" s="115"/>
      <c r="BS357" s="115">
        <v>0.0</v>
      </c>
      <c r="BT357" s="115">
        <v>0.0</v>
      </c>
      <c r="BU357" s="115">
        <v>0.0</v>
      </c>
      <c r="BV357" s="115">
        <v>0.0</v>
      </c>
      <c r="BW357" s="115"/>
      <c r="BX357" s="115"/>
      <c r="BY357" s="115"/>
      <c r="BZ357" s="115"/>
      <c r="CA357" s="116">
        <v>45813.0</v>
      </c>
      <c r="CB357" s="114" t="s">
        <v>384</v>
      </c>
      <c r="CC357" s="114" t="s">
        <v>391</v>
      </c>
      <c r="CD357" s="114" t="s">
        <v>392</v>
      </c>
      <c r="CE357" s="115">
        <v>4034.42</v>
      </c>
      <c r="CF357" s="115">
        <v>25.0</v>
      </c>
      <c r="CG357" s="115">
        <v>23.0</v>
      </c>
      <c r="CH357" s="114" t="s">
        <v>247</v>
      </c>
      <c r="CI357" s="114"/>
      <c r="CJ357" s="114"/>
      <c r="CK357" s="114" t="s">
        <v>357</v>
      </c>
      <c r="CL357" s="116">
        <v>46179.0</v>
      </c>
      <c r="CM357" s="114" t="s">
        <v>358</v>
      </c>
    </row>
    <row r="358">
      <c r="A358" s="117" t="s">
        <v>422</v>
      </c>
      <c r="B358" s="117" t="s">
        <v>198</v>
      </c>
      <c r="C358" s="117" t="s">
        <v>24</v>
      </c>
      <c r="D358" s="117" t="s">
        <v>376</v>
      </c>
      <c r="E358" s="117" t="s">
        <v>349</v>
      </c>
      <c r="F358" s="117"/>
      <c r="G358" s="117"/>
      <c r="H358" s="117"/>
      <c r="I358" s="118">
        <v>14649.0</v>
      </c>
      <c r="J358" s="117" t="s">
        <v>843</v>
      </c>
      <c r="K358" s="117" t="s">
        <v>377</v>
      </c>
      <c r="L358" s="119">
        <v>45813.0</v>
      </c>
      <c r="M358" s="117" t="s">
        <v>351</v>
      </c>
      <c r="N358" s="118">
        <v>6.0</v>
      </c>
      <c r="O358" s="117" t="s">
        <v>352</v>
      </c>
      <c r="P358" s="117" t="s">
        <v>975</v>
      </c>
      <c r="Q358" s="118">
        <v>720.0715179878525</v>
      </c>
      <c r="R358" s="118"/>
      <c r="S358" s="118"/>
      <c r="T358" s="118"/>
      <c r="U358" s="118"/>
      <c r="V358" s="118">
        <v>720.0715179878525</v>
      </c>
      <c r="W358" s="118"/>
      <c r="X358" s="118"/>
      <c r="Y358" s="118"/>
      <c r="Z358" s="118"/>
      <c r="AA358" s="118"/>
      <c r="AB358" s="118"/>
      <c r="AC358" s="118"/>
      <c r="AD358" s="118"/>
      <c r="AE358" s="118"/>
      <c r="AF358" s="118"/>
      <c r="AG358" s="118">
        <v>0.0</v>
      </c>
      <c r="AH358" s="118">
        <v>0.0</v>
      </c>
      <c r="AI358" s="118"/>
      <c r="AJ358" s="118"/>
      <c r="AK358" s="118"/>
      <c r="AL358" s="118"/>
      <c r="AM358" s="118"/>
      <c r="AN358" s="118"/>
      <c r="AO358" s="118"/>
      <c r="AP358" s="118"/>
      <c r="AQ358" s="118"/>
      <c r="AR358" s="118"/>
      <c r="AS358" s="118"/>
      <c r="AT358" s="118"/>
      <c r="AU358" s="118"/>
      <c r="AV358" s="118"/>
      <c r="AW358" s="118">
        <v>950.0263634964795</v>
      </c>
      <c r="AX358" s="118">
        <v>-13238.900022072998</v>
      </c>
      <c r="AY358" s="118">
        <v>2669.3208073409805</v>
      </c>
      <c r="AZ358" s="118">
        <v>-8563.42626828793</v>
      </c>
      <c r="BA358" s="118">
        <v>943.0202666433984</v>
      </c>
      <c r="BB358" s="118">
        <v>-7845.665677542372</v>
      </c>
      <c r="BC358" s="118">
        <v>1412.62965392721</v>
      </c>
      <c r="BD358" s="118">
        <v>-3905.0116150865942</v>
      </c>
      <c r="BE358" s="118">
        <v>2263.403397487781</v>
      </c>
      <c r="BF358" s="118">
        <v>-6673.66684722737</v>
      </c>
      <c r="BG358" s="118"/>
      <c r="BH358" s="118"/>
      <c r="BI358" s="118"/>
      <c r="BJ358" s="118"/>
      <c r="BK358" s="118"/>
      <c r="BL358" s="118"/>
      <c r="BM358" s="118"/>
      <c r="BN358" s="118"/>
      <c r="BO358" s="118">
        <v>0.0</v>
      </c>
      <c r="BP358" s="118">
        <v>0.0</v>
      </c>
      <c r="BQ358" s="118"/>
      <c r="BR358" s="118"/>
      <c r="BS358" s="118">
        <v>0.0</v>
      </c>
      <c r="BT358" s="118">
        <v>0.0</v>
      </c>
      <c r="BU358" s="118">
        <v>0.0</v>
      </c>
      <c r="BV358" s="118">
        <v>0.0</v>
      </c>
      <c r="BW358" s="118"/>
      <c r="BX358" s="118"/>
      <c r="BY358" s="118"/>
      <c r="BZ358" s="118"/>
      <c r="CA358" s="119">
        <v>45813.0</v>
      </c>
      <c r="CB358" s="117" t="s">
        <v>354</v>
      </c>
      <c r="CC358" s="117" t="s">
        <v>378</v>
      </c>
      <c r="CD358" s="117" t="s">
        <v>379</v>
      </c>
      <c r="CE358" s="118">
        <v>6451.98</v>
      </c>
      <c r="CF358" s="118">
        <v>25.0</v>
      </c>
      <c r="CG358" s="118">
        <v>23.0</v>
      </c>
      <c r="CH358" s="117" t="s">
        <v>24</v>
      </c>
      <c r="CI358" s="117"/>
      <c r="CJ358" s="117"/>
      <c r="CK358" s="117" t="s">
        <v>357</v>
      </c>
      <c r="CL358" s="119">
        <v>46179.0</v>
      </c>
      <c r="CM358" s="117" t="s">
        <v>358</v>
      </c>
    </row>
    <row r="359">
      <c r="A359" s="114" t="s">
        <v>422</v>
      </c>
      <c r="B359" s="114" t="s">
        <v>157</v>
      </c>
      <c r="C359" s="114" t="s">
        <v>24</v>
      </c>
      <c r="D359" s="114" t="s">
        <v>376</v>
      </c>
      <c r="E359" s="114" t="s">
        <v>349</v>
      </c>
      <c r="F359" s="114"/>
      <c r="G359" s="114"/>
      <c r="H359" s="114"/>
      <c r="I359" s="115">
        <v>17583.0</v>
      </c>
      <c r="J359" s="114" t="s">
        <v>844</v>
      </c>
      <c r="K359" s="114" t="s">
        <v>377</v>
      </c>
      <c r="L359" s="116">
        <v>45813.0</v>
      </c>
      <c r="M359" s="114" t="s">
        <v>351</v>
      </c>
      <c r="N359" s="115">
        <v>6.0</v>
      </c>
      <c r="O359" s="114" t="s">
        <v>352</v>
      </c>
      <c r="P359" s="114" t="s">
        <v>975</v>
      </c>
      <c r="Q359" s="115">
        <v>-8122.609912036187</v>
      </c>
      <c r="R359" s="115"/>
      <c r="S359" s="115"/>
      <c r="T359" s="115"/>
      <c r="U359" s="115"/>
      <c r="V359" s="115">
        <v>-8122.609912036187</v>
      </c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>
        <v>0.0</v>
      </c>
      <c r="AH359" s="115">
        <v>0.0</v>
      </c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  <c r="AW359" s="115">
        <v>5537.798949628479</v>
      </c>
      <c r="AX359" s="115">
        <v>-15565.337894693559</v>
      </c>
      <c r="AY359" s="115">
        <v>3952.0971189842817</v>
      </c>
      <c r="AZ359" s="115">
        <v>-15972.759080958689</v>
      </c>
      <c r="BA359" s="115">
        <v>3549.669885398064</v>
      </c>
      <c r="BB359" s="115">
        <v>-3815.631871944212</v>
      </c>
      <c r="BC359" s="115">
        <v>2191.653811862604</v>
      </c>
      <c r="BD359" s="115">
        <v>-2766.085486369566</v>
      </c>
      <c r="BE359" s="115">
        <v>3146.144017979835</v>
      </c>
      <c r="BF359" s="115">
        <v>-2837.674330019022</v>
      </c>
      <c r="BG359" s="115"/>
      <c r="BH359" s="115"/>
      <c r="BI359" s="115"/>
      <c r="BJ359" s="115"/>
      <c r="BK359" s="115"/>
      <c r="BL359" s="115"/>
      <c r="BM359" s="115"/>
      <c r="BN359" s="115"/>
      <c r="BO359" s="115">
        <v>0.0</v>
      </c>
      <c r="BP359" s="115">
        <v>0.0</v>
      </c>
      <c r="BQ359" s="115"/>
      <c r="BR359" s="115"/>
      <c r="BS359" s="115">
        <v>0.0</v>
      </c>
      <c r="BT359" s="115">
        <v>0.0</v>
      </c>
      <c r="BU359" s="115">
        <v>0.0</v>
      </c>
      <c r="BV359" s="115">
        <v>0.0</v>
      </c>
      <c r="BW359" s="115"/>
      <c r="BX359" s="115"/>
      <c r="BY359" s="115"/>
      <c r="BZ359" s="115"/>
      <c r="CA359" s="116">
        <v>45813.0</v>
      </c>
      <c r="CB359" s="114" t="s">
        <v>354</v>
      </c>
      <c r="CC359" s="114" t="s">
        <v>378</v>
      </c>
      <c r="CD359" s="114" t="s">
        <v>379</v>
      </c>
      <c r="CE359" s="115">
        <v>18713.89</v>
      </c>
      <c r="CF359" s="115">
        <v>25.0</v>
      </c>
      <c r="CG359" s="115">
        <v>23.0</v>
      </c>
      <c r="CH359" s="114" t="s">
        <v>24</v>
      </c>
      <c r="CI359" s="114"/>
      <c r="CJ359" s="114"/>
      <c r="CK359" s="114" t="s">
        <v>372</v>
      </c>
      <c r="CL359" s="116">
        <v>46179.0</v>
      </c>
      <c r="CM359" s="114" t="s">
        <v>358</v>
      </c>
    </row>
    <row r="360">
      <c r="A360" s="117" t="s">
        <v>433</v>
      </c>
      <c r="B360" s="117" t="s">
        <v>441</v>
      </c>
      <c r="C360" s="117" t="s">
        <v>27</v>
      </c>
      <c r="D360" s="117" t="s">
        <v>426</v>
      </c>
      <c r="E360" s="117" t="s">
        <v>349</v>
      </c>
      <c r="F360" s="117"/>
      <c r="G360" s="117"/>
      <c r="H360" s="117"/>
      <c r="I360" s="118">
        <v>21662.0</v>
      </c>
      <c r="J360" s="117" t="s">
        <v>867</v>
      </c>
      <c r="K360" s="117" t="s">
        <v>427</v>
      </c>
      <c r="L360" s="119">
        <v>45813.0</v>
      </c>
      <c r="M360" s="117" t="s">
        <v>351</v>
      </c>
      <c r="N360" s="118">
        <v>6.0</v>
      </c>
      <c r="O360" s="117" t="s">
        <v>352</v>
      </c>
      <c r="P360" s="117" t="s">
        <v>975</v>
      </c>
      <c r="Q360" s="118">
        <v>-1890.6580175314</v>
      </c>
      <c r="R360" s="118"/>
      <c r="S360" s="118"/>
      <c r="T360" s="118"/>
      <c r="U360" s="118"/>
      <c r="V360" s="118">
        <v>-1890.6580175314</v>
      </c>
      <c r="W360" s="118"/>
      <c r="X360" s="118"/>
      <c r="Y360" s="118"/>
      <c r="Z360" s="118"/>
      <c r="AA360" s="118"/>
      <c r="AB360" s="118"/>
      <c r="AC360" s="118"/>
      <c r="AD360" s="118"/>
      <c r="AE360" s="118"/>
      <c r="AF360" s="118"/>
      <c r="AG360" s="118">
        <v>0.0</v>
      </c>
      <c r="AH360" s="118">
        <v>0.0</v>
      </c>
      <c r="AI360" s="118"/>
      <c r="AJ360" s="118"/>
      <c r="AK360" s="118"/>
      <c r="AL360" s="118"/>
      <c r="AM360" s="118"/>
      <c r="AN360" s="118"/>
      <c r="AO360" s="118"/>
      <c r="AP360" s="118"/>
      <c r="AQ360" s="118"/>
      <c r="AR360" s="118"/>
      <c r="AS360" s="118"/>
      <c r="AT360" s="118"/>
      <c r="AU360" s="118"/>
      <c r="AV360" s="118"/>
      <c r="AW360" s="118">
        <v>8319.26321266004</v>
      </c>
      <c r="AX360" s="118">
        <v>-62629.10855342095</v>
      </c>
      <c r="AY360" s="118">
        <v>8790.517863738292</v>
      </c>
      <c r="AZ360" s="118">
        <v>-43103.934644681554</v>
      </c>
      <c r="BA360" s="118">
        <v>8604.319626553943</v>
      </c>
      <c r="BB360" s="118">
        <v>-15137.515413010975</v>
      </c>
      <c r="BC360" s="118">
        <v>7409.8299574968605</v>
      </c>
      <c r="BD360" s="118">
        <v>-19005.687974870165</v>
      </c>
      <c r="BE360" s="118">
        <v>15920.471946069014</v>
      </c>
      <c r="BF360" s="118">
        <v>-10857.80971515274</v>
      </c>
      <c r="BG360" s="118"/>
      <c r="BH360" s="118"/>
      <c r="BI360" s="118"/>
      <c r="BJ360" s="118"/>
      <c r="BK360" s="118"/>
      <c r="BL360" s="118"/>
      <c r="BM360" s="118"/>
      <c r="BN360" s="118"/>
      <c r="BO360" s="118">
        <v>0.0</v>
      </c>
      <c r="BP360" s="118">
        <v>0.0</v>
      </c>
      <c r="BQ360" s="118"/>
      <c r="BR360" s="118"/>
      <c r="BS360" s="118">
        <v>0.0</v>
      </c>
      <c r="BT360" s="118">
        <v>0.0</v>
      </c>
      <c r="BU360" s="118">
        <v>0.0</v>
      </c>
      <c r="BV360" s="118">
        <v>0.0</v>
      </c>
      <c r="BW360" s="118"/>
      <c r="BX360" s="118"/>
      <c r="BY360" s="118"/>
      <c r="BZ360" s="118"/>
      <c r="CA360" s="119">
        <v>45813.0</v>
      </c>
      <c r="CB360" s="117" t="s">
        <v>369</v>
      </c>
      <c r="CC360" s="117" t="s">
        <v>429</v>
      </c>
      <c r="CD360" s="117" t="s">
        <v>430</v>
      </c>
      <c r="CE360" s="118">
        <v>15804.15</v>
      </c>
      <c r="CF360" s="118">
        <v>25.0</v>
      </c>
      <c r="CG360" s="118">
        <v>23.0</v>
      </c>
      <c r="CH360" s="117" t="s">
        <v>247</v>
      </c>
      <c r="CI360" s="117"/>
      <c r="CJ360" s="117"/>
      <c r="CK360" s="117" t="s">
        <v>372</v>
      </c>
      <c r="CL360" s="119">
        <v>46179.0</v>
      </c>
      <c r="CM360" s="117" t="s">
        <v>358</v>
      </c>
    </row>
    <row r="361">
      <c r="A361" s="114" t="s">
        <v>442</v>
      </c>
      <c r="B361" s="114" t="s">
        <v>455</v>
      </c>
      <c r="C361" s="114" t="s">
        <v>25</v>
      </c>
      <c r="D361" s="114" t="s">
        <v>444</v>
      </c>
      <c r="E361" s="114" t="s">
        <v>349</v>
      </c>
      <c r="F361" s="114"/>
      <c r="G361" s="114"/>
      <c r="H361" s="114"/>
      <c r="I361" s="115">
        <v>20299.0</v>
      </c>
      <c r="J361" s="114" t="s">
        <v>876</v>
      </c>
      <c r="K361" s="114" t="s">
        <v>445</v>
      </c>
      <c r="L361" s="116">
        <v>45813.0</v>
      </c>
      <c r="M361" s="114" t="s">
        <v>351</v>
      </c>
      <c r="N361" s="115">
        <v>6.0</v>
      </c>
      <c r="O361" s="114" t="s">
        <v>352</v>
      </c>
      <c r="P361" s="114" t="s">
        <v>975</v>
      </c>
      <c r="Q361" s="115">
        <v>-385.0324293114969</v>
      </c>
      <c r="R361" s="115"/>
      <c r="S361" s="115"/>
      <c r="T361" s="115"/>
      <c r="U361" s="115"/>
      <c r="V361" s="115">
        <v>-385.0324293114969</v>
      </c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>
        <v>0.0</v>
      </c>
      <c r="AH361" s="115">
        <v>0.0</v>
      </c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  <c r="AW361" s="115">
        <v>11970.592347980528</v>
      </c>
      <c r="AX361" s="115">
        <v>-12021.024145751006</v>
      </c>
      <c r="AY361" s="115">
        <v>11040.193759615198</v>
      </c>
      <c r="AZ361" s="115">
        <v>-5794.335235738049</v>
      </c>
      <c r="BA361" s="115">
        <v>3411.427416591509</v>
      </c>
      <c r="BB361" s="115">
        <v>-1081.677850111323</v>
      </c>
      <c r="BC361" s="115">
        <v>2532.8733071140095</v>
      </c>
      <c r="BD361" s="115">
        <v>-402.96743745442825</v>
      </c>
      <c r="BE361" s="115">
        <v>2452.8131968113967</v>
      </c>
      <c r="BF361" s="115">
        <v>-2252.9694999907915</v>
      </c>
      <c r="BG361" s="115"/>
      <c r="BH361" s="115"/>
      <c r="BI361" s="115"/>
      <c r="BJ361" s="115"/>
      <c r="BK361" s="115"/>
      <c r="BL361" s="115"/>
      <c r="BM361" s="115"/>
      <c r="BN361" s="115"/>
      <c r="BO361" s="115">
        <v>0.0</v>
      </c>
      <c r="BP361" s="115">
        <v>0.0</v>
      </c>
      <c r="BQ361" s="115"/>
      <c r="BR361" s="115"/>
      <c r="BS361" s="115">
        <v>0.0</v>
      </c>
      <c r="BT361" s="115">
        <v>0.0</v>
      </c>
      <c r="BU361" s="115">
        <v>0.0</v>
      </c>
      <c r="BV361" s="115">
        <v>0.0</v>
      </c>
      <c r="BW361" s="115"/>
      <c r="BX361" s="115"/>
      <c r="BY361" s="115"/>
      <c r="BZ361" s="115"/>
      <c r="CA361" s="116">
        <v>45813.0</v>
      </c>
      <c r="CB361" s="114" t="s">
        <v>384</v>
      </c>
      <c r="CC361" s="114" t="s">
        <v>391</v>
      </c>
      <c r="CD361" s="114" t="s">
        <v>446</v>
      </c>
      <c r="CE361" s="115">
        <v>6917.58</v>
      </c>
      <c r="CF361" s="115">
        <v>25.0</v>
      </c>
      <c r="CG361" s="115">
        <v>23.0</v>
      </c>
      <c r="CH361" s="114" t="s">
        <v>247</v>
      </c>
      <c r="CI361" s="114"/>
      <c r="CJ361" s="114"/>
      <c r="CK361" s="114" t="s">
        <v>372</v>
      </c>
      <c r="CL361" s="116">
        <v>46179.0</v>
      </c>
      <c r="CM361" s="114" t="s">
        <v>358</v>
      </c>
    </row>
    <row r="362">
      <c r="A362" s="117" t="s">
        <v>449</v>
      </c>
      <c r="B362" s="117" t="s">
        <v>451</v>
      </c>
      <c r="C362" s="117" t="s">
        <v>25</v>
      </c>
      <c r="D362" s="117" t="s">
        <v>400</v>
      </c>
      <c r="E362" s="117" t="s">
        <v>349</v>
      </c>
      <c r="F362" s="117"/>
      <c r="G362" s="117"/>
      <c r="H362" s="117"/>
      <c r="I362" s="118">
        <v>19663.0</v>
      </c>
      <c r="J362" s="117" t="s">
        <v>869</v>
      </c>
      <c r="K362" s="117" t="s">
        <v>401</v>
      </c>
      <c r="L362" s="119">
        <v>45813.0</v>
      </c>
      <c r="M362" s="117" t="s">
        <v>351</v>
      </c>
      <c r="N362" s="118">
        <v>6.0</v>
      </c>
      <c r="O362" s="117" t="s">
        <v>352</v>
      </c>
      <c r="P362" s="117" t="s">
        <v>975</v>
      </c>
      <c r="Q362" s="118">
        <v>691.6493293312396</v>
      </c>
      <c r="R362" s="118"/>
      <c r="S362" s="118"/>
      <c r="T362" s="118"/>
      <c r="U362" s="118"/>
      <c r="V362" s="118">
        <v>691.6493293312396</v>
      </c>
      <c r="W362" s="118"/>
      <c r="X362" s="118"/>
      <c r="Y362" s="118"/>
      <c r="Z362" s="118"/>
      <c r="AA362" s="118"/>
      <c r="AB362" s="118"/>
      <c r="AC362" s="118"/>
      <c r="AD362" s="118"/>
      <c r="AE362" s="118"/>
      <c r="AF362" s="118"/>
      <c r="AG362" s="118">
        <v>0.0</v>
      </c>
      <c r="AH362" s="118">
        <v>0.0</v>
      </c>
      <c r="AI362" s="118"/>
      <c r="AJ362" s="118"/>
      <c r="AK362" s="118"/>
      <c r="AL362" s="118"/>
      <c r="AM362" s="118"/>
      <c r="AN362" s="118"/>
      <c r="AO362" s="118"/>
      <c r="AP362" s="118"/>
      <c r="AQ362" s="118"/>
      <c r="AR362" s="118"/>
      <c r="AS362" s="118"/>
      <c r="AT362" s="118"/>
      <c r="AU362" s="118"/>
      <c r="AV362" s="118"/>
      <c r="AW362" s="118">
        <v>12146.62975959488</v>
      </c>
      <c r="AX362" s="118">
        <v>-49622.97123064689</v>
      </c>
      <c r="AY362" s="118">
        <v>9088.858814916779</v>
      </c>
      <c r="AZ362" s="118">
        <v>-41893.93768479507</v>
      </c>
      <c r="BA362" s="118">
        <v>12788.537878710826</v>
      </c>
      <c r="BB362" s="118">
        <v>-18760.807773681718</v>
      </c>
      <c r="BC362" s="118">
        <v>10291.117202254056</v>
      </c>
      <c r="BD362" s="118">
        <v>-10987.005606160834</v>
      </c>
      <c r="BE362" s="118">
        <v>10793.496470174756</v>
      </c>
      <c r="BF362" s="118">
        <v>-16069.877961238872</v>
      </c>
      <c r="BG362" s="118"/>
      <c r="BH362" s="118"/>
      <c r="BI362" s="118"/>
      <c r="BJ362" s="118"/>
      <c r="BK362" s="118"/>
      <c r="BL362" s="118"/>
      <c r="BM362" s="118"/>
      <c r="BN362" s="118"/>
      <c r="BO362" s="118">
        <v>0.0</v>
      </c>
      <c r="BP362" s="118">
        <v>0.0</v>
      </c>
      <c r="BQ362" s="118"/>
      <c r="BR362" s="118"/>
      <c r="BS362" s="118">
        <v>0.0</v>
      </c>
      <c r="BT362" s="118">
        <v>0.0</v>
      </c>
      <c r="BU362" s="118">
        <v>0.0</v>
      </c>
      <c r="BV362" s="118">
        <v>0.0</v>
      </c>
      <c r="BW362" s="118"/>
      <c r="BX362" s="118"/>
      <c r="BY362" s="118"/>
      <c r="BZ362" s="118"/>
      <c r="CA362" s="119">
        <v>45813.0</v>
      </c>
      <c r="CB362" s="117" t="s">
        <v>384</v>
      </c>
      <c r="CC362" s="117" t="s">
        <v>391</v>
      </c>
      <c r="CD362" s="117" t="s">
        <v>392</v>
      </c>
      <c r="CE362" s="118">
        <v>6450.12</v>
      </c>
      <c r="CF362" s="118">
        <v>25.0</v>
      </c>
      <c r="CG362" s="118">
        <v>23.0</v>
      </c>
      <c r="CH362" s="117" t="s">
        <v>247</v>
      </c>
      <c r="CI362" s="117"/>
      <c r="CJ362" s="117"/>
      <c r="CK362" s="117" t="s">
        <v>357</v>
      </c>
      <c r="CL362" s="119">
        <v>46179.0</v>
      </c>
      <c r="CM362" s="117" t="s">
        <v>358</v>
      </c>
    </row>
    <row r="363">
      <c r="A363" s="114" t="s">
        <v>424</v>
      </c>
      <c r="B363" s="114" t="s">
        <v>473</v>
      </c>
      <c r="C363" s="114" t="s">
        <v>27</v>
      </c>
      <c r="D363" s="114" t="s">
        <v>426</v>
      </c>
      <c r="E363" s="114" t="s">
        <v>349</v>
      </c>
      <c r="F363" s="114"/>
      <c r="G363" s="114"/>
      <c r="H363" s="114"/>
      <c r="I363" s="115">
        <v>21671.0</v>
      </c>
      <c r="J363" s="114" t="s">
        <v>867</v>
      </c>
      <c r="K363" s="114" t="s">
        <v>427</v>
      </c>
      <c r="L363" s="116">
        <v>45813.0</v>
      </c>
      <c r="M363" s="114" t="s">
        <v>351</v>
      </c>
      <c r="N363" s="115">
        <v>6.0</v>
      </c>
      <c r="O363" s="114" t="s">
        <v>352</v>
      </c>
      <c r="P363" s="114" t="s">
        <v>975</v>
      </c>
      <c r="Q363" s="115">
        <v>-5781.201906959153</v>
      </c>
      <c r="R363" s="115"/>
      <c r="S363" s="115"/>
      <c r="T363" s="115"/>
      <c r="U363" s="115"/>
      <c r="V363" s="115">
        <v>-5781.201906959153</v>
      </c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>
        <v>0.0</v>
      </c>
      <c r="AH363" s="115">
        <v>0.0</v>
      </c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  <c r="AW363" s="115">
        <v>8319.26321266004</v>
      </c>
      <c r="AX363" s="115">
        <v>-62629.10855342095</v>
      </c>
      <c r="AY363" s="115">
        <v>8790.517863738292</v>
      </c>
      <c r="AZ363" s="115">
        <v>-43103.934644681554</v>
      </c>
      <c r="BA363" s="115">
        <v>8604.319626553943</v>
      </c>
      <c r="BB363" s="115">
        <v>-15137.515413010975</v>
      </c>
      <c r="BC363" s="115">
        <v>7409.8299574968605</v>
      </c>
      <c r="BD363" s="115">
        <v>-19005.687974870165</v>
      </c>
      <c r="BE363" s="115">
        <v>15920.471946069014</v>
      </c>
      <c r="BF363" s="115">
        <v>-10857.80971515274</v>
      </c>
      <c r="BG363" s="115"/>
      <c r="BH363" s="115"/>
      <c r="BI363" s="115"/>
      <c r="BJ363" s="115"/>
      <c r="BK363" s="115"/>
      <c r="BL363" s="115"/>
      <c r="BM363" s="115"/>
      <c r="BN363" s="115"/>
      <c r="BO363" s="115">
        <v>0.0</v>
      </c>
      <c r="BP363" s="115">
        <v>0.0</v>
      </c>
      <c r="BQ363" s="115"/>
      <c r="BR363" s="115"/>
      <c r="BS363" s="115">
        <v>0.0</v>
      </c>
      <c r="BT363" s="115">
        <v>0.0</v>
      </c>
      <c r="BU363" s="115">
        <v>0.0</v>
      </c>
      <c r="BV363" s="115">
        <v>0.0</v>
      </c>
      <c r="BW363" s="115"/>
      <c r="BX363" s="115"/>
      <c r="BY363" s="115"/>
      <c r="BZ363" s="115"/>
      <c r="CA363" s="116">
        <v>45813.0</v>
      </c>
      <c r="CB363" s="114" t="s">
        <v>369</v>
      </c>
      <c r="CC363" s="114" t="s">
        <v>429</v>
      </c>
      <c r="CD363" s="114" t="s">
        <v>430</v>
      </c>
      <c r="CE363" s="115">
        <v>15133.75</v>
      </c>
      <c r="CF363" s="115">
        <v>25.0</v>
      </c>
      <c r="CG363" s="115">
        <v>23.0</v>
      </c>
      <c r="CH363" s="114" t="s">
        <v>247</v>
      </c>
      <c r="CI363" s="114"/>
      <c r="CJ363" s="114"/>
      <c r="CK363" s="114" t="s">
        <v>372</v>
      </c>
      <c r="CL363" s="116">
        <v>46179.0</v>
      </c>
      <c r="CM363" s="114" t="s">
        <v>358</v>
      </c>
    </row>
    <row r="364">
      <c r="A364" s="117" t="s">
        <v>435</v>
      </c>
      <c r="B364" s="117" t="s">
        <v>465</v>
      </c>
      <c r="C364" s="117" t="s">
        <v>25</v>
      </c>
      <c r="D364" s="117" t="s">
        <v>437</v>
      </c>
      <c r="E364" s="117" t="s">
        <v>349</v>
      </c>
      <c r="F364" s="117"/>
      <c r="G364" s="117"/>
      <c r="H364" s="117"/>
      <c r="I364" s="118">
        <v>21784.0</v>
      </c>
      <c r="J364" s="117" t="s">
        <v>832</v>
      </c>
      <c r="K364" s="117" t="s">
        <v>438</v>
      </c>
      <c r="L364" s="119">
        <v>45813.0</v>
      </c>
      <c r="M364" s="117" t="s">
        <v>351</v>
      </c>
      <c r="N364" s="118">
        <v>6.0</v>
      </c>
      <c r="O364" s="117" t="s">
        <v>352</v>
      </c>
      <c r="P364" s="117" t="s">
        <v>975</v>
      </c>
      <c r="Q364" s="118">
        <v>-238.28568601362645</v>
      </c>
      <c r="R364" s="118"/>
      <c r="S364" s="118"/>
      <c r="T364" s="118"/>
      <c r="U364" s="118"/>
      <c r="V364" s="118">
        <v>-238.28568601362645</v>
      </c>
      <c r="W364" s="118"/>
      <c r="X364" s="118"/>
      <c r="Y364" s="118"/>
      <c r="Z364" s="118"/>
      <c r="AA364" s="118"/>
      <c r="AB364" s="118"/>
      <c r="AC364" s="118"/>
      <c r="AD364" s="118"/>
      <c r="AE364" s="118"/>
      <c r="AF364" s="118"/>
      <c r="AG364" s="118">
        <v>0.0</v>
      </c>
      <c r="AH364" s="118">
        <v>0.0</v>
      </c>
      <c r="AI364" s="118"/>
      <c r="AJ364" s="118"/>
      <c r="AK364" s="118"/>
      <c r="AL364" s="118"/>
      <c r="AM364" s="118"/>
      <c r="AN364" s="118"/>
      <c r="AO364" s="118"/>
      <c r="AP364" s="118"/>
      <c r="AQ364" s="118"/>
      <c r="AR364" s="118"/>
      <c r="AS364" s="118"/>
      <c r="AT364" s="118"/>
      <c r="AU364" s="118"/>
      <c r="AV364" s="118"/>
      <c r="AW364" s="118">
        <v>30060.895093085797</v>
      </c>
      <c r="AX364" s="118">
        <v>-44509.93482074301</v>
      </c>
      <c r="AY364" s="118">
        <v>29704.06448947659</v>
      </c>
      <c r="AZ364" s="118">
        <v>-28954.154103869358</v>
      </c>
      <c r="BA364" s="118">
        <v>16355.104404989233</v>
      </c>
      <c r="BB364" s="118">
        <v>-29668.235052328968</v>
      </c>
      <c r="BC364" s="118">
        <v>16431.177726469778</v>
      </c>
      <c r="BD364" s="118">
        <v>-17320.533538515494</v>
      </c>
      <c r="BE364" s="118">
        <v>9893.723601334774</v>
      </c>
      <c r="BF364" s="118">
        <v>-22317.498436628786</v>
      </c>
      <c r="BG364" s="118"/>
      <c r="BH364" s="118"/>
      <c r="BI364" s="118"/>
      <c r="BJ364" s="118"/>
      <c r="BK364" s="118"/>
      <c r="BL364" s="118"/>
      <c r="BM364" s="118"/>
      <c r="BN364" s="118"/>
      <c r="BO364" s="118">
        <v>0.0</v>
      </c>
      <c r="BP364" s="118">
        <v>0.0</v>
      </c>
      <c r="BQ364" s="118"/>
      <c r="BR364" s="118"/>
      <c r="BS364" s="118">
        <v>0.0</v>
      </c>
      <c r="BT364" s="118">
        <v>0.0</v>
      </c>
      <c r="BU364" s="118">
        <v>0.0</v>
      </c>
      <c r="BV364" s="118">
        <v>0.0</v>
      </c>
      <c r="BW364" s="118"/>
      <c r="BX364" s="118"/>
      <c r="BY364" s="118"/>
      <c r="BZ364" s="118"/>
      <c r="CA364" s="119">
        <v>45813.0</v>
      </c>
      <c r="CB364" s="117" t="s">
        <v>354</v>
      </c>
      <c r="CC364" s="117" t="s">
        <v>466</v>
      </c>
      <c r="CD364" s="117" t="s">
        <v>467</v>
      </c>
      <c r="CE364" s="118">
        <v>127.8</v>
      </c>
      <c r="CF364" s="118">
        <v>25.0</v>
      </c>
      <c r="CG364" s="118">
        <v>23.0</v>
      </c>
      <c r="CH364" s="117" t="s">
        <v>247</v>
      </c>
      <c r="CI364" s="117"/>
      <c r="CJ364" s="117"/>
      <c r="CK364" s="117" t="s">
        <v>372</v>
      </c>
      <c r="CL364" s="119">
        <v>46179.0</v>
      </c>
      <c r="CM364" s="117" t="s">
        <v>358</v>
      </c>
    </row>
    <row r="365">
      <c r="A365" s="114" t="s">
        <v>435</v>
      </c>
      <c r="B365" s="114" t="s">
        <v>436</v>
      </c>
      <c r="C365" s="114" t="s">
        <v>25</v>
      </c>
      <c r="D365" s="114" t="s">
        <v>437</v>
      </c>
      <c r="E365" s="114" t="s">
        <v>349</v>
      </c>
      <c r="F365" s="114"/>
      <c r="G365" s="114"/>
      <c r="H365" s="114"/>
      <c r="I365" s="115">
        <v>21728.0</v>
      </c>
      <c r="J365" s="114" t="s">
        <v>834</v>
      </c>
      <c r="K365" s="114" t="s">
        <v>438</v>
      </c>
      <c r="L365" s="116">
        <v>45813.0</v>
      </c>
      <c r="M365" s="114" t="s">
        <v>428</v>
      </c>
      <c r="N365" s="115">
        <v>6.0</v>
      </c>
      <c r="O365" s="114" t="s">
        <v>352</v>
      </c>
      <c r="P365" s="114" t="s">
        <v>975</v>
      </c>
      <c r="Q365" s="115">
        <v>0.0</v>
      </c>
      <c r="R365" s="115"/>
      <c r="S365" s="115"/>
      <c r="T365" s="115"/>
      <c r="U365" s="115"/>
      <c r="V365" s="115">
        <v>0.0</v>
      </c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>
        <v>0.0</v>
      </c>
      <c r="AH365" s="115">
        <v>0.0</v>
      </c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  <c r="AW365" s="115">
        <v>11023.088932886752</v>
      </c>
      <c r="AX365" s="115">
        <v>-25811.266746645008</v>
      </c>
      <c r="AY365" s="115">
        <v>12134.130376868909</v>
      </c>
      <c r="AZ365" s="115">
        <v>-17148.177739636245</v>
      </c>
      <c r="BA365" s="115">
        <v>4447.76999706094</v>
      </c>
      <c r="BB365" s="115">
        <v>-12901.72807690702</v>
      </c>
      <c r="BC365" s="115">
        <v>5484.115507135795</v>
      </c>
      <c r="BD365" s="115">
        <v>-14829.512788897686</v>
      </c>
      <c r="BE365" s="115">
        <v>10069.342109604244</v>
      </c>
      <c r="BF365" s="115">
        <v>-9177.902907688434</v>
      </c>
      <c r="BG365" s="115"/>
      <c r="BH365" s="115"/>
      <c r="BI365" s="115"/>
      <c r="BJ365" s="115"/>
      <c r="BK365" s="115"/>
      <c r="BL365" s="115"/>
      <c r="BM365" s="115"/>
      <c r="BN365" s="115"/>
      <c r="BO365" s="115">
        <v>0.0</v>
      </c>
      <c r="BP365" s="115">
        <v>0.0</v>
      </c>
      <c r="BQ365" s="115"/>
      <c r="BR365" s="115"/>
      <c r="BS365" s="115">
        <v>0.0</v>
      </c>
      <c r="BT365" s="115">
        <v>0.0</v>
      </c>
      <c r="BU365" s="115">
        <v>0.0</v>
      </c>
      <c r="BV365" s="115">
        <v>0.0</v>
      </c>
      <c r="BW365" s="115"/>
      <c r="BX365" s="115"/>
      <c r="BY365" s="115"/>
      <c r="BZ365" s="115"/>
      <c r="CA365" s="116"/>
      <c r="CB365" s="114"/>
      <c r="CC365" s="114"/>
      <c r="CD365" s="114"/>
      <c r="CE365" s="115"/>
      <c r="CF365" s="115">
        <v>25.0</v>
      </c>
      <c r="CG365" s="115">
        <v>23.0</v>
      </c>
      <c r="CH365" s="114" t="s">
        <v>247</v>
      </c>
      <c r="CI365" s="114"/>
      <c r="CJ365" s="114"/>
      <c r="CK365" s="114"/>
      <c r="CL365" s="116">
        <v>366.0</v>
      </c>
      <c r="CM365" s="114" t="s">
        <v>358</v>
      </c>
    </row>
    <row r="366">
      <c r="A366" s="117" t="s">
        <v>424</v>
      </c>
      <c r="B366" s="117" t="s">
        <v>425</v>
      </c>
      <c r="C366" s="117" t="s">
        <v>27</v>
      </c>
      <c r="D366" s="117" t="s">
        <v>426</v>
      </c>
      <c r="E366" s="117" t="s">
        <v>349</v>
      </c>
      <c r="F366" s="117"/>
      <c r="G366" s="117"/>
      <c r="H366" s="117"/>
      <c r="I366" s="118">
        <v>21656.0</v>
      </c>
      <c r="J366" s="117" t="s">
        <v>880</v>
      </c>
      <c r="K366" s="117" t="s">
        <v>427</v>
      </c>
      <c r="L366" s="119">
        <v>45813.0</v>
      </c>
      <c r="M366" s="117" t="s">
        <v>428</v>
      </c>
      <c r="N366" s="118">
        <v>6.0</v>
      </c>
      <c r="O366" s="117" t="s">
        <v>352</v>
      </c>
      <c r="P366" s="117" t="s">
        <v>975</v>
      </c>
      <c r="Q366" s="118">
        <v>0.0</v>
      </c>
      <c r="R366" s="118"/>
      <c r="S366" s="118"/>
      <c r="T366" s="118"/>
      <c r="U366" s="118"/>
      <c r="V366" s="118">
        <v>0.0</v>
      </c>
      <c r="W366" s="118"/>
      <c r="X366" s="118"/>
      <c r="Y366" s="118"/>
      <c r="Z366" s="118"/>
      <c r="AA366" s="118"/>
      <c r="AB366" s="118"/>
      <c r="AC366" s="118"/>
      <c r="AD366" s="118"/>
      <c r="AE366" s="118"/>
      <c r="AF366" s="118"/>
      <c r="AG366" s="118">
        <v>0.0</v>
      </c>
      <c r="AH366" s="118">
        <v>0.0</v>
      </c>
      <c r="AI366" s="118"/>
      <c r="AJ366" s="118"/>
      <c r="AK366" s="118"/>
      <c r="AL366" s="118"/>
      <c r="AM366" s="118"/>
      <c r="AN366" s="118"/>
      <c r="AO366" s="118"/>
      <c r="AP366" s="118"/>
      <c r="AQ366" s="118"/>
      <c r="AR366" s="118"/>
      <c r="AS366" s="118"/>
      <c r="AT366" s="118"/>
      <c r="AU366" s="118"/>
      <c r="AV366" s="118"/>
      <c r="AW366" s="118">
        <v>16172.349781690762</v>
      </c>
      <c r="AX366" s="118">
        <v>-15296.572016524242</v>
      </c>
      <c r="AY366" s="118">
        <v>16801.87012816445</v>
      </c>
      <c r="AZ366" s="118">
        <v>-13282.162500994285</v>
      </c>
      <c r="BA366" s="118">
        <v>4787.187557875283</v>
      </c>
      <c r="BB366" s="118">
        <v>-7595.137964802339</v>
      </c>
      <c r="BC366" s="118">
        <v>6296.618756504383</v>
      </c>
      <c r="BD366" s="118">
        <v>-6401.400708261834</v>
      </c>
      <c r="BE366" s="118">
        <v>4872.271230856857</v>
      </c>
      <c r="BF366" s="118">
        <v>-7575.439686026461</v>
      </c>
      <c r="BG366" s="118"/>
      <c r="BH366" s="118"/>
      <c r="BI366" s="118"/>
      <c r="BJ366" s="118"/>
      <c r="BK366" s="118"/>
      <c r="BL366" s="118"/>
      <c r="BM366" s="118"/>
      <c r="BN366" s="118"/>
      <c r="BO366" s="118">
        <v>0.0</v>
      </c>
      <c r="BP366" s="118">
        <v>0.0</v>
      </c>
      <c r="BQ366" s="118"/>
      <c r="BR366" s="118"/>
      <c r="BS366" s="118">
        <v>0.0</v>
      </c>
      <c r="BT366" s="118">
        <v>0.0</v>
      </c>
      <c r="BU366" s="118">
        <v>0.0</v>
      </c>
      <c r="BV366" s="118">
        <v>0.0</v>
      </c>
      <c r="BW366" s="118"/>
      <c r="BX366" s="118"/>
      <c r="BY366" s="118"/>
      <c r="BZ366" s="118"/>
      <c r="CA366" s="119">
        <v>45813.0</v>
      </c>
      <c r="CB366" s="117" t="s">
        <v>369</v>
      </c>
      <c r="CC366" s="117" t="s">
        <v>429</v>
      </c>
      <c r="CD366" s="117" t="s">
        <v>430</v>
      </c>
      <c r="CE366" s="118">
        <v>3547.72</v>
      </c>
      <c r="CF366" s="118">
        <v>25.0</v>
      </c>
      <c r="CG366" s="118">
        <v>23.0</v>
      </c>
      <c r="CH366" s="117" t="s">
        <v>247</v>
      </c>
      <c r="CI366" s="117"/>
      <c r="CJ366" s="117"/>
      <c r="CK366" s="117"/>
      <c r="CL366" s="119">
        <v>46179.0</v>
      </c>
      <c r="CM366" s="117" t="s">
        <v>358</v>
      </c>
    </row>
    <row r="367">
      <c r="A367" s="114" t="s">
        <v>468</v>
      </c>
      <c r="B367" s="114" t="s">
        <v>132</v>
      </c>
      <c r="C367" s="114" t="s">
        <v>24</v>
      </c>
      <c r="D367" s="114" t="s">
        <v>469</v>
      </c>
      <c r="E367" s="114" t="s">
        <v>349</v>
      </c>
      <c r="F367" s="114"/>
      <c r="G367" s="114"/>
      <c r="H367" s="114"/>
      <c r="I367" s="115">
        <v>19921.0</v>
      </c>
      <c r="J367" s="114" t="s">
        <v>832</v>
      </c>
      <c r="K367" s="114" t="s">
        <v>470</v>
      </c>
      <c r="L367" s="116">
        <v>45813.0</v>
      </c>
      <c r="M367" s="114" t="s">
        <v>351</v>
      </c>
      <c r="N367" s="115">
        <v>6.0</v>
      </c>
      <c r="O367" s="114" t="s">
        <v>352</v>
      </c>
      <c r="P367" s="114" t="s">
        <v>975</v>
      </c>
      <c r="Q367" s="115">
        <v>-365.5319447565107</v>
      </c>
      <c r="R367" s="115"/>
      <c r="S367" s="115"/>
      <c r="T367" s="115"/>
      <c r="U367" s="115"/>
      <c r="V367" s="115">
        <v>-365.5319447565107</v>
      </c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>
        <v>0.0</v>
      </c>
      <c r="AH367" s="115">
        <v>0.0</v>
      </c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>
        <v>30060.895093085797</v>
      </c>
      <c r="AX367" s="115">
        <v>-44509.93482074301</v>
      </c>
      <c r="AY367" s="115">
        <v>29704.06448947659</v>
      </c>
      <c r="AZ367" s="115">
        <v>-28954.154103869358</v>
      </c>
      <c r="BA367" s="115">
        <v>16355.104404989233</v>
      </c>
      <c r="BB367" s="115">
        <v>-29668.235052328968</v>
      </c>
      <c r="BC367" s="115">
        <v>16431.177726469778</v>
      </c>
      <c r="BD367" s="115">
        <v>-17320.533538515494</v>
      </c>
      <c r="BE367" s="115">
        <v>9893.723601334774</v>
      </c>
      <c r="BF367" s="115">
        <v>-22317.498436628786</v>
      </c>
      <c r="BG367" s="115"/>
      <c r="BH367" s="115"/>
      <c r="BI367" s="115"/>
      <c r="BJ367" s="115"/>
      <c r="BK367" s="115"/>
      <c r="BL367" s="115"/>
      <c r="BM367" s="115"/>
      <c r="BN367" s="115"/>
      <c r="BO367" s="115">
        <v>0.0</v>
      </c>
      <c r="BP367" s="115">
        <v>0.0</v>
      </c>
      <c r="BQ367" s="115"/>
      <c r="BR367" s="115"/>
      <c r="BS367" s="115">
        <v>0.0</v>
      </c>
      <c r="BT367" s="115">
        <v>0.0</v>
      </c>
      <c r="BU367" s="115">
        <v>0.0</v>
      </c>
      <c r="BV367" s="115">
        <v>0.0</v>
      </c>
      <c r="BW367" s="115"/>
      <c r="BX367" s="115"/>
      <c r="BY367" s="115"/>
      <c r="BZ367" s="115"/>
      <c r="CA367" s="116">
        <v>45813.0</v>
      </c>
      <c r="CB367" s="114" t="s">
        <v>354</v>
      </c>
      <c r="CC367" s="114" t="s">
        <v>471</v>
      </c>
      <c r="CD367" s="114" t="s">
        <v>472</v>
      </c>
      <c r="CE367" s="115">
        <v>1759.45</v>
      </c>
      <c r="CF367" s="115">
        <v>25.0</v>
      </c>
      <c r="CG367" s="115">
        <v>23.0</v>
      </c>
      <c r="CH367" s="114" t="s">
        <v>24</v>
      </c>
      <c r="CI367" s="114"/>
      <c r="CJ367" s="114"/>
      <c r="CK367" s="114" t="s">
        <v>372</v>
      </c>
      <c r="CL367" s="116">
        <v>46179.0</v>
      </c>
      <c r="CM367" s="114" t="s">
        <v>358</v>
      </c>
    </row>
    <row r="368">
      <c r="A368" s="117" t="s">
        <v>457</v>
      </c>
      <c r="B368" s="117" t="s">
        <v>530</v>
      </c>
      <c r="C368" s="117" t="s">
        <v>25</v>
      </c>
      <c r="D368" s="117" t="s">
        <v>459</v>
      </c>
      <c r="E368" s="117" t="s">
        <v>349</v>
      </c>
      <c r="F368" s="117"/>
      <c r="G368" s="117"/>
      <c r="H368" s="117"/>
      <c r="I368" s="118">
        <v>21601.0</v>
      </c>
      <c r="J368" s="117" t="s">
        <v>876</v>
      </c>
      <c r="K368" s="117" t="s">
        <v>460</v>
      </c>
      <c r="L368" s="119">
        <v>45813.0</v>
      </c>
      <c r="M368" s="117" t="s">
        <v>428</v>
      </c>
      <c r="N368" s="118">
        <v>6.0</v>
      </c>
      <c r="O368" s="117" t="s">
        <v>352</v>
      </c>
      <c r="P368" s="117" t="s">
        <v>975</v>
      </c>
      <c r="Q368" s="118">
        <v>0.0</v>
      </c>
      <c r="R368" s="118"/>
      <c r="S368" s="118"/>
      <c r="T368" s="118"/>
      <c r="U368" s="118"/>
      <c r="V368" s="118">
        <v>0.0</v>
      </c>
      <c r="W368" s="118"/>
      <c r="X368" s="118"/>
      <c r="Y368" s="118"/>
      <c r="Z368" s="118"/>
      <c r="AA368" s="118"/>
      <c r="AB368" s="118"/>
      <c r="AC368" s="118"/>
      <c r="AD368" s="118"/>
      <c r="AE368" s="118"/>
      <c r="AF368" s="118"/>
      <c r="AG368" s="118">
        <v>0.0</v>
      </c>
      <c r="AH368" s="118">
        <v>0.0</v>
      </c>
      <c r="AI368" s="118"/>
      <c r="AJ368" s="118"/>
      <c r="AK368" s="118"/>
      <c r="AL368" s="118"/>
      <c r="AM368" s="118"/>
      <c r="AN368" s="118"/>
      <c r="AO368" s="118"/>
      <c r="AP368" s="118"/>
      <c r="AQ368" s="118"/>
      <c r="AR368" s="118"/>
      <c r="AS368" s="118"/>
      <c r="AT368" s="118"/>
      <c r="AU368" s="118"/>
      <c r="AV368" s="118"/>
      <c r="AW368" s="118">
        <v>11970.592347980528</v>
      </c>
      <c r="AX368" s="118">
        <v>-12021.024145751006</v>
      </c>
      <c r="AY368" s="118">
        <v>11040.193759615198</v>
      </c>
      <c r="AZ368" s="118">
        <v>-5794.335235738049</v>
      </c>
      <c r="BA368" s="118">
        <v>3411.427416591509</v>
      </c>
      <c r="BB368" s="118">
        <v>-1081.677850111323</v>
      </c>
      <c r="BC368" s="118">
        <v>2532.8733071140095</v>
      </c>
      <c r="BD368" s="118">
        <v>-402.96743745442825</v>
      </c>
      <c r="BE368" s="118">
        <v>2452.8131968113967</v>
      </c>
      <c r="BF368" s="118">
        <v>-2252.9694999907915</v>
      </c>
      <c r="BG368" s="118"/>
      <c r="BH368" s="118"/>
      <c r="BI368" s="118"/>
      <c r="BJ368" s="118"/>
      <c r="BK368" s="118"/>
      <c r="BL368" s="118"/>
      <c r="BM368" s="118"/>
      <c r="BN368" s="118"/>
      <c r="BO368" s="118">
        <v>0.0</v>
      </c>
      <c r="BP368" s="118">
        <v>0.0</v>
      </c>
      <c r="BQ368" s="118"/>
      <c r="BR368" s="118"/>
      <c r="BS368" s="118">
        <v>0.0</v>
      </c>
      <c r="BT368" s="118">
        <v>0.0</v>
      </c>
      <c r="BU368" s="118">
        <v>0.0</v>
      </c>
      <c r="BV368" s="118">
        <v>0.0</v>
      </c>
      <c r="BW368" s="118"/>
      <c r="BX368" s="118"/>
      <c r="BY368" s="118"/>
      <c r="BZ368" s="118"/>
      <c r="CA368" s="119"/>
      <c r="CB368" s="117"/>
      <c r="CC368" s="117"/>
      <c r="CD368" s="117"/>
      <c r="CE368" s="118"/>
      <c r="CF368" s="118">
        <v>25.0</v>
      </c>
      <c r="CG368" s="118">
        <v>23.0</v>
      </c>
      <c r="CH368" s="117" t="s">
        <v>247</v>
      </c>
      <c r="CI368" s="117"/>
      <c r="CJ368" s="117"/>
      <c r="CK368" s="117"/>
      <c r="CL368" s="119">
        <v>366.0</v>
      </c>
      <c r="CM368" s="117" t="s">
        <v>358</v>
      </c>
    </row>
    <row r="369">
      <c r="A369" s="114" t="s">
        <v>442</v>
      </c>
      <c r="B369" s="114" t="s">
        <v>443</v>
      </c>
      <c r="C369" s="114" t="s">
        <v>25</v>
      </c>
      <c r="D369" s="114" t="s">
        <v>444</v>
      </c>
      <c r="E369" s="114" t="s">
        <v>349</v>
      </c>
      <c r="F369" s="114"/>
      <c r="G369" s="114"/>
      <c r="H369" s="114"/>
      <c r="I369" s="115">
        <v>20296.0</v>
      </c>
      <c r="J369" s="114" t="s">
        <v>868</v>
      </c>
      <c r="K369" s="114" t="s">
        <v>445</v>
      </c>
      <c r="L369" s="116">
        <v>45813.0</v>
      </c>
      <c r="M369" s="114" t="s">
        <v>351</v>
      </c>
      <c r="N369" s="115">
        <v>6.0</v>
      </c>
      <c r="O369" s="114" t="s">
        <v>352</v>
      </c>
      <c r="P369" s="114" t="s">
        <v>975</v>
      </c>
      <c r="Q369" s="115">
        <v>-1643.4273240453228</v>
      </c>
      <c r="R369" s="115"/>
      <c r="S369" s="115"/>
      <c r="T369" s="115"/>
      <c r="U369" s="115"/>
      <c r="V369" s="115">
        <v>-1643.4273240453228</v>
      </c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>
        <v>0.0</v>
      </c>
      <c r="AH369" s="115">
        <v>0.0</v>
      </c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  <c r="AW369" s="115">
        <v>11184.929088832523</v>
      </c>
      <c r="AX369" s="115">
        <v>-96487.49305941851</v>
      </c>
      <c r="AY369" s="115">
        <v>11594.928030384699</v>
      </c>
      <c r="AZ369" s="115">
        <v>-60142.20204201122</v>
      </c>
      <c r="BA369" s="115">
        <v>12930.636954517982</v>
      </c>
      <c r="BB369" s="115">
        <v>-35958.57908428228</v>
      </c>
      <c r="BC369" s="115">
        <v>10401.70938539422</v>
      </c>
      <c r="BD369" s="115">
        <v>-21905.234858248892</v>
      </c>
      <c r="BE369" s="115">
        <v>17067.10749010234</v>
      </c>
      <c r="BF369" s="115">
        <v>-28591.524147011973</v>
      </c>
      <c r="BG369" s="115"/>
      <c r="BH369" s="115"/>
      <c r="BI369" s="115"/>
      <c r="BJ369" s="115"/>
      <c r="BK369" s="115"/>
      <c r="BL369" s="115"/>
      <c r="BM369" s="115"/>
      <c r="BN369" s="115"/>
      <c r="BO369" s="115">
        <v>0.0</v>
      </c>
      <c r="BP369" s="115">
        <v>0.0</v>
      </c>
      <c r="BQ369" s="115"/>
      <c r="BR369" s="115"/>
      <c r="BS369" s="115">
        <v>0.0</v>
      </c>
      <c r="BT369" s="115">
        <v>0.0</v>
      </c>
      <c r="BU369" s="115">
        <v>0.0</v>
      </c>
      <c r="BV369" s="115">
        <v>0.0</v>
      </c>
      <c r="BW369" s="115"/>
      <c r="BX369" s="115"/>
      <c r="BY369" s="115"/>
      <c r="BZ369" s="115"/>
      <c r="CA369" s="116">
        <v>45813.0</v>
      </c>
      <c r="CB369" s="114" t="s">
        <v>384</v>
      </c>
      <c r="CC369" s="114" t="s">
        <v>391</v>
      </c>
      <c r="CD369" s="114" t="s">
        <v>446</v>
      </c>
      <c r="CE369" s="115">
        <v>5420.74</v>
      </c>
      <c r="CF369" s="115">
        <v>25.0</v>
      </c>
      <c r="CG369" s="115">
        <v>23.0</v>
      </c>
      <c r="CH369" s="114" t="s">
        <v>247</v>
      </c>
      <c r="CI369" s="114"/>
      <c r="CJ369" s="114"/>
      <c r="CK369" s="114" t="s">
        <v>372</v>
      </c>
      <c r="CL369" s="116">
        <v>46179.0</v>
      </c>
      <c r="CM369" s="114" t="s">
        <v>358</v>
      </c>
    </row>
    <row r="370">
      <c r="A370" s="117" t="s">
        <v>433</v>
      </c>
      <c r="B370" s="117" t="s">
        <v>456</v>
      </c>
      <c r="C370" s="117" t="s">
        <v>27</v>
      </c>
      <c r="D370" s="117" t="s">
        <v>426</v>
      </c>
      <c r="E370" s="117" t="s">
        <v>349</v>
      </c>
      <c r="F370" s="117"/>
      <c r="G370" s="117"/>
      <c r="H370" s="117"/>
      <c r="I370" s="118">
        <v>21648.0</v>
      </c>
      <c r="J370" s="117" t="s">
        <v>870</v>
      </c>
      <c r="K370" s="117" t="s">
        <v>427</v>
      </c>
      <c r="L370" s="119">
        <v>45813.0</v>
      </c>
      <c r="M370" s="117" t="s">
        <v>351</v>
      </c>
      <c r="N370" s="118">
        <v>6.0</v>
      </c>
      <c r="O370" s="117" t="s">
        <v>352</v>
      </c>
      <c r="P370" s="117" t="s">
        <v>975</v>
      </c>
      <c r="Q370" s="118">
        <v>-3130.0886187089263</v>
      </c>
      <c r="R370" s="118"/>
      <c r="S370" s="118"/>
      <c r="T370" s="118"/>
      <c r="U370" s="118"/>
      <c r="V370" s="118">
        <v>-3130.0886187089263</v>
      </c>
      <c r="W370" s="118"/>
      <c r="X370" s="118"/>
      <c r="Y370" s="118"/>
      <c r="Z370" s="118"/>
      <c r="AA370" s="118"/>
      <c r="AB370" s="118"/>
      <c r="AC370" s="118"/>
      <c r="AD370" s="118"/>
      <c r="AE370" s="118"/>
      <c r="AF370" s="118"/>
      <c r="AG370" s="118">
        <v>0.0</v>
      </c>
      <c r="AH370" s="118">
        <v>0.0</v>
      </c>
      <c r="AI370" s="118"/>
      <c r="AJ370" s="118"/>
      <c r="AK370" s="118"/>
      <c r="AL370" s="118"/>
      <c r="AM370" s="118"/>
      <c r="AN370" s="118"/>
      <c r="AO370" s="118"/>
      <c r="AP370" s="118"/>
      <c r="AQ370" s="118"/>
      <c r="AR370" s="118"/>
      <c r="AS370" s="118"/>
      <c r="AT370" s="118"/>
      <c r="AU370" s="118"/>
      <c r="AV370" s="118"/>
      <c r="AW370" s="118">
        <v>10621.757058548501</v>
      </c>
      <c r="AX370" s="118">
        <v>-25350.488058352385</v>
      </c>
      <c r="AY370" s="118">
        <v>9195.38863042815</v>
      </c>
      <c r="AZ370" s="118">
        <v>-14513.810191411256</v>
      </c>
      <c r="BA370" s="118">
        <v>3601.4309988038567</v>
      </c>
      <c r="BB370" s="118">
        <v>-7219.504512863382</v>
      </c>
      <c r="BC370" s="118">
        <v>1339.1728740556773</v>
      </c>
      <c r="BD370" s="118">
        <v>-3023.2294786202256</v>
      </c>
      <c r="BE370" s="118">
        <v>3679.9565934209695</v>
      </c>
      <c r="BF370" s="118">
        <v>-5613.973502915947</v>
      </c>
      <c r="BG370" s="118"/>
      <c r="BH370" s="118"/>
      <c r="BI370" s="118"/>
      <c r="BJ370" s="118"/>
      <c r="BK370" s="118"/>
      <c r="BL370" s="118"/>
      <c r="BM370" s="118"/>
      <c r="BN370" s="118"/>
      <c r="BO370" s="118">
        <v>0.0</v>
      </c>
      <c r="BP370" s="118">
        <v>0.0</v>
      </c>
      <c r="BQ370" s="118"/>
      <c r="BR370" s="118"/>
      <c r="BS370" s="118">
        <v>0.0</v>
      </c>
      <c r="BT370" s="118">
        <v>0.0</v>
      </c>
      <c r="BU370" s="118">
        <v>0.0</v>
      </c>
      <c r="BV370" s="118">
        <v>0.0</v>
      </c>
      <c r="BW370" s="118"/>
      <c r="BX370" s="118"/>
      <c r="BY370" s="118"/>
      <c r="BZ370" s="118"/>
      <c r="CA370" s="119">
        <v>45813.0</v>
      </c>
      <c r="CB370" s="117" t="s">
        <v>369</v>
      </c>
      <c r="CC370" s="117" t="s">
        <v>429</v>
      </c>
      <c r="CD370" s="117" t="s">
        <v>430</v>
      </c>
      <c r="CE370" s="118">
        <v>5729.08</v>
      </c>
      <c r="CF370" s="118">
        <v>25.0</v>
      </c>
      <c r="CG370" s="118">
        <v>23.0</v>
      </c>
      <c r="CH370" s="117" t="s">
        <v>247</v>
      </c>
      <c r="CI370" s="117"/>
      <c r="CJ370" s="117"/>
      <c r="CK370" s="117" t="s">
        <v>372</v>
      </c>
      <c r="CL370" s="119">
        <v>46179.0</v>
      </c>
      <c r="CM370" s="117" t="s">
        <v>358</v>
      </c>
    </row>
    <row r="371">
      <c r="A371" s="114" t="s">
        <v>347</v>
      </c>
      <c r="B371" s="114" t="s">
        <v>118</v>
      </c>
      <c r="C371" s="114" t="s">
        <v>24</v>
      </c>
      <c r="D371" s="114" t="s">
        <v>360</v>
      </c>
      <c r="E371" s="114" t="s">
        <v>349</v>
      </c>
      <c r="F371" s="114"/>
      <c r="G371" s="114"/>
      <c r="H371" s="114"/>
      <c r="I371" s="115">
        <v>20191.0</v>
      </c>
      <c r="J371" s="114" t="s">
        <v>843</v>
      </c>
      <c r="K371" s="114" t="s">
        <v>361</v>
      </c>
      <c r="L371" s="116">
        <v>45813.0</v>
      </c>
      <c r="M371" s="114" t="s">
        <v>351</v>
      </c>
      <c r="N371" s="115">
        <v>6.0</v>
      </c>
      <c r="O371" s="114" t="s">
        <v>352</v>
      </c>
      <c r="P371" s="114" t="s">
        <v>975</v>
      </c>
      <c r="Q371" s="115">
        <v>10.16703510885759</v>
      </c>
      <c r="R371" s="115"/>
      <c r="S371" s="115"/>
      <c r="T371" s="115"/>
      <c r="U371" s="115"/>
      <c r="V371" s="115">
        <v>10.16703510885759</v>
      </c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>
        <v>0.0</v>
      </c>
      <c r="AH371" s="115">
        <v>0.0</v>
      </c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  <c r="AW371" s="115">
        <v>950.0263634964795</v>
      </c>
      <c r="AX371" s="115">
        <v>-13238.900022072998</v>
      </c>
      <c r="AY371" s="115">
        <v>2669.3208073409805</v>
      </c>
      <c r="AZ371" s="115">
        <v>-8563.42626828793</v>
      </c>
      <c r="BA371" s="115">
        <v>943.0202666433984</v>
      </c>
      <c r="BB371" s="115">
        <v>-7845.665677542372</v>
      </c>
      <c r="BC371" s="115">
        <v>1412.62965392721</v>
      </c>
      <c r="BD371" s="115">
        <v>-3905.0116150865942</v>
      </c>
      <c r="BE371" s="115">
        <v>2263.403397487781</v>
      </c>
      <c r="BF371" s="115">
        <v>-6673.66684722737</v>
      </c>
      <c r="BG371" s="115"/>
      <c r="BH371" s="115"/>
      <c r="BI371" s="115"/>
      <c r="BJ371" s="115"/>
      <c r="BK371" s="115"/>
      <c r="BL371" s="115"/>
      <c r="BM371" s="115"/>
      <c r="BN371" s="115"/>
      <c r="BO371" s="115">
        <v>0.0</v>
      </c>
      <c r="BP371" s="115">
        <v>0.0</v>
      </c>
      <c r="BQ371" s="115"/>
      <c r="BR371" s="115"/>
      <c r="BS371" s="115">
        <v>0.0</v>
      </c>
      <c r="BT371" s="115">
        <v>0.0</v>
      </c>
      <c r="BU371" s="115">
        <v>0.0</v>
      </c>
      <c r="BV371" s="115">
        <v>0.0</v>
      </c>
      <c r="BW371" s="115"/>
      <c r="BX371" s="115"/>
      <c r="BY371" s="115"/>
      <c r="BZ371" s="115"/>
      <c r="CA371" s="116">
        <v>45813.0</v>
      </c>
      <c r="CB371" s="114" t="s">
        <v>362</v>
      </c>
      <c r="CC371" s="114" t="s">
        <v>363</v>
      </c>
      <c r="CD371" s="114" t="s">
        <v>364</v>
      </c>
      <c r="CE371" s="115">
        <v>5802.08</v>
      </c>
      <c r="CF371" s="115">
        <v>25.0</v>
      </c>
      <c r="CG371" s="115">
        <v>23.0</v>
      </c>
      <c r="CH371" s="114" t="s">
        <v>24</v>
      </c>
      <c r="CI371" s="114"/>
      <c r="CJ371" s="114"/>
      <c r="CK371" s="114" t="s">
        <v>357</v>
      </c>
      <c r="CL371" s="116">
        <v>46179.0</v>
      </c>
      <c r="CM371" s="114" t="s">
        <v>358</v>
      </c>
    </row>
    <row r="372">
      <c r="A372" s="117" t="s">
        <v>433</v>
      </c>
      <c r="B372" s="117" t="s">
        <v>434</v>
      </c>
      <c r="C372" s="117" t="s">
        <v>27</v>
      </c>
      <c r="D372" s="117" t="s">
        <v>426</v>
      </c>
      <c r="E372" s="117" t="s">
        <v>349</v>
      </c>
      <c r="F372" s="117"/>
      <c r="G372" s="117"/>
      <c r="H372" s="117"/>
      <c r="I372" s="118">
        <v>21649.0</v>
      </c>
      <c r="J372" s="117" t="s">
        <v>880</v>
      </c>
      <c r="K372" s="117" t="s">
        <v>427</v>
      </c>
      <c r="L372" s="119">
        <v>45813.0</v>
      </c>
      <c r="M372" s="117" t="s">
        <v>351</v>
      </c>
      <c r="N372" s="118">
        <v>6.0</v>
      </c>
      <c r="O372" s="117" t="s">
        <v>352</v>
      </c>
      <c r="P372" s="117" t="s">
        <v>975</v>
      </c>
      <c r="Q372" s="118">
        <v>1823.190552355164</v>
      </c>
      <c r="R372" s="118"/>
      <c r="S372" s="118"/>
      <c r="T372" s="118"/>
      <c r="U372" s="118"/>
      <c r="V372" s="118">
        <v>1823.190552355164</v>
      </c>
      <c r="W372" s="118"/>
      <c r="X372" s="118"/>
      <c r="Y372" s="118"/>
      <c r="Z372" s="118"/>
      <c r="AA372" s="118"/>
      <c r="AB372" s="118"/>
      <c r="AC372" s="118"/>
      <c r="AD372" s="118"/>
      <c r="AE372" s="118"/>
      <c r="AF372" s="118"/>
      <c r="AG372" s="118">
        <v>0.0</v>
      </c>
      <c r="AH372" s="118">
        <v>0.0</v>
      </c>
      <c r="AI372" s="118"/>
      <c r="AJ372" s="118"/>
      <c r="AK372" s="118"/>
      <c r="AL372" s="118"/>
      <c r="AM372" s="118"/>
      <c r="AN372" s="118"/>
      <c r="AO372" s="118"/>
      <c r="AP372" s="118"/>
      <c r="AQ372" s="118"/>
      <c r="AR372" s="118"/>
      <c r="AS372" s="118"/>
      <c r="AT372" s="118"/>
      <c r="AU372" s="118"/>
      <c r="AV372" s="118"/>
      <c r="AW372" s="118">
        <v>16172.349781690762</v>
      </c>
      <c r="AX372" s="118">
        <v>-15296.572016524242</v>
      </c>
      <c r="AY372" s="118">
        <v>16801.87012816445</v>
      </c>
      <c r="AZ372" s="118">
        <v>-13282.162500994285</v>
      </c>
      <c r="BA372" s="118">
        <v>4787.187557875283</v>
      </c>
      <c r="BB372" s="118">
        <v>-7595.137964802339</v>
      </c>
      <c r="BC372" s="118">
        <v>6296.618756504383</v>
      </c>
      <c r="BD372" s="118">
        <v>-6401.400708261834</v>
      </c>
      <c r="BE372" s="118">
        <v>4872.271230856857</v>
      </c>
      <c r="BF372" s="118">
        <v>-7575.439686026461</v>
      </c>
      <c r="BG372" s="118"/>
      <c r="BH372" s="118"/>
      <c r="BI372" s="118"/>
      <c r="BJ372" s="118"/>
      <c r="BK372" s="118"/>
      <c r="BL372" s="118"/>
      <c r="BM372" s="118"/>
      <c r="BN372" s="118"/>
      <c r="BO372" s="118">
        <v>0.0</v>
      </c>
      <c r="BP372" s="118">
        <v>0.0</v>
      </c>
      <c r="BQ372" s="118"/>
      <c r="BR372" s="118"/>
      <c r="BS372" s="118">
        <v>0.0</v>
      </c>
      <c r="BT372" s="118">
        <v>0.0</v>
      </c>
      <c r="BU372" s="118">
        <v>0.0</v>
      </c>
      <c r="BV372" s="118">
        <v>0.0</v>
      </c>
      <c r="BW372" s="118"/>
      <c r="BX372" s="118"/>
      <c r="BY372" s="118"/>
      <c r="BZ372" s="118"/>
      <c r="CA372" s="119">
        <v>45813.0</v>
      </c>
      <c r="CB372" s="117" t="s">
        <v>369</v>
      </c>
      <c r="CC372" s="117" t="s">
        <v>429</v>
      </c>
      <c r="CD372" s="117" t="s">
        <v>430</v>
      </c>
      <c r="CE372" s="118">
        <v>5853.44</v>
      </c>
      <c r="CF372" s="118">
        <v>25.0</v>
      </c>
      <c r="CG372" s="118">
        <v>23.0</v>
      </c>
      <c r="CH372" s="117" t="s">
        <v>247</v>
      </c>
      <c r="CI372" s="117"/>
      <c r="CJ372" s="117"/>
      <c r="CK372" s="117" t="s">
        <v>357</v>
      </c>
      <c r="CL372" s="119">
        <v>46179.0</v>
      </c>
      <c r="CM372" s="117" t="s">
        <v>358</v>
      </c>
    </row>
    <row r="373">
      <c r="A373" s="114" t="s">
        <v>424</v>
      </c>
      <c r="B373" s="114" t="s">
        <v>454</v>
      </c>
      <c r="C373" s="114" t="s">
        <v>27</v>
      </c>
      <c r="D373" s="114" t="s">
        <v>426</v>
      </c>
      <c r="E373" s="114" t="s">
        <v>349</v>
      </c>
      <c r="F373" s="114"/>
      <c r="G373" s="114"/>
      <c r="H373" s="114"/>
      <c r="I373" s="115">
        <v>21672.0</v>
      </c>
      <c r="J373" s="114" t="s">
        <v>880</v>
      </c>
      <c r="K373" s="114" t="s">
        <v>427</v>
      </c>
      <c r="L373" s="116">
        <v>45813.0</v>
      </c>
      <c r="M373" s="114" t="s">
        <v>351</v>
      </c>
      <c r="N373" s="115">
        <v>6.0</v>
      </c>
      <c r="O373" s="114" t="s">
        <v>352</v>
      </c>
      <c r="P373" s="114" t="s">
        <v>975</v>
      </c>
      <c r="Q373" s="115">
        <v>1859.4634433421354</v>
      </c>
      <c r="R373" s="115"/>
      <c r="S373" s="115"/>
      <c r="T373" s="115"/>
      <c r="U373" s="115"/>
      <c r="V373" s="115">
        <v>1859.4634433421354</v>
      </c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>
        <v>0.0</v>
      </c>
      <c r="AH373" s="115">
        <v>0.0</v>
      </c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  <c r="AW373" s="115">
        <v>16172.349781690762</v>
      </c>
      <c r="AX373" s="115">
        <v>-15296.572016524242</v>
      </c>
      <c r="AY373" s="115">
        <v>16801.87012816445</v>
      </c>
      <c r="AZ373" s="115">
        <v>-13282.162500994285</v>
      </c>
      <c r="BA373" s="115">
        <v>4787.187557875283</v>
      </c>
      <c r="BB373" s="115">
        <v>-7595.137964802339</v>
      </c>
      <c r="BC373" s="115">
        <v>6296.618756504383</v>
      </c>
      <c r="BD373" s="115">
        <v>-6401.400708261834</v>
      </c>
      <c r="BE373" s="115">
        <v>4872.271230856857</v>
      </c>
      <c r="BF373" s="115">
        <v>-7575.439686026461</v>
      </c>
      <c r="BG373" s="115"/>
      <c r="BH373" s="115"/>
      <c r="BI373" s="115"/>
      <c r="BJ373" s="115"/>
      <c r="BK373" s="115"/>
      <c r="BL373" s="115"/>
      <c r="BM373" s="115"/>
      <c r="BN373" s="115"/>
      <c r="BO373" s="115">
        <v>0.0</v>
      </c>
      <c r="BP373" s="115">
        <v>0.0</v>
      </c>
      <c r="BQ373" s="115"/>
      <c r="BR373" s="115"/>
      <c r="BS373" s="115">
        <v>0.0</v>
      </c>
      <c r="BT373" s="115">
        <v>0.0</v>
      </c>
      <c r="BU373" s="115">
        <v>0.0</v>
      </c>
      <c r="BV373" s="115">
        <v>0.0</v>
      </c>
      <c r="BW373" s="115"/>
      <c r="BX373" s="115"/>
      <c r="BY373" s="115"/>
      <c r="BZ373" s="115"/>
      <c r="CA373" s="116">
        <v>45813.0</v>
      </c>
      <c r="CB373" s="114" t="s">
        <v>369</v>
      </c>
      <c r="CC373" s="114" t="s">
        <v>429</v>
      </c>
      <c r="CD373" s="114" t="s">
        <v>430</v>
      </c>
      <c r="CE373" s="115">
        <v>4640.48</v>
      </c>
      <c r="CF373" s="115">
        <v>25.0</v>
      </c>
      <c r="CG373" s="115">
        <v>23.0</v>
      </c>
      <c r="CH373" s="114" t="s">
        <v>247</v>
      </c>
      <c r="CI373" s="114"/>
      <c r="CJ373" s="114"/>
      <c r="CK373" s="114" t="s">
        <v>357</v>
      </c>
      <c r="CL373" s="116">
        <v>46179.0</v>
      </c>
      <c r="CM373" s="114" t="s">
        <v>358</v>
      </c>
    </row>
    <row r="374">
      <c r="A374" s="117" t="s">
        <v>526</v>
      </c>
      <c r="B374" s="117" t="s">
        <v>540</v>
      </c>
      <c r="C374" s="117" t="s">
        <v>25</v>
      </c>
      <c r="D374" s="117" t="s">
        <v>400</v>
      </c>
      <c r="E374" s="117" t="s">
        <v>349</v>
      </c>
      <c r="F374" s="117"/>
      <c r="G374" s="117"/>
      <c r="H374" s="117"/>
      <c r="I374" s="118">
        <v>19656.0</v>
      </c>
      <c r="J374" s="117" t="s">
        <v>865</v>
      </c>
      <c r="K374" s="117" t="s">
        <v>401</v>
      </c>
      <c r="L374" s="119">
        <v>45813.0</v>
      </c>
      <c r="M374" s="117" t="s">
        <v>351</v>
      </c>
      <c r="N374" s="118">
        <v>6.0</v>
      </c>
      <c r="O374" s="117" t="s">
        <v>352</v>
      </c>
      <c r="P374" s="117" t="s">
        <v>975</v>
      </c>
      <c r="Q374" s="118">
        <v>1193.2564572935403</v>
      </c>
      <c r="R374" s="118"/>
      <c r="S374" s="118"/>
      <c r="T374" s="118"/>
      <c r="U374" s="118"/>
      <c r="V374" s="118">
        <v>1193.2564572935403</v>
      </c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>
        <v>0.0</v>
      </c>
      <c r="AH374" s="118">
        <v>0.0</v>
      </c>
      <c r="AI374" s="118"/>
      <c r="AJ374" s="118"/>
      <c r="AK374" s="118"/>
      <c r="AL374" s="118"/>
      <c r="AM374" s="118"/>
      <c r="AN374" s="118"/>
      <c r="AO374" s="118"/>
      <c r="AP374" s="118"/>
      <c r="AQ374" s="118"/>
      <c r="AR374" s="118"/>
      <c r="AS374" s="118"/>
      <c r="AT374" s="118"/>
      <c r="AU374" s="118"/>
      <c r="AV374" s="118"/>
      <c r="AW374" s="118">
        <v>10892.112605580902</v>
      </c>
      <c r="AX374" s="118">
        <v>-24651.567619473462</v>
      </c>
      <c r="AY374" s="118">
        <v>7385.481928946681</v>
      </c>
      <c r="AZ374" s="118">
        <v>-24118.064305917513</v>
      </c>
      <c r="BA374" s="118">
        <v>9376.774876916748</v>
      </c>
      <c r="BB374" s="118">
        <v>-5201.793424083996</v>
      </c>
      <c r="BC374" s="118">
        <v>6215.003473979511</v>
      </c>
      <c r="BD374" s="118">
        <v>-8590.630634683657</v>
      </c>
      <c r="BE374" s="118">
        <v>11109.99259377399</v>
      </c>
      <c r="BF374" s="118">
        <v>-4559.383980237091</v>
      </c>
      <c r="BG374" s="118"/>
      <c r="BH374" s="118"/>
      <c r="BI374" s="118"/>
      <c r="BJ374" s="118"/>
      <c r="BK374" s="118"/>
      <c r="BL374" s="118"/>
      <c r="BM374" s="118"/>
      <c r="BN374" s="118"/>
      <c r="BO374" s="118">
        <v>0.0</v>
      </c>
      <c r="BP374" s="118">
        <v>0.0</v>
      </c>
      <c r="BQ374" s="118"/>
      <c r="BR374" s="118"/>
      <c r="BS374" s="118">
        <v>0.0</v>
      </c>
      <c r="BT374" s="118">
        <v>0.0</v>
      </c>
      <c r="BU374" s="118">
        <v>0.0</v>
      </c>
      <c r="BV374" s="118">
        <v>0.0</v>
      </c>
      <c r="BW374" s="118"/>
      <c r="BX374" s="118"/>
      <c r="BY374" s="118"/>
      <c r="BZ374" s="118"/>
      <c r="CA374" s="119">
        <v>45813.0</v>
      </c>
      <c r="CB374" s="117" t="s">
        <v>384</v>
      </c>
      <c r="CC374" s="117" t="s">
        <v>391</v>
      </c>
      <c r="CD374" s="117" t="s">
        <v>392</v>
      </c>
      <c r="CE374" s="118">
        <v>12038.78</v>
      </c>
      <c r="CF374" s="118">
        <v>25.0</v>
      </c>
      <c r="CG374" s="118">
        <v>23.0</v>
      </c>
      <c r="CH374" s="117" t="s">
        <v>247</v>
      </c>
      <c r="CI374" s="117"/>
      <c r="CJ374" s="117"/>
      <c r="CK374" s="117" t="s">
        <v>357</v>
      </c>
      <c r="CL374" s="119">
        <v>46179.0</v>
      </c>
      <c r="CM374" s="117" t="s">
        <v>358</v>
      </c>
    </row>
    <row r="375">
      <c r="A375" s="114" t="s">
        <v>533</v>
      </c>
      <c r="B375" s="114" t="s">
        <v>534</v>
      </c>
      <c r="C375" s="114" t="s">
        <v>27</v>
      </c>
      <c r="D375" s="114" t="s">
        <v>426</v>
      </c>
      <c r="E375" s="114" t="s">
        <v>349</v>
      </c>
      <c r="F375" s="114"/>
      <c r="G375" s="114"/>
      <c r="H375" s="114"/>
      <c r="I375" s="115">
        <v>21668.0</v>
      </c>
      <c r="J375" s="114" t="s">
        <v>880</v>
      </c>
      <c r="K375" s="114" t="s">
        <v>427</v>
      </c>
      <c r="L375" s="116">
        <v>45813.0</v>
      </c>
      <c r="M375" s="114" t="s">
        <v>351</v>
      </c>
      <c r="N375" s="115">
        <v>6.0</v>
      </c>
      <c r="O375" s="114" t="s">
        <v>352</v>
      </c>
      <c r="P375" s="114" t="s">
        <v>975</v>
      </c>
      <c r="Q375" s="115">
        <v>-1719.2384473495938</v>
      </c>
      <c r="R375" s="115"/>
      <c r="S375" s="115"/>
      <c r="T375" s="115"/>
      <c r="U375" s="115"/>
      <c r="V375" s="115">
        <v>-1719.2384473495938</v>
      </c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>
        <v>0.0</v>
      </c>
      <c r="AH375" s="115">
        <v>0.0</v>
      </c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  <c r="AW375" s="115">
        <v>16172.349781690762</v>
      </c>
      <c r="AX375" s="115">
        <v>-15296.572016524242</v>
      </c>
      <c r="AY375" s="115">
        <v>16801.87012816445</v>
      </c>
      <c r="AZ375" s="115">
        <v>-13282.162500994285</v>
      </c>
      <c r="BA375" s="115">
        <v>4787.187557875283</v>
      </c>
      <c r="BB375" s="115">
        <v>-7595.137964802339</v>
      </c>
      <c r="BC375" s="115">
        <v>6296.618756504383</v>
      </c>
      <c r="BD375" s="115">
        <v>-6401.400708261834</v>
      </c>
      <c r="BE375" s="115">
        <v>4872.271230856857</v>
      </c>
      <c r="BF375" s="115">
        <v>-7575.439686026461</v>
      </c>
      <c r="BG375" s="115"/>
      <c r="BH375" s="115"/>
      <c r="BI375" s="115"/>
      <c r="BJ375" s="115"/>
      <c r="BK375" s="115"/>
      <c r="BL375" s="115"/>
      <c r="BM375" s="115"/>
      <c r="BN375" s="115"/>
      <c r="BO375" s="115">
        <v>0.0</v>
      </c>
      <c r="BP375" s="115">
        <v>0.0</v>
      </c>
      <c r="BQ375" s="115"/>
      <c r="BR375" s="115"/>
      <c r="BS375" s="115">
        <v>0.0</v>
      </c>
      <c r="BT375" s="115">
        <v>0.0</v>
      </c>
      <c r="BU375" s="115">
        <v>0.0</v>
      </c>
      <c r="BV375" s="115">
        <v>0.0</v>
      </c>
      <c r="BW375" s="115"/>
      <c r="BX375" s="115"/>
      <c r="BY375" s="115"/>
      <c r="BZ375" s="115"/>
      <c r="CA375" s="116">
        <v>45813.0</v>
      </c>
      <c r="CB375" s="114" t="s">
        <v>369</v>
      </c>
      <c r="CC375" s="114" t="s">
        <v>429</v>
      </c>
      <c r="CD375" s="114" t="s">
        <v>430</v>
      </c>
      <c r="CE375" s="115">
        <v>2898.34</v>
      </c>
      <c r="CF375" s="115">
        <v>25.0</v>
      </c>
      <c r="CG375" s="115">
        <v>23.0</v>
      </c>
      <c r="CH375" s="114" t="s">
        <v>247</v>
      </c>
      <c r="CI375" s="114"/>
      <c r="CJ375" s="114"/>
      <c r="CK375" s="114" t="s">
        <v>372</v>
      </c>
      <c r="CL375" s="116">
        <v>46179.0</v>
      </c>
      <c r="CM375" s="114" t="s">
        <v>358</v>
      </c>
    </row>
    <row r="376">
      <c r="A376" s="117" t="s">
        <v>439</v>
      </c>
      <c r="B376" s="117" t="s">
        <v>440</v>
      </c>
      <c r="C376" s="117" t="s">
        <v>25</v>
      </c>
      <c r="D376" s="117" t="s">
        <v>382</v>
      </c>
      <c r="E376" s="117" t="s">
        <v>349</v>
      </c>
      <c r="F376" s="117"/>
      <c r="G376" s="117"/>
      <c r="H376" s="117"/>
      <c r="I376" s="118">
        <v>13110.0</v>
      </c>
      <c r="J376" s="117" t="s">
        <v>868</v>
      </c>
      <c r="K376" s="117" t="s">
        <v>383</v>
      </c>
      <c r="L376" s="119">
        <v>45813.0</v>
      </c>
      <c r="M376" s="117" t="s">
        <v>351</v>
      </c>
      <c r="N376" s="118">
        <v>6.0</v>
      </c>
      <c r="O376" s="117" t="s">
        <v>352</v>
      </c>
      <c r="P376" s="117" t="s">
        <v>975</v>
      </c>
      <c r="Q376" s="118">
        <v>-1223.3616893803085</v>
      </c>
      <c r="R376" s="118"/>
      <c r="S376" s="118"/>
      <c r="T376" s="118"/>
      <c r="U376" s="118"/>
      <c r="V376" s="118">
        <v>-1223.3616893803085</v>
      </c>
      <c r="W376" s="118"/>
      <c r="X376" s="118"/>
      <c r="Y376" s="118"/>
      <c r="Z376" s="118"/>
      <c r="AA376" s="118"/>
      <c r="AB376" s="118"/>
      <c r="AC376" s="118"/>
      <c r="AD376" s="118"/>
      <c r="AE376" s="118"/>
      <c r="AF376" s="118"/>
      <c r="AG376" s="118">
        <v>0.0</v>
      </c>
      <c r="AH376" s="118">
        <v>0.0</v>
      </c>
      <c r="AI376" s="118"/>
      <c r="AJ376" s="118"/>
      <c r="AK376" s="118"/>
      <c r="AL376" s="118"/>
      <c r="AM376" s="118"/>
      <c r="AN376" s="118"/>
      <c r="AO376" s="118"/>
      <c r="AP376" s="118"/>
      <c r="AQ376" s="118"/>
      <c r="AR376" s="118"/>
      <c r="AS376" s="118"/>
      <c r="AT376" s="118"/>
      <c r="AU376" s="118"/>
      <c r="AV376" s="118"/>
      <c r="AW376" s="118">
        <v>11184.929088832523</v>
      </c>
      <c r="AX376" s="118">
        <v>-96487.49305941851</v>
      </c>
      <c r="AY376" s="118">
        <v>11594.928030384699</v>
      </c>
      <c r="AZ376" s="118">
        <v>-60142.20204201122</v>
      </c>
      <c r="BA376" s="118">
        <v>12930.636954517982</v>
      </c>
      <c r="BB376" s="118">
        <v>-35958.57908428228</v>
      </c>
      <c r="BC376" s="118">
        <v>10401.70938539422</v>
      </c>
      <c r="BD376" s="118">
        <v>-21905.234858248892</v>
      </c>
      <c r="BE376" s="118">
        <v>17067.10749010234</v>
      </c>
      <c r="BF376" s="118">
        <v>-28591.524147011973</v>
      </c>
      <c r="BG376" s="118"/>
      <c r="BH376" s="118"/>
      <c r="BI376" s="118"/>
      <c r="BJ376" s="118"/>
      <c r="BK376" s="118"/>
      <c r="BL376" s="118"/>
      <c r="BM376" s="118"/>
      <c r="BN376" s="118"/>
      <c r="BO376" s="118">
        <v>0.0</v>
      </c>
      <c r="BP376" s="118">
        <v>0.0</v>
      </c>
      <c r="BQ376" s="118"/>
      <c r="BR376" s="118"/>
      <c r="BS376" s="118">
        <v>0.0</v>
      </c>
      <c r="BT376" s="118">
        <v>0.0</v>
      </c>
      <c r="BU376" s="118">
        <v>0.0</v>
      </c>
      <c r="BV376" s="118">
        <v>0.0</v>
      </c>
      <c r="BW376" s="118"/>
      <c r="BX376" s="118"/>
      <c r="BY376" s="118"/>
      <c r="BZ376" s="118"/>
      <c r="CA376" s="119">
        <v>45813.0</v>
      </c>
      <c r="CB376" s="117" t="s">
        <v>384</v>
      </c>
      <c r="CC376" s="117" t="s">
        <v>385</v>
      </c>
      <c r="CD376" s="117" t="s">
        <v>386</v>
      </c>
      <c r="CE376" s="118">
        <v>11313.26</v>
      </c>
      <c r="CF376" s="118">
        <v>25.0</v>
      </c>
      <c r="CG376" s="118">
        <v>23.0</v>
      </c>
      <c r="CH376" s="117" t="s">
        <v>247</v>
      </c>
      <c r="CI376" s="117"/>
      <c r="CJ376" s="117"/>
      <c r="CK376" s="117" t="s">
        <v>372</v>
      </c>
      <c r="CL376" s="119">
        <v>46179.0</v>
      </c>
      <c r="CM376" s="117" t="s">
        <v>358</v>
      </c>
    </row>
    <row r="377">
      <c r="A377" s="114" t="s">
        <v>457</v>
      </c>
      <c r="B377" s="114" t="s">
        <v>458</v>
      </c>
      <c r="C377" s="114" t="s">
        <v>25</v>
      </c>
      <c r="D377" s="114" t="s">
        <v>459</v>
      </c>
      <c r="E377" s="114" t="s">
        <v>349</v>
      </c>
      <c r="F377" s="114"/>
      <c r="G377" s="114"/>
      <c r="H377" s="114"/>
      <c r="I377" s="115">
        <v>21710.0</v>
      </c>
      <c r="J377" s="114" t="s">
        <v>880</v>
      </c>
      <c r="K377" s="114" t="s">
        <v>460</v>
      </c>
      <c r="L377" s="116">
        <v>45813.0</v>
      </c>
      <c r="M377" s="114" t="s">
        <v>351</v>
      </c>
      <c r="N377" s="115">
        <v>6.0</v>
      </c>
      <c r="O377" s="114" t="s">
        <v>352</v>
      </c>
      <c r="P377" s="114" t="s">
        <v>975</v>
      </c>
      <c r="Q377" s="115">
        <v>-88.816024272731</v>
      </c>
      <c r="R377" s="115"/>
      <c r="S377" s="115"/>
      <c r="T377" s="115"/>
      <c r="U377" s="115"/>
      <c r="V377" s="115">
        <v>-88.816024272731</v>
      </c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>
        <v>0.0</v>
      </c>
      <c r="AH377" s="115">
        <v>0.0</v>
      </c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  <c r="AW377" s="115">
        <v>16172.349781690762</v>
      </c>
      <c r="AX377" s="115">
        <v>-15296.572016524242</v>
      </c>
      <c r="AY377" s="115">
        <v>16801.87012816445</v>
      </c>
      <c r="AZ377" s="115">
        <v>-13282.162500994285</v>
      </c>
      <c r="BA377" s="115">
        <v>4787.187557875283</v>
      </c>
      <c r="BB377" s="115">
        <v>-7595.137964802339</v>
      </c>
      <c r="BC377" s="115">
        <v>6296.618756504383</v>
      </c>
      <c r="BD377" s="115">
        <v>-6401.400708261834</v>
      </c>
      <c r="BE377" s="115">
        <v>4872.271230856857</v>
      </c>
      <c r="BF377" s="115">
        <v>-7575.439686026461</v>
      </c>
      <c r="BG377" s="115"/>
      <c r="BH377" s="115"/>
      <c r="BI377" s="115"/>
      <c r="BJ377" s="115"/>
      <c r="BK377" s="115"/>
      <c r="BL377" s="115"/>
      <c r="BM377" s="115"/>
      <c r="BN377" s="115"/>
      <c r="BO377" s="115">
        <v>0.0</v>
      </c>
      <c r="BP377" s="115">
        <v>0.0</v>
      </c>
      <c r="BQ377" s="115"/>
      <c r="BR377" s="115"/>
      <c r="BS377" s="115">
        <v>0.0</v>
      </c>
      <c r="BT377" s="115">
        <v>0.0</v>
      </c>
      <c r="BU377" s="115">
        <v>0.0</v>
      </c>
      <c r="BV377" s="115">
        <v>0.0</v>
      </c>
      <c r="BW377" s="115"/>
      <c r="BX377" s="115"/>
      <c r="BY377" s="115"/>
      <c r="BZ377" s="115"/>
      <c r="CA377" s="116">
        <v>45813.0</v>
      </c>
      <c r="CB377" s="114" t="s">
        <v>384</v>
      </c>
      <c r="CC377" s="114" t="s">
        <v>461</v>
      </c>
      <c r="CD377" s="114" t="s">
        <v>462</v>
      </c>
      <c r="CE377" s="115">
        <v>3140.19</v>
      </c>
      <c r="CF377" s="115">
        <v>25.0</v>
      </c>
      <c r="CG377" s="115">
        <v>23.0</v>
      </c>
      <c r="CH377" s="114" t="s">
        <v>247</v>
      </c>
      <c r="CI377" s="114"/>
      <c r="CJ377" s="114"/>
      <c r="CK377" s="114" t="s">
        <v>372</v>
      </c>
      <c r="CL377" s="116">
        <v>46179.0</v>
      </c>
      <c r="CM377" s="114" t="s">
        <v>358</v>
      </c>
    </row>
    <row r="378">
      <c r="A378" s="117" t="s">
        <v>449</v>
      </c>
      <c r="B378" s="117" t="s">
        <v>453</v>
      </c>
      <c r="C378" s="117" t="s">
        <v>25</v>
      </c>
      <c r="D378" s="117" t="s">
        <v>389</v>
      </c>
      <c r="E378" s="117" t="s">
        <v>349</v>
      </c>
      <c r="F378" s="117"/>
      <c r="G378" s="117"/>
      <c r="H378" s="117"/>
      <c r="I378" s="118">
        <v>16499.0</v>
      </c>
      <c r="J378" s="117" t="s">
        <v>872</v>
      </c>
      <c r="K378" s="117" t="s">
        <v>390</v>
      </c>
      <c r="L378" s="119">
        <v>45813.0</v>
      </c>
      <c r="M378" s="117" t="s">
        <v>351</v>
      </c>
      <c r="N378" s="118">
        <v>6.0</v>
      </c>
      <c r="O378" s="117" t="s">
        <v>352</v>
      </c>
      <c r="P378" s="117" t="s">
        <v>975</v>
      </c>
      <c r="Q378" s="118">
        <v>-10947.471409006655</v>
      </c>
      <c r="R378" s="118"/>
      <c r="S378" s="118"/>
      <c r="T378" s="118"/>
      <c r="U378" s="118"/>
      <c r="V378" s="118">
        <v>-10947.471409006655</v>
      </c>
      <c r="W378" s="118"/>
      <c r="X378" s="118"/>
      <c r="Y378" s="118"/>
      <c r="Z378" s="118"/>
      <c r="AA378" s="118"/>
      <c r="AB378" s="118"/>
      <c r="AC378" s="118"/>
      <c r="AD378" s="118"/>
      <c r="AE378" s="118"/>
      <c r="AF378" s="118"/>
      <c r="AG378" s="118">
        <v>0.0</v>
      </c>
      <c r="AH378" s="118">
        <v>0.0</v>
      </c>
      <c r="AI378" s="118"/>
      <c r="AJ378" s="118"/>
      <c r="AK378" s="118"/>
      <c r="AL378" s="118"/>
      <c r="AM378" s="118"/>
      <c r="AN378" s="118"/>
      <c r="AO378" s="118"/>
      <c r="AP378" s="118"/>
      <c r="AQ378" s="118"/>
      <c r="AR378" s="118"/>
      <c r="AS378" s="118"/>
      <c r="AT378" s="118"/>
      <c r="AU378" s="118"/>
      <c r="AV378" s="118"/>
      <c r="AW378" s="118">
        <v>2970.0519961017744</v>
      </c>
      <c r="AX378" s="118">
        <v>-58717.525687919</v>
      </c>
      <c r="AY378" s="118">
        <v>3737.725115247782</v>
      </c>
      <c r="AZ378" s="118">
        <v>-38368.80539606089</v>
      </c>
      <c r="BA378" s="118">
        <v>1621.0731061953559</v>
      </c>
      <c r="BB378" s="118">
        <v>-22664.90598191125</v>
      </c>
      <c r="BC378" s="118">
        <v>3999.133165609376</v>
      </c>
      <c r="BD378" s="118">
        <v>-11917.965783282878</v>
      </c>
      <c r="BE378" s="118">
        <v>7172.219242483462</v>
      </c>
      <c r="BF378" s="118">
        <v>-20297.219500525858</v>
      </c>
      <c r="BG378" s="118"/>
      <c r="BH378" s="118"/>
      <c r="BI378" s="118"/>
      <c r="BJ378" s="118"/>
      <c r="BK378" s="118"/>
      <c r="BL378" s="118"/>
      <c r="BM378" s="118"/>
      <c r="BN378" s="118"/>
      <c r="BO378" s="118">
        <v>0.0</v>
      </c>
      <c r="BP378" s="118">
        <v>0.0</v>
      </c>
      <c r="BQ378" s="118"/>
      <c r="BR378" s="118"/>
      <c r="BS378" s="118">
        <v>0.0</v>
      </c>
      <c r="BT378" s="118">
        <v>0.0</v>
      </c>
      <c r="BU378" s="118">
        <v>0.0</v>
      </c>
      <c r="BV378" s="118">
        <v>0.0</v>
      </c>
      <c r="BW378" s="118"/>
      <c r="BX378" s="118"/>
      <c r="BY378" s="118"/>
      <c r="BZ378" s="118"/>
      <c r="CA378" s="119">
        <v>45813.0</v>
      </c>
      <c r="CB378" s="117" t="s">
        <v>384</v>
      </c>
      <c r="CC378" s="117" t="s">
        <v>391</v>
      </c>
      <c r="CD378" s="117" t="s">
        <v>392</v>
      </c>
      <c r="CE378" s="118">
        <v>21871.27</v>
      </c>
      <c r="CF378" s="118">
        <v>25.0</v>
      </c>
      <c r="CG378" s="118">
        <v>23.0</v>
      </c>
      <c r="CH378" s="117" t="s">
        <v>247</v>
      </c>
      <c r="CI378" s="117"/>
      <c r="CJ378" s="117"/>
      <c r="CK378" s="117" t="s">
        <v>372</v>
      </c>
      <c r="CL378" s="119">
        <v>46179.0</v>
      </c>
      <c r="CM378" s="117" t="s">
        <v>358</v>
      </c>
    </row>
    <row r="379">
      <c r="A379" s="114" t="s">
        <v>449</v>
      </c>
      <c r="B379" s="114" t="s">
        <v>452</v>
      </c>
      <c r="C379" s="114" t="s">
        <v>25</v>
      </c>
      <c r="D379" s="114" t="s">
        <v>389</v>
      </c>
      <c r="E379" s="114" t="s">
        <v>349</v>
      </c>
      <c r="F379" s="114"/>
      <c r="G379" s="114"/>
      <c r="H379" s="114"/>
      <c r="I379" s="115">
        <v>18140.0</v>
      </c>
      <c r="J379" s="114" t="s">
        <v>868</v>
      </c>
      <c r="K379" s="114" t="s">
        <v>390</v>
      </c>
      <c r="L379" s="116">
        <v>45813.0</v>
      </c>
      <c r="M379" s="114" t="s">
        <v>351</v>
      </c>
      <c r="N379" s="115">
        <v>6.0</v>
      </c>
      <c r="O379" s="114" t="s">
        <v>352</v>
      </c>
      <c r="P379" s="114" t="s">
        <v>975</v>
      </c>
      <c r="Q379" s="115">
        <v>-10579.140355986377</v>
      </c>
      <c r="R379" s="115"/>
      <c r="S379" s="115"/>
      <c r="T379" s="115"/>
      <c r="U379" s="115"/>
      <c r="V379" s="115">
        <v>-10579.140355986377</v>
      </c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>
        <v>0.0</v>
      </c>
      <c r="AH379" s="115">
        <v>0.0</v>
      </c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  <c r="AW379" s="115">
        <v>11184.929088832523</v>
      </c>
      <c r="AX379" s="115">
        <v>-96487.49305941851</v>
      </c>
      <c r="AY379" s="115">
        <v>11594.928030384699</v>
      </c>
      <c r="AZ379" s="115">
        <v>-60142.20204201122</v>
      </c>
      <c r="BA379" s="115">
        <v>12930.636954517982</v>
      </c>
      <c r="BB379" s="115">
        <v>-35958.57908428228</v>
      </c>
      <c r="BC379" s="115">
        <v>10401.70938539422</v>
      </c>
      <c r="BD379" s="115">
        <v>-21905.234858248892</v>
      </c>
      <c r="BE379" s="115">
        <v>17067.10749010234</v>
      </c>
      <c r="BF379" s="115">
        <v>-28591.524147011973</v>
      </c>
      <c r="BG379" s="115"/>
      <c r="BH379" s="115"/>
      <c r="BI379" s="115"/>
      <c r="BJ379" s="115"/>
      <c r="BK379" s="115"/>
      <c r="BL379" s="115"/>
      <c r="BM379" s="115"/>
      <c r="BN379" s="115"/>
      <c r="BO379" s="115">
        <v>0.0</v>
      </c>
      <c r="BP379" s="115">
        <v>0.0</v>
      </c>
      <c r="BQ379" s="115"/>
      <c r="BR379" s="115"/>
      <c r="BS379" s="115">
        <v>0.0</v>
      </c>
      <c r="BT379" s="115">
        <v>0.0</v>
      </c>
      <c r="BU379" s="115">
        <v>0.0</v>
      </c>
      <c r="BV379" s="115">
        <v>0.0</v>
      </c>
      <c r="BW379" s="115"/>
      <c r="BX379" s="115"/>
      <c r="BY379" s="115"/>
      <c r="BZ379" s="115"/>
      <c r="CA379" s="116">
        <v>45813.0</v>
      </c>
      <c r="CB379" s="114" t="s">
        <v>384</v>
      </c>
      <c r="CC379" s="114" t="s">
        <v>391</v>
      </c>
      <c r="CD379" s="114" t="s">
        <v>392</v>
      </c>
      <c r="CE379" s="115">
        <v>10204.41</v>
      </c>
      <c r="CF379" s="115">
        <v>25.0</v>
      </c>
      <c r="CG379" s="115">
        <v>23.0</v>
      </c>
      <c r="CH379" s="114" t="s">
        <v>247</v>
      </c>
      <c r="CI379" s="114"/>
      <c r="CJ379" s="114"/>
      <c r="CK379" s="114" t="s">
        <v>372</v>
      </c>
      <c r="CL379" s="116">
        <v>46179.0</v>
      </c>
      <c r="CM379" s="114" t="s">
        <v>358</v>
      </c>
    </row>
    <row r="380">
      <c r="A380" s="117" t="s">
        <v>431</v>
      </c>
      <c r="B380" s="117" t="s">
        <v>432</v>
      </c>
      <c r="C380" s="117" t="s">
        <v>27</v>
      </c>
      <c r="D380" s="117" t="s">
        <v>426</v>
      </c>
      <c r="E380" s="117" t="s">
        <v>349</v>
      </c>
      <c r="F380" s="117"/>
      <c r="G380" s="117"/>
      <c r="H380" s="117"/>
      <c r="I380" s="118">
        <v>21667.0</v>
      </c>
      <c r="J380" s="117" t="s">
        <v>867</v>
      </c>
      <c r="K380" s="117" t="s">
        <v>427</v>
      </c>
      <c r="L380" s="119">
        <v>45813.0</v>
      </c>
      <c r="M380" s="117" t="s">
        <v>351</v>
      </c>
      <c r="N380" s="118">
        <v>6.0</v>
      </c>
      <c r="O380" s="117" t="s">
        <v>352</v>
      </c>
      <c r="P380" s="117" t="s">
        <v>975</v>
      </c>
      <c r="Q380" s="118">
        <v>-2743.0141626303484</v>
      </c>
      <c r="R380" s="118"/>
      <c r="S380" s="118"/>
      <c r="T380" s="118"/>
      <c r="U380" s="118"/>
      <c r="V380" s="118">
        <v>-2743.0141626303484</v>
      </c>
      <c r="W380" s="118"/>
      <c r="X380" s="118"/>
      <c r="Y380" s="118"/>
      <c r="Z380" s="118"/>
      <c r="AA380" s="118"/>
      <c r="AB380" s="118"/>
      <c r="AC380" s="118"/>
      <c r="AD380" s="118"/>
      <c r="AE380" s="118"/>
      <c r="AF380" s="118"/>
      <c r="AG380" s="118">
        <v>0.0</v>
      </c>
      <c r="AH380" s="118">
        <v>0.0</v>
      </c>
      <c r="AI380" s="118"/>
      <c r="AJ380" s="118"/>
      <c r="AK380" s="118"/>
      <c r="AL380" s="118"/>
      <c r="AM380" s="118"/>
      <c r="AN380" s="118"/>
      <c r="AO380" s="118"/>
      <c r="AP380" s="118"/>
      <c r="AQ380" s="118"/>
      <c r="AR380" s="118"/>
      <c r="AS380" s="118"/>
      <c r="AT380" s="118"/>
      <c r="AU380" s="118"/>
      <c r="AV380" s="118"/>
      <c r="AW380" s="118">
        <v>8319.26321266004</v>
      </c>
      <c r="AX380" s="118">
        <v>-62629.10855342095</v>
      </c>
      <c r="AY380" s="118">
        <v>8790.517863738292</v>
      </c>
      <c r="AZ380" s="118">
        <v>-43103.934644681554</v>
      </c>
      <c r="BA380" s="118">
        <v>8604.319626553943</v>
      </c>
      <c r="BB380" s="118">
        <v>-15137.515413010975</v>
      </c>
      <c r="BC380" s="118">
        <v>7409.8299574968605</v>
      </c>
      <c r="BD380" s="118">
        <v>-19005.687974870165</v>
      </c>
      <c r="BE380" s="118">
        <v>15920.471946069014</v>
      </c>
      <c r="BF380" s="118">
        <v>-10857.80971515274</v>
      </c>
      <c r="BG380" s="118"/>
      <c r="BH380" s="118"/>
      <c r="BI380" s="118"/>
      <c r="BJ380" s="118"/>
      <c r="BK380" s="118"/>
      <c r="BL380" s="118"/>
      <c r="BM380" s="118"/>
      <c r="BN380" s="118"/>
      <c r="BO380" s="118">
        <v>0.0</v>
      </c>
      <c r="BP380" s="118">
        <v>0.0</v>
      </c>
      <c r="BQ380" s="118"/>
      <c r="BR380" s="118"/>
      <c r="BS380" s="118">
        <v>0.0</v>
      </c>
      <c r="BT380" s="118">
        <v>0.0</v>
      </c>
      <c r="BU380" s="118">
        <v>0.0</v>
      </c>
      <c r="BV380" s="118">
        <v>0.0</v>
      </c>
      <c r="BW380" s="118"/>
      <c r="BX380" s="118"/>
      <c r="BY380" s="118"/>
      <c r="BZ380" s="118"/>
      <c r="CA380" s="119">
        <v>45813.0</v>
      </c>
      <c r="CB380" s="117" t="s">
        <v>369</v>
      </c>
      <c r="CC380" s="117" t="s">
        <v>429</v>
      </c>
      <c r="CD380" s="117" t="s">
        <v>430</v>
      </c>
      <c r="CE380" s="118">
        <v>10767.96</v>
      </c>
      <c r="CF380" s="118">
        <v>25.0</v>
      </c>
      <c r="CG380" s="118">
        <v>23.0</v>
      </c>
      <c r="CH380" s="117" t="s">
        <v>247</v>
      </c>
      <c r="CI380" s="117"/>
      <c r="CJ380" s="117"/>
      <c r="CK380" s="117" t="s">
        <v>372</v>
      </c>
      <c r="CL380" s="119">
        <v>46179.0</v>
      </c>
      <c r="CM380" s="117" t="s">
        <v>358</v>
      </c>
    </row>
    <row r="381">
      <c r="A381" s="114" t="s">
        <v>433</v>
      </c>
      <c r="B381" s="114" t="s">
        <v>598</v>
      </c>
      <c r="C381" s="114" t="s">
        <v>27</v>
      </c>
      <c r="D381" s="114" t="s">
        <v>426</v>
      </c>
      <c r="E381" s="114" t="s">
        <v>349</v>
      </c>
      <c r="F381" s="114"/>
      <c r="G381" s="114"/>
      <c r="H381" s="114"/>
      <c r="I381" s="115">
        <v>21658.0</v>
      </c>
      <c r="J381" s="114" t="s">
        <v>870</v>
      </c>
      <c r="K381" s="114" t="s">
        <v>427</v>
      </c>
      <c r="L381" s="116">
        <v>45813.0</v>
      </c>
      <c r="M381" s="114" t="s">
        <v>428</v>
      </c>
      <c r="N381" s="115">
        <v>6.0</v>
      </c>
      <c r="O381" s="114" t="s">
        <v>352</v>
      </c>
      <c r="P381" s="114" t="s">
        <v>975</v>
      </c>
      <c r="Q381" s="115">
        <v>-649.0122805909591</v>
      </c>
      <c r="R381" s="115"/>
      <c r="S381" s="115"/>
      <c r="T381" s="115"/>
      <c r="U381" s="115"/>
      <c r="V381" s="115">
        <v>-649.0122805909591</v>
      </c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>
        <v>0.0</v>
      </c>
      <c r="AH381" s="115">
        <v>0.0</v>
      </c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>
        <v>10621.757058548501</v>
      </c>
      <c r="AX381" s="115">
        <v>-25350.488058352385</v>
      </c>
      <c r="AY381" s="115">
        <v>9195.38863042815</v>
      </c>
      <c r="AZ381" s="115">
        <v>-14513.810191411256</v>
      </c>
      <c r="BA381" s="115">
        <v>3601.4309988038567</v>
      </c>
      <c r="BB381" s="115">
        <v>-7219.504512863382</v>
      </c>
      <c r="BC381" s="115">
        <v>1339.1728740556773</v>
      </c>
      <c r="BD381" s="115">
        <v>-3023.2294786202256</v>
      </c>
      <c r="BE381" s="115">
        <v>3679.9565934209695</v>
      </c>
      <c r="BF381" s="115">
        <v>-5613.973502915947</v>
      </c>
      <c r="BG381" s="115"/>
      <c r="BH381" s="115"/>
      <c r="BI381" s="115"/>
      <c r="BJ381" s="115"/>
      <c r="BK381" s="115"/>
      <c r="BL381" s="115"/>
      <c r="BM381" s="115"/>
      <c r="BN381" s="115"/>
      <c r="BO381" s="115">
        <v>0.0</v>
      </c>
      <c r="BP381" s="115">
        <v>0.0</v>
      </c>
      <c r="BQ381" s="115"/>
      <c r="BR381" s="115"/>
      <c r="BS381" s="115">
        <v>0.0</v>
      </c>
      <c r="BT381" s="115">
        <v>0.0</v>
      </c>
      <c r="BU381" s="115">
        <v>0.0</v>
      </c>
      <c r="BV381" s="115">
        <v>0.0</v>
      </c>
      <c r="BW381" s="115"/>
      <c r="BX381" s="115"/>
      <c r="BY381" s="115"/>
      <c r="BZ381" s="115"/>
      <c r="CA381" s="116">
        <v>45813.0</v>
      </c>
      <c r="CB381" s="114" t="s">
        <v>369</v>
      </c>
      <c r="CC381" s="114" t="s">
        <v>429</v>
      </c>
      <c r="CD381" s="114" t="s">
        <v>430</v>
      </c>
      <c r="CE381" s="115">
        <v>9064.52</v>
      </c>
      <c r="CF381" s="115">
        <v>25.0</v>
      </c>
      <c r="CG381" s="115">
        <v>23.0</v>
      </c>
      <c r="CH381" s="114" t="s">
        <v>247</v>
      </c>
      <c r="CI381" s="114"/>
      <c r="CJ381" s="114"/>
      <c r="CK381" s="114" t="s">
        <v>372</v>
      </c>
      <c r="CL381" s="116">
        <v>46179.0</v>
      </c>
      <c r="CM381" s="114" t="s">
        <v>358</v>
      </c>
    </row>
    <row r="382">
      <c r="A382" s="117" t="s">
        <v>463</v>
      </c>
      <c r="B382" s="117" t="s">
        <v>464</v>
      </c>
      <c r="C382" s="117" t="s">
        <v>27</v>
      </c>
      <c r="D382" s="117" t="s">
        <v>411</v>
      </c>
      <c r="E382" s="117" t="s">
        <v>349</v>
      </c>
      <c r="F382" s="117"/>
      <c r="G382" s="117"/>
      <c r="H382" s="117"/>
      <c r="I382" s="118">
        <v>13994.0</v>
      </c>
      <c r="J382" s="117" t="s">
        <v>881</v>
      </c>
      <c r="K382" s="117" t="s">
        <v>412</v>
      </c>
      <c r="L382" s="119">
        <v>45813.0</v>
      </c>
      <c r="M382" s="117" t="s">
        <v>351</v>
      </c>
      <c r="N382" s="118">
        <v>6.0</v>
      </c>
      <c r="O382" s="117" t="s">
        <v>352</v>
      </c>
      <c r="P382" s="117" t="s">
        <v>975</v>
      </c>
      <c r="Q382" s="118">
        <v>-1441.0644363029853</v>
      </c>
      <c r="R382" s="118"/>
      <c r="S382" s="118"/>
      <c r="T382" s="118"/>
      <c r="U382" s="118"/>
      <c r="V382" s="118">
        <v>-1441.0644363029853</v>
      </c>
      <c r="W382" s="118"/>
      <c r="X382" s="118"/>
      <c r="Y382" s="118"/>
      <c r="Z382" s="118"/>
      <c r="AA382" s="118"/>
      <c r="AB382" s="118"/>
      <c r="AC382" s="118"/>
      <c r="AD382" s="118"/>
      <c r="AE382" s="118"/>
      <c r="AF382" s="118"/>
      <c r="AG382" s="118">
        <v>0.0</v>
      </c>
      <c r="AH382" s="118">
        <v>0.0</v>
      </c>
      <c r="AI382" s="118"/>
      <c r="AJ382" s="118"/>
      <c r="AK382" s="118"/>
      <c r="AL382" s="118"/>
      <c r="AM382" s="118"/>
      <c r="AN382" s="118"/>
      <c r="AO382" s="118"/>
      <c r="AP382" s="118"/>
      <c r="AQ382" s="118"/>
      <c r="AR382" s="118"/>
      <c r="AS382" s="118"/>
      <c r="AT382" s="118"/>
      <c r="AU382" s="118"/>
      <c r="AV382" s="118"/>
      <c r="AW382" s="118">
        <v>6965.305421335799</v>
      </c>
      <c r="AX382" s="118">
        <v>-3880.2179142329587</v>
      </c>
      <c r="AY382" s="118">
        <v>1072.4899300638833</v>
      </c>
      <c r="AZ382" s="118">
        <v>-6963.908187609144</v>
      </c>
      <c r="BA382" s="118">
        <v>4698.263846920812</v>
      </c>
      <c r="BB382" s="118">
        <v>-4549.618214629321</v>
      </c>
      <c r="BC382" s="118">
        <v>4608.060786185497</v>
      </c>
      <c r="BD382" s="118">
        <v>-1323.5871379001064</v>
      </c>
      <c r="BE382" s="118">
        <v>1401.816918929196</v>
      </c>
      <c r="BF382" s="118">
        <v>-4537.644934923095</v>
      </c>
      <c r="BG382" s="118"/>
      <c r="BH382" s="118"/>
      <c r="BI382" s="118"/>
      <c r="BJ382" s="118"/>
      <c r="BK382" s="118"/>
      <c r="BL382" s="118"/>
      <c r="BM382" s="118"/>
      <c r="BN382" s="118"/>
      <c r="BO382" s="118">
        <v>0.0</v>
      </c>
      <c r="BP382" s="118">
        <v>0.0</v>
      </c>
      <c r="BQ382" s="118"/>
      <c r="BR382" s="118"/>
      <c r="BS382" s="118">
        <v>0.0</v>
      </c>
      <c r="BT382" s="118">
        <v>0.0</v>
      </c>
      <c r="BU382" s="118">
        <v>0.0</v>
      </c>
      <c r="BV382" s="118">
        <v>0.0</v>
      </c>
      <c r="BW382" s="118"/>
      <c r="BX382" s="118"/>
      <c r="BY382" s="118"/>
      <c r="BZ382" s="118"/>
      <c r="CA382" s="119">
        <v>45813.0</v>
      </c>
      <c r="CB382" s="117" t="s">
        <v>369</v>
      </c>
      <c r="CC382" s="117" t="s">
        <v>370</v>
      </c>
      <c r="CD382" s="117" t="s">
        <v>371</v>
      </c>
      <c r="CE382" s="118">
        <v>3243.1</v>
      </c>
      <c r="CF382" s="118">
        <v>25.0</v>
      </c>
      <c r="CG382" s="118">
        <v>23.0</v>
      </c>
      <c r="CH382" s="117" t="s">
        <v>247</v>
      </c>
      <c r="CI382" s="117"/>
      <c r="CJ382" s="117"/>
      <c r="CK382" s="117" t="s">
        <v>372</v>
      </c>
      <c r="CL382" s="119">
        <v>46179.0</v>
      </c>
      <c r="CM382" s="117" t="s">
        <v>358</v>
      </c>
    </row>
    <row r="383">
      <c r="A383" s="114" t="s">
        <v>523</v>
      </c>
      <c r="B383" s="114" t="s">
        <v>606</v>
      </c>
      <c r="C383" s="114" t="s">
        <v>27</v>
      </c>
      <c r="D383" s="114" t="s">
        <v>490</v>
      </c>
      <c r="E383" s="114" t="s">
        <v>349</v>
      </c>
      <c r="F383" s="114"/>
      <c r="G383" s="114"/>
      <c r="H383" s="114"/>
      <c r="I383" s="115">
        <v>21392.0</v>
      </c>
      <c r="J383" s="114" t="s">
        <v>867</v>
      </c>
      <c r="K383" s="114" t="s">
        <v>491</v>
      </c>
      <c r="L383" s="116">
        <v>45813.0</v>
      </c>
      <c r="M383" s="114" t="s">
        <v>351</v>
      </c>
      <c r="N383" s="115">
        <v>6.0</v>
      </c>
      <c r="O383" s="114" t="s">
        <v>352</v>
      </c>
      <c r="P383" s="114" t="s">
        <v>975</v>
      </c>
      <c r="Q383" s="115">
        <v>-6165.908287055299</v>
      </c>
      <c r="R383" s="115"/>
      <c r="S383" s="115"/>
      <c r="T383" s="115"/>
      <c r="U383" s="115"/>
      <c r="V383" s="115">
        <v>-6165.908287055299</v>
      </c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>
        <v>0.0</v>
      </c>
      <c r="AH383" s="115">
        <v>0.0</v>
      </c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  <c r="AW383" s="115">
        <v>8319.26321266004</v>
      </c>
      <c r="AX383" s="115">
        <v>-62629.10855342095</v>
      </c>
      <c r="AY383" s="115">
        <v>8790.517863738292</v>
      </c>
      <c r="AZ383" s="115">
        <v>-43103.934644681554</v>
      </c>
      <c r="BA383" s="115">
        <v>8604.319626553943</v>
      </c>
      <c r="BB383" s="115">
        <v>-15137.515413010975</v>
      </c>
      <c r="BC383" s="115">
        <v>7409.8299574968605</v>
      </c>
      <c r="BD383" s="115">
        <v>-19005.687974870165</v>
      </c>
      <c r="BE383" s="115">
        <v>15920.471946069014</v>
      </c>
      <c r="BF383" s="115">
        <v>-10857.80971515274</v>
      </c>
      <c r="BG383" s="115"/>
      <c r="BH383" s="115"/>
      <c r="BI383" s="115"/>
      <c r="BJ383" s="115"/>
      <c r="BK383" s="115"/>
      <c r="BL383" s="115"/>
      <c r="BM383" s="115"/>
      <c r="BN383" s="115"/>
      <c r="BO383" s="115">
        <v>0.0</v>
      </c>
      <c r="BP383" s="115">
        <v>0.0</v>
      </c>
      <c r="BQ383" s="115"/>
      <c r="BR383" s="115"/>
      <c r="BS383" s="115">
        <v>0.0</v>
      </c>
      <c r="BT383" s="115">
        <v>0.0</v>
      </c>
      <c r="BU383" s="115">
        <v>0.0</v>
      </c>
      <c r="BV383" s="115">
        <v>0.0</v>
      </c>
      <c r="BW383" s="115"/>
      <c r="BX383" s="115"/>
      <c r="BY383" s="115"/>
      <c r="BZ383" s="115"/>
      <c r="CA383" s="116">
        <v>45813.0</v>
      </c>
      <c r="CB383" s="114" t="s">
        <v>369</v>
      </c>
      <c r="CC383" s="114" t="s">
        <v>370</v>
      </c>
      <c r="CD383" s="114" t="s">
        <v>525</v>
      </c>
      <c r="CE383" s="115">
        <v>10665.46</v>
      </c>
      <c r="CF383" s="115">
        <v>25.0</v>
      </c>
      <c r="CG383" s="115">
        <v>23.0</v>
      </c>
      <c r="CH383" s="114" t="s">
        <v>247</v>
      </c>
      <c r="CI383" s="114"/>
      <c r="CJ383" s="114"/>
      <c r="CK383" s="114" t="s">
        <v>372</v>
      </c>
      <c r="CL383" s="116">
        <v>46179.0</v>
      </c>
      <c r="CM383" s="114" t="s">
        <v>358</v>
      </c>
    </row>
    <row r="384">
      <c r="A384" s="117" t="s">
        <v>581</v>
      </c>
      <c r="B384" s="117" t="s">
        <v>112</v>
      </c>
      <c r="C384" s="117" t="s">
        <v>24</v>
      </c>
      <c r="D384" s="117" t="s">
        <v>506</v>
      </c>
      <c r="E384" s="117" t="s">
        <v>349</v>
      </c>
      <c r="F384" s="117"/>
      <c r="G384" s="117"/>
      <c r="H384" s="117"/>
      <c r="I384" s="118">
        <v>21554.0</v>
      </c>
      <c r="J384" s="117" t="s">
        <v>834</v>
      </c>
      <c r="K384" s="117" t="s">
        <v>507</v>
      </c>
      <c r="L384" s="119">
        <v>45813.0</v>
      </c>
      <c r="M384" s="117" t="s">
        <v>351</v>
      </c>
      <c r="N384" s="118">
        <v>6.0</v>
      </c>
      <c r="O384" s="117" t="s">
        <v>352</v>
      </c>
      <c r="P384" s="117" t="s">
        <v>975</v>
      </c>
      <c r="Q384" s="118">
        <v>-573.6409676877731</v>
      </c>
      <c r="R384" s="118"/>
      <c r="S384" s="118"/>
      <c r="T384" s="118"/>
      <c r="U384" s="118"/>
      <c r="V384" s="118">
        <v>-573.6409676877731</v>
      </c>
      <c r="W384" s="118"/>
      <c r="X384" s="118"/>
      <c r="Y384" s="118"/>
      <c r="Z384" s="118"/>
      <c r="AA384" s="118"/>
      <c r="AB384" s="118"/>
      <c r="AC384" s="118"/>
      <c r="AD384" s="118"/>
      <c r="AE384" s="118"/>
      <c r="AF384" s="118"/>
      <c r="AG384" s="118">
        <v>0.0</v>
      </c>
      <c r="AH384" s="118">
        <v>0.0</v>
      </c>
      <c r="AI384" s="118"/>
      <c r="AJ384" s="118"/>
      <c r="AK384" s="118"/>
      <c r="AL384" s="118"/>
      <c r="AM384" s="118"/>
      <c r="AN384" s="118"/>
      <c r="AO384" s="118"/>
      <c r="AP384" s="118"/>
      <c r="AQ384" s="118"/>
      <c r="AR384" s="118"/>
      <c r="AS384" s="118"/>
      <c r="AT384" s="118"/>
      <c r="AU384" s="118"/>
      <c r="AV384" s="118"/>
      <c r="AW384" s="118">
        <v>11023.088932886752</v>
      </c>
      <c r="AX384" s="118">
        <v>-25811.266746645008</v>
      </c>
      <c r="AY384" s="118">
        <v>12134.130376868909</v>
      </c>
      <c r="AZ384" s="118">
        <v>-17148.177739636245</v>
      </c>
      <c r="BA384" s="118">
        <v>4447.76999706094</v>
      </c>
      <c r="BB384" s="118">
        <v>-12901.72807690702</v>
      </c>
      <c r="BC384" s="118">
        <v>5484.115507135795</v>
      </c>
      <c r="BD384" s="118">
        <v>-14829.512788897686</v>
      </c>
      <c r="BE384" s="118">
        <v>10069.342109604244</v>
      </c>
      <c r="BF384" s="118">
        <v>-9177.902907688434</v>
      </c>
      <c r="BG384" s="118"/>
      <c r="BH384" s="118"/>
      <c r="BI384" s="118"/>
      <c r="BJ384" s="118"/>
      <c r="BK384" s="118"/>
      <c r="BL384" s="118"/>
      <c r="BM384" s="118"/>
      <c r="BN384" s="118"/>
      <c r="BO384" s="118">
        <v>0.0</v>
      </c>
      <c r="BP384" s="118">
        <v>0.0</v>
      </c>
      <c r="BQ384" s="118"/>
      <c r="BR384" s="118"/>
      <c r="BS384" s="118">
        <v>0.0</v>
      </c>
      <c r="BT384" s="118">
        <v>0.0</v>
      </c>
      <c r="BU384" s="118">
        <v>0.0</v>
      </c>
      <c r="BV384" s="118">
        <v>0.0</v>
      </c>
      <c r="BW384" s="118"/>
      <c r="BX384" s="118"/>
      <c r="BY384" s="118"/>
      <c r="BZ384" s="118"/>
      <c r="CA384" s="119">
        <v>45813.0</v>
      </c>
      <c r="CB384" s="117" t="s">
        <v>354</v>
      </c>
      <c r="CC384" s="117" t="s">
        <v>508</v>
      </c>
      <c r="CD384" s="117" t="s">
        <v>509</v>
      </c>
      <c r="CE384" s="118">
        <v>5253.31</v>
      </c>
      <c r="CF384" s="118">
        <v>25.0</v>
      </c>
      <c r="CG384" s="118">
        <v>23.0</v>
      </c>
      <c r="CH384" s="117" t="s">
        <v>24</v>
      </c>
      <c r="CI384" s="117"/>
      <c r="CJ384" s="117"/>
      <c r="CK384" s="117" t="s">
        <v>372</v>
      </c>
      <c r="CL384" s="119">
        <v>46179.0</v>
      </c>
      <c r="CM384" s="117" t="s">
        <v>358</v>
      </c>
    </row>
    <row r="385">
      <c r="A385" s="114" t="s">
        <v>431</v>
      </c>
      <c r="B385" s="114" t="s">
        <v>590</v>
      </c>
      <c r="C385" s="114" t="s">
        <v>27</v>
      </c>
      <c r="D385" s="114" t="s">
        <v>426</v>
      </c>
      <c r="E385" s="114" t="s">
        <v>349</v>
      </c>
      <c r="F385" s="114"/>
      <c r="G385" s="114"/>
      <c r="H385" s="114"/>
      <c r="I385" s="115">
        <v>21665.0</v>
      </c>
      <c r="J385" s="114" t="s">
        <v>880</v>
      </c>
      <c r="K385" s="114" t="s">
        <v>427</v>
      </c>
      <c r="L385" s="116">
        <v>45813.0</v>
      </c>
      <c r="M385" s="114" t="s">
        <v>351</v>
      </c>
      <c r="N385" s="115">
        <v>6.0</v>
      </c>
      <c r="O385" s="114" t="s">
        <v>352</v>
      </c>
      <c r="P385" s="114" t="s">
        <v>975</v>
      </c>
      <c r="Q385" s="115">
        <v>-4962.578147907048</v>
      </c>
      <c r="R385" s="115"/>
      <c r="S385" s="115"/>
      <c r="T385" s="115"/>
      <c r="U385" s="115"/>
      <c r="V385" s="115">
        <v>-4962.578147907048</v>
      </c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>
        <v>0.0</v>
      </c>
      <c r="AH385" s="115">
        <v>0.0</v>
      </c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  <c r="AW385" s="115">
        <v>16172.349781690762</v>
      </c>
      <c r="AX385" s="115">
        <v>-15296.572016524242</v>
      </c>
      <c r="AY385" s="115">
        <v>16801.87012816445</v>
      </c>
      <c r="AZ385" s="115">
        <v>-13282.162500994285</v>
      </c>
      <c r="BA385" s="115">
        <v>4787.187557875283</v>
      </c>
      <c r="BB385" s="115">
        <v>-7595.137964802339</v>
      </c>
      <c r="BC385" s="115">
        <v>6296.618756504383</v>
      </c>
      <c r="BD385" s="115">
        <v>-6401.400708261834</v>
      </c>
      <c r="BE385" s="115">
        <v>4872.271230856857</v>
      </c>
      <c r="BF385" s="115">
        <v>-7575.439686026461</v>
      </c>
      <c r="BG385" s="115"/>
      <c r="BH385" s="115"/>
      <c r="BI385" s="115"/>
      <c r="BJ385" s="115"/>
      <c r="BK385" s="115"/>
      <c r="BL385" s="115"/>
      <c r="BM385" s="115"/>
      <c r="BN385" s="115"/>
      <c r="BO385" s="115">
        <v>0.0</v>
      </c>
      <c r="BP385" s="115">
        <v>0.0</v>
      </c>
      <c r="BQ385" s="115"/>
      <c r="BR385" s="115"/>
      <c r="BS385" s="115">
        <v>0.0</v>
      </c>
      <c r="BT385" s="115">
        <v>0.0</v>
      </c>
      <c r="BU385" s="115">
        <v>0.0</v>
      </c>
      <c r="BV385" s="115">
        <v>0.0</v>
      </c>
      <c r="BW385" s="115"/>
      <c r="BX385" s="115"/>
      <c r="BY385" s="115"/>
      <c r="BZ385" s="115"/>
      <c r="CA385" s="116">
        <v>45813.0</v>
      </c>
      <c r="CB385" s="114" t="s">
        <v>369</v>
      </c>
      <c r="CC385" s="114" t="s">
        <v>429</v>
      </c>
      <c r="CD385" s="114" t="s">
        <v>430</v>
      </c>
      <c r="CE385" s="115">
        <v>4400.41</v>
      </c>
      <c r="CF385" s="115">
        <v>25.0</v>
      </c>
      <c r="CG385" s="115">
        <v>23.0</v>
      </c>
      <c r="CH385" s="114" t="s">
        <v>247</v>
      </c>
      <c r="CI385" s="114"/>
      <c r="CJ385" s="114"/>
      <c r="CK385" s="114" t="s">
        <v>372</v>
      </c>
      <c r="CL385" s="116">
        <v>46179.0</v>
      </c>
      <c r="CM385" s="114" t="s">
        <v>358</v>
      </c>
    </row>
    <row r="386">
      <c r="A386" s="117" t="s">
        <v>439</v>
      </c>
      <c r="B386" s="117" t="s">
        <v>605</v>
      </c>
      <c r="C386" s="117" t="s">
        <v>25</v>
      </c>
      <c r="D386" s="117" t="s">
        <v>382</v>
      </c>
      <c r="E386" s="117" t="s">
        <v>349</v>
      </c>
      <c r="F386" s="117"/>
      <c r="G386" s="117"/>
      <c r="H386" s="117"/>
      <c r="I386" s="118">
        <v>13114.0</v>
      </c>
      <c r="J386" s="117" t="s">
        <v>872</v>
      </c>
      <c r="K386" s="117" t="s">
        <v>383</v>
      </c>
      <c r="L386" s="119">
        <v>45813.0</v>
      </c>
      <c r="M386" s="117" t="s">
        <v>351</v>
      </c>
      <c r="N386" s="118">
        <v>6.0</v>
      </c>
      <c r="O386" s="117" t="s">
        <v>352</v>
      </c>
      <c r="P386" s="117" t="s">
        <v>975</v>
      </c>
      <c r="Q386" s="118">
        <v>-3250.6011201980436</v>
      </c>
      <c r="R386" s="118"/>
      <c r="S386" s="118"/>
      <c r="T386" s="118"/>
      <c r="U386" s="118"/>
      <c r="V386" s="118">
        <v>-3250.6011201980436</v>
      </c>
      <c r="W386" s="118"/>
      <c r="X386" s="118"/>
      <c r="Y386" s="118"/>
      <c r="Z386" s="118"/>
      <c r="AA386" s="118"/>
      <c r="AB386" s="118"/>
      <c r="AC386" s="118"/>
      <c r="AD386" s="118"/>
      <c r="AE386" s="118"/>
      <c r="AF386" s="118"/>
      <c r="AG386" s="118">
        <v>0.0</v>
      </c>
      <c r="AH386" s="118">
        <v>0.0</v>
      </c>
      <c r="AI386" s="118"/>
      <c r="AJ386" s="118"/>
      <c r="AK386" s="118"/>
      <c r="AL386" s="118"/>
      <c r="AM386" s="118"/>
      <c r="AN386" s="118"/>
      <c r="AO386" s="118"/>
      <c r="AP386" s="118"/>
      <c r="AQ386" s="118"/>
      <c r="AR386" s="118"/>
      <c r="AS386" s="118"/>
      <c r="AT386" s="118"/>
      <c r="AU386" s="118"/>
      <c r="AV386" s="118"/>
      <c r="AW386" s="118">
        <v>2970.0519961017744</v>
      </c>
      <c r="AX386" s="118">
        <v>-58717.525687919</v>
      </c>
      <c r="AY386" s="118">
        <v>3737.725115247782</v>
      </c>
      <c r="AZ386" s="118">
        <v>-38368.80539606089</v>
      </c>
      <c r="BA386" s="118">
        <v>1621.0731061953559</v>
      </c>
      <c r="BB386" s="118">
        <v>-22664.90598191125</v>
      </c>
      <c r="BC386" s="118">
        <v>3999.133165609376</v>
      </c>
      <c r="BD386" s="118">
        <v>-11917.965783282878</v>
      </c>
      <c r="BE386" s="118">
        <v>7172.219242483462</v>
      </c>
      <c r="BF386" s="118">
        <v>-20297.219500525858</v>
      </c>
      <c r="BG386" s="118"/>
      <c r="BH386" s="118"/>
      <c r="BI386" s="118"/>
      <c r="BJ386" s="118"/>
      <c r="BK386" s="118"/>
      <c r="BL386" s="118"/>
      <c r="BM386" s="118"/>
      <c r="BN386" s="118"/>
      <c r="BO386" s="118">
        <v>0.0</v>
      </c>
      <c r="BP386" s="118">
        <v>0.0</v>
      </c>
      <c r="BQ386" s="118"/>
      <c r="BR386" s="118"/>
      <c r="BS386" s="118">
        <v>0.0</v>
      </c>
      <c r="BT386" s="118">
        <v>0.0</v>
      </c>
      <c r="BU386" s="118">
        <v>0.0</v>
      </c>
      <c r="BV386" s="118">
        <v>0.0</v>
      </c>
      <c r="BW386" s="118"/>
      <c r="BX386" s="118"/>
      <c r="BY386" s="118"/>
      <c r="BZ386" s="118"/>
      <c r="CA386" s="119">
        <v>45813.0</v>
      </c>
      <c r="CB386" s="117" t="s">
        <v>384</v>
      </c>
      <c r="CC386" s="117" t="s">
        <v>385</v>
      </c>
      <c r="CD386" s="117" t="s">
        <v>386</v>
      </c>
      <c r="CE386" s="118">
        <v>17421.55</v>
      </c>
      <c r="CF386" s="118">
        <v>25.0</v>
      </c>
      <c r="CG386" s="118">
        <v>23.0</v>
      </c>
      <c r="CH386" s="117" t="s">
        <v>247</v>
      </c>
      <c r="CI386" s="117"/>
      <c r="CJ386" s="117"/>
      <c r="CK386" s="117" t="s">
        <v>372</v>
      </c>
      <c r="CL386" s="119">
        <v>46179.0</v>
      </c>
      <c r="CM386" s="117" t="s">
        <v>358</v>
      </c>
    </row>
    <row r="387">
      <c r="A387" s="114" t="s">
        <v>449</v>
      </c>
      <c r="B387" s="114" t="s">
        <v>450</v>
      </c>
      <c r="C387" s="114" t="s">
        <v>25</v>
      </c>
      <c r="D387" s="114" t="s">
        <v>389</v>
      </c>
      <c r="E387" s="114" t="s">
        <v>349</v>
      </c>
      <c r="F387" s="114"/>
      <c r="G387" s="114"/>
      <c r="H387" s="114"/>
      <c r="I387" s="115">
        <v>18144.0</v>
      </c>
      <c r="J387" s="114" t="s">
        <v>868</v>
      </c>
      <c r="K387" s="114" t="s">
        <v>390</v>
      </c>
      <c r="L387" s="116">
        <v>45813.0</v>
      </c>
      <c r="M387" s="114" t="s">
        <v>351</v>
      </c>
      <c r="N387" s="115">
        <v>6.0</v>
      </c>
      <c r="O387" s="114" t="s">
        <v>352</v>
      </c>
      <c r="P387" s="114" t="s">
        <v>975</v>
      </c>
      <c r="Q387" s="115">
        <v>187.44897406638074</v>
      </c>
      <c r="R387" s="115"/>
      <c r="S387" s="115"/>
      <c r="T387" s="115"/>
      <c r="U387" s="115"/>
      <c r="V387" s="115">
        <v>187.44897406638074</v>
      </c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>
        <v>0.0</v>
      </c>
      <c r="AH387" s="115">
        <v>0.0</v>
      </c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  <c r="AW387" s="115">
        <v>11184.929088832523</v>
      </c>
      <c r="AX387" s="115">
        <v>-96487.49305941851</v>
      </c>
      <c r="AY387" s="115">
        <v>11594.928030384699</v>
      </c>
      <c r="AZ387" s="115">
        <v>-60142.20204201122</v>
      </c>
      <c r="BA387" s="115">
        <v>12930.636954517982</v>
      </c>
      <c r="BB387" s="115">
        <v>-35958.57908428228</v>
      </c>
      <c r="BC387" s="115">
        <v>10401.70938539422</v>
      </c>
      <c r="BD387" s="115">
        <v>-21905.234858248892</v>
      </c>
      <c r="BE387" s="115">
        <v>17067.10749010234</v>
      </c>
      <c r="BF387" s="115">
        <v>-28591.524147011973</v>
      </c>
      <c r="BG387" s="115"/>
      <c r="BH387" s="115"/>
      <c r="BI387" s="115"/>
      <c r="BJ387" s="115"/>
      <c r="BK387" s="115"/>
      <c r="BL387" s="115"/>
      <c r="BM387" s="115"/>
      <c r="BN387" s="115"/>
      <c r="BO387" s="115">
        <v>0.0</v>
      </c>
      <c r="BP387" s="115">
        <v>0.0</v>
      </c>
      <c r="BQ387" s="115"/>
      <c r="BR387" s="115"/>
      <c r="BS387" s="115">
        <v>0.0</v>
      </c>
      <c r="BT387" s="115">
        <v>0.0</v>
      </c>
      <c r="BU387" s="115">
        <v>0.0</v>
      </c>
      <c r="BV387" s="115">
        <v>0.0</v>
      </c>
      <c r="BW387" s="115"/>
      <c r="BX387" s="115"/>
      <c r="BY387" s="115"/>
      <c r="BZ387" s="115"/>
      <c r="CA387" s="116">
        <v>45813.0</v>
      </c>
      <c r="CB387" s="114" t="s">
        <v>384</v>
      </c>
      <c r="CC387" s="114" t="s">
        <v>391</v>
      </c>
      <c r="CD387" s="114" t="s">
        <v>392</v>
      </c>
      <c r="CE387" s="115">
        <v>13223.6</v>
      </c>
      <c r="CF387" s="115">
        <v>25.0</v>
      </c>
      <c r="CG387" s="115">
        <v>23.0</v>
      </c>
      <c r="CH387" s="114" t="s">
        <v>247</v>
      </c>
      <c r="CI387" s="114"/>
      <c r="CJ387" s="114"/>
      <c r="CK387" s="114" t="s">
        <v>357</v>
      </c>
      <c r="CL387" s="116">
        <v>46179.0</v>
      </c>
      <c r="CM387" s="114" t="s">
        <v>358</v>
      </c>
    </row>
    <row r="388">
      <c r="A388" s="117" t="s">
        <v>581</v>
      </c>
      <c r="B388" s="117" t="s">
        <v>119</v>
      </c>
      <c r="C388" s="117" t="s">
        <v>24</v>
      </c>
      <c r="D388" s="117" t="s">
        <v>506</v>
      </c>
      <c r="E388" s="117" t="s">
        <v>349</v>
      </c>
      <c r="F388" s="117"/>
      <c r="G388" s="117"/>
      <c r="H388" s="117"/>
      <c r="I388" s="118">
        <v>21566.0</v>
      </c>
      <c r="J388" s="117" t="s">
        <v>834</v>
      </c>
      <c r="K388" s="117" t="s">
        <v>507</v>
      </c>
      <c r="L388" s="119">
        <v>45813.0</v>
      </c>
      <c r="M388" s="117" t="s">
        <v>351</v>
      </c>
      <c r="N388" s="118">
        <v>6.0</v>
      </c>
      <c r="O388" s="117" t="s">
        <v>352</v>
      </c>
      <c r="P388" s="117" t="s">
        <v>975</v>
      </c>
      <c r="Q388" s="118">
        <v>-2261.7656308269648</v>
      </c>
      <c r="R388" s="118"/>
      <c r="S388" s="118"/>
      <c r="T388" s="118"/>
      <c r="U388" s="118"/>
      <c r="V388" s="118">
        <v>-2261.7656308269648</v>
      </c>
      <c r="W388" s="118"/>
      <c r="X388" s="118"/>
      <c r="Y388" s="118"/>
      <c r="Z388" s="118"/>
      <c r="AA388" s="118"/>
      <c r="AB388" s="118"/>
      <c r="AC388" s="118"/>
      <c r="AD388" s="118"/>
      <c r="AE388" s="118"/>
      <c r="AF388" s="118"/>
      <c r="AG388" s="118">
        <v>0.0</v>
      </c>
      <c r="AH388" s="118">
        <v>0.0</v>
      </c>
      <c r="AI388" s="118"/>
      <c r="AJ388" s="118"/>
      <c r="AK388" s="118"/>
      <c r="AL388" s="118"/>
      <c r="AM388" s="118"/>
      <c r="AN388" s="118"/>
      <c r="AO388" s="118"/>
      <c r="AP388" s="118"/>
      <c r="AQ388" s="118"/>
      <c r="AR388" s="118"/>
      <c r="AS388" s="118"/>
      <c r="AT388" s="118"/>
      <c r="AU388" s="118"/>
      <c r="AV388" s="118"/>
      <c r="AW388" s="118">
        <v>11023.088932886752</v>
      </c>
      <c r="AX388" s="118">
        <v>-25811.266746645008</v>
      </c>
      <c r="AY388" s="118">
        <v>12134.130376868909</v>
      </c>
      <c r="AZ388" s="118">
        <v>-17148.177739636245</v>
      </c>
      <c r="BA388" s="118">
        <v>4447.76999706094</v>
      </c>
      <c r="BB388" s="118">
        <v>-12901.72807690702</v>
      </c>
      <c r="BC388" s="118">
        <v>5484.115507135795</v>
      </c>
      <c r="BD388" s="118">
        <v>-14829.512788897686</v>
      </c>
      <c r="BE388" s="118">
        <v>10069.342109604244</v>
      </c>
      <c r="BF388" s="118">
        <v>-9177.902907688434</v>
      </c>
      <c r="BG388" s="118"/>
      <c r="BH388" s="118"/>
      <c r="BI388" s="118"/>
      <c r="BJ388" s="118"/>
      <c r="BK388" s="118"/>
      <c r="BL388" s="118"/>
      <c r="BM388" s="118"/>
      <c r="BN388" s="118"/>
      <c r="BO388" s="118">
        <v>0.0</v>
      </c>
      <c r="BP388" s="118">
        <v>0.0</v>
      </c>
      <c r="BQ388" s="118"/>
      <c r="BR388" s="118"/>
      <c r="BS388" s="118">
        <v>0.0</v>
      </c>
      <c r="BT388" s="118">
        <v>0.0</v>
      </c>
      <c r="BU388" s="118">
        <v>0.0</v>
      </c>
      <c r="BV388" s="118">
        <v>0.0</v>
      </c>
      <c r="BW388" s="118"/>
      <c r="BX388" s="118"/>
      <c r="BY388" s="118"/>
      <c r="BZ388" s="118"/>
      <c r="CA388" s="119">
        <v>45813.0</v>
      </c>
      <c r="CB388" s="117" t="s">
        <v>354</v>
      </c>
      <c r="CC388" s="117" t="s">
        <v>508</v>
      </c>
      <c r="CD388" s="117" t="s">
        <v>509</v>
      </c>
      <c r="CE388" s="118">
        <v>5799.3</v>
      </c>
      <c r="CF388" s="118">
        <v>25.0</v>
      </c>
      <c r="CG388" s="118">
        <v>23.0</v>
      </c>
      <c r="CH388" s="117" t="s">
        <v>24</v>
      </c>
      <c r="CI388" s="117"/>
      <c r="CJ388" s="117"/>
      <c r="CK388" s="117" t="s">
        <v>372</v>
      </c>
      <c r="CL388" s="119">
        <v>46179.0</v>
      </c>
      <c r="CM388" s="117" t="s">
        <v>358</v>
      </c>
    </row>
    <row r="389">
      <c r="A389" s="114" t="s">
        <v>447</v>
      </c>
      <c r="B389" s="114" t="s">
        <v>448</v>
      </c>
      <c r="C389" s="114" t="s">
        <v>25</v>
      </c>
      <c r="D389" s="114" t="s">
        <v>389</v>
      </c>
      <c r="E389" s="114" t="s">
        <v>349</v>
      </c>
      <c r="F389" s="114"/>
      <c r="G389" s="114"/>
      <c r="H389" s="114"/>
      <c r="I389" s="115">
        <v>18141.0</v>
      </c>
      <c r="J389" s="114" t="s">
        <v>877</v>
      </c>
      <c r="K389" s="114" t="s">
        <v>390</v>
      </c>
      <c r="L389" s="116">
        <v>45813.0</v>
      </c>
      <c r="M389" s="114" t="s">
        <v>351</v>
      </c>
      <c r="N389" s="115">
        <v>6.0</v>
      </c>
      <c r="O389" s="114" t="s">
        <v>352</v>
      </c>
      <c r="P389" s="114" t="s">
        <v>975</v>
      </c>
      <c r="Q389" s="115">
        <v>958.7685933243886</v>
      </c>
      <c r="R389" s="115"/>
      <c r="S389" s="115"/>
      <c r="T389" s="115"/>
      <c r="U389" s="115"/>
      <c r="V389" s="115">
        <v>958.7685933243886</v>
      </c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>
        <v>0.0</v>
      </c>
      <c r="AH389" s="115">
        <v>0.0</v>
      </c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  <c r="AW389" s="115">
        <v>9189.229422348351</v>
      </c>
      <c r="AX389" s="115">
        <v>-12490.922095981148</v>
      </c>
      <c r="AY389" s="115">
        <v>6686.567189896021</v>
      </c>
      <c r="AZ389" s="115">
        <v>-11948.949432729469</v>
      </c>
      <c r="BA389" s="115">
        <v>5914.140289273518</v>
      </c>
      <c r="BB389" s="115">
        <v>-3296.950685558133</v>
      </c>
      <c r="BC389" s="115">
        <v>1798.7824885427267</v>
      </c>
      <c r="BD389" s="115">
        <v>-5992.571500661057</v>
      </c>
      <c r="BE389" s="115">
        <v>8380.216210794742</v>
      </c>
      <c r="BF389" s="115">
        <v>-1569.237594961028</v>
      </c>
      <c r="BG389" s="115"/>
      <c r="BH389" s="115"/>
      <c r="BI389" s="115"/>
      <c r="BJ389" s="115"/>
      <c r="BK389" s="115"/>
      <c r="BL389" s="115"/>
      <c r="BM389" s="115"/>
      <c r="BN389" s="115"/>
      <c r="BO389" s="115">
        <v>0.0</v>
      </c>
      <c r="BP389" s="115">
        <v>0.0</v>
      </c>
      <c r="BQ389" s="115"/>
      <c r="BR389" s="115"/>
      <c r="BS389" s="115">
        <v>0.0</v>
      </c>
      <c r="BT389" s="115">
        <v>0.0</v>
      </c>
      <c r="BU389" s="115">
        <v>0.0</v>
      </c>
      <c r="BV389" s="115">
        <v>0.0</v>
      </c>
      <c r="BW389" s="115"/>
      <c r="BX389" s="115"/>
      <c r="BY389" s="115"/>
      <c r="BZ389" s="115"/>
      <c r="CA389" s="116">
        <v>45813.0</v>
      </c>
      <c r="CB389" s="114" t="s">
        <v>384</v>
      </c>
      <c r="CC389" s="114" t="s">
        <v>391</v>
      </c>
      <c r="CD389" s="114" t="s">
        <v>392</v>
      </c>
      <c r="CE389" s="115">
        <v>8529.68</v>
      </c>
      <c r="CF389" s="115">
        <v>25.0</v>
      </c>
      <c r="CG389" s="115">
        <v>23.0</v>
      </c>
      <c r="CH389" s="114" t="s">
        <v>247</v>
      </c>
      <c r="CI389" s="114"/>
      <c r="CJ389" s="114"/>
      <c r="CK389" s="114" t="s">
        <v>357</v>
      </c>
      <c r="CL389" s="116">
        <v>46179.0</v>
      </c>
      <c r="CM389" s="114" t="s">
        <v>358</v>
      </c>
    </row>
    <row r="390">
      <c r="A390" s="117" t="s">
        <v>582</v>
      </c>
      <c r="B390" s="117" t="s">
        <v>583</v>
      </c>
      <c r="C390" s="117" t="s">
        <v>27</v>
      </c>
      <c r="D390" s="117" t="s">
        <v>584</v>
      </c>
      <c r="E390" s="117" t="s">
        <v>349</v>
      </c>
      <c r="F390" s="117"/>
      <c r="G390" s="117"/>
      <c r="H390" s="117"/>
      <c r="I390" s="118">
        <v>19265.0</v>
      </c>
      <c r="J390" s="117" t="s">
        <v>868</v>
      </c>
      <c r="K390" s="117" t="s">
        <v>585</v>
      </c>
      <c r="L390" s="119">
        <v>45813.0</v>
      </c>
      <c r="M390" s="117" t="s">
        <v>351</v>
      </c>
      <c r="N390" s="118">
        <v>6.0</v>
      </c>
      <c r="O390" s="117" t="s">
        <v>352</v>
      </c>
      <c r="P390" s="117" t="s">
        <v>975</v>
      </c>
      <c r="Q390" s="118">
        <v>-4350.508908476409</v>
      </c>
      <c r="R390" s="118"/>
      <c r="S390" s="118"/>
      <c r="T390" s="118"/>
      <c r="U390" s="118"/>
      <c r="V390" s="118">
        <v>-4350.508908476409</v>
      </c>
      <c r="W390" s="118"/>
      <c r="X390" s="118"/>
      <c r="Y390" s="118"/>
      <c r="Z390" s="118"/>
      <c r="AA390" s="118"/>
      <c r="AB390" s="118"/>
      <c r="AC390" s="118"/>
      <c r="AD390" s="118"/>
      <c r="AE390" s="118"/>
      <c r="AF390" s="118"/>
      <c r="AG390" s="118">
        <v>0.0</v>
      </c>
      <c r="AH390" s="118">
        <v>0.0</v>
      </c>
      <c r="AI390" s="118"/>
      <c r="AJ390" s="118"/>
      <c r="AK390" s="118"/>
      <c r="AL390" s="118"/>
      <c r="AM390" s="118"/>
      <c r="AN390" s="118"/>
      <c r="AO390" s="118"/>
      <c r="AP390" s="118"/>
      <c r="AQ390" s="118"/>
      <c r="AR390" s="118"/>
      <c r="AS390" s="118"/>
      <c r="AT390" s="118"/>
      <c r="AU390" s="118"/>
      <c r="AV390" s="118"/>
      <c r="AW390" s="118">
        <v>11184.929088832523</v>
      </c>
      <c r="AX390" s="118">
        <v>-96487.49305941851</v>
      </c>
      <c r="AY390" s="118">
        <v>11594.928030384699</v>
      </c>
      <c r="AZ390" s="118">
        <v>-60142.20204201122</v>
      </c>
      <c r="BA390" s="118">
        <v>12930.636954517982</v>
      </c>
      <c r="BB390" s="118">
        <v>-35958.57908428228</v>
      </c>
      <c r="BC390" s="118">
        <v>10401.70938539422</v>
      </c>
      <c r="BD390" s="118">
        <v>-21905.234858248892</v>
      </c>
      <c r="BE390" s="118">
        <v>17067.10749010234</v>
      </c>
      <c r="BF390" s="118">
        <v>-28591.524147011973</v>
      </c>
      <c r="BG390" s="118"/>
      <c r="BH390" s="118"/>
      <c r="BI390" s="118"/>
      <c r="BJ390" s="118"/>
      <c r="BK390" s="118"/>
      <c r="BL390" s="118"/>
      <c r="BM390" s="118"/>
      <c r="BN390" s="118"/>
      <c r="BO390" s="118">
        <v>0.0</v>
      </c>
      <c r="BP390" s="118">
        <v>0.0</v>
      </c>
      <c r="BQ390" s="118"/>
      <c r="BR390" s="118"/>
      <c r="BS390" s="118">
        <v>0.0</v>
      </c>
      <c r="BT390" s="118">
        <v>0.0</v>
      </c>
      <c r="BU390" s="118">
        <v>0.0</v>
      </c>
      <c r="BV390" s="118">
        <v>0.0</v>
      </c>
      <c r="BW390" s="118"/>
      <c r="BX390" s="118"/>
      <c r="BY390" s="118"/>
      <c r="BZ390" s="118"/>
      <c r="CA390" s="119">
        <v>45813.0</v>
      </c>
      <c r="CB390" s="117" t="s">
        <v>586</v>
      </c>
      <c r="CC390" s="117" t="s">
        <v>587</v>
      </c>
      <c r="CD390" s="117" t="s">
        <v>588</v>
      </c>
      <c r="CE390" s="118">
        <v>12451.86</v>
      </c>
      <c r="CF390" s="118">
        <v>25.0</v>
      </c>
      <c r="CG390" s="118">
        <v>23.0</v>
      </c>
      <c r="CH390" s="117" t="s">
        <v>247</v>
      </c>
      <c r="CI390" s="117"/>
      <c r="CJ390" s="117"/>
      <c r="CK390" s="117" t="s">
        <v>372</v>
      </c>
      <c r="CL390" s="119">
        <v>46179.0</v>
      </c>
      <c r="CM390" s="117" t="s">
        <v>358</v>
      </c>
    </row>
    <row r="391">
      <c r="A391" s="114" t="s">
        <v>607</v>
      </c>
      <c r="B391" s="114" t="s">
        <v>608</v>
      </c>
      <c r="C391" s="114" t="s">
        <v>27</v>
      </c>
      <c r="D391" s="114" t="s">
        <v>367</v>
      </c>
      <c r="E391" s="114" t="s">
        <v>349</v>
      </c>
      <c r="F391" s="114"/>
      <c r="G391" s="114"/>
      <c r="H391" s="114"/>
      <c r="I391" s="115">
        <v>13170.0</v>
      </c>
      <c r="J391" s="114" t="s">
        <v>869</v>
      </c>
      <c r="K391" s="114" t="s">
        <v>368</v>
      </c>
      <c r="L391" s="116">
        <v>45813.0</v>
      </c>
      <c r="M391" s="114" t="s">
        <v>351</v>
      </c>
      <c r="N391" s="115">
        <v>6.0</v>
      </c>
      <c r="O391" s="114" t="s">
        <v>352</v>
      </c>
      <c r="P391" s="114" t="s">
        <v>975</v>
      </c>
      <c r="Q391" s="115">
        <v>-4109.541419267796</v>
      </c>
      <c r="R391" s="115"/>
      <c r="S391" s="115"/>
      <c r="T391" s="115"/>
      <c r="U391" s="115"/>
      <c r="V391" s="115">
        <v>-4109.541419267796</v>
      </c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>
        <v>0.0</v>
      </c>
      <c r="AH391" s="115">
        <v>0.0</v>
      </c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  <c r="AW391" s="115">
        <v>12146.62975959488</v>
      </c>
      <c r="AX391" s="115">
        <v>-49622.97123064689</v>
      </c>
      <c r="AY391" s="115">
        <v>9088.858814916779</v>
      </c>
      <c r="AZ391" s="115">
        <v>-41893.93768479507</v>
      </c>
      <c r="BA391" s="115">
        <v>12788.537878710826</v>
      </c>
      <c r="BB391" s="115">
        <v>-18760.807773681718</v>
      </c>
      <c r="BC391" s="115">
        <v>10291.117202254056</v>
      </c>
      <c r="BD391" s="115">
        <v>-10987.005606160834</v>
      </c>
      <c r="BE391" s="115">
        <v>10793.496470174756</v>
      </c>
      <c r="BF391" s="115">
        <v>-16069.877961238872</v>
      </c>
      <c r="BG391" s="115"/>
      <c r="BH391" s="115"/>
      <c r="BI391" s="115"/>
      <c r="BJ391" s="115"/>
      <c r="BK391" s="115"/>
      <c r="BL391" s="115"/>
      <c r="BM391" s="115"/>
      <c r="BN391" s="115"/>
      <c r="BO391" s="115">
        <v>0.0</v>
      </c>
      <c r="BP391" s="115">
        <v>0.0</v>
      </c>
      <c r="BQ391" s="115"/>
      <c r="BR391" s="115"/>
      <c r="BS391" s="115">
        <v>0.0</v>
      </c>
      <c r="BT391" s="115">
        <v>0.0</v>
      </c>
      <c r="BU391" s="115">
        <v>0.0</v>
      </c>
      <c r="BV391" s="115">
        <v>0.0</v>
      </c>
      <c r="BW391" s="115"/>
      <c r="BX391" s="115"/>
      <c r="BY391" s="115"/>
      <c r="BZ391" s="115"/>
      <c r="CA391" s="116">
        <v>45813.0</v>
      </c>
      <c r="CB391" s="114" t="s">
        <v>369</v>
      </c>
      <c r="CC391" s="114" t="s">
        <v>370</v>
      </c>
      <c r="CD391" s="114" t="s">
        <v>371</v>
      </c>
      <c r="CE391" s="115">
        <v>4237.98</v>
      </c>
      <c r="CF391" s="115">
        <v>25.0</v>
      </c>
      <c r="CG391" s="115">
        <v>23.0</v>
      </c>
      <c r="CH391" s="114" t="s">
        <v>247</v>
      </c>
      <c r="CI391" s="114"/>
      <c r="CJ391" s="114"/>
      <c r="CK391" s="114" t="s">
        <v>372</v>
      </c>
      <c r="CL391" s="116">
        <v>46179.0</v>
      </c>
      <c r="CM391" s="114" t="s">
        <v>358</v>
      </c>
    </row>
    <row r="392">
      <c r="A392" s="117" t="s">
        <v>581</v>
      </c>
      <c r="B392" s="117" t="s">
        <v>120</v>
      </c>
      <c r="C392" s="117" t="s">
        <v>24</v>
      </c>
      <c r="D392" s="117" t="s">
        <v>506</v>
      </c>
      <c r="E392" s="117" t="s">
        <v>349</v>
      </c>
      <c r="F392" s="117"/>
      <c r="G392" s="117"/>
      <c r="H392" s="117"/>
      <c r="I392" s="118">
        <v>21577.0</v>
      </c>
      <c r="J392" s="117" t="s">
        <v>862</v>
      </c>
      <c r="K392" s="117" t="s">
        <v>507</v>
      </c>
      <c r="L392" s="119">
        <v>45813.0</v>
      </c>
      <c r="M392" s="117" t="s">
        <v>351</v>
      </c>
      <c r="N392" s="118">
        <v>6.0</v>
      </c>
      <c r="O392" s="117" t="s">
        <v>352</v>
      </c>
      <c r="P392" s="117" t="s">
        <v>975</v>
      </c>
      <c r="Q392" s="118">
        <v>-587.5879472176325</v>
      </c>
      <c r="R392" s="118"/>
      <c r="S392" s="118"/>
      <c r="T392" s="118"/>
      <c r="U392" s="118"/>
      <c r="V392" s="118">
        <v>-587.5879472176325</v>
      </c>
      <c r="W392" s="118"/>
      <c r="X392" s="118"/>
      <c r="Y392" s="118"/>
      <c r="Z392" s="118"/>
      <c r="AA392" s="118"/>
      <c r="AB392" s="118"/>
      <c r="AC392" s="118"/>
      <c r="AD392" s="118"/>
      <c r="AE392" s="118"/>
      <c r="AF392" s="118"/>
      <c r="AG392" s="118">
        <v>0.0</v>
      </c>
      <c r="AH392" s="118">
        <v>0.0</v>
      </c>
      <c r="AI392" s="118"/>
      <c r="AJ392" s="118"/>
      <c r="AK392" s="118"/>
      <c r="AL392" s="118"/>
      <c r="AM392" s="118"/>
      <c r="AN392" s="118"/>
      <c r="AO392" s="118"/>
      <c r="AP392" s="118"/>
      <c r="AQ392" s="118"/>
      <c r="AR392" s="118"/>
      <c r="AS392" s="118"/>
      <c r="AT392" s="118"/>
      <c r="AU392" s="118"/>
      <c r="AV392" s="118"/>
      <c r="AW392" s="118">
        <v>0.0</v>
      </c>
      <c r="AX392" s="118">
        <v>-992.9489376196755</v>
      </c>
      <c r="AY392" s="118">
        <v>321.8444444444442</v>
      </c>
      <c r="AZ392" s="118">
        <v>-644.7483333333336</v>
      </c>
      <c r="BA392" s="118">
        <v>0.0</v>
      </c>
      <c r="BB392" s="118">
        <v>-1032.1894117578533</v>
      </c>
      <c r="BC392" s="118">
        <v>0.0</v>
      </c>
      <c r="BD392" s="118">
        <v>-961.5634192875557</v>
      </c>
      <c r="BE392" s="118">
        <v>151.40589930326126</v>
      </c>
      <c r="BF392" s="118">
        <v>-222.03189177355898</v>
      </c>
      <c r="BG392" s="118"/>
      <c r="BH392" s="118"/>
      <c r="BI392" s="118"/>
      <c r="BJ392" s="118"/>
      <c r="BK392" s="118"/>
      <c r="BL392" s="118"/>
      <c r="BM392" s="118"/>
      <c r="BN392" s="118"/>
      <c r="BO392" s="118">
        <v>0.0</v>
      </c>
      <c r="BP392" s="118">
        <v>0.0</v>
      </c>
      <c r="BQ392" s="118"/>
      <c r="BR392" s="118"/>
      <c r="BS392" s="118">
        <v>0.0</v>
      </c>
      <c r="BT392" s="118">
        <v>0.0</v>
      </c>
      <c r="BU392" s="118">
        <v>0.0</v>
      </c>
      <c r="BV392" s="118">
        <v>0.0</v>
      </c>
      <c r="BW392" s="118"/>
      <c r="BX392" s="118"/>
      <c r="BY392" s="118"/>
      <c r="BZ392" s="118"/>
      <c r="CA392" s="119">
        <v>45813.0</v>
      </c>
      <c r="CB392" s="117" t="s">
        <v>354</v>
      </c>
      <c r="CC392" s="117" t="s">
        <v>508</v>
      </c>
      <c r="CD392" s="117" t="s">
        <v>509</v>
      </c>
      <c r="CE392" s="118">
        <v>5793.2</v>
      </c>
      <c r="CF392" s="118">
        <v>25.0</v>
      </c>
      <c r="CG392" s="118">
        <v>23.0</v>
      </c>
      <c r="CH392" s="117" t="s">
        <v>24</v>
      </c>
      <c r="CI392" s="117"/>
      <c r="CJ392" s="117"/>
      <c r="CK392" s="117" t="s">
        <v>372</v>
      </c>
      <c r="CL392" s="119">
        <v>46179.0</v>
      </c>
      <c r="CM392" s="117" t="s">
        <v>358</v>
      </c>
    </row>
    <row r="393">
      <c r="A393" s="114" t="s">
        <v>670</v>
      </c>
      <c r="B393" s="114" t="s">
        <v>192</v>
      </c>
      <c r="C393" s="114" t="s">
        <v>24</v>
      </c>
      <c r="D393" s="114" t="s">
        <v>360</v>
      </c>
      <c r="E393" s="114" t="s">
        <v>349</v>
      </c>
      <c r="F393" s="114"/>
      <c r="G393" s="114"/>
      <c r="H393" s="114"/>
      <c r="I393" s="115">
        <v>20175.0</v>
      </c>
      <c r="J393" s="114" t="s">
        <v>832</v>
      </c>
      <c r="K393" s="114" t="s">
        <v>361</v>
      </c>
      <c r="L393" s="116">
        <v>45812.0</v>
      </c>
      <c r="M393" s="114" t="s">
        <v>351</v>
      </c>
      <c r="N393" s="115">
        <v>6.0</v>
      </c>
      <c r="O393" s="114" t="s">
        <v>352</v>
      </c>
      <c r="P393" s="114" t="s">
        <v>975</v>
      </c>
      <c r="Q393" s="115">
        <v>-65.12410216084022</v>
      </c>
      <c r="R393" s="115"/>
      <c r="S393" s="115"/>
      <c r="T393" s="115"/>
      <c r="U393" s="115"/>
      <c r="V393" s="115">
        <v>-65.12410216084022</v>
      </c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>
        <v>0.0</v>
      </c>
      <c r="AH393" s="115">
        <v>0.0</v>
      </c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  <c r="AW393" s="115">
        <v>41610.436587676595</v>
      </c>
      <c r="AX393" s="115">
        <v>-38987.72152277459</v>
      </c>
      <c r="AY393" s="115">
        <v>33108.78813656875</v>
      </c>
      <c r="AZ393" s="115">
        <v>-26293.289478864128</v>
      </c>
      <c r="BA393" s="115">
        <v>23174.29093167372</v>
      </c>
      <c r="BB393" s="115">
        <v>-21137.837274508005</v>
      </c>
      <c r="BC393" s="115">
        <v>10796.368277393169</v>
      </c>
      <c r="BD393" s="115">
        <v>-18267.757138041743</v>
      </c>
      <c r="BE393" s="115">
        <v>22518.368046350388</v>
      </c>
      <c r="BF393" s="115">
        <v>-13010.525528536094</v>
      </c>
      <c r="BG393" s="115"/>
      <c r="BH393" s="115"/>
      <c r="BI393" s="115"/>
      <c r="BJ393" s="115"/>
      <c r="BK393" s="115"/>
      <c r="BL393" s="115"/>
      <c r="BM393" s="115"/>
      <c r="BN393" s="115"/>
      <c r="BO393" s="115">
        <v>0.0</v>
      </c>
      <c r="BP393" s="115">
        <v>0.0</v>
      </c>
      <c r="BQ393" s="115"/>
      <c r="BR393" s="115"/>
      <c r="BS393" s="115">
        <v>0.0</v>
      </c>
      <c r="BT393" s="115">
        <v>0.0</v>
      </c>
      <c r="BU393" s="115">
        <v>0.0</v>
      </c>
      <c r="BV393" s="115">
        <v>0.0</v>
      </c>
      <c r="BW393" s="115"/>
      <c r="BX393" s="115"/>
      <c r="BY393" s="115"/>
      <c r="BZ393" s="115"/>
      <c r="CA393" s="116">
        <v>45812.0</v>
      </c>
      <c r="CB393" s="114" t="s">
        <v>362</v>
      </c>
      <c r="CC393" s="114" t="s">
        <v>363</v>
      </c>
      <c r="CD393" s="114" t="s">
        <v>364</v>
      </c>
      <c r="CE393" s="115">
        <v>4019.45</v>
      </c>
      <c r="CF393" s="115">
        <v>25.0</v>
      </c>
      <c r="CG393" s="115">
        <v>23.0</v>
      </c>
      <c r="CH393" s="114" t="s">
        <v>24</v>
      </c>
      <c r="CI393" s="114"/>
      <c r="CJ393" s="114"/>
      <c r="CK393" s="114" t="s">
        <v>372</v>
      </c>
      <c r="CL393" s="116">
        <v>46178.0</v>
      </c>
      <c r="CM393" s="114" t="s">
        <v>358</v>
      </c>
    </row>
    <row r="394">
      <c r="A394" s="117" t="s">
        <v>485</v>
      </c>
      <c r="B394" s="117" t="s">
        <v>786</v>
      </c>
      <c r="C394" s="117" t="s">
        <v>25</v>
      </c>
      <c r="D394" s="117" t="s">
        <v>444</v>
      </c>
      <c r="E394" s="117" t="s">
        <v>349</v>
      </c>
      <c r="F394" s="117"/>
      <c r="G394" s="117"/>
      <c r="H394" s="117"/>
      <c r="I394" s="118">
        <v>21336.0</v>
      </c>
      <c r="J394" s="117" t="s">
        <v>880</v>
      </c>
      <c r="K394" s="117" t="s">
        <v>445</v>
      </c>
      <c r="L394" s="119">
        <v>45812.0</v>
      </c>
      <c r="M394" s="117" t="s">
        <v>351</v>
      </c>
      <c r="N394" s="118">
        <v>6.0</v>
      </c>
      <c r="O394" s="117" t="s">
        <v>352</v>
      </c>
      <c r="P394" s="117" t="s">
        <v>975</v>
      </c>
      <c r="Q394" s="118">
        <v>4522.870555011066</v>
      </c>
      <c r="R394" s="118"/>
      <c r="S394" s="118"/>
      <c r="T394" s="118"/>
      <c r="U394" s="118"/>
      <c r="V394" s="118">
        <v>4522.870555011066</v>
      </c>
      <c r="W394" s="118"/>
      <c r="X394" s="118"/>
      <c r="Y394" s="118"/>
      <c r="Z394" s="118"/>
      <c r="AA394" s="118"/>
      <c r="AB394" s="118"/>
      <c r="AC394" s="118"/>
      <c r="AD394" s="118"/>
      <c r="AE394" s="118"/>
      <c r="AF394" s="118"/>
      <c r="AG394" s="118">
        <v>0.0</v>
      </c>
      <c r="AH394" s="118">
        <v>0.0</v>
      </c>
      <c r="AI394" s="118"/>
      <c r="AJ394" s="118"/>
      <c r="AK394" s="118"/>
      <c r="AL394" s="118"/>
      <c r="AM394" s="118"/>
      <c r="AN394" s="118"/>
      <c r="AO394" s="118"/>
      <c r="AP394" s="118"/>
      <c r="AQ394" s="118"/>
      <c r="AR394" s="118"/>
      <c r="AS394" s="118"/>
      <c r="AT394" s="118"/>
      <c r="AU394" s="118"/>
      <c r="AV394" s="118"/>
      <c r="AW394" s="118">
        <v>23208.646089062924</v>
      </c>
      <c r="AX394" s="118">
        <v>-13000.44592442136</v>
      </c>
      <c r="AY394" s="118">
        <v>20265.786641153125</v>
      </c>
      <c r="AZ394" s="118">
        <v>-8341.354297398157</v>
      </c>
      <c r="BA394" s="118">
        <v>7558.524641382502</v>
      </c>
      <c r="BB394" s="118">
        <v>-8919.636608006727</v>
      </c>
      <c r="BC394" s="118">
        <v>5019.423596432334</v>
      </c>
      <c r="BD394" s="118">
        <v>-9818.898521816596</v>
      </c>
      <c r="BE394" s="118">
        <v>7885.224466007478</v>
      </c>
      <c r="BF394" s="118">
        <v>-4446.86150724744</v>
      </c>
      <c r="BG394" s="118"/>
      <c r="BH394" s="118"/>
      <c r="BI394" s="118"/>
      <c r="BJ394" s="118"/>
      <c r="BK394" s="118"/>
      <c r="BL394" s="118"/>
      <c r="BM394" s="118"/>
      <c r="BN394" s="118"/>
      <c r="BO394" s="118">
        <v>0.0</v>
      </c>
      <c r="BP394" s="118">
        <v>0.0</v>
      </c>
      <c r="BQ394" s="118"/>
      <c r="BR394" s="118"/>
      <c r="BS394" s="118">
        <v>0.0</v>
      </c>
      <c r="BT394" s="118">
        <v>0.0</v>
      </c>
      <c r="BU394" s="118">
        <v>0.0</v>
      </c>
      <c r="BV394" s="118">
        <v>0.0</v>
      </c>
      <c r="BW394" s="118"/>
      <c r="BX394" s="118"/>
      <c r="BY394" s="118"/>
      <c r="BZ394" s="118"/>
      <c r="CA394" s="119">
        <v>45812.0</v>
      </c>
      <c r="CB394" s="117" t="s">
        <v>384</v>
      </c>
      <c r="CC394" s="117" t="s">
        <v>391</v>
      </c>
      <c r="CD394" s="117" t="s">
        <v>620</v>
      </c>
      <c r="CE394" s="118">
        <v>6499.87</v>
      </c>
      <c r="CF394" s="118">
        <v>25.0</v>
      </c>
      <c r="CG394" s="118">
        <v>23.0</v>
      </c>
      <c r="CH394" s="117" t="s">
        <v>247</v>
      </c>
      <c r="CI394" s="117"/>
      <c r="CJ394" s="117"/>
      <c r="CK394" s="117" t="s">
        <v>357</v>
      </c>
      <c r="CL394" s="119">
        <v>46178.0</v>
      </c>
      <c r="CM394" s="117" t="s">
        <v>358</v>
      </c>
    </row>
    <row r="395">
      <c r="A395" s="114" t="s">
        <v>758</v>
      </c>
      <c r="B395" s="114" t="s">
        <v>785</v>
      </c>
      <c r="C395" s="114" t="s">
        <v>25</v>
      </c>
      <c r="D395" s="114" t="s">
        <v>437</v>
      </c>
      <c r="E395" s="114" t="s">
        <v>349</v>
      </c>
      <c r="F395" s="114"/>
      <c r="G395" s="114"/>
      <c r="H395" s="114"/>
      <c r="I395" s="115">
        <v>21787.0</v>
      </c>
      <c r="J395" s="114" t="s">
        <v>861</v>
      </c>
      <c r="K395" s="114" t="s">
        <v>438</v>
      </c>
      <c r="L395" s="116">
        <v>45812.0</v>
      </c>
      <c r="M395" s="114" t="s">
        <v>351</v>
      </c>
      <c r="N395" s="115">
        <v>6.0</v>
      </c>
      <c r="O395" s="114" t="s">
        <v>352</v>
      </c>
      <c r="P395" s="114" t="s">
        <v>975</v>
      </c>
      <c r="Q395" s="115">
        <v>5590.108257494518</v>
      </c>
      <c r="R395" s="115"/>
      <c r="S395" s="115"/>
      <c r="T395" s="115"/>
      <c r="U395" s="115"/>
      <c r="V395" s="115">
        <v>5590.108257494518</v>
      </c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>
        <v>0.0</v>
      </c>
      <c r="AH395" s="115">
        <v>0.0</v>
      </c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  <c r="AW395" s="115">
        <v>6214.023033783149</v>
      </c>
      <c r="AX395" s="115">
        <v>-251.72966705457475</v>
      </c>
      <c r="AY395" s="115">
        <v>5386.3162323388615</v>
      </c>
      <c r="AZ395" s="115">
        <v>0.0</v>
      </c>
      <c r="BA395" s="115">
        <v>1542.5991122922296</v>
      </c>
      <c r="BB395" s="115">
        <v>-267.9862493787813</v>
      </c>
      <c r="BC395" s="115">
        <v>4415.630400443966</v>
      </c>
      <c r="BD395" s="115">
        <v>0.0</v>
      </c>
      <c r="BE395" s="115">
        <v>31.91557688501871</v>
      </c>
      <c r="BF395" s="115">
        <v>-3172.9331144155367</v>
      </c>
      <c r="BG395" s="115"/>
      <c r="BH395" s="115"/>
      <c r="BI395" s="115"/>
      <c r="BJ395" s="115"/>
      <c r="BK395" s="115"/>
      <c r="BL395" s="115"/>
      <c r="BM395" s="115"/>
      <c r="BN395" s="115"/>
      <c r="BO395" s="115">
        <v>0.0</v>
      </c>
      <c r="BP395" s="115">
        <v>0.0</v>
      </c>
      <c r="BQ395" s="115"/>
      <c r="BR395" s="115"/>
      <c r="BS395" s="115">
        <v>0.0</v>
      </c>
      <c r="BT395" s="115">
        <v>0.0</v>
      </c>
      <c r="BU395" s="115">
        <v>0.0</v>
      </c>
      <c r="BV395" s="115">
        <v>0.0</v>
      </c>
      <c r="BW395" s="115"/>
      <c r="BX395" s="115"/>
      <c r="BY395" s="115"/>
      <c r="BZ395" s="115"/>
      <c r="CA395" s="116">
        <v>45812.0</v>
      </c>
      <c r="CB395" s="114" t="s">
        <v>354</v>
      </c>
      <c r="CC395" s="114" t="s">
        <v>466</v>
      </c>
      <c r="CD395" s="114" t="s">
        <v>467</v>
      </c>
      <c r="CE395" s="115">
        <v>8970.3</v>
      </c>
      <c r="CF395" s="115">
        <v>25.0</v>
      </c>
      <c r="CG395" s="115">
        <v>23.0</v>
      </c>
      <c r="CH395" s="114" t="s">
        <v>247</v>
      </c>
      <c r="CI395" s="114"/>
      <c r="CJ395" s="114"/>
      <c r="CK395" s="114" t="s">
        <v>357</v>
      </c>
      <c r="CL395" s="116">
        <v>46178.0</v>
      </c>
      <c r="CM395" s="114" t="s">
        <v>358</v>
      </c>
    </row>
    <row r="396">
      <c r="A396" s="117" t="s">
        <v>686</v>
      </c>
      <c r="B396" s="117" t="s">
        <v>783</v>
      </c>
      <c r="C396" s="117" t="s">
        <v>25</v>
      </c>
      <c r="D396" s="117" t="s">
        <v>400</v>
      </c>
      <c r="E396" s="117" t="s">
        <v>349</v>
      </c>
      <c r="F396" s="117"/>
      <c r="G396" s="117"/>
      <c r="H396" s="117"/>
      <c r="I396" s="118">
        <v>18148.0</v>
      </c>
      <c r="J396" s="117" t="s">
        <v>880</v>
      </c>
      <c r="K396" s="117" t="s">
        <v>401</v>
      </c>
      <c r="L396" s="119">
        <v>45812.0</v>
      </c>
      <c r="M396" s="117" t="s">
        <v>351</v>
      </c>
      <c r="N396" s="118">
        <v>6.0</v>
      </c>
      <c r="O396" s="117" t="s">
        <v>352</v>
      </c>
      <c r="P396" s="117" t="s">
        <v>975</v>
      </c>
      <c r="Q396" s="118">
        <v>-3236.8413182277172</v>
      </c>
      <c r="R396" s="118"/>
      <c r="S396" s="118"/>
      <c r="T396" s="118"/>
      <c r="U396" s="118"/>
      <c r="V396" s="118">
        <v>-3236.8413182277172</v>
      </c>
      <c r="W396" s="118"/>
      <c r="X396" s="118"/>
      <c r="Y396" s="118"/>
      <c r="Z396" s="118"/>
      <c r="AA396" s="118"/>
      <c r="AB396" s="118"/>
      <c r="AC396" s="118"/>
      <c r="AD396" s="118"/>
      <c r="AE396" s="118"/>
      <c r="AF396" s="118"/>
      <c r="AG396" s="118">
        <v>0.0</v>
      </c>
      <c r="AH396" s="118">
        <v>0.0</v>
      </c>
      <c r="AI396" s="118"/>
      <c r="AJ396" s="118"/>
      <c r="AK396" s="118"/>
      <c r="AL396" s="118"/>
      <c r="AM396" s="118"/>
      <c r="AN396" s="118"/>
      <c r="AO396" s="118"/>
      <c r="AP396" s="118"/>
      <c r="AQ396" s="118"/>
      <c r="AR396" s="118"/>
      <c r="AS396" s="118"/>
      <c r="AT396" s="118"/>
      <c r="AU396" s="118"/>
      <c r="AV396" s="118"/>
      <c r="AW396" s="118">
        <v>23208.646089062924</v>
      </c>
      <c r="AX396" s="118">
        <v>-13000.44592442136</v>
      </c>
      <c r="AY396" s="118">
        <v>20265.786641153125</v>
      </c>
      <c r="AZ396" s="118">
        <v>-8341.354297398157</v>
      </c>
      <c r="BA396" s="118">
        <v>7558.524641382502</v>
      </c>
      <c r="BB396" s="118">
        <v>-8919.636608006727</v>
      </c>
      <c r="BC396" s="118">
        <v>5019.423596432334</v>
      </c>
      <c r="BD396" s="118">
        <v>-9818.898521816596</v>
      </c>
      <c r="BE396" s="118">
        <v>7885.224466007478</v>
      </c>
      <c r="BF396" s="118">
        <v>-4446.86150724744</v>
      </c>
      <c r="BG396" s="118"/>
      <c r="BH396" s="118"/>
      <c r="BI396" s="118"/>
      <c r="BJ396" s="118"/>
      <c r="BK396" s="118"/>
      <c r="BL396" s="118"/>
      <c r="BM396" s="118"/>
      <c r="BN396" s="118"/>
      <c r="BO396" s="118">
        <v>0.0</v>
      </c>
      <c r="BP396" s="118">
        <v>0.0</v>
      </c>
      <c r="BQ396" s="118"/>
      <c r="BR396" s="118"/>
      <c r="BS396" s="118">
        <v>0.0</v>
      </c>
      <c r="BT396" s="118">
        <v>0.0</v>
      </c>
      <c r="BU396" s="118">
        <v>0.0</v>
      </c>
      <c r="BV396" s="118">
        <v>0.0</v>
      </c>
      <c r="BW396" s="118"/>
      <c r="BX396" s="118"/>
      <c r="BY396" s="118"/>
      <c r="BZ396" s="118"/>
      <c r="CA396" s="119">
        <v>45812.0</v>
      </c>
      <c r="CB396" s="117" t="s">
        <v>384</v>
      </c>
      <c r="CC396" s="117" t="s">
        <v>391</v>
      </c>
      <c r="CD396" s="117" t="s">
        <v>392</v>
      </c>
      <c r="CE396" s="118">
        <v>3553.49</v>
      </c>
      <c r="CF396" s="118">
        <v>25.0</v>
      </c>
      <c r="CG396" s="118">
        <v>23.0</v>
      </c>
      <c r="CH396" s="117" t="s">
        <v>247</v>
      </c>
      <c r="CI396" s="117"/>
      <c r="CJ396" s="117"/>
      <c r="CK396" s="117" t="s">
        <v>372</v>
      </c>
      <c r="CL396" s="119">
        <v>46178.0</v>
      </c>
      <c r="CM396" s="117" t="s">
        <v>358</v>
      </c>
    </row>
    <row r="397">
      <c r="A397" s="114" t="s">
        <v>758</v>
      </c>
      <c r="B397" s="114" t="s">
        <v>765</v>
      </c>
      <c r="C397" s="114" t="s">
        <v>25</v>
      </c>
      <c r="D397" s="114" t="s">
        <v>437</v>
      </c>
      <c r="E397" s="114" t="s">
        <v>349</v>
      </c>
      <c r="F397" s="114"/>
      <c r="G397" s="114"/>
      <c r="H397" s="114"/>
      <c r="I397" s="115">
        <v>21786.0</v>
      </c>
      <c r="J397" s="114" t="s">
        <v>832</v>
      </c>
      <c r="K397" s="114" t="s">
        <v>438</v>
      </c>
      <c r="L397" s="116">
        <v>45812.0</v>
      </c>
      <c r="M397" s="114" t="s">
        <v>351</v>
      </c>
      <c r="N397" s="115">
        <v>6.0</v>
      </c>
      <c r="O397" s="114" t="s">
        <v>352</v>
      </c>
      <c r="P397" s="114" t="s">
        <v>975</v>
      </c>
      <c r="Q397" s="115">
        <v>2848.5378086138626</v>
      </c>
      <c r="R397" s="115"/>
      <c r="S397" s="115"/>
      <c r="T397" s="115"/>
      <c r="U397" s="115"/>
      <c r="V397" s="115">
        <v>2848.5378086138626</v>
      </c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>
        <v>0.0</v>
      </c>
      <c r="AH397" s="115">
        <v>0.0</v>
      </c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  <c r="AW397" s="115">
        <v>41610.436587676595</v>
      </c>
      <c r="AX397" s="115">
        <v>-38987.72152277459</v>
      </c>
      <c r="AY397" s="115">
        <v>33108.78813656875</v>
      </c>
      <c r="AZ397" s="115">
        <v>-26293.289478864128</v>
      </c>
      <c r="BA397" s="115">
        <v>23174.29093167372</v>
      </c>
      <c r="BB397" s="115">
        <v>-21137.837274508005</v>
      </c>
      <c r="BC397" s="115">
        <v>10796.368277393169</v>
      </c>
      <c r="BD397" s="115">
        <v>-18267.757138041743</v>
      </c>
      <c r="BE397" s="115">
        <v>22518.368046350388</v>
      </c>
      <c r="BF397" s="115">
        <v>-13010.525528536094</v>
      </c>
      <c r="BG397" s="115"/>
      <c r="BH397" s="115"/>
      <c r="BI397" s="115"/>
      <c r="BJ397" s="115"/>
      <c r="BK397" s="115"/>
      <c r="BL397" s="115"/>
      <c r="BM397" s="115"/>
      <c r="BN397" s="115"/>
      <c r="BO397" s="115">
        <v>0.0</v>
      </c>
      <c r="BP397" s="115">
        <v>0.0</v>
      </c>
      <c r="BQ397" s="115"/>
      <c r="BR397" s="115"/>
      <c r="BS397" s="115">
        <v>0.0</v>
      </c>
      <c r="BT397" s="115">
        <v>0.0</v>
      </c>
      <c r="BU397" s="115">
        <v>0.0</v>
      </c>
      <c r="BV397" s="115">
        <v>0.0</v>
      </c>
      <c r="BW397" s="115"/>
      <c r="BX397" s="115"/>
      <c r="BY397" s="115"/>
      <c r="BZ397" s="115"/>
      <c r="CA397" s="116">
        <v>45812.0</v>
      </c>
      <c r="CB397" s="114" t="s">
        <v>354</v>
      </c>
      <c r="CC397" s="114" t="s">
        <v>466</v>
      </c>
      <c r="CD397" s="114" t="s">
        <v>467</v>
      </c>
      <c r="CE397" s="115">
        <v>5604.88</v>
      </c>
      <c r="CF397" s="115">
        <v>25.0</v>
      </c>
      <c r="CG397" s="115">
        <v>23.0</v>
      </c>
      <c r="CH397" s="114" t="s">
        <v>247</v>
      </c>
      <c r="CI397" s="114"/>
      <c r="CJ397" s="114"/>
      <c r="CK397" s="114" t="s">
        <v>357</v>
      </c>
      <c r="CL397" s="116">
        <v>46178.0</v>
      </c>
      <c r="CM397" s="114" t="s">
        <v>358</v>
      </c>
    </row>
    <row r="398">
      <c r="A398" s="117" t="s">
        <v>778</v>
      </c>
      <c r="B398" s="117" t="s">
        <v>225</v>
      </c>
      <c r="C398" s="117" t="s">
        <v>24</v>
      </c>
      <c r="D398" s="117" t="s">
        <v>414</v>
      </c>
      <c r="E398" s="117" t="s">
        <v>349</v>
      </c>
      <c r="F398" s="117"/>
      <c r="G398" s="117"/>
      <c r="H398" s="117"/>
      <c r="I398" s="118">
        <v>14471.0</v>
      </c>
      <c r="J398" s="117" t="s">
        <v>832</v>
      </c>
      <c r="K398" s="117" t="s">
        <v>415</v>
      </c>
      <c r="L398" s="119">
        <v>45812.0</v>
      </c>
      <c r="M398" s="117" t="s">
        <v>351</v>
      </c>
      <c r="N398" s="118">
        <v>6.0</v>
      </c>
      <c r="O398" s="117" t="s">
        <v>352</v>
      </c>
      <c r="P398" s="117" t="s">
        <v>975</v>
      </c>
      <c r="Q398" s="118">
        <v>-1348.207118962567</v>
      </c>
      <c r="R398" s="118"/>
      <c r="S398" s="118"/>
      <c r="T398" s="118"/>
      <c r="U398" s="118"/>
      <c r="V398" s="118">
        <v>-1348.207118962567</v>
      </c>
      <c r="W398" s="118"/>
      <c r="X398" s="118"/>
      <c r="Y398" s="118"/>
      <c r="Z398" s="118"/>
      <c r="AA398" s="118"/>
      <c r="AB398" s="118"/>
      <c r="AC398" s="118"/>
      <c r="AD398" s="118"/>
      <c r="AE398" s="118"/>
      <c r="AF398" s="118"/>
      <c r="AG398" s="118">
        <v>0.0</v>
      </c>
      <c r="AH398" s="118">
        <v>0.0</v>
      </c>
      <c r="AI398" s="118"/>
      <c r="AJ398" s="118"/>
      <c r="AK398" s="118"/>
      <c r="AL398" s="118"/>
      <c r="AM398" s="118"/>
      <c r="AN398" s="118"/>
      <c r="AO398" s="118"/>
      <c r="AP398" s="118"/>
      <c r="AQ398" s="118"/>
      <c r="AR398" s="118"/>
      <c r="AS398" s="118"/>
      <c r="AT398" s="118"/>
      <c r="AU398" s="118"/>
      <c r="AV398" s="118"/>
      <c r="AW398" s="118">
        <v>41610.436587676595</v>
      </c>
      <c r="AX398" s="118">
        <v>-38987.72152277459</v>
      </c>
      <c r="AY398" s="118">
        <v>33108.78813656875</v>
      </c>
      <c r="AZ398" s="118">
        <v>-26293.289478864128</v>
      </c>
      <c r="BA398" s="118">
        <v>23174.29093167372</v>
      </c>
      <c r="BB398" s="118">
        <v>-21137.837274508005</v>
      </c>
      <c r="BC398" s="118">
        <v>10796.368277393169</v>
      </c>
      <c r="BD398" s="118">
        <v>-18267.757138041743</v>
      </c>
      <c r="BE398" s="118">
        <v>22518.368046350388</v>
      </c>
      <c r="BF398" s="118">
        <v>-13010.525528536094</v>
      </c>
      <c r="BG398" s="118"/>
      <c r="BH398" s="118"/>
      <c r="BI398" s="118"/>
      <c r="BJ398" s="118"/>
      <c r="BK398" s="118"/>
      <c r="BL398" s="118"/>
      <c r="BM398" s="118"/>
      <c r="BN398" s="118"/>
      <c r="BO398" s="118">
        <v>0.0</v>
      </c>
      <c r="BP398" s="118">
        <v>0.0</v>
      </c>
      <c r="BQ398" s="118"/>
      <c r="BR398" s="118"/>
      <c r="BS398" s="118">
        <v>0.0</v>
      </c>
      <c r="BT398" s="118">
        <v>0.0</v>
      </c>
      <c r="BU398" s="118">
        <v>0.0</v>
      </c>
      <c r="BV398" s="118">
        <v>0.0</v>
      </c>
      <c r="BW398" s="118"/>
      <c r="BX398" s="118"/>
      <c r="BY398" s="118"/>
      <c r="BZ398" s="118"/>
      <c r="CA398" s="119">
        <v>45812.0</v>
      </c>
      <c r="CB398" s="117" t="s">
        <v>354</v>
      </c>
      <c r="CC398" s="117" t="s">
        <v>378</v>
      </c>
      <c r="CD398" s="117" t="s">
        <v>379</v>
      </c>
      <c r="CE398" s="118">
        <v>6079.3</v>
      </c>
      <c r="CF398" s="118">
        <v>25.0</v>
      </c>
      <c r="CG398" s="118">
        <v>23.0</v>
      </c>
      <c r="CH398" s="117" t="s">
        <v>24</v>
      </c>
      <c r="CI398" s="117"/>
      <c r="CJ398" s="117"/>
      <c r="CK398" s="117" t="s">
        <v>372</v>
      </c>
      <c r="CL398" s="119">
        <v>46178.0</v>
      </c>
      <c r="CM398" s="117" t="s">
        <v>358</v>
      </c>
    </row>
    <row r="399">
      <c r="A399" s="114" t="s">
        <v>675</v>
      </c>
      <c r="B399" s="114" t="s">
        <v>779</v>
      </c>
      <c r="C399" s="114" t="s">
        <v>25</v>
      </c>
      <c r="D399" s="114" t="s">
        <v>389</v>
      </c>
      <c r="E399" s="114" t="s">
        <v>349</v>
      </c>
      <c r="F399" s="114"/>
      <c r="G399" s="114"/>
      <c r="H399" s="114"/>
      <c r="I399" s="115">
        <v>18145.0</v>
      </c>
      <c r="J399" s="114" t="s">
        <v>877</v>
      </c>
      <c r="K399" s="114" t="s">
        <v>390</v>
      </c>
      <c r="L399" s="116">
        <v>45812.0</v>
      </c>
      <c r="M399" s="114" t="s">
        <v>351</v>
      </c>
      <c r="N399" s="115">
        <v>6.0</v>
      </c>
      <c r="O399" s="114" t="s">
        <v>352</v>
      </c>
      <c r="P399" s="114" t="s">
        <v>975</v>
      </c>
      <c r="Q399" s="115">
        <v>-557.9410375086111</v>
      </c>
      <c r="R399" s="115"/>
      <c r="S399" s="115"/>
      <c r="T399" s="115"/>
      <c r="U399" s="115"/>
      <c r="V399" s="115">
        <v>-557.9410375086111</v>
      </c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>
        <v>0.0</v>
      </c>
      <c r="AH399" s="115">
        <v>0.0</v>
      </c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  <c r="AW399" s="115">
        <v>7606.822165481774</v>
      </c>
      <c r="AX399" s="115">
        <v>-5608.308169437126</v>
      </c>
      <c r="AY399" s="115">
        <v>5096.708320101616</v>
      </c>
      <c r="AZ399" s="115">
        <v>-3318.8911508109004</v>
      </c>
      <c r="BA399" s="115">
        <v>5275.959560098327</v>
      </c>
      <c r="BB399" s="115">
        <v>-4192.971843911735</v>
      </c>
      <c r="BC399" s="115">
        <v>3386.9551300715802</v>
      </c>
      <c r="BD399" s="115">
        <v>-7466.638042955138</v>
      </c>
      <c r="BE399" s="115">
        <v>9195.483889845282</v>
      </c>
      <c r="BF399" s="115">
        <v>-4032.813260775133</v>
      </c>
      <c r="BG399" s="115"/>
      <c r="BH399" s="115"/>
      <c r="BI399" s="115"/>
      <c r="BJ399" s="115"/>
      <c r="BK399" s="115"/>
      <c r="BL399" s="115"/>
      <c r="BM399" s="115"/>
      <c r="BN399" s="115"/>
      <c r="BO399" s="115">
        <v>0.0</v>
      </c>
      <c r="BP399" s="115">
        <v>0.0</v>
      </c>
      <c r="BQ399" s="115"/>
      <c r="BR399" s="115"/>
      <c r="BS399" s="115">
        <v>0.0</v>
      </c>
      <c r="BT399" s="115">
        <v>0.0</v>
      </c>
      <c r="BU399" s="115">
        <v>0.0</v>
      </c>
      <c r="BV399" s="115">
        <v>0.0</v>
      </c>
      <c r="BW399" s="115"/>
      <c r="BX399" s="115"/>
      <c r="BY399" s="115"/>
      <c r="BZ399" s="115"/>
      <c r="CA399" s="116">
        <v>45812.0</v>
      </c>
      <c r="CB399" s="114" t="s">
        <v>384</v>
      </c>
      <c r="CC399" s="114" t="s">
        <v>391</v>
      </c>
      <c r="CD399" s="114" t="s">
        <v>392</v>
      </c>
      <c r="CE399" s="115">
        <v>4055.51</v>
      </c>
      <c r="CF399" s="115">
        <v>25.0</v>
      </c>
      <c r="CG399" s="115">
        <v>23.0</v>
      </c>
      <c r="CH399" s="114" t="s">
        <v>247</v>
      </c>
      <c r="CI399" s="114"/>
      <c r="CJ399" s="114"/>
      <c r="CK399" s="114" t="s">
        <v>372</v>
      </c>
      <c r="CL399" s="116">
        <v>46178.0</v>
      </c>
      <c r="CM399" s="114" t="s">
        <v>358</v>
      </c>
    </row>
    <row r="400">
      <c r="A400" s="117" t="s">
        <v>671</v>
      </c>
      <c r="B400" s="117" t="s">
        <v>111</v>
      </c>
      <c r="C400" s="117" t="s">
        <v>24</v>
      </c>
      <c r="D400" s="117" t="s">
        <v>418</v>
      </c>
      <c r="E400" s="117" t="s">
        <v>349</v>
      </c>
      <c r="F400" s="117"/>
      <c r="G400" s="117"/>
      <c r="H400" s="117"/>
      <c r="I400" s="118">
        <v>22044.0</v>
      </c>
      <c r="J400" s="117" t="s">
        <v>837</v>
      </c>
      <c r="K400" s="117" t="s">
        <v>419</v>
      </c>
      <c r="L400" s="119">
        <v>45812.0</v>
      </c>
      <c r="M400" s="117" t="s">
        <v>351</v>
      </c>
      <c r="N400" s="118">
        <v>6.0</v>
      </c>
      <c r="O400" s="117" t="s">
        <v>352</v>
      </c>
      <c r="P400" s="117" t="s">
        <v>975</v>
      </c>
      <c r="Q400" s="118">
        <v>-307.70283489824806</v>
      </c>
      <c r="R400" s="118"/>
      <c r="S400" s="118"/>
      <c r="T400" s="118"/>
      <c r="U400" s="118"/>
      <c r="V400" s="118">
        <v>-307.70283489824806</v>
      </c>
      <c r="W400" s="118"/>
      <c r="X400" s="118"/>
      <c r="Y400" s="118"/>
      <c r="Z400" s="118"/>
      <c r="AA400" s="118"/>
      <c r="AB400" s="118"/>
      <c r="AC400" s="118"/>
      <c r="AD400" s="118"/>
      <c r="AE400" s="118"/>
      <c r="AF400" s="118"/>
      <c r="AG400" s="118">
        <v>0.0</v>
      </c>
      <c r="AH400" s="118">
        <v>0.0</v>
      </c>
      <c r="AI400" s="118"/>
      <c r="AJ400" s="118"/>
      <c r="AK400" s="118"/>
      <c r="AL400" s="118"/>
      <c r="AM400" s="118"/>
      <c r="AN400" s="118"/>
      <c r="AO400" s="118"/>
      <c r="AP400" s="118"/>
      <c r="AQ400" s="118"/>
      <c r="AR400" s="118"/>
      <c r="AS400" s="118"/>
      <c r="AT400" s="118"/>
      <c r="AU400" s="118"/>
      <c r="AV400" s="118"/>
      <c r="AW400" s="118">
        <v>7050.012358095435</v>
      </c>
      <c r="AX400" s="118">
        <v>-775.856076977285</v>
      </c>
      <c r="AY400" s="118">
        <v>8585.319759325379</v>
      </c>
      <c r="AZ400" s="118">
        <v>-690.8528977527768</v>
      </c>
      <c r="BA400" s="118">
        <v>128.8397628329361</v>
      </c>
      <c r="BB400" s="118">
        <v>-2660.939799604498</v>
      </c>
      <c r="BC400" s="118">
        <v>904.6482729523134</v>
      </c>
      <c r="BD400" s="118">
        <v>-1810.7820008117624</v>
      </c>
      <c r="BE400" s="118">
        <v>676.6684435561189</v>
      </c>
      <c r="BF400" s="118">
        <v>-2302.6347524682324</v>
      </c>
      <c r="BG400" s="118"/>
      <c r="BH400" s="118"/>
      <c r="BI400" s="118"/>
      <c r="BJ400" s="118"/>
      <c r="BK400" s="118"/>
      <c r="BL400" s="118"/>
      <c r="BM400" s="118"/>
      <c r="BN400" s="118"/>
      <c r="BO400" s="118">
        <v>0.0</v>
      </c>
      <c r="BP400" s="118">
        <v>0.0</v>
      </c>
      <c r="BQ400" s="118"/>
      <c r="BR400" s="118"/>
      <c r="BS400" s="118">
        <v>0.0</v>
      </c>
      <c r="BT400" s="118">
        <v>0.0</v>
      </c>
      <c r="BU400" s="118">
        <v>0.0</v>
      </c>
      <c r="BV400" s="118">
        <v>0.0</v>
      </c>
      <c r="BW400" s="118"/>
      <c r="BX400" s="118"/>
      <c r="BY400" s="118"/>
      <c r="BZ400" s="118"/>
      <c r="CA400" s="119">
        <v>45812.0</v>
      </c>
      <c r="CB400" s="117" t="s">
        <v>354</v>
      </c>
      <c r="CC400" s="117" t="s">
        <v>420</v>
      </c>
      <c r="CD400" s="117" t="s">
        <v>421</v>
      </c>
      <c r="CE400" s="118">
        <v>4012.69</v>
      </c>
      <c r="CF400" s="118">
        <v>25.0</v>
      </c>
      <c r="CG400" s="118">
        <v>23.0</v>
      </c>
      <c r="CH400" s="117" t="s">
        <v>24</v>
      </c>
      <c r="CI400" s="117"/>
      <c r="CJ400" s="117"/>
      <c r="CK400" s="117" t="s">
        <v>372</v>
      </c>
      <c r="CL400" s="119">
        <v>46178.0</v>
      </c>
      <c r="CM400" s="117" t="s">
        <v>358</v>
      </c>
    </row>
    <row r="401">
      <c r="A401" s="114" t="s">
        <v>690</v>
      </c>
      <c r="B401" s="114" t="s">
        <v>172</v>
      </c>
      <c r="C401" s="114" t="s">
        <v>24</v>
      </c>
      <c r="D401" s="114" t="s">
        <v>376</v>
      </c>
      <c r="E401" s="114" t="s">
        <v>349</v>
      </c>
      <c r="F401" s="114"/>
      <c r="G401" s="114"/>
      <c r="H401" s="114"/>
      <c r="I401" s="115">
        <v>14156.0</v>
      </c>
      <c r="J401" s="114" t="s">
        <v>832</v>
      </c>
      <c r="K401" s="114" t="s">
        <v>377</v>
      </c>
      <c r="L401" s="116">
        <v>45812.0</v>
      </c>
      <c r="M401" s="114" t="s">
        <v>351</v>
      </c>
      <c r="N401" s="115">
        <v>6.0</v>
      </c>
      <c r="O401" s="114" t="s">
        <v>352</v>
      </c>
      <c r="P401" s="114" t="s">
        <v>975</v>
      </c>
      <c r="Q401" s="115">
        <v>731.5443415774386</v>
      </c>
      <c r="R401" s="115"/>
      <c r="S401" s="115"/>
      <c r="T401" s="115"/>
      <c r="U401" s="115"/>
      <c r="V401" s="115">
        <v>731.5443415774386</v>
      </c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>
        <v>0.0</v>
      </c>
      <c r="AH401" s="115">
        <v>0.0</v>
      </c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  <c r="AW401" s="115">
        <v>41610.436587676595</v>
      </c>
      <c r="AX401" s="115">
        <v>-38987.72152277459</v>
      </c>
      <c r="AY401" s="115">
        <v>33108.78813656875</v>
      </c>
      <c r="AZ401" s="115">
        <v>-26293.289478864128</v>
      </c>
      <c r="BA401" s="115">
        <v>23174.29093167372</v>
      </c>
      <c r="BB401" s="115">
        <v>-21137.837274508005</v>
      </c>
      <c r="BC401" s="115">
        <v>10796.368277393169</v>
      </c>
      <c r="BD401" s="115">
        <v>-18267.757138041743</v>
      </c>
      <c r="BE401" s="115">
        <v>22518.368046350388</v>
      </c>
      <c r="BF401" s="115">
        <v>-13010.525528536094</v>
      </c>
      <c r="BG401" s="115"/>
      <c r="BH401" s="115"/>
      <c r="BI401" s="115"/>
      <c r="BJ401" s="115"/>
      <c r="BK401" s="115"/>
      <c r="BL401" s="115"/>
      <c r="BM401" s="115"/>
      <c r="BN401" s="115"/>
      <c r="BO401" s="115">
        <v>0.0</v>
      </c>
      <c r="BP401" s="115">
        <v>0.0</v>
      </c>
      <c r="BQ401" s="115"/>
      <c r="BR401" s="115"/>
      <c r="BS401" s="115">
        <v>0.0</v>
      </c>
      <c r="BT401" s="115">
        <v>0.0</v>
      </c>
      <c r="BU401" s="115">
        <v>0.0</v>
      </c>
      <c r="BV401" s="115">
        <v>0.0</v>
      </c>
      <c r="BW401" s="115"/>
      <c r="BX401" s="115"/>
      <c r="BY401" s="115"/>
      <c r="BZ401" s="115"/>
      <c r="CA401" s="116">
        <v>45812.0</v>
      </c>
      <c r="CB401" s="114" t="s">
        <v>354</v>
      </c>
      <c r="CC401" s="114" t="s">
        <v>378</v>
      </c>
      <c r="CD401" s="114" t="s">
        <v>379</v>
      </c>
      <c r="CE401" s="115">
        <v>3551.84</v>
      </c>
      <c r="CF401" s="115">
        <v>25.0</v>
      </c>
      <c r="CG401" s="115">
        <v>23.0</v>
      </c>
      <c r="CH401" s="114" t="s">
        <v>24</v>
      </c>
      <c r="CI401" s="114"/>
      <c r="CJ401" s="114"/>
      <c r="CK401" s="114" t="s">
        <v>357</v>
      </c>
      <c r="CL401" s="116">
        <v>46178.0</v>
      </c>
      <c r="CM401" s="114" t="s">
        <v>358</v>
      </c>
    </row>
    <row r="402">
      <c r="A402" s="117" t="s">
        <v>655</v>
      </c>
      <c r="B402" s="117" t="s">
        <v>768</v>
      </c>
      <c r="C402" s="117" t="s">
        <v>25</v>
      </c>
      <c r="D402" s="117" t="s">
        <v>459</v>
      </c>
      <c r="E402" s="117" t="s">
        <v>349</v>
      </c>
      <c r="F402" s="117"/>
      <c r="G402" s="117"/>
      <c r="H402" s="117"/>
      <c r="I402" s="118">
        <v>21600.0</v>
      </c>
      <c r="J402" s="117" t="s">
        <v>876</v>
      </c>
      <c r="K402" s="117" t="s">
        <v>460</v>
      </c>
      <c r="L402" s="119">
        <v>45812.0</v>
      </c>
      <c r="M402" s="117" t="s">
        <v>351</v>
      </c>
      <c r="N402" s="118">
        <v>6.0</v>
      </c>
      <c r="O402" s="117" t="s">
        <v>352</v>
      </c>
      <c r="P402" s="117" t="s">
        <v>975</v>
      </c>
      <c r="Q402" s="118">
        <v>-863.3097151777829</v>
      </c>
      <c r="R402" s="118"/>
      <c r="S402" s="118"/>
      <c r="T402" s="118"/>
      <c r="U402" s="118"/>
      <c r="V402" s="118">
        <v>-863.3097151777829</v>
      </c>
      <c r="W402" s="118"/>
      <c r="X402" s="118"/>
      <c r="Y402" s="118"/>
      <c r="Z402" s="118"/>
      <c r="AA402" s="118"/>
      <c r="AB402" s="118"/>
      <c r="AC402" s="118"/>
      <c r="AD402" s="118"/>
      <c r="AE402" s="118"/>
      <c r="AF402" s="118"/>
      <c r="AG402" s="118">
        <v>0.0</v>
      </c>
      <c r="AH402" s="118">
        <v>0.0</v>
      </c>
      <c r="AI402" s="118"/>
      <c r="AJ402" s="118"/>
      <c r="AK402" s="118"/>
      <c r="AL402" s="118"/>
      <c r="AM402" s="118"/>
      <c r="AN402" s="118"/>
      <c r="AO402" s="118"/>
      <c r="AP402" s="118"/>
      <c r="AQ402" s="118"/>
      <c r="AR402" s="118"/>
      <c r="AS402" s="118"/>
      <c r="AT402" s="118"/>
      <c r="AU402" s="118"/>
      <c r="AV402" s="118"/>
      <c r="AW402" s="118">
        <v>10825.810023611979</v>
      </c>
      <c r="AX402" s="118">
        <v>-10082.154899973453</v>
      </c>
      <c r="AY402" s="118">
        <v>11528.38423347722</v>
      </c>
      <c r="AZ402" s="118">
        <v>-3143.415051619529</v>
      </c>
      <c r="BA402" s="118">
        <v>3931.5134196365425</v>
      </c>
      <c r="BB402" s="118">
        <v>-4291.72249324705</v>
      </c>
      <c r="BC402" s="118">
        <v>22.22281067454759</v>
      </c>
      <c r="BD402" s="118">
        <v>-5301.339012817611</v>
      </c>
      <c r="BE402" s="118">
        <v>7054.412208671883</v>
      </c>
      <c r="BF402" s="118">
        <v>-2135.505080139328</v>
      </c>
      <c r="BG402" s="118"/>
      <c r="BH402" s="118"/>
      <c r="BI402" s="118"/>
      <c r="BJ402" s="118"/>
      <c r="BK402" s="118"/>
      <c r="BL402" s="118"/>
      <c r="BM402" s="118"/>
      <c r="BN402" s="118"/>
      <c r="BO402" s="118">
        <v>0.0</v>
      </c>
      <c r="BP402" s="118">
        <v>0.0</v>
      </c>
      <c r="BQ402" s="118"/>
      <c r="BR402" s="118"/>
      <c r="BS402" s="118">
        <v>0.0</v>
      </c>
      <c r="BT402" s="118">
        <v>0.0</v>
      </c>
      <c r="BU402" s="118">
        <v>0.0</v>
      </c>
      <c r="BV402" s="118">
        <v>0.0</v>
      </c>
      <c r="BW402" s="118"/>
      <c r="BX402" s="118"/>
      <c r="BY402" s="118"/>
      <c r="BZ402" s="118"/>
      <c r="CA402" s="119">
        <v>45812.0</v>
      </c>
      <c r="CB402" s="117" t="s">
        <v>384</v>
      </c>
      <c r="CC402" s="117" t="s">
        <v>461</v>
      </c>
      <c r="CD402" s="117" t="s">
        <v>769</v>
      </c>
      <c r="CE402" s="118">
        <v>4398.37</v>
      </c>
      <c r="CF402" s="118">
        <v>25.0</v>
      </c>
      <c r="CG402" s="118">
        <v>23.0</v>
      </c>
      <c r="CH402" s="117" t="s">
        <v>247</v>
      </c>
      <c r="CI402" s="117"/>
      <c r="CJ402" s="117"/>
      <c r="CK402" s="117" t="s">
        <v>372</v>
      </c>
      <c r="CL402" s="119">
        <v>46178.0</v>
      </c>
      <c r="CM402" s="117" t="s">
        <v>358</v>
      </c>
    </row>
    <row r="403">
      <c r="A403" s="114" t="s">
        <v>485</v>
      </c>
      <c r="B403" s="114" t="s">
        <v>781</v>
      </c>
      <c r="C403" s="114" t="s">
        <v>25</v>
      </c>
      <c r="D403" s="114" t="s">
        <v>400</v>
      </c>
      <c r="E403" s="114" t="s">
        <v>349</v>
      </c>
      <c r="F403" s="114"/>
      <c r="G403" s="114"/>
      <c r="H403" s="114"/>
      <c r="I403" s="115">
        <v>16503.0</v>
      </c>
      <c r="J403" s="114" t="s">
        <v>875</v>
      </c>
      <c r="K403" s="114" t="s">
        <v>401</v>
      </c>
      <c r="L403" s="116">
        <v>45812.0</v>
      </c>
      <c r="M403" s="114" t="s">
        <v>351</v>
      </c>
      <c r="N403" s="115">
        <v>6.0</v>
      </c>
      <c r="O403" s="114" t="s">
        <v>352</v>
      </c>
      <c r="P403" s="114" t="s">
        <v>975</v>
      </c>
      <c r="Q403" s="115">
        <v>-3478.6374370876274</v>
      </c>
      <c r="R403" s="115"/>
      <c r="S403" s="115"/>
      <c r="T403" s="115"/>
      <c r="U403" s="115"/>
      <c r="V403" s="115">
        <v>-3478.6374370876274</v>
      </c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>
        <v>0.0</v>
      </c>
      <c r="AH403" s="115">
        <v>0.0</v>
      </c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  <c r="AW403" s="115">
        <v>4158.509691978635</v>
      </c>
      <c r="AX403" s="115">
        <v>-2665.731368744595</v>
      </c>
      <c r="AY403" s="115">
        <v>2431.764078530106</v>
      </c>
      <c r="AZ403" s="115">
        <v>-2347.973221148019</v>
      </c>
      <c r="BA403" s="115">
        <v>1840.643707205751</v>
      </c>
      <c r="BB403" s="115">
        <v>-1540.92229882657</v>
      </c>
      <c r="BC403" s="115">
        <v>869.1784981830663</v>
      </c>
      <c r="BD403" s="115">
        <v>-1016.1683489954769</v>
      </c>
      <c r="BE403" s="115">
        <v>1053.4811386501606</v>
      </c>
      <c r="BF403" s="115">
        <v>-606.769879458569</v>
      </c>
      <c r="BG403" s="115"/>
      <c r="BH403" s="115"/>
      <c r="BI403" s="115"/>
      <c r="BJ403" s="115"/>
      <c r="BK403" s="115"/>
      <c r="BL403" s="115"/>
      <c r="BM403" s="115"/>
      <c r="BN403" s="115"/>
      <c r="BO403" s="115">
        <v>0.0</v>
      </c>
      <c r="BP403" s="115">
        <v>0.0</v>
      </c>
      <c r="BQ403" s="115"/>
      <c r="BR403" s="115"/>
      <c r="BS403" s="115">
        <v>0.0</v>
      </c>
      <c r="BT403" s="115">
        <v>0.0</v>
      </c>
      <c r="BU403" s="115">
        <v>0.0</v>
      </c>
      <c r="BV403" s="115">
        <v>0.0</v>
      </c>
      <c r="BW403" s="115"/>
      <c r="BX403" s="115"/>
      <c r="BY403" s="115"/>
      <c r="BZ403" s="115"/>
      <c r="CA403" s="116">
        <v>45812.0</v>
      </c>
      <c r="CB403" s="114" t="s">
        <v>384</v>
      </c>
      <c r="CC403" s="114" t="s">
        <v>391</v>
      </c>
      <c r="CD403" s="114" t="s">
        <v>392</v>
      </c>
      <c r="CE403" s="115">
        <v>4835.43</v>
      </c>
      <c r="CF403" s="115">
        <v>25.0</v>
      </c>
      <c r="CG403" s="115">
        <v>23.0</v>
      </c>
      <c r="CH403" s="114" t="s">
        <v>247</v>
      </c>
      <c r="CI403" s="114"/>
      <c r="CJ403" s="114"/>
      <c r="CK403" s="114" t="s">
        <v>372</v>
      </c>
      <c r="CL403" s="116">
        <v>46178.0</v>
      </c>
      <c r="CM403" s="114" t="s">
        <v>358</v>
      </c>
    </row>
    <row r="404">
      <c r="A404" s="117" t="s">
        <v>505</v>
      </c>
      <c r="B404" s="117" t="s">
        <v>154</v>
      </c>
      <c r="C404" s="117" t="s">
        <v>24</v>
      </c>
      <c r="D404" s="117" t="s">
        <v>506</v>
      </c>
      <c r="E404" s="117" t="s">
        <v>349</v>
      </c>
      <c r="F404" s="117"/>
      <c r="G404" s="117"/>
      <c r="H404" s="117"/>
      <c r="I404" s="118">
        <v>21580.0</v>
      </c>
      <c r="J404" s="117" t="s">
        <v>858</v>
      </c>
      <c r="K404" s="117" t="s">
        <v>507</v>
      </c>
      <c r="L404" s="119">
        <v>45812.0</v>
      </c>
      <c r="M404" s="117" t="s">
        <v>351</v>
      </c>
      <c r="N404" s="118">
        <v>6.0</v>
      </c>
      <c r="O404" s="117" t="s">
        <v>352</v>
      </c>
      <c r="P404" s="117" t="s">
        <v>975</v>
      </c>
      <c r="Q404" s="118">
        <v>-3730.4335808083033</v>
      </c>
      <c r="R404" s="118"/>
      <c r="S404" s="118"/>
      <c r="T404" s="118"/>
      <c r="U404" s="118"/>
      <c r="V404" s="118">
        <v>-3730.4335808083033</v>
      </c>
      <c r="W404" s="118"/>
      <c r="X404" s="118"/>
      <c r="Y404" s="118"/>
      <c r="Z404" s="118"/>
      <c r="AA404" s="118"/>
      <c r="AB404" s="118"/>
      <c r="AC404" s="118"/>
      <c r="AD404" s="118"/>
      <c r="AE404" s="118"/>
      <c r="AF404" s="118"/>
      <c r="AG404" s="118">
        <v>0.0</v>
      </c>
      <c r="AH404" s="118">
        <v>0.0</v>
      </c>
      <c r="AI404" s="118"/>
      <c r="AJ404" s="118"/>
      <c r="AK404" s="118"/>
      <c r="AL404" s="118"/>
      <c r="AM404" s="118"/>
      <c r="AN404" s="118"/>
      <c r="AO404" s="118"/>
      <c r="AP404" s="118"/>
      <c r="AQ404" s="118"/>
      <c r="AR404" s="118"/>
      <c r="AS404" s="118"/>
      <c r="AT404" s="118"/>
      <c r="AU404" s="118"/>
      <c r="AV404" s="118"/>
      <c r="AW404" s="118">
        <v>10822.1061323217</v>
      </c>
      <c r="AX404" s="118">
        <v>-8478.1558776851</v>
      </c>
      <c r="AY404" s="118">
        <v>11014.635224117603</v>
      </c>
      <c r="AZ404" s="118">
        <v>-7474.166697967365</v>
      </c>
      <c r="BA404" s="118">
        <v>4947.568249820679</v>
      </c>
      <c r="BB404" s="118">
        <v>-2188.114940303105</v>
      </c>
      <c r="BC404" s="118">
        <v>5625.111583856942</v>
      </c>
      <c r="BD404" s="118">
        <v>-4586.8083869774355</v>
      </c>
      <c r="BE404" s="118">
        <v>4984.384192022329</v>
      </c>
      <c r="BF404" s="118">
        <v>-3263.2340793842623</v>
      </c>
      <c r="BG404" s="118"/>
      <c r="BH404" s="118"/>
      <c r="BI404" s="118"/>
      <c r="BJ404" s="118"/>
      <c r="BK404" s="118"/>
      <c r="BL404" s="118"/>
      <c r="BM404" s="118"/>
      <c r="BN404" s="118"/>
      <c r="BO404" s="118">
        <v>0.0</v>
      </c>
      <c r="BP404" s="118">
        <v>0.0</v>
      </c>
      <c r="BQ404" s="118"/>
      <c r="BR404" s="118"/>
      <c r="BS404" s="118">
        <v>0.0</v>
      </c>
      <c r="BT404" s="118">
        <v>0.0</v>
      </c>
      <c r="BU404" s="118">
        <v>0.0</v>
      </c>
      <c r="BV404" s="118">
        <v>0.0</v>
      </c>
      <c r="BW404" s="118"/>
      <c r="BX404" s="118"/>
      <c r="BY404" s="118"/>
      <c r="BZ404" s="118"/>
      <c r="CA404" s="119">
        <v>45812.0</v>
      </c>
      <c r="CB404" s="117" t="s">
        <v>354</v>
      </c>
      <c r="CC404" s="117" t="s">
        <v>508</v>
      </c>
      <c r="CD404" s="117" t="s">
        <v>509</v>
      </c>
      <c r="CE404" s="118">
        <v>9047.81</v>
      </c>
      <c r="CF404" s="118">
        <v>25.0</v>
      </c>
      <c r="CG404" s="118">
        <v>23.0</v>
      </c>
      <c r="CH404" s="117" t="s">
        <v>24</v>
      </c>
      <c r="CI404" s="117"/>
      <c r="CJ404" s="117"/>
      <c r="CK404" s="117" t="s">
        <v>372</v>
      </c>
      <c r="CL404" s="119">
        <v>46178.0</v>
      </c>
      <c r="CM404" s="117" t="s">
        <v>358</v>
      </c>
    </row>
    <row r="405">
      <c r="A405" s="114" t="s">
        <v>496</v>
      </c>
      <c r="B405" s="114" t="s">
        <v>774</v>
      </c>
      <c r="C405" s="114" t="s">
        <v>27</v>
      </c>
      <c r="D405" s="114" t="s">
        <v>490</v>
      </c>
      <c r="E405" s="114" t="s">
        <v>349</v>
      </c>
      <c r="F405" s="114"/>
      <c r="G405" s="114"/>
      <c r="H405" s="114"/>
      <c r="I405" s="115">
        <v>21404.0</v>
      </c>
      <c r="J405" s="114" t="s">
        <v>867</v>
      </c>
      <c r="K405" s="114" t="s">
        <v>491</v>
      </c>
      <c r="L405" s="116">
        <v>45812.0</v>
      </c>
      <c r="M405" s="114" t="s">
        <v>351</v>
      </c>
      <c r="N405" s="115">
        <v>6.0</v>
      </c>
      <c r="O405" s="114" t="s">
        <v>352</v>
      </c>
      <c r="P405" s="114" t="s">
        <v>975</v>
      </c>
      <c r="Q405" s="115">
        <v>-892.271554118293</v>
      </c>
      <c r="R405" s="115"/>
      <c r="S405" s="115"/>
      <c r="T405" s="115"/>
      <c r="U405" s="115"/>
      <c r="V405" s="115">
        <v>-892.271554118293</v>
      </c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>
        <v>0.0</v>
      </c>
      <c r="AH405" s="115">
        <v>0.0</v>
      </c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  <c r="AW405" s="115">
        <v>30720.76609654235</v>
      </c>
      <c r="AX405" s="115">
        <v>-21303.38117294009</v>
      </c>
      <c r="AY405" s="115">
        <v>26074.108702552006</v>
      </c>
      <c r="AZ405" s="115">
        <v>-9066.421323543134</v>
      </c>
      <c r="BA405" s="115">
        <v>13854.485218116766</v>
      </c>
      <c r="BB405" s="115">
        <v>-11328.131768980427</v>
      </c>
      <c r="BC405" s="115">
        <v>14852.288452374956</v>
      </c>
      <c r="BD405" s="115">
        <v>-17877.717942924057</v>
      </c>
      <c r="BE405" s="115">
        <v>18075.18674339659</v>
      </c>
      <c r="BF405" s="115">
        <v>-12523.403803711151</v>
      </c>
      <c r="BG405" s="115"/>
      <c r="BH405" s="115"/>
      <c r="BI405" s="115"/>
      <c r="BJ405" s="115"/>
      <c r="BK405" s="115"/>
      <c r="BL405" s="115"/>
      <c r="BM405" s="115"/>
      <c r="BN405" s="115"/>
      <c r="BO405" s="115">
        <v>0.0</v>
      </c>
      <c r="BP405" s="115">
        <v>0.0</v>
      </c>
      <c r="BQ405" s="115"/>
      <c r="BR405" s="115"/>
      <c r="BS405" s="115">
        <v>0.0</v>
      </c>
      <c r="BT405" s="115">
        <v>0.0</v>
      </c>
      <c r="BU405" s="115">
        <v>0.0</v>
      </c>
      <c r="BV405" s="115">
        <v>0.0</v>
      </c>
      <c r="BW405" s="115"/>
      <c r="BX405" s="115"/>
      <c r="BY405" s="115"/>
      <c r="BZ405" s="115"/>
      <c r="CA405" s="116">
        <v>45812.0</v>
      </c>
      <c r="CB405" s="114" t="s">
        <v>369</v>
      </c>
      <c r="CC405" s="114" t="s">
        <v>370</v>
      </c>
      <c r="CD405" s="114" t="s">
        <v>525</v>
      </c>
      <c r="CE405" s="115">
        <v>2328.03</v>
      </c>
      <c r="CF405" s="115">
        <v>25.0</v>
      </c>
      <c r="CG405" s="115">
        <v>23.0</v>
      </c>
      <c r="CH405" s="114" t="s">
        <v>247</v>
      </c>
      <c r="CI405" s="114"/>
      <c r="CJ405" s="114"/>
      <c r="CK405" s="114" t="s">
        <v>372</v>
      </c>
      <c r="CL405" s="116">
        <v>46178.0</v>
      </c>
      <c r="CM405" s="114" t="s">
        <v>358</v>
      </c>
    </row>
    <row r="406">
      <c r="A406" s="117" t="s">
        <v>499</v>
      </c>
      <c r="B406" s="117" t="s">
        <v>763</v>
      </c>
      <c r="C406" s="117" t="s">
        <v>25</v>
      </c>
      <c r="D406" s="117" t="s">
        <v>459</v>
      </c>
      <c r="E406" s="117" t="s">
        <v>349</v>
      </c>
      <c r="F406" s="117"/>
      <c r="G406" s="117"/>
      <c r="H406" s="117"/>
      <c r="I406" s="118">
        <v>21709.0</v>
      </c>
      <c r="J406" s="117" t="s">
        <v>878</v>
      </c>
      <c r="K406" s="117" t="s">
        <v>460</v>
      </c>
      <c r="L406" s="119">
        <v>45812.0</v>
      </c>
      <c r="M406" s="117" t="s">
        <v>351</v>
      </c>
      <c r="N406" s="118">
        <v>6.0</v>
      </c>
      <c r="O406" s="117" t="s">
        <v>352</v>
      </c>
      <c r="P406" s="117" t="s">
        <v>975</v>
      </c>
      <c r="Q406" s="118">
        <v>-164.26031756626304</v>
      </c>
      <c r="R406" s="118"/>
      <c r="S406" s="118"/>
      <c r="T406" s="118"/>
      <c r="U406" s="118"/>
      <c r="V406" s="118">
        <v>-164.26031756626304</v>
      </c>
      <c r="W406" s="118"/>
      <c r="X406" s="118"/>
      <c r="Y406" s="118"/>
      <c r="Z406" s="118"/>
      <c r="AA406" s="118"/>
      <c r="AB406" s="118"/>
      <c r="AC406" s="118"/>
      <c r="AD406" s="118"/>
      <c r="AE406" s="118"/>
      <c r="AF406" s="118"/>
      <c r="AG406" s="118">
        <v>0.0</v>
      </c>
      <c r="AH406" s="118">
        <v>0.0</v>
      </c>
      <c r="AI406" s="118"/>
      <c r="AJ406" s="118"/>
      <c r="AK406" s="118"/>
      <c r="AL406" s="118"/>
      <c r="AM406" s="118"/>
      <c r="AN406" s="118"/>
      <c r="AO406" s="118"/>
      <c r="AP406" s="118"/>
      <c r="AQ406" s="118"/>
      <c r="AR406" s="118"/>
      <c r="AS406" s="118"/>
      <c r="AT406" s="118"/>
      <c r="AU406" s="118"/>
      <c r="AV406" s="118"/>
      <c r="AW406" s="118">
        <v>13198.670326699505</v>
      </c>
      <c r="AX406" s="118">
        <v>-6415.82268641006</v>
      </c>
      <c r="AY406" s="118">
        <v>8825.07991129361</v>
      </c>
      <c r="AZ406" s="118">
        <v>-4987.345556195831</v>
      </c>
      <c r="BA406" s="118">
        <v>9329.319819978235</v>
      </c>
      <c r="BB406" s="118">
        <v>-2926.142992964511</v>
      </c>
      <c r="BC406" s="118">
        <v>4821.05764990037</v>
      </c>
      <c r="BD406" s="118">
        <v>-9447.844025349026</v>
      </c>
      <c r="BE406" s="118">
        <v>12561.596440971565</v>
      </c>
      <c r="BF406" s="118">
        <v>-1531.6332385091841</v>
      </c>
      <c r="BG406" s="118"/>
      <c r="BH406" s="118"/>
      <c r="BI406" s="118"/>
      <c r="BJ406" s="118"/>
      <c r="BK406" s="118"/>
      <c r="BL406" s="118"/>
      <c r="BM406" s="118"/>
      <c r="BN406" s="118"/>
      <c r="BO406" s="118">
        <v>0.0</v>
      </c>
      <c r="BP406" s="118">
        <v>0.0</v>
      </c>
      <c r="BQ406" s="118"/>
      <c r="BR406" s="118"/>
      <c r="BS406" s="118">
        <v>0.0</v>
      </c>
      <c r="BT406" s="118">
        <v>0.0</v>
      </c>
      <c r="BU406" s="118">
        <v>0.0</v>
      </c>
      <c r="BV406" s="118">
        <v>0.0</v>
      </c>
      <c r="BW406" s="118"/>
      <c r="BX406" s="118"/>
      <c r="BY406" s="118"/>
      <c r="BZ406" s="118"/>
      <c r="CA406" s="119">
        <v>45812.0</v>
      </c>
      <c r="CB406" s="117" t="s">
        <v>384</v>
      </c>
      <c r="CC406" s="117" t="s">
        <v>461</v>
      </c>
      <c r="CD406" s="117" t="s">
        <v>462</v>
      </c>
      <c r="CE406" s="118">
        <v>6065.81</v>
      </c>
      <c r="CF406" s="118">
        <v>25.0</v>
      </c>
      <c r="CG406" s="118">
        <v>23.0</v>
      </c>
      <c r="CH406" s="117" t="s">
        <v>247</v>
      </c>
      <c r="CI406" s="117"/>
      <c r="CJ406" s="117"/>
      <c r="CK406" s="117" t="s">
        <v>372</v>
      </c>
      <c r="CL406" s="119">
        <v>46178.0</v>
      </c>
      <c r="CM406" s="117" t="s">
        <v>358</v>
      </c>
    </row>
    <row r="407">
      <c r="A407" s="114" t="s">
        <v>622</v>
      </c>
      <c r="B407" s="114" t="s">
        <v>788</v>
      </c>
      <c r="C407" s="114" t="s">
        <v>26</v>
      </c>
      <c r="D407" s="114" t="s">
        <v>395</v>
      </c>
      <c r="E407" s="114" t="s">
        <v>349</v>
      </c>
      <c r="F407" s="114"/>
      <c r="G407" s="114"/>
      <c r="H407" s="114"/>
      <c r="I407" s="115">
        <v>19150.0</v>
      </c>
      <c r="J407" s="114" t="s">
        <v>868</v>
      </c>
      <c r="K407" s="114" t="s">
        <v>612</v>
      </c>
      <c r="L407" s="116">
        <v>45812.0</v>
      </c>
      <c r="M407" s="114" t="s">
        <v>351</v>
      </c>
      <c r="N407" s="115">
        <v>6.0</v>
      </c>
      <c r="O407" s="114" t="s">
        <v>352</v>
      </c>
      <c r="P407" s="114" t="s">
        <v>975</v>
      </c>
      <c r="Q407" s="115">
        <v>894.1822410001757</v>
      </c>
      <c r="R407" s="115"/>
      <c r="S407" s="115"/>
      <c r="T407" s="115"/>
      <c r="U407" s="115"/>
      <c r="V407" s="115">
        <v>894.1822410001757</v>
      </c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>
        <v>0.0</v>
      </c>
      <c r="AH407" s="115">
        <v>0.0</v>
      </c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  <c r="AW407" s="115">
        <v>45204.8299549377</v>
      </c>
      <c r="AX407" s="115">
        <v>-30831.36281173875</v>
      </c>
      <c r="AY407" s="115">
        <v>41455.02922074692</v>
      </c>
      <c r="AZ407" s="115">
        <v>-31881.511368756062</v>
      </c>
      <c r="BA407" s="115">
        <v>17823.643827326636</v>
      </c>
      <c r="BB407" s="115">
        <v>-9917.204420293107</v>
      </c>
      <c r="BC407" s="115">
        <v>14278.571248823437</v>
      </c>
      <c r="BD407" s="115">
        <v>-19933.106029910035</v>
      </c>
      <c r="BE407" s="115">
        <v>26014.859830083653</v>
      </c>
      <c r="BF407" s="115">
        <v>-12453.885641963532</v>
      </c>
      <c r="BG407" s="115"/>
      <c r="BH407" s="115"/>
      <c r="BI407" s="115"/>
      <c r="BJ407" s="115"/>
      <c r="BK407" s="115"/>
      <c r="BL407" s="115"/>
      <c r="BM407" s="115"/>
      <c r="BN407" s="115"/>
      <c r="BO407" s="115">
        <v>0.0</v>
      </c>
      <c r="BP407" s="115">
        <v>0.0</v>
      </c>
      <c r="BQ407" s="115"/>
      <c r="BR407" s="115"/>
      <c r="BS407" s="115">
        <v>0.0</v>
      </c>
      <c r="BT407" s="115">
        <v>0.0</v>
      </c>
      <c r="BU407" s="115">
        <v>0.0</v>
      </c>
      <c r="BV407" s="115">
        <v>0.0</v>
      </c>
      <c r="BW407" s="115"/>
      <c r="BX407" s="115"/>
      <c r="BY407" s="115"/>
      <c r="BZ407" s="115"/>
      <c r="CA407" s="116">
        <v>45812.0</v>
      </c>
      <c r="CB407" s="114" t="s">
        <v>384</v>
      </c>
      <c r="CC407" s="114" t="s">
        <v>396</v>
      </c>
      <c r="CD407" s="114" t="s">
        <v>613</v>
      </c>
      <c r="CE407" s="115">
        <v>6691.62</v>
      </c>
      <c r="CF407" s="115">
        <v>25.0</v>
      </c>
      <c r="CG407" s="115">
        <v>23.0</v>
      </c>
      <c r="CH407" s="114" t="s">
        <v>247</v>
      </c>
      <c r="CI407" s="114"/>
      <c r="CJ407" s="114"/>
      <c r="CK407" s="114" t="s">
        <v>357</v>
      </c>
      <c r="CL407" s="116">
        <v>46178.0</v>
      </c>
      <c r="CM407" s="114" t="s">
        <v>358</v>
      </c>
    </row>
    <row r="408">
      <c r="A408" s="117" t="s">
        <v>702</v>
      </c>
      <c r="B408" s="117" t="s">
        <v>776</v>
      </c>
      <c r="C408" s="117" t="s">
        <v>27</v>
      </c>
      <c r="D408" s="117" t="s">
        <v>411</v>
      </c>
      <c r="E408" s="117" t="s">
        <v>349</v>
      </c>
      <c r="F408" s="117"/>
      <c r="G408" s="117"/>
      <c r="H408" s="117"/>
      <c r="I408" s="118">
        <v>21542.0</v>
      </c>
      <c r="J408" s="117" t="s">
        <v>867</v>
      </c>
      <c r="K408" s="117" t="s">
        <v>412</v>
      </c>
      <c r="L408" s="119">
        <v>45812.0</v>
      </c>
      <c r="M408" s="117" t="s">
        <v>351</v>
      </c>
      <c r="N408" s="118">
        <v>6.0</v>
      </c>
      <c r="O408" s="117" t="s">
        <v>352</v>
      </c>
      <c r="P408" s="117" t="s">
        <v>975</v>
      </c>
      <c r="Q408" s="118">
        <v>-213.4955696210581</v>
      </c>
      <c r="R408" s="118"/>
      <c r="S408" s="118"/>
      <c r="T408" s="118"/>
      <c r="U408" s="118"/>
      <c r="V408" s="118">
        <v>-213.4955696210581</v>
      </c>
      <c r="W408" s="118"/>
      <c r="X408" s="118"/>
      <c r="Y408" s="118"/>
      <c r="Z408" s="118"/>
      <c r="AA408" s="118"/>
      <c r="AB408" s="118"/>
      <c r="AC408" s="118"/>
      <c r="AD408" s="118"/>
      <c r="AE408" s="118"/>
      <c r="AF408" s="118"/>
      <c r="AG408" s="118">
        <v>0.0</v>
      </c>
      <c r="AH408" s="118">
        <v>0.0</v>
      </c>
      <c r="AI408" s="118"/>
      <c r="AJ408" s="118"/>
      <c r="AK408" s="118"/>
      <c r="AL408" s="118"/>
      <c r="AM408" s="118"/>
      <c r="AN408" s="118"/>
      <c r="AO408" s="118"/>
      <c r="AP408" s="118"/>
      <c r="AQ408" s="118"/>
      <c r="AR408" s="118"/>
      <c r="AS408" s="118"/>
      <c r="AT408" s="118"/>
      <c r="AU408" s="118"/>
      <c r="AV408" s="118"/>
      <c r="AW408" s="118">
        <v>30720.76609654235</v>
      </c>
      <c r="AX408" s="118">
        <v>-21303.38117294009</v>
      </c>
      <c r="AY408" s="118">
        <v>26074.108702552006</v>
      </c>
      <c r="AZ408" s="118">
        <v>-9066.421323543134</v>
      </c>
      <c r="BA408" s="118">
        <v>13854.485218116766</v>
      </c>
      <c r="BB408" s="118">
        <v>-11328.131768980427</v>
      </c>
      <c r="BC408" s="118">
        <v>14852.288452374956</v>
      </c>
      <c r="BD408" s="118">
        <v>-17877.717942924057</v>
      </c>
      <c r="BE408" s="118">
        <v>18075.18674339659</v>
      </c>
      <c r="BF408" s="118">
        <v>-12523.403803711151</v>
      </c>
      <c r="BG408" s="118"/>
      <c r="BH408" s="118"/>
      <c r="BI408" s="118"/>
      <c r="BJ408" s="118"/>
      <c r="BK408" s="118"/>
      <c r="BL408" s="118"/>
      <c r="BM408" s="118"/>
      <c r="BN408" s="118"/>
      <c r="BO408" s="118">
        <v>0.0</v>
      </c>
      <c r="BP408" s="118">
        <v>0.0</v>
      </c>
      <c r="BQ408" s="118"/>
      <c r="BR408" s="118"/>
      <c r="BS408" s="118">
        <v>0.0</v>
      </c>
      <c r="BT408" s="118">
        <v>0.0</v>
      </c>
      <c r="BU408" s="118">
        <v>0.0</v>
      </c>
      <c r="BV408" s="118">
        <v>0.0</v>
      </c>
      <c r="BW408" s="118"/>
      <c r="BX408" s="118"/>
      <c r="BY408" s="118"/>
      <c r="BZ408" s="118"/>
      <c r="CA408" s="119">
        <v>45812.0</v>
      </c>
      <c r="CB408" s="117" t="s">
        <v>369</v>
      </c>
      <c r="CC408" s="117" t="s">
        <v>370</v>
      </c>
      <c r="CD408" s="117" t="s">
        <v>371</v>
      </c>
      <c r="CE408" s="118">
        <v>943.91</v>
      </c>
      <c r="CF408" s="118">
        <v>25.0</v>
      </c>
      <c r="CG408" s="118">
        <v>23.0</v>
      </c>
      <c r="CH408" s="117" t="s">
        <v>247</v>
      </c>
      <c r="CI408" s="117"/>
      <c r="CJ408" s="117"/>
      <c r="CK408" s="117" t="s">
        <v>372</v>
      </c>
      <c r="CL408" s="119">
        <v>46178.0</v>
      </c>
      <c r="CM408" s="117" t="s">
        <v>358</v>
      </c>
    </row>
    <row r="409">
      <c r="A409" s="114" t="s">
        <v>474</v>
      </c>
      <c r="B409" s="114" t="s">
        <v>787</v>
      </c>
      <c r="C409" s="114" t="s">
        <v>25</v>
      </c>
      <c r="D409" s="114" t="s">
        <v>382</v>
      </c>
      <c r="E409" s="114" t="s">
        <v>349</v>
      </c>
      <c r="F409" s="114"/>
      <c r="G409" s="114"/>
      <c r="H409" s="114"/>
      <c r="I409" s="115">
        <v>13057.0</v>
      </c>
      <c r="J409" s="114" t="s">
        <v>871</v>
      </c>
      <c r="K409" s="114" t="s">
        <v>383</v>
      </c>
      <c r="L409" s="116">
        <v>45812.0</v>
      </c>
      <c r="M409" s="114" t="s">
        <v>351</v>
      </c>
      <c r="N409" s="115">
        <v>6.0</v>
      </c>
      <c r="O409" s="114" t="s">
        <v>352</v>
      </c>
      <c r="P409" s="114" t="s">
        <v>975</v>
      </c>
      <c r="Q409" s="115">
        <v>92.14740038090127</v>
      </c>
      <c r="R409" s="115"/>
      <c r="S409" s="115"/>
      <c r="T409" s="115"/>
      <c r="U409" s="115"/>
      <c r="V409" s="115">
        <v>92.14740038090127</v>
      </c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>
        <v>0.0</v>
      </c>
      <c r="AH409" s="115">
        <v>0.0</v>
      </c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  <c r="AW409" s="115">
        <v>6934.7605057344</v>
      </c>
      <c r="AX409" s="115">
        <v>-9496.319419100502</v>
      </c>
      <c r="AY409" s="115">
        <v>8040.804051468144</v>
      </c>
      <c r="AZ409" s="115">
        <v>-7957.824012022451</v>
      </c>
      <c r="BA409" s="115">
        <v>4325.707733872561</v>
      </c>
      <c r="BB409" s="115">
        <v>-6766.117680662569</v>
      </c>
      <c r="BC409" s="115">
        <v>2675.26169711045</v>
      </c>
      <c r="BD409" s="115">
        <v>-8641.594126262655</v>
      </c>
      <c r="BE409" s="115">
        <v>6859.330078553641</v>
      </c>
      <c r="BF409" s="115">
        <v>-3333.4075961914446</v>
      </c>
      <c r="BG409" s="115"/>
      <c r="BH409" s="115"/>
      <c r="BI409" s="115"/>
      <c r="BJ409" s="115"/>
      <c r="BK409" s="115"/>
      <c r="BL409" s="115"/>
      <c r="BM409" s="115"/>
      <c r="BN409" s="115"/>
      <c r="BO409" s="115">
        <v>0.0</v>
      </c>
      <c r="BP409" s="115">
        <v>0.0</v>
      </c>
      <c r="BQ409" s="115"/>
      <c r="BR409" s="115"/>
      <c r="BS409" s="115">
        <v>0.0</v>
      </c>
      <c r="BT409" s="115">
        <v>0.0</v>
      </c>
      <c r="BU409" s="115">
        <v>0.0</v>
      </c>
      <c r="BV409" s="115">
        <v>0.0</v>
      </c>
      <c r="BW409" s="115"/>
      <c r="BX409" s="115"/>
      <c r="BY409" s="115"/>
      <c r="BZ409" s="115"/>
      <c r="CA409" s="116">
        <v>45812.0</v>
      </c>
      <c r="CB409" s="114" t="s">
        <v>384</v>
      </c>
      <c r="CC409" s="114" t="s">
        <v>385</v>
      </c>
      <c r="CD409" s="114" t="s">
        <v>386</v>
      </c>
      <c r="CE409" s="115">
        <v>7194.61</v>
      </c>
      <c r="CF409" s="115">
        <v>25.0</v>
      </c>
      <c r="CG409" s="115">
        <v>23.0</v>
      </c>
      <c r="CH409" s="114" t="s">
        <v>247</v>
      </c>
      <c r="CI409" s="114"/>
      <c r="CJ409" s="114"/>
      <c r="CK409" s="114" t="s">
        <v>357</v>
      </c>
      <c r="CL409" s="116">
        <v>46178.0</v>
      </c>
      <c r="CM409" s="114" t="s">
        <v>358</v>
      </c>
    </row>
    <row r="410">
      <c r="A410" s="117" t="s">
        <v>484</v>
      </c>
      <c r="B410" s="117" t="s">
        <v>187</v>
      </c>
      <c r="C410" s="117" t="s">
        <v>24</v>
      </c>
      <c r="D410" s="117" t="s">
        <v>469</v>
      </c>
      <c r="E410" s="117" t="s">
        <v>349</v>
      </c>
      <c r="F410" s="117"/>
      <c r="G410" s="117"/>
      <c r="H410" s="117"/>
      <c r="I410" s="118">
        <v>19932.0</v>
      </c>
      <c r="J410" s="117" t="s">
        <v>832</v>
      </c>
      <c r="K410" s="117" t="s">
        <v>470</v>
      </c>
      <c r="L410" s="119">
        <v>45812.0</v>
      </c>
      <c r="M410" s="117" t="s">
        <v>351</v>
      </c>
      <c r="N410" s="118">
        <v>6.0</v>
      </c>
      <c r="O410" s="117" t="s">
        <v>352</v>
      </c>
      <c r="P410" s="117" t="s">
        <v>975</v>
      </c>
      <c r="Q410" s="118">
        <v>-2229.403385645096</v>
      </c>
      <c r="R410" s="118"/>
      <c r="S410" s="118"/>
      <c r="T410" s="118"/>
      <c r="U410" s="118"/>
      <c r="V410" s="118">
        <v>-2229.403385645096</v>
      </c>
      <c r="W410" s="118"/>
      <c r="X410" s="118"/>
      <c r="Y410" s="118"/>
      <c r="Z410" s="118"/>
      <c r="AA410" s="118"/>
      <c r="AB410" s="118"/>
      <c r="AC410" s="118"/>
      <c r="AD410" s="118"/>
      <c r="AE410" s="118"/>
      <c r="AF410" s="118"/>
      <c r="AG410" s="118">
        <v>0.0</v>
      </c>
      <c r="AH410" s="118">
        <v>0.0</v>
      </c>
      <c r="AI410" s="118"/>
      <c r="AJ410" s="118"/>
      <c r="AK410" s="118"/>
      <c r="AL410" s="118"/>
      <c r="AM410" s="118"/>
      <c r="AN410" s="118"/>
      <c r="AO410" s="118"/>
      <c r="AP410" s="118"/>
      <c r="AQ410" s="118"/>
      <c r="AR410" s="118"/>
      <c r="AS410" s="118"/>
      <c r="AT410" s="118"/>
      <c r="AU410" s="118"/>
      <c r="AV410" s="118"/>
      <c r="AW410" s="118">
        <v>41610.436587676595</v>
      </c>
      <c r="AX410" s="118">
        <v>-38987.72152277459</v>
      </c>
      <c r="AY410" s="118">
        <v>33108.78813656875</v>
      </c>
      <c r="AZ410" s="118">
        <v>-26293.289478864128</v>
      </c>
      <c r="BA410" s="118">
        <v>23174.29093167372</v>
      </c>
      <c r="BB410" s="118">
        <v>-21137.837274508005</v>
      </c>
      <c r="BC410" s="118">
        <v>10796.368277393169</v>
      </c>
      <c r="BD410" s="118">
        <v>-18267.757138041743</v>
      </c>
      <c r="BE410" s="118">
        <v>22518.368046350388</v>
      </c>
      <c r="BF410" s="118">
        <v>-13010.525528536094</v>
      </c>
      <c r="BG410" s="118"/>
      <c r="BH410" s="118"/>
      <c r="BI410" s="118"/>
      <c r="BJ410" s="118"/>
      <c r="BK410" s="118"/>
      <c r="BL410" s="118"/>
      <c r="BM410" s="118"/>
      <c r="BN410" s="118"/>
      <c r="BO410" s="118">
        <v>0.0</v>
      </c>
      <c r="BP410" s="118">
        <v>0.0</v>
      </c>
      <c r="BQ410" s="118"/>
      <c r="BR410" s="118"/>
      <c r="BS410" s="118">
        <v>0.0</v>
      </c>
      <c r="BT410" s="118">
        <v>0.0</v>
      </c>
      <c r="BU410" s="118">
        <v>0.0</v>
      </c>
      <c r="BV410" s="118">
        <v>0.0</v>
      </c>
      <c r="BW410" s="118"/>
      <c r="BX410" s="118"/>
      <c r="BY410" s="118"/>
      <c r="BZ410" s="118"/>
      <c r="CA410" s="119">
        <v>45812.0</v>
      </c>
      <c r="CB410" s="117" t="s">
        <v>354</v>
      </c>
      <c r="CC410" s="117" t="s">
        <v>471</v>
      </c>
      <c r="CD410" s="117" t="s">
        <v>477</v>
      </c>
      <c r="CE410" s="118">
        <v>3918.51</v>
      </c>
      <c r="CF410" s="118">
        <v>25.0</v>
      </c>
      <c r="CG410" s="118">
        <v>23.0</v>
      </c>
      <c r="CH410" s="117" t="s">
        <v>24</v>
      </c>
      <c r="CI410" s="117"/>
      <c r="CJ410" s="117"/>
      <c r="CK410" s="117" t="s">
        <v>372</v>
      </c>
      <c r="CL410" s="119">
        <v>46178.0</v>
      </c>
      <c r="CM410" s="117" t="s">
        <v>358</v>
      </c>
    </row>
    <row r="411">
      <c r="A411" s="114" t="s">
        <v>417</v>
      </c>
      <c r="B411" s="114" t="s">
        <v>216</v>
      </c>
      <c r="C411" s="114" t="s">
        <v>24</v>
      </c>
      <c r="D411" s="114" t="s">
        <v>418</v>
      </c>
      <c r="E411" s="114" t="s">
        <v>349</v>
      </c>
      <c r="F411" s="114"/>
      <c r="G411" s="114"/>
      <c r="H411" s="114"/>
      <c r="I411" s="115">
        <v>22046.0</v>
      </c>
      <c r="J411" s="114" t="s">
        <v>859</v>
      </c>
      <c r="K411" s="114" t="s">
        <v>419</v>
      </c>
      <c r="L411" s="116">
        <v>45812.0</v>
      </c>
      <c r="M411" s="114" t="s">
        <v>351</v>
      </c>
      <c r="N411" s="115">
        <v>6.0</v>
      </c>
      <c r="O411" s="114" t="s">
        <v>352</v>
      </c>
      <c r="P411" s="114" t="s">
        <v>975</v>
      </c>
      <c r="Q411" s="115">
        <v>-279.1923148777267</v>
      </c>
      <c r="R411" s="115"/>
      <c r="S411" s="115"/>
      <c r="T411" s="115"/>
      <c r="U411" s="115"/>
      <c r="V411" s="115">
        <v>-279.1923148777267</v>
      </c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>
        <v>0.0</v>
      </c>
      <c r="AH411" s="115">
        <v>0.0</v>
      </c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  <c r="AW411" s="115">
        <v>10469.124339620728</v>
      </c>
      <c r="AX411" s="115">
        <v>-9020.294070593929</v>
      </c>
      <c r="AY411" s="115">
        <v>9732.51355352479</v>
      </c>
      <c r="AZ411" s="115">
        <v>-8080.228245401127</v>
      </c>
      <c r="BA411" s="115">
        <v>6740.245766182908</v>
      </c>
      <c r="BB411" s="115">
        <v>-2635.831457477413</v>
      </c>
      <c r="BC411" s="115">
        <v>5175.301446320242</v>
      </c>
      <c r="BD411" s="115">
        <v>-7027.581707250411</v>
      </c>
      <c r="BE411" s="115">
        <v>9078.062519294752</v>
      </c>
      <c r="BF411" s="115">
        <v>-3121.3679496590876</v>
      </c>
      <c r="BG411" s="115"/>
      <c r="BH411" s="115"/>
      <c r="BI411" s="115"/>
      <c r="BJ411" s="115"/>
      <c r="BK411" s="115"/>
      <c r="BL411" s="115"/>
      <c r="BM411" s="115"/>
      <c r="BN411" s="115"/>
      <c r="BO411" s="115">
        <v>0.0</v>
      </c>
      <c r="BP411" s="115">
        <v>0.0</v>
      </c>
      <c r="BQ411" s="115"/>
      <c r="BR411" s="115"/>
      <c r="BS411" s="115">
        <v>0.0</v>
      </c>
      <c r="BT411" s="115">
        <v>0.0</v>
      </c>
      <c r="BU411" s="115">
        <v>0.0</v>
      </c>
      <c r="BV411" s="115">
        <v>0.0</v>
      </c>
      <c r="BW411" s="115"/>
      <c r="BX411" s="115"/>
      <c r="BY411" s="115"/>
      <c r="BZ411" s="115"/>
      <c r="CA411" s="116">
        <v>45812.0</v>
      </c>
      <c r="CB411" s="114" t="s">
        <v>354</v>
      </c>
      <c r="CC411" s="114" t="s">
        <v>420</v>
      </c>
      <c r="CD411" s="114" t="s">
        <v>421</v>
      </c>
      <c r="CE411" s="115">
        <v>9993.34</v>
      </c>
      <c r="CF411" s="115">
        <v>25.0</v>
      </c>
      <c r="CG411" s="115">
        <v>23.0</v>
      </c>
      <c r="CH411" s="114" t="s">
        <v>24</v>
      </c>
      <c r="CI411" s="114"/>
      <c r="CJ411" s="114"/>
      <c r="CK411" s="114" t="s">
        <v>372</v>
      </c>
      <c r="CL411" s="116">
        <v>46178.0</v>
      </c>
      <c r="CM411" s="114" t="s">
        <v>358</v>
      </c>
    </row>
    <row r="412">
      <c r="A412" s="117" t="s">
        <v>626</v>
      </c>
      <c r="B412" s="117" t="s">
        <v>627</v>
      </c>
      <c r="C412" s="117" t="s">
        <v>26</v>
      </c>
      <c r="D412" s="117" t="s">
        <v>406</v>
      </c>
      <c r="E412" s="117" t="s">
        <v>349</v>
      </c>
      <c r="F412" s="117"/>
      <c r="G412" s="117"/>
      <c r="H412" s="117"/>
      <c r="I412" s="118">
        <v>19111.0</v>
      </c>
      <c r="J412" s="117" t="s">
        <v>874</v>
      </c>
      <c r="K412" s="117" t="s">
        <v>521</v>
      </c>
      <c r="L412" s="119">
        <v>45812.0</v>
      </c>
      <c r="M412" s="117" t="s">
        <v>351</v>
      </c>
      <c r="N412" s="118">
        <v>6.0</v>
      </c>
      <c r="O412" s="117" t="s">
        <v>352</v>
      </c>
      <c r="P412" s="117" t="s">
        <v>975</v>
      </c>
      <c r="Q412" s="118">
        <v>-4339.77141222306</v>
      </c>
      <c r="R412" s="118"/>
      <c r="S412" s="118"/>
      <c r="T412" s="118"/>
      <c r="U412" s="118"/>
      <c r="V412" s="118">
        <v>-4339.77141222306</v>
      </c>
      <c r="W412" s="118"/>
      <c r="X412" s="118"/>
      <c r="Y412" s="118"/>
      <c r="Z412" s="118"/>
      <c r="AA412" s="118"/>
      <c r="AB412" s="118"/>
      <c r="AC412" s="118"/>
      <c r="AD412" s="118"/>
      <c r="AE412" s="118"/>
      <c r="AF412" s="118"/>
      <c r="AG412" s="118">
        <v>0.0</v>
      </c>
      <c r="AH412" s="118">
        <v>0.0</v>
      </c>
      <c r="AI412" s="118"/>
      <c r="AJ412" s="118"/>
      <c r="AK412" s="118"/>
      <c r="AL412" s="118"/>
      <c r="AM412" s="118"/>
      <c r="AN412" s="118"/>
      <c r="AO412" s="118"/>
      <c r="AP412" s="118"/>
      <c r="AQ412" s="118"/>
      <c r="AR412" s="118"/>
      <c r="AS412" s="118"/>
      <c r="AT412" s="118"/>
      <c r="AU412" s="118"/>
      <c r="AV412" s="118"/>
      <c r="AW412" s="118">
        <v>17452.558656620255</v>
      </c>
      <c r="AX412" s="118">
        <v>-17943.961645512158</v>
      </c>
      <c r="AY412" s="118">
        <v>21917.377359779606</v>
      </c>
      <c r="AZ412" s="118">
        <v>-13275.916442298221</v>
      </c>
      <c r="BA412" s="118">
        <v>3451.4203261535417</v>
      </c>
      <c r="BB412" s="118">
        <v>-16787.24892773774</v>
      </c>
      <c r="BC412" s="118">
        <v>11518.310068718407</v>
      </c>
      <c r="BD412" s="118">
        <v>-24059.186598192828</v>
      </c>
      <c r="BE412" s="118">
        <v>16670.65757729094</v>
      </c>
      <c r="BF412" s="118">
        <v>-17465.60964940071</v>
      </c>
      <c r="BG412" s="118"/>
      <c r="BH412" s="118"/>
      <c r="BI412" s="118"/>
      <c r="BJ412" s="118"/>
      <c r="BK412" s="118"/>
      <c r="BL412" s="118"/>
      <c r="BM412" s="118"/>
      <c r="BN412" s="118"/>
      <c r="BO412" s="118">
        <v>0.0</v>
      </c>
      <c r="BP412" s="118">
        <v>0.0</v>
      </c>
      <c r="BQ412" s="118"/>
      <c r="BR412" s="118"/>
      <c r="BS412" s="118">
        <v>0.0</v>
      </c>
      <c r="BT412" s="118">
        <v>0.0</v>
      </c>
      <c r="BU412" s="118">
        <v>0.0</v>
      </c>
      <c r="BV412" s="118">
        <v>0.0</v>
      </c>
      <c r="BW412" s="118"/>
      <c r="BX412" s="118"/>
      <c r="BY412" s="118"/>
      <c r="BZ412" s="118"/>
      <c r="CA412" s="119">
        <v>45812.0</v>
      </c>
      <c r="CB412" s="117" t="s">
        <v>384</v>
      </c>
      <c r="CC412" s="117" t="s">
        <v>396</v>
      </c>
      <c r="CD412" s="117" t="s">
        <v>522</v>
      </c>
      <c r="CE412" s="118">
        <v>7838.88</v>
      </c>
      <c r="CF412" s="118">
        <v>25.0</v>
      </c>
      <c r="CG412" s="118">
        <v>23.0</v>
      </c>
      <c r="CH412" s="117" t="s">
        <v>247</v>
      </c>
      <c r="CI412" s="117"/>
      <c r="CJ412" s="117"/>
      <c r="CK412" s="117" t="s">
        <v>372</v>
      </c>
      <c r="CL412" s="119">
        <v>46178.0</v>
      </c>
      <c r="CM412" s="117" t="s">
        <v>358</v>
      </c>
    </row>
    <row r="413">
      <c r="A413" s="114" t="s">
        <v>628</v>
      </c>
      <c r="B413" s="114" t="s">
        <v>637</v>
      </c>
      <c r="C413" s="114" t="s">
        <v>25</v>
      </c>
      <c r="D413" s="114" t="s">
        <v>389</v>
      </c>
      <c r="E413" s="114" t="s">
        <v>349</v>
      </c>
      <c r="F413" s="114"/>
      <c r="G413" s="114"/>
      <c r="H413" s="114"/>
      <c r="I413" s="115">
        <v>19740.0</v>
      </c>
      <c r="J413" s="114" t="s">
        <v>869</v>
      </c>
      <c r="K413" s="114" t="s">
        <v>390</v>
      </c>
      <c r="L413" s="116">
        <v>45812.0</v>
      </c>
      <c r="M413" s="114" t="s">
        <v>351</v>
      </c>
      <c r="N413" s="115">
        <v>6.0</v>
      </c>
      <c r="O413" s="114" t="s">
        <v>352</v>
      </c>
      <c r="P413" s="114" t="s">
        <v>975</v>
      </c>
      <c r="Q413" s="115">
        <v>-1283.3927035335041</v>
      </c>
      <c r="R413" s="115"/>
      <c r="S413" s="115"/>
      <c r="T413" s="115"/>
      <c r="U413" s="115"/>
      <c r="V413" s="115">
        <v>-1283.3927035335041</v>
      </c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>
        <v>0.0</v>
      </c>
      <c r="AH413" s="115">
        <v>0.0</v>
      </c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  <c r="AW413" s="115">
        <v>34559.73370231681</v>
      </c>
      <c r="AX413" s="115">
        <v>-22310.287874565274</v>
      </c>
      <c r="AY413" s="115">
        <v>22932.05355623773</v>
      </c>
      <c r="AZ413" s="115">
        <v>-19463.800473324816</v>
      </c>
      <c r="BA413" s="115">
        <v>20759.527996785324</v>
      </c>
      <c r="BB413" s="115">
        <v>-10801.590980566985</v>
      </c>
      <c r="BC413" s="115">
        <v>13293.877197693066</v>
      </c>
      <c r="BD413" s="115">
        <v>-16507.738775129186</v>
      </c>
      <c r="BE413" s="115">
        <v>19298.118986637255</v>
      </c>
      <c r="BF413" s="115">
        <v>-6126.320392982803</v>
      </c>
      <c r="BG413" s="115"/>
      <c r="BH413" s="115"/>
      <c r="BI413" s="115"/>
      <c r="BJ413" s="115"/>
      <c r="BK413" s="115"/>
      <c r="BL413" s="115"/>
      <c r="BM413" s="115"/>
      <c r="BN413" s="115"/>
      <c r="BO413" s="115">
        <v>0.0</v>
      </c>
      <c r="BP413" s="115">
        <v>0.0</v>
      </c>
      <c r="BQ413" s="115"/>
      <c r="BR413" s="115"/>
      <c r="BS413" s="115">
        <v>0.0</v>
      </c>
      <c r="BT413" s="115">
        <v>0.0</v>
      </c>
      <c r="BU413" s="115">
        <v>0.0</v>
      </c>
      <c r="BV413" s="115">
        <v>0.0</v>
      </c>
      <c r="BW413" s="115"/>
      <c r="BX413" s="115"/>
      <c r="BY413" s="115"/>
      <c r="BZ413" s="115"/>
      <c r="CA413" s="116">
        <v>45812.0</v>
      </c>
      <c r="CB413" s="114" t="s">
        <v>384</v>
      </c>
      <c r="CC413" s="114" t="s">
        <v>391</v>
      </c>
      <c r="CD413" s="114" t="s">
        <v>392</v>
      </c>
      <c r="CE413" s="115">
        <v>4362.68</v>
      </c>
      <c r="CF413" s="115">
        <v>25.0</v>
      </c>
      <c r="CG413" s="115">
        <v>23.0</v>
      </c>
      <c r="CH413" s="114" t="s">
        <v>247</v>
      </c>
      <c r="CI413" s="114"/>
      <c r="CJ413" s="114"/>
      <c r="CK413" s="114" t="s">
        <v>372</v>
      </c>
      <c r="CL413" s="116">
        <v>46178.0</v>
      </c>
      <c r="CM413" s="114" t="s">
        <v>358</v>
      </c>
    </row>
    <row r="414">
      <c r="A414" s="117" t="s">
        <v>628</v>
      </c>
      <c r="B414" s="117" t="s">
        <v>638</v>
      </c>
      <c r="C414" s="117" t="s">
        <v>25</v>
      </c>
      <c r="D414" s="117" t="s">
        <v>389</v>
      </c>
      <c r="E414" s="117" t="s">
        <v>349</v>
      </c>
      <c r="F414" s="117"/>
      <c r="G414" s="117"/>
      <c r="H414" s="117"/>
      <c r="I414" s="118">
        <v>19839.0</v>
      </c>
      <c r="J414" s="117" t="s">
        <v>868</v>
      </c>
      <c r="K414" s="117" t="s">
        <v>390</v>
      </c>
      <c r="L414" s="119">
        <v>45812.0</v>
      </c>
      <c r="M414" s="117" t="s">
        <v>351</v>
      </c>
      <c r="N414" s="118">
        <v>6.0</v>
      </c>
      <c r="O414" s="117" t="s">
        <v>352</v>
      </c>
      <c r="P414" s="117" t="s">
        <v>975</v>
      </c>
      <c r="Q414" s="118">
        <v>0.0</v>
      </c>
      <c r="R414" s="118"/>
      <c r="S414" s="118"/>
      <c r="T414" s="118"/>
      <c r="U414" s="118"/>
      <c r="V414" s="118">
        <v>0.0</v>
      </c>
      <c r="W414" s="118"/>
      <c r="X414" s="118"/>
      <c r="Y414" s="118"/>
      <c r="Z414" s="118"/>
      <c r="AA414" s="118"/>
      <c r="AB414" s="118"/>
      <c r="AC414" s="118"/>
      <c r="AD414" s="118"/>
      <c r="AE414" s="118"/>
      <c r="AF414" s="118"/>
      <c r="AG414" s="118">
        <v>0.0</v>
      </c>
      <c r="AH414" s="118">
        <v>0.0</v>
      </c>
      <c r="AI414" s="118"/>
      <c r="AJ414" s="118"/>
      <c r="AK414" s="118"/>
      <c r="AL414" s="118"/>
      <c r="AM414" s="118"/>
      <c r="AN414" s="118"/>
      <c r="AO414" s="118"/>
      <c r="AP414" s="118"/>
      <c r="AQ414" s="118"/>
      <c r="AR414" s="118"/>
      <c r="AS414" s="118"/>
      <c r="AT414" s="118"/>
      <c r="AU414" s="118"/>
      <c r="AV414" s="118"/>
      <c r="AW414" s="118">
        <v>45204.8299549377</v>
      </c>
      <c r="AX414" s="118">
        <v>-30831.36281173875</v>
      </c>
      <c r="AY414" s="118">
        <v>41455.02922074692</v>
      </c>
      <c r="AZ414" s="118">
        <v>-31881.511368756062</v>
      </c>
      <c r="BA414" s="118">
        <v>17823.643827326636</v>
      </c>
      <c r="BB414" s="118">
        <v>-9917.204420293107</v>
      </c>
      <c r="BC414" s="118">
        <v>14278.571248823437</v>
      </c>
      <c r="BD414" s="118">
        <v>-19933.106029910035</v>
      </c>
      <c r="BE414" s="118">
        <v>26014.859830083653</v>
      </c>
      <c r="BF414" s="118">
        <v>-12453.885641963532</v>
      </c>
      <c r="BG414" s="118"/>
      <c r="BH414" s="118"/>
      <c r="BI414" s="118"/>
      <c r="BJ414" s="118"/>
      <c r="BK414" s="118"/>
      <c r="BL414" s="118"/>
      <c r="BM414" s="118"/>
      <c r="BN414" s="118"/>
      <c r="BO414" s="118">
        <v>0.0</v>
      </c>
      <c r="BP414" s="118">
        <v>0.0</v>
      </c>
      <c r="BQ414" s="118"/>
      <c r="BR414" s="118"/>
      <c r="BS414" s="118">
        <v>0.0</v>
      </c>
      <c r="BT414" s="118">
        <v>0.0</v>
      </c>
      <c r="BU414" s="118">
        <v>0.0</v>
      </c>
      <c r="BV414" s="118">
        <v>0.0</v>
      </c>
      <c r="BW414" s="118"/>
      <c r="BX414" s="118"/>
      <c r="BY414" s="118"/>
      <c r="BZ414" s="118"/>
      <c r="CA414" s="119">
        <v>45812.0</v>
      </c>
      <c r="CB414" s="117" t="s">
        <v>384</v>
      </c>
      <c r="CC414" s="117" t="s">
        <v>391</v>
      </c>
      <c r="CD414" s="117" t="s">
        <v>392</v>
      </c>
      <c r="CE414" s="118">
        <v>13071.61</v>
      </c>
      <c r="CF414" s="118">
        <v>25.0</v>
      </c>
      <c r="CG414" s="118">
        <v>23.0</v>
      </c>
      <c r="CH414" s="117" t="s">
        <v>247</v>
      </c>
      <c r="CI414" s="117"/>
      <c r="CJ414" s="117"/>
      <c r="CK414" s="117"/>
      <c r="CL414" s="119">
        <v>46178.0</v>
      </c>
      <c r="CM414" s="117" t="s">
        <v>358</v>
      </c>
    </row>
    <row r="415">
      <c r="A415" s="114" t="s">
        <v>596</v>
      </c>
      <c r="B415" s="114" t="s">
        <v>202</v>
      </c>
      <c r="C415" s="114" t="s">
        <v>24</v>
      </c>
      <c r="D415" s="114" t="s">
        <v>418</v>
      </c>
      <c r="E415" s="114" t="s">
        <v>349</v>
      </c>
      <c r="F415" s="114"/>
      <c r="G415" s="114"/>
      <c r="H415" s="114"/>
      <c r="I415" s="115">
        <v>22041.0</v>
      </c>
      <c r="J415" s="114" t="s">
        <v>840</v>
      </c>
      <c r="K415" s="114" t="s">
        <v>419</v>
      </c>
      <c r="L415" s="116">
        <v>45812.0</v>
      </c>
      <c r="M415" s="114" t="s">
        <v>351</v>
      </c>
      <c r="N415" s="115">
        <v>6.0</v>
      </c>
      <c r="O415" s="114" t="s">
        <v>352</v>
      </c>
      <c r="P415" s="114" t="s">
        <v>975</v>
      </c>
      <c r="Q415" s="115">
        <v>-5386.27472864027</v>
      </c>
      <c r="R415" s="115"/>
      <c r="S415" s="115"/>
      <c r="T415" s="115"/>
      <c r="U415" s="115"/>
      <c r="V415" s="115">
        <v>-5386.27472864027</v>
      </c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>
        <v>0.0</v>
      </c>
      <c r="AH415" s="115">
        <v>0.0</v>
      </c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  <c r="AW415" s="115">
        <v>21285.648231171996</v>
      </c>
      <c r="AX415" s="115">
        <v>-14964.807581920519</v>
      </c>
      <c r="AY415" s="115">
        <v>15182.072945155003</v>
      </c>
      <c r="AZ415" s="115">
        <v>-10003.780053313089</v>
      </c>
      <c r="BA415" s="115">
        <v>9699.016078953147</v>
      </c>
      <c r="BB415" s="115">
        <v>-8127.485525622116</v>
      </c>
      <c r="BC415" s="115">
        <v>3081.8008358264824</v>
      </c>
      <c r="BD415" s="115">
        <v>-8384.238740015157</v>
      </c>
      <c r="BE415" s="115">
        <v>12300.054773529942</v>
      </c>
      <c r="BF415" s="115">
        <v>-5426.086316010238</v>
      </c>
      <c r="BG415" s="115"/>
      <c r="BH415" s="115"/>
      <c r="BI415" s="115"/>
      <c r="BJ415" s="115"/>
      <c r="BK415" s="115"/>
      <c r="BL415" s="115"/>
      <c r="BM415" s="115"/>
      <c r="BN415" s="115"/>
      <c r="BO415" s="115">
        <v>0.0</v>
      </c>
      <c r="BP415" s="115">
        <v>0.0</v>
      </c>
      <c r="BQ415" s="115"/>
      <c r="BR415" s="115"/>
      <c r="BS415" s="115">
        <v>0.0</v>
      </c>
      <c r="BT415" s="115">
        <v>0.0</v>
      </c>
      <c r="BU415" s="115">
        <v>0.0</v>
      </c>
      <c r="BV415" s="115">
        <v>0.0</v>
      </c>
      <c r="BW415" s="115"/>
      <c r="BX415" s="115"/>
      <c r="BY415" s="115"/>
      <c r="BZ415" s="115"/>
      <c r="CA415" s="116">
        <v>45812.0</v>
      </c>
      <c r="CB415" s="114" t="s">
        <v>354</v>
      </c>
      <c r="CC415" s="114" t="s">
        <v>420</v>
      </c>
      <c r="CD415" s="114" t="s">
        <v>421</v>
      </c>
      <c r="CE415" s="115">
        <v>12230.73</v>
      </c>
      <c r="CF415" s="115">
        <v>25.0</v>
      </c>
      <c r="CG415" s="115">
        <v>23.0</v>
      </c>
      <c r="CH415" s="114" t="s">
        <v>24</v>
      </c>
      <c r="CI415" s="114"/>
      <c r="CJ415" s="114"/>
      <c r="CK415" s="114" t="s">
        <v>372</v>
      </c>
      <c r="CL415" s="116">
        <v>46178.0</v>
      </c>
      <c r="CM415" s="114" t="s">
        <v>358</v>
      </c>
    </row>
    <row r="416">
      <c r="A416" s="117" t="s">
        <v>404</v>
      </c>
      <c r="B416" s="117" t="s">
        <v>634</v>
      </c>
      <c r="C416" s="117" t="s">
        <v>26</v>
      </c>
      <c r="D416" s="117" t="s">
        <v>406</v>
      </c>
      <c r="E416" s="117" t="s">
        <v>349</v>
      </c>
      <c r="F416" s="117"/>
      <c r="G416" s="117"/>
      <c r="H416" s="117"/>
      <c r="I416" s="118">
        <v>18907.0</v>
      </c>
      <c r="J416" s="117" t="s">
        <v>868</v>
      </c>
      <c r="K416" s="117" t="s">
        <v>407</v>
      </c>
      <c r="L416" s="119">
        <v>45812.0</v>
      </c>
      <c r="M416" s="117" t="s">
        <v>351</v>
      </c>
      <c r="N416" s="118">
        <v>6.0</v>
      </c>
      <c r="O416" s="117" t="s">
        <v>352</v>
      </c>
      <c r="P416" s="117" t="s">
        <v>975</v>
      </c>
      <c r="Q416" s="118">
        <v>947.9156497410495</v>
      </c>
      <c r="R416" s="118"/>
      <c r="S416" s="118"/>
      <c r="T416" s="118"/>
      <c r="U416" s="118"/>
      <c r="V416" s="118">
        <v>947.9156497410495</v>
      </c>
      <c r="W416" s="118"/>
      <c r="X416" s="118"/>
      <c r="Y416" s="118"/>
      <c r="Z416" s="118"/>
      <c r="AA416" s="118"/>
      <c r="AB416" s="118"/>
      <c r="AC416" s="118"/>
      <c r="AD416" s="118"/>
      <c r="AE416" s="118"/>
      <c r="AF416" s="118"/>
      <c r="AG416" s="118">
        <v>0.0</v>
      </c>
      <c r="AH416" s="118">
        <v>0.0</v>
      </c>
      <c r="AI416" s="118"/>
      <c r="AJ416" s="118"/>
      <c r="AK416" s="118"/>
      <c r="AL416" s="118"/>
      <c r="AM416" s="118"/>
      <c r="AN416" s="118"/>
      <c r="AO416" s="118"/>
      <c r="AP416" s="118"/>
      <c r="AQ416" s="118"/>
      <c r="AR416" s="118"/>
      <c r="AS416" s="118"/>
      <c r="AT416" s="118"/>
      <c r="AU416" s="118"/>
      <c r="AV416" s="118"/>
      <c r="AW416" s="118">
        <v>45204.8299549377</v>
      </c>
      <c r="AX416" s="118">
        <v>-30831.36281173875</v>
      </c>
      <c r="AY416" s="118">
        <v>41455.02922074692</v>
      </c>
      <c r="AZ416" s="118">
        <v>-31881.511368756062</v>
      </c>
      <c r="BA416" s="118">
        <v>17823.643827326636</v>
      </c>
      <c r="BB416" s="118">
        <v>-9917.204420293107</v>
      </c>
      <c r="BC416" s="118">
        <v>14278.571248823437</v>
      </c>
      <c r="BD416" s="118">
        <v>-19933.106029910035</v>
      </c>
      <c r="BE416" s="118">
        <v>26014.859830083653</v>
      </c>
      <c r="BF416" s="118">
        <v>-12453.885641963532</v>
      </c>
      <c r="BG416" s="118"/>
      <c r="BH416" s="118"/>
      <c r="BI416" s="118"/>
      <c r="BJ416" s="118"/>
      <c r="BK416" s="118"/>
      <c r="BL416" s="118"/>
      <c r="BM416" s="118"/>
      <c r="BN416" s="118"/>
      <c r="BO416" s="118">
        <v>0.0</v>
      </c>
      <c r="BP416" s="118">
        <v>0.0</v>
      </c>
      <c r="BQ416" s="118"/>
      <c r="BR416" s="118"/>
      <c r="BS416" s="118">
        <v>0.0</v>
      </c>
      <c r="BT416" s="118">
        <v>0.0</v>
      </c>
      <c r="BU416" s="118">
        <v>0.0</v>
      </c>
      <c r="BV416" s="118">
        <v>0.0</v>
      </c>
      <c r="BW416" s="118"/>
      <c r="BX416" s="118"/>
      <c r="BY416" s="118"/>
      <c r="BZ416" s="118"/>
      <c r="CA416" s="119">
        <v>45812.0</v>
      </c>
      <c r="CB416" s="117" t="s">
        <v>384</v>
      </c>
      <c r="CC416" s="117" t="s">
        <v>396</v>
      </c>
      <c r="CD416" s="117" t="s">
        <v>408</v>
      </c>
      <c r="CE416" s="118">
        <v>6318.95</v>
      </c>
      <c r="CF416" s="118">
        <v>25.0</v>
      </c>
      <c r="CG416" s="118">
        <v>23.0</v>
      </c>
      <c r="CH416" s="117" t="s">
        <v>247</v>
      </c>
      <c r="CI416" s="117"/>
      <c r="CJ416" s="117"/>
      <c r="CK416" s="117" t="s">
        <v>357</v>
      </c>
      <c r="CL416" s="119">
        <v>46178.0</v>
      </c>
      <c r="CM416" s="117" t="s">
        <v>358</v>
      </c>
    </row>
    <row r="417">
      <c r="A417" s="114" t="s">
        <v>417</v>
      </c>
      <c r="B417" s="114" t="s">
        <v>214</v>
      </c>
      <c r="C417" s="114" t="s">
        <v>24</v>
      </c>
      <c r="D417" s="114" t="s">
        <v>418</v>
      </c>
      <c r="E417" s="114" t="s">
        <v>349</v>
      </c>
      <c r="F417" s="114"/>
      <c r="G417" s="114"/>
      <c r="H417" s="114"/>
      <c r="I417" s="115">
        <v>22042.0</v>
      </c>
      <c r="J417" s="114" t="s">
        <v>832</v>
      </c>
      <c r="K417" s="114" t="s">
        <v>419</v>
      </c>
      <c r="L417" s="116">
        <v>45812.0</v>
      </c>
      <c r="M417" s="114" t="s">
        <v>351</v>
      </c>
      <c r="N417" s="115">
        <v>6.0</v>
      </c>
      <c r="O417" s="114" t="s">
        <v>352</v>
      </c>
      <c r="P417" s="114" t="s">
        <v>975</v>
      </c>
      <c r="Q417" s="115">
        <v>-820.9044310989775</v>
      </c>
      <c r="R417" s="115"/>
      <c r="S417" s="115"/>
      <c r="T417" s="115"/>
      <c r="U417" s="115"/>
      <c r="V417" s="115">
        <v>-820.9044310989775</v>
      </c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>
        <v>0.0</v>
      </c>
      <c r="AH417" s="115">
        <v>0.0</v>
      </c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>
        <v>41610.436587676595</v>
      </c>
      <c r="AX417" s="115">
        <v>-38987.72152277459</v>
      </c>
      <c r="AY417" s="115">
        <v>33108.78813656875</v>
      </c>
      <c r="AZ417" s="115">
        <v>-26293.289478864128</v>
      </c>
      <c r="BA417" s="115">
        <v>23174.29093167372</v>
      </c>
      <c r="BB417" s="115">
        <v>-21137.837274508005</v>
      </c>
      <c r="BC417" s="115">
        <v>10796.368277393169</v>
      </c>
      <c r="BD417" s="115">
        <v>-18267.757138041743</v>
      </c>
      <c r="BE417" s="115">
        <v>22518.368046350388</v>
      </c>
      <c r="BF417" s="115">
        <v>-13010.525528536094</v>
      </c>
      <c r="BG417" s="115"/>
      <c r="BH417" s="115"/>
      <c r="BI417" s="115"/>
      <c r="BJ417" s="115"/>
      <c r="BK417" s="115"/>
      <c r="BL417" s="115"/>
      <c r="BM417" s="115"/>
      <c r="BN417" s="115"/>
      <c r="BO417" s="115">
        <v>0.0</v>
      </c>
      <c r="BP417" s="115">
        <v>0.0</v>
      </c>
      <c r="BQ417" s="115"/>
      <c r="BR417" s="115"/>
      <c r="BS417" s="115">
        <v>0.0</v>
      </c>
      <c r="BT417" s="115">
        <v>0.0</v>
      </c>
      <c r="BU417" s="115">
        <v>0.0</v>
      </c>
      <c r="BV417" s="115">
        <v>0.0</v>
      </c>
      <c r="BW417" s="115"/>
      <c r="BX417" s="115"/>
      <c r="BY417" s="115"/>
      <c r="BZ417" s="115"/>
      <c r="CA417" s="116">
        <v>45812.0</v>
      </c>
      <c r="CB417" s="114" t="s">
        <v>354</v>
      </c>
      <c r="CC417" s="114" t="s">
        <v>420</v>
      </c>
      <c r="CD417" s="114" t="s">
        <v>421</v>
      </c>
      <c r="CE417" s="115">
        <v>6224.17</v>
      </c>
      <c r="CF417" s="115">
        <v>25.0</v>
      </c>
      <c r="CG417" s="115">
        <v>23.0</v>
      </c>
      <c r="CH417" s="114" t="s">
        <v>24</v>
      </c>
      <c r="CI417" s="114"/>
      <c r="CJ417" s="114"/>
      <c r="CK417" s="114" t="s">
        <v>372</v>
      </c>
      <c r="CL417" s="116">
        <v>46178.0</v>
      </c>
      <c r="CM417" s="114" t="s">
        <v>358</v>
      </c>
    </row>
    <row r="418">
      <c r="A418" s="117" t="s">
        <v>404</v>
      </c>
      <c r="B418" s="117" t="s">
        <v>416</v>
      </c>
      <c r="C418" s="117" t="s">
        <v>26</v>
      </c>
      <c r="D418" s="117" t="s">
        <v>406</v>
      </c>
      <c r="E418" s="117" t="s">
        <v>349</v>
      </c>
      <c r="F418" s="117"/>
      <c r="G418" s="117"/>
      <c r="H418" s="117"/>
      <c r="I418" s="118">
        <v>19109.0</v>
      </c>
      <c r="J418" s="117" t="s">
        <v>871</v>
      </c>
      <c r="K418" s="117" t="s">
        <v>407</v>
      </c>
      <c r="L418" s="119">
        <v>45812.0</v>
      </c>
      <c r="M418" s="117" t="s">
        <v>351</v>
      </c>
      <c r="N418" s="118">
        <v>6.0</v>
      </c>
      <c r="O418" s="117" t="s">
        <v>352</v>
      </c>
      <c r="P418" s="117" t="s">
        <v>975</v>
      </c>
      <c r="Q418" s="118">
        <v>1223.0263219606852</v>
      </c>
      <c r="R418" s="118"/>
      <c r="S418" s="118"/>
      <c r="T418" s="118"/>
      <c r="U418" s="118"/>
      <c r="V418" s="118">
        <v>1223.0263219606852</v>
      </c>
      <c r="W418" s="118"/>
      <c r="X418" s="118"/>
      <c r="Y418" s="118"/>
      <c r="Z418" s="118"/>
      <c r="AA418" s="118"/>
      <c r="AB418" s="118"/>
      <c r="AC418" s="118"/>
      <c r="AD418" s="118"/>
      <c r="AE418" s="118"/>
      <c r="AF418" s="118"/>
      <c r="AG418" s="118">
        <v>0.0</v>
      </c>
      <c r="AH418" s="118">
        <v>0.0</v>
      </c>
      <c r="AI418" s="118"/>
      <c r="AJ418" s="118"/>
      <c r="AK418" s="118"/>
      <c r="AL418" s="118"/>
      <c r="AM418" s="118"/>
      <c r="AN418" s="118"/>
      <c r="AO418" s="118"/>
      <c r="AP418" s="118"/>
      <c r="AQ418" s="118"/>
      <c r="AR418" s="118"/>
      <c r="AS418" s="118"/>
      <c r="AT418" s="118"/>
      <c r="AU418" s="118"/>
      <c r="AV418" s="118"/>
      <c r="AW418" s="118">
        <v>6934.7605057344</v>
      </c>
      <c r="AX418" s="118">
        <v>-9496.319419100502</v>
      </c>
      <c r="AY418" s="118">
        <v>8040.804051468144</v>
      </c>
      <c r="AZ418" s="118">
        <v>-7957.824012022451</v>
      </c>
      <c r="BA418" s="118">
        <v>4325.707733872561</v>
      </c>
      <c r="BB418" s="118">
        <v>-6766.117680662569</v>
      </c>
      <c r="BC418" s="118">
        <v>2675.26169711045</v>
      </c>
      <c r="BD418" s="118">
        <v>-8641.594126262655</v>
      </c>
      <c r="BE418" s="118">
        <v>6859.330078553641</v>
      </c>
      <c r="BF418" s="118">
        <v>-3333.4075961914446</v>
      </c>
      <c r="BG418" s="118"/>
      <c r="BH418" s="118"/>
      <c r="BI418" s="118"/>
      <c r="BJ418" s="118"/>
      <c r="BK418" s="118"/>
      <c r="BL418" s="118"/>
      <c r="BM418" s="118"/>
      <c r="BN418" s="118"/>
      <c r="BO418" s="118">
        <v>0.0</v>
      </c>
      <c r="BP418" s="118">
        <v>0.0</v>
      </c>
      <c r="BQ418" s="118"/>
      <c r="BR418" s="118"/>
      <c r="BS418" s="118">
        <v>0.0</v>
      </c>
      <c r="BT418" s="118">
        <v>0.0</v>
      </c>
      <c r="BU418" s="118">
        <v>0.0</v>
      </c>
      <c r="BV418" s="118">
        <v>0.0</v>
      </c>
      <c r="BW418" s="118"/>
      <c r="BX418" s="118"/>
      <c r="BY418" s="118"/>
      <c r="BZ418" s="118"/>
      <c r="CA418" s="119">
        <v>45812.0</v>
      </c>
      <c r="CB418" s="117" t="s">
        <v>384</v>
      </c>
      <c r="CC418" s="117" t="s">
        <v>396</v>
      </c>
      <c r="CD418" s="117" t="s">
        <v>408</v>
      </c>
      <c r="CE418" s="118">
        <v>6089.34</v>
      </c>
      <c r="CF418" s="118">
        <v>25.0</v>
      </c>
      <c r="CG418" s="118">
        <v>23.0</v>
      </c>
      <c r="CH418" s="117" t="s">
        <v>247</v>
      </c>
      <c r="CI418" s="117"/>
      <c r="CJ418" s="117"/>
      <c r="CK418" s="117" t="s">
        <v>357</v>
      </c>
      <c r="CL418" s="119">
        <v>46178.0</v>
      </c>
      <c r="CM418" s="117" t="s">
        <v>358</v>
      </c>
    </row>
    <row r="419">
      <c r="A419" s="114" t="s">
        <v>404</v>
      </c>
      <c r="B419" s="114" t="s">
        <v>405</v>
      </c>
      <c r="C419" s="114" t="s">
        <v>26</v>
      </c>
      <c r="D419" s="114" t="s">
        <v>406</v>
      </c>
      <c r="E419" s="114" t="s">
        <v>349</v>
      </c>
      <c r="F419" s="114"/>
      <c r="G419" s="114"/>
      <c r="H419" s="114"/>
      <c r="I419" s="115">
        <v>18919.0</v>
      </c>
      <c r="J419" s="114" t="s">
        <v>872</v>
      </c>
      <c r="K419" s="114" t="s">
        <v>407</v>
      </c>
      <c r="L419" s="116">
        <v>45812.0</v>
      </c>
      <c r="M419" s="114" t="s">
        <v>351</v>
      </c>
      <c r="N419" s="115">
        <v>6.0</v>
      </c>
      <c r="O419" s="114" t="s">
        <v>352</v>
      </c>
      <c r="P419" s="114" t="s">
        <v>975</v>
      </c>
      <c r="Q419" s="115">
        <v>753.4660274541766</v>
      </c>
      <c r="R419" s="115"/>
      <c r="S419" s="115"/>
      <c r="T419" s="115"/>
      <c r="U419" s="115"/>
      <c r="V419" s="115">
        <v>753.4660274541766</v>
      </c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>
        <v>0.0</v>
      </c>
      <c r="AH419" s="115">
        <v>0.0</v>
      </c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  <c r="AW419" s="115">
        <v>24182.787815521784</v>
      </c>
      <c r="AX419" s="115">
        <v>-9915.89501301875</v>
      </c>
      <c r="AY419" s="115">
        <v>13774.212096215624</v>
      </c>
      <c r="AZ419" s="115">
        <v>-12614.732077702913</v>
      </c>
      <c r="BA419" s="115">
        <v>16832.969500586885</v>
      </c>
      <c r="BB419" s="115">
        <v>-7159.264424615873</v>
      </c>
      <c r="BC419" s="115">
        <v>5255.43120744847</v>
      </c>
      <c r="BD419" s="115">
        <v>-7700.767298889748</v>
      </c>
      <c r="BE419" s="115">
        <v>19222.408166739344</v>
      </c>
      <c r="BF419" s="115">
        <v>-7103.366999327056</v>
      </c>
      <c r="BG419" s="115"/>
      <c r="BH419" s="115"/>
      <c r="BI419" s="115"/>
      <c r="BJ419" s="115"/>
      <c r="BK419" s="115"/>
      <c r="BL419" s="115"/>
      <c r="BM419" s="115"/>
      <c r="BN419" s="115"/>
      <c r="BO419" s="115">
        <v>0.0</v>
      </c>
      <c r="BP419" s="115">
        <v>0.0</v>
      </c>
      <c r="BQ419" s="115"/>
      <c r="BR419" s="115"/>
      <c r="BS419" s="115">
        <v>0.0</v>
      </c>
      <c r="BT419" s="115">
        <v>0.0</v>
      </c>
      <c r="BU419" s="115">
        <v>0.0</v>
      </c>
      <c r="BV419" s="115">
        <v>0.0</v>
      </c>
      <c r="BW419" s="115"/>
      <c r="BX419" s="115"/>
      <c r="BY419" s="115"/>
      <c r="BZ419" s="115"/>
      <c r="CA419" s="116">
        <v>45812.0</v>
      </c>
      <c r="CB419" s="114" t="s">
        <v>384</v>
      </c>
      <c r="CC419" s="114" t="s">
        <v>396</v>
      </c>
      <c r="CD419" s="114" t="s">
        <v>408</v>
      </c>
      <c r="CE419" s="115">
        <v>10290.01</v>
      </c>
      <c r="CF419" s="115">
        <v>25.0</v>
      </c>
      <c r="CG419" s="115">
        <v>23.0</v>
      </c>
      <c r="CH419" s="114" t="s">
        <v>247</v>
      </c>
      <c r="CI419" s="114"/>
      <c r="CJ419" s="114"/>
      <c r="CK419" s="114" t="s">
        <v>357</v>
      </c>
      <c r="CL419" s="116">
        <v>46178.0</v>
      </c>
      <c r="CM419" s="114" t="s">
        <v>358</v>
      </c>
    </row>
    <row r="420">
      <c r="A420" s="117" t="s">
        <v>404</v>
      </c>
      <c r="B420" s="117" t="s">
        <v>633</v>
      </c>
      <c r="C420" s="117" t="s">
        <v>26</v>
      </c>
      <c r="D420" s="117" t="s">
        <v>406</v>
      </c>
      <c r="E420" s="117" t="s">
        <v>349</v>
      </c>
      <c r="F420" s="117"/>
      <c r="G420" s="117"/>
      <c r="H420" s="117"/>
      <c r="I420" s="118">
        <v>18920.0</v>
      </c>
      <c r="J420" s="117" t="s">
        <v>874</v>
      </c>
      <c r="K420" s="117" t="s">
        <v>407</v>
      </c>
      <c r="L420" s="119">
        <v>45812.0</v>
      </c>
      <c r="M420" s="117" t="s">
        <v>351</v>
      </c>
      <c r="N420" s="118">
        <v>6.0</v>
      </c>
      <c r="O420" s="117" t="s">
        <v>352</v>
      </c>
      <c r="P420" s="117" t="s">
        <v>975</v>
      </c>
      <c r="Q420" s="118">
        <v>-743.0966141203976</v>
      </c>
      <c r="R420" s="118"/>
      <c r="S420" s="118"/>
      <c r="T420" s="118"/>
      <c r="U420" s="118"/>
      <c r="V420" s="118">
        <v>-743.0966141203976</v>
      </c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>
        <v>0.0</v>
      </c>
      <c r="AH420" s="118">
        <v>0.0</v>
      </c>
      <c r="AI420" s="118"/>
      <c r="AJ420" s="118"/>
      <c r="AK420" s="118"/>
      <c r="AL420" s="118"/>
      <c r="AM420" s="118"/>
      <c r="AN420" s="118"/>
      <c r="AO420" s="118"/>
      <c r="AP420" s="118"/>
      <c r="AQ420" s="118"/>
      <c r="AR420" s="118"/>
      <c r="AS420" s="118"/>
      <c r="AT420" s="118"/>
      <c r="AU420" s="118"/>
      <c r="AV420" s="118"/>
      <c r="AW420" s="118">
        <v>17452.558656620255</v>
      </c>
      <c r="AX420" s="118">
        <v>-17943.961645512158</v>
      </c>
      <c r="AY420" s="118">
        <v>21917.377359779606</v>
      </c>
      <c r="AZ420" s="118">
        <v>-13275.916442298221</v>
      </c>
      <c r="BA420" s="118">
        <v>3451.4203261535417</v>
      </c>
      <c r="BB420" s="118">
        <v>-16787.24892773774</v>
      </c>
      <c r="BC420" s="118">
        <v>11518.310068718407</v>
      </c>
      <c r="BD420" s="118">
        <v>-24059.186598192828</v>
      </c>
      <c r="BE420" s="118">
        <v>16670.65757729094</v>
      </c>
      <c r="BF420" s="118">
        <v>-17465.60964940071</v>
      </c>
      <c r="BG420" s="118"/>
      <c r="BH420" s="118"/>
      <c r="BI420" s="118"/>
      <c r="BJ420" s="118"/>
      <c r="BK420" s="118"/>
      <c r="BL420" s="118"/>
      <c r="BM420" s="118"/>
      <c r="BN420" s="118"/>
      <c r="BO420" s="118">
        <v>0.0</v>
      </c>
      <c r="BP420" s="118">
        <v>0.0</v>
      </c>
      <c r="BQ420" s="118"/>
      <c r="BR420" s="118"/>
      <c r="BS420" s="118">
        <v>0.0</v>
      </c>
      <c r="BT420" s="118">
        <v>0.0</v>
      </c>
      <c r="BU420" s="118">
        <v>0.0</v>
      </c>
      <c r="BV420" s="118">
        <v>0.0</v>
      </c>
      <c r="BW420" s="118"/>
      <c r="BX420" s="118"/>
      <c r="BY420" s="118"/>
      <c r="BZ420" s="118"/>
      <c r="CA420" s="119">
        <v>45812.0</v>
      </c>
      <c r="CB420" s="117" t="s">
        <v>384</v>
      </c>
      <c r="CC420" s="117" t="s">
        <v>396</v>
      </c>
      <c r="CD420" s="117" t="s">
        <v>408</v>
      </c>
      <c r="CE420" s="118">
        <v>17687.52</v>
      </c>
      <c r="CF420" s="118">
        <v>25.0</v>
      </c>
      <c r="CG420" s="118">
        <v>23.0</v>
      </c>
      <c r="CH420" s="117" t="s">
        <v>247</v>
      </c>
      <c r="CI420" s="117"/>
      <c r="CJ420" s="117"/>
      <c r="CK420" s="117" t="s">
        <v>372</v>
      </c>
      <c r="CL420" s="119">
        <v>46178.0</v>
      </c>
      <c r="CM420" s="117" t="s">
        <v>358</v>
      </c>
    </row>
    <row r="421">
      <c r="A421" s="114" t="s">
        <v>626</v>
      </c>
      <c r="B421" s="114" t="s">
        <v>632</v>
      </c>
      <c r="C421" s="114" t="s">
        <v>26</v>
      </c>
      <c r="D421" s="114" t="s">
        <v>406</v>
      </c>
      <c r="E421" s="114" t="s">
        <v>349</v>
      </c>
      <c r="F421" s="114"/>
      <c r="G421" s="114"/>
      <c r="H421" s="114"/>
      <c r="I421" s="115">
        <v>19110.0</v>
      </c>
      <c r="J421" s="114" t="s">
        <v>869</v>
      </c>
      <c r="K421" s="114" t="s">
        <v>521</v>
      </c>
      <c r="L421" s="116">
        <v>45812.0</v>
      </c>
      <c r="M421" s="114" t="s">
        <v>351</v>
      </c>
      <c r="N421" s="115">
        <v>6.0</v>
      </c>
      <c r="O421" s="114" t="s">
        <v>352</v>
      </c>
      <c r="P421" s="114" t="s">
        <v>975</v>
      </c>
      <c r="Q421" s="115">
        <v>2260.164434773625</v>
      </c>
      <c r="R421" s="115"/>
      <c r="S421" s="115"/>
      <c r="T421" s="115"/>
      <c r="U421" s="115"/>
      <c r="V421" s="115">
        <v>2260.164434773625</v>
      </c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>
        <v>0.0</v>
      </c>
      <c r="AH421" s="115">
        <v>0.0</v>
      </c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  <c r="AW421" s="115">
        <v>34559.73370231681</v>
      </c>
      <c r="AX421" s="115">
        <v>-22310.287874565274</v>
      </c>
      <c r="AY421" s="115">
        <v>22932.05355623773</v>
      </c>
      <c r="AZ421" s="115">
        <v>-19463.800473324816</v>
      </c>
      <c r="BA421" s="115">
        <v>20759.527996785324</v>
      </c>
      <c r="BB421" s="115">
        <v>-10801.590980566985</v>
      </c>
      <c r="BC421" s="115">
        <v>13293.877197693066</v>
      </c>
      <c r="BD421" s="115">
        <v>-16507.738775129186</v>
      </c>
      <c r="BE421" s="115">
        <v>19298.118986637255</v>
      </c>
      <c r="BF421" s="115">
        <v>-6126.320392982803</v>
      </c>
      <c r="BG421" s="115"/>
      <c r="BH421" s="115"/>
      <c r="BI421" s="115"/>
      <c r="BJ421" s="115"/>
      <c r="BK421" s="115"/>
      <c r="BL421" s="115"/>
      <c r="BM421" s="115"/>
      <c r="BN421" s="115"/>
      <c r="BO421" s="115">
        <v>0.0</v>
      </c>
      <c r="BP421" s="115">
        <v>0.0</v>
      </c>
      <c r="BQ421" s="115"/>
      <c r="BR421" s="115"/>
      <c r="BS421" s="115">
        <v>0.0</v>
      </c>
      <c r="BT421" s="115">
        <v>0.0</v>
      </c>
      <c r="BU421" s="115">
        <v>0.0</v>
      </c>
      <c r="BV421" s="115">
        <v>0.0</v>
      </c>
      <c r="BW421" s="115"/>
      <c r="BX421" s="115"/>
      <c r="BY421" s="115"/>
      <c r="BZ421" s="115"/>
      <c r="CA421" s="116">
        <v>45812.0</v>
      </c>
      <c r="CB421" s="114" t="s">
        <v>384</v>
      </c>
      <c r="CC421" s="114" t="s">
        <v>396</v>
      </c>
      <c r="CD421" s="114" t="s">
        <v>522</v>
      </c>
      <c r="CE421" s="115">
        <v>8774.93</v>
      </c>
      <c r="CF421" s="115">
        <v>25.0</v>
      </c>
      <c r="CG421" s="115">
        <v>23.0</v>
      </c>
      <c r="CH421" s="114" t="s">
        <v>247</v>
      </c>
      <c r="CI421" s="114"/>
      <c r="CJ421" s="114"/>
      <c r="CK421" s="114" t="s">
        <v>357</v>
      </c>
      <c r="CL421" s="116">
        <v>46178.0</v>
      </c>
      <c r="CM421" s="114" t="s">
        <v>358</v>
      </c>
    </row>
    <row r="422">
      <c r="A422" s="117" t="s">
        <v>628</v>
      </c>
      <c r="B422" s="117" t="s">
        <v>635</v>
      </c>
      <c r="C422" s="117" t="s">
        <v>25</v>
      </c>
      <c r="D422" s="117" t="s">
        <v>389</v>
      </c>
      <c r="E422" s="117" t="s">
        <v>349</v>
      </c>
      <c r="F422" s="117"/>
      <c r="G422" s="117"/>
      <c r="H422" s="117"/>
      <c r="I422" s="118">
        <v>19843.0</v>
      </c>
      <c r="J422" s="117" t="s">
        <v>874</v>
      </c>
      <c r="K422" s="117" t="s">
        <v>390</v>
      </c>
      <c r="L422" s="119">
        <v>45812.0</v>
      </c>
      <c r="M422" s="117" t="s">
        <v>351</v>
      </c>
      <c r="N422" s="118">
        <v>6.0</v>
      </c>
      <c r="O422" s="117" t="s">
        <v>352</v>
      </c>
      <c r="P422" s="117" t="s">
        <v>975</v>
      </c>
      <c r="Q422" s="118">
        <v>-3165.380475034929</v>
      </c>
      <c r="R422" s="118"/>
      <c r="S422" s="118"/>
      <c r="T422" s="118"/>
      <c r="U422" s="118"/>
      <c r="V422" s="118">
        <v>-3165.380475034929</v>
      </c>
      <c r="W422" s="118"/>
      <c r="X422" s="118"/>
      <c r="Y422" s="118"/>
      <c r="Z422" s="118"/>
      <c r="AA422" s="118"/>
      <c r="AB422" s="118"/>
      <c r="AC422" s="118"/>
      <c r="AD422" s="118"/>
      <c r="AE422" s="118"/>
      <c r="AF422" s="118"/>
      <c r="AG422" s="118">
        <v>0.0</v>
      </c>
      <c r="AH422" s="118">
        <v>0.0</v>
      </c>
      <c r="AI422" s="118"/>
      <c r="AJ422" s="118"/>
      <c r="AK422" s="118"/>
      <c r="AL422" s="118"/>
      <c r="AM422" s="118"/>
      <c r="AN422" s="118"/>
      <c r="AO422" s="118"/>
      <c r="AP422" s="118"/>
      <c r="AQ422" s="118"/>
      <c r="AR422" s="118"/>
      <c r="AS422" s="118"/>
      <c r="AT422" s="118"/>
      <c r="AU422" s="118"/>
      <c r="AV422" s="118"/>
      <c r="AW422" s="118">
        <v>17452.558656620255</v>
      </c>
      <c r="AX422" s="118">
        <v>-17943.961645512158</v>
      </c>
      <c r="AY422" s="118">
        <v>21917.377359779606</v>
      </c>
      <c r="AZ422" s="118">
        <v>-13275.916442298221</v>
      </c>
      <c r="BA422" s="118">
        <v>3451.4203261535417</v>
      </c>
      <c r="BB422" s="118">
        <v>-16787.24892773774</v>
      </c>
      <c r="BC422" s="118">
        <v>11518.310068718407</v>
      </c>
      <c r="BD422" s="118">
        <v>-24059.186598192828</v>
      </c>
      <c r="BE422" s="118">
        <v>16670.65757729094</v>
      </c>
      <c r="BF422" s="118">
        <v>-17465.60964940071</v>
      </c>
      <c r="BG422" s="118"/>
      <c r="BH422" s="118"/>
      <c r="BI422" s="118"/>
      <c r="BJ422" s="118"/>
      <c r="BK422" s="118"/>
      <c r="BL422" s="118"/>
      <c r="BM422" s="118"/>
      <c r="BN422" s="118"/>
      <c r="BO422" s="118">
        <v>0.0</v>
      </c>
      <c r="BP422" s="118">
        <v>0.0</v>
      </c>
      <c r="BQ422" s="118"/>
      <c r="BR422" s="118"/>
      <c r="BS422" s="118">
        <v>0.0</v>
      </c>
      <c r="BT422" s="118">
        <v>0.0</v>
      </c>
      <c r="BU422" s="118">
        <v>0.0</v>
      </c>
      <c r="BV422" s="118">
        <v>0.0</v>
      </c>
      <c r="BW422" s="118"/>
      <c r="BX422" s="118"/>
      <c r="BY422" s="118"/>
      <c r="BZ422" s="118"/>
      <c r="CA422" s="119">
        <v>45812.0</v>
      </c>
      <c r="CB422" s="117" t="s">
        <v>384</v>
      </c>
      <c r="CC422" s="117" t="s">
        <v>391</v>
      </c>
      <c r="CD422" s="117" t="s">
        <v>392</v>
      </c>
      <c r="CE422" s="118">
        <v>15452.27</v>
      </c>
      <c r="CF422" s="118">
        <v>25.0</v>
      </c>
      <c r="CG422" s="118">
        <v>23.0</v>
      </c>
      <c r="CH422" s="117" t="s">
        <v>247</v>
      </c>
      <c r="CI422" s="117"/>
      <c r="CJ422" s="117"/>
      <c r="CK422" s="117" t="s">
        <v>372</v>
      </c>
      <c r="CL422" s="119">
        <v>46178.0</v>
      </c>
      <c r="CM422" s="117" t="s">
        <v>358</v>
      </c>
    </row>
    <row r="423">
      <c r="A423" s="114" t="s">
        <v>393</v>
      </c>
      <c r="B423" s="114" t="s">
        <v>394</v>
      </c>
      <c r="C423" s="114" t="s">
        <v>26</v>
      </c>
      <c r="D423" s="114" t="s">
        <v>395</v>
      </c>
      <c r="E423" s="114" t="s">
        <v>349</v>
      </c>
      <c r="F423" s="114"/>
      <c r="G423" s="114"/>
      <c r="H423" s="114"/>
      <c r="I423" s="115">
        <v>18976.0</v>
      </c>
      <c r="J423" s="114" t="s">
        <v>865</v>
      </c>
      <c r="K423" s="114" t="s">
        <v>396</v>
      </c>
      <c r="L423" s="116">
        <v>45812.0</v>
      </c>
      <c r="M423" s="114" t="s">
        <v>351</v>
      </c>
      <c r="N423" s="115">
        <v>6.0</v>
      </c>
      <c r="O423" s="114" t="s">
        <v>352</v>
      </c>
      <c r="P423" s="114" t="s">
        <v>975</v>
      </c>
      <c r="Q423" s="115">
        <v>-1049.1161075160965</v>
      </c>
      <c r="R423" s="115"/>
      <c r="S423" s="115"/>
      <c r="T423" s="115"/>
      <c r="U423" s="115"/>
      <c r="V423" s="115">
        <v>-1049.1161075160965</v>
      </c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>
        <v>0.0</v>
      </c>
      <c r="AH423" s="115">
        <v>0.0</v>
      </c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  <c r="AW423" s="115">
        <v>23704.482851495595</v>
      </c>
      <c r="AX423" s="115">
        <v>-17804.8668626191</v>
      </c>
      <c r="AY423" s="115">
        <v>19970.060328806034</v>
      </c>
      <c r="AZ423" s="115">
        <v>-10778.392976557396</v>
      </c>
      <c r="BA423" s="115">
        <v>8626.839722516846</v>
      </c>
      <c r="BB423" s="115">
        <v>-8978.403319059256</v>
      </c>
      <c r="BC423" s="115">
        <v>12110.308616643853</v>
      </c>
      <c r="BD423" s="115">
        <v>-12876.39208782483</v>
      </c>
      <c r="BE423" s="115">
        <v>11754.714840081864</v>
      </c>
      <c r="BF423" s="115">
        <v>-11340.194965443301</v>
      </c>
      <c r="BG423" s="115"/>
      <c r="BH423" s="115"/>
      <c r="BI423" s="115"/>
      <c r="BJ423" s="115"/>
      <c r="BK423" s="115"/>
      <c r="BL423" s="115"/>
      <c r="BM423" s="115"/>
      <c r="BN423" s="115"/>
      <c r="BO423" s="115">
        <v>0.0</v>
      </c>
      <c r="BP423" s="115">
        <v>0.0</v>
      </c>
      <c r="BQ423" s="115"/>
      <c r="BR423" s="115"/>
      <c r="BS423" s="115">
        <v>0.0</v>
      </c>
      <c r="BT423" s="115">
        <v>0.0</v>
      </c>
      <c r="BU423" s="115">
        <v>0.0</v>
      </c>
      <c r="BV423" s="115">
        <v>0.0</v>
      </c>
      <c r="BW423" s="115"/>
      <c r="BX423" s="115"/>
      <c r="BY423" s="115"/>
      <c r="BZ423" s="115"/>
      <c r="CA423" s="116">
        <v>45812.0</v>
      </c>
      <c r="CB423" s="114" t="s">
        <v>384</v>
      </c>
      <c r="CC423" s="114" t="s">
        <v>396</v>
      </c>
      <c r="CD423" s="114" t="s">
        <v>397</v>
      </c>
      <c r="CE423" s="115">
        <v>7911.13</v>
      </c>
      <c r="CF423" s="115">
        <v>25.0</v>
      </c>
      <c r="CG423" s="115">
        <v>23.0</v>
      </c>
      <c r="CH423" s="114" t="s">
        <v>247</v>
      </c>
      <c r="CI423" s="114"/>
      <c r="CJ423" s="114"/>
      <c r="CK423" s="114" t="s">
        <v>372</v>
      </c>
      <c r="CL423" s="116">
        <v>46178.0</v>
      </c>
      <c r="CM423" s="114" t="s">
        <v>358</v>
      </c>
    </row>
    <row r="424">
      <c r="A424" s="117" t="s">
        <v>417</v>
      </c>
      <c r="B424" s="117" t="s">
        <v>162</v>
      </c>
      <c r="C424" s="117" t="s">
        <v>24</v>
      </c>
      <c r="D424" s="117" t="s">
        <v>418</v>
      </c>
      <c r="E424" s="117" t="s">
        <v>349</v>
      </c>
      <c r="F424" s="117"/>
      <c r="G424" s="117"/>
      <c r="H424" s="117"/>
      <c r="I424" s="118">
        <v>22038.0</v>
      </c>
      <c r="J424" s="117" t="s">
        <v>844</v>
      </c>
      <c r="K424" s="117" t="s">
        <v>419</v>
      </c>
      <c r="L424" s="119">
        <v>45812.0</v>
      </c>
      <c r="M424" s="117" t="s">
        <v>351</v>
      </c>
      <c r="N424" s="118">
        <v>6.0</v>
      </c>
      <c r="O424" s="117" t="s">
        <v>352</v>
      </c>
      <c r="P424" s="117" t="s">
        <v>975</v>
      </c>
      <c r="Q424" s="118">
        <v>4478.500912783057</v>
      </c>
      <c r="R424" s="118"/>
      <c r="S424" s="118"/>
      <c r="T424" s="118"/>
      <c r="U424" s="118"/>
      <c r="V424" s="118">
        <v>4478.500912783057</v>
      </c>
      <c r="W424" s="118"/>
      <c r="X424" s="118"/>
      <c r="Y424" s="118"/>
      <c r="Z424" s="118"/>
      <c r="AA424" s="118"/>
      <c r="AB424" s="118"/>
      <c r="AC424" s="118"/>
      <c r="AD424" s="118"/>
      <c r="AE424" s="118"/>
      <c r="AF424" s="118"/>
      <c r="AG424" s="118">
        <v>0.0</v>
      </c>
      <c r="AH424" s="118">
        <v>0.0</v>
      </c>
      <c r="AI424" s="118"/>
      <c r="AJ424" s="118"/>
      <c r="AK424" s="118"/>
      <c r="AL424" s="118"/>
      <c r="AM424" s="118"/>
      <c r="AN424" s="118"/>
      <c r="AO424" s="118"/>
      <c r="AP424" s="118"/>
      <c r="AQ424" s="118"/>
      <c r="AR424" s="118"/>
      <c r="AS424" s="118"/>
      <c r="AT424" s="118"/>
      <c r="AU424" s="118"/>
      <c r="AV424" s="118"/>
      <c r="AW424" s="118">
        <v>8427.37736055612</v>
      </c>
      <c r="AX424" s="118">
        <v>-10069.48904208681</v>
      </c>
      <c r="AY424" s="118">
        <v>4538.245240400056</v>
      </c>
      <c r="AZ424" s="118">
        <v>-5827.349560737332</v>
      </c>
      <c r="BA424" s="118">
        <v>6227.586557022903</v>
      </c>
      <c r="BB424" s="118">
        <v>-7959.135531259033</v>
      </c>
      <c r="BC424" s="118">
        <v>3421.9031669407996</v>
      </c>
      <c r="BD424" s="118">
        <v>-8985.724549080596</v>
      </c>
      <c r="BE424" s="118">
        <v>6678.044811779355</v>
      </c>
      <c r="BF424" s="118">
        <v>-2845.7724038756874</v>
      </c>
      <c r="BG424" s="118"/>
      <c r="BH424" s="118"/>
      <c r="BI424" s="118"/>
      <c r="BJ424" s="118"/>
      <c r="BK424" s="118"/>
      <c r="BL424" s="118"/>
      <c r="BM424" s="118"/>
      <c r="BN424" s="118"/>
      <c r="BO424" s="118">
        <v>0.0</v>
      </c>
      <c r="BP424" s="118">
        <v>0.0</v>
      </c>
      <c r="BQ424" s="118"/>
      <c r="BR424" s="118"/>
      <c r="BS424" s="118">
        <v>0.0</v>
      </c>
      <c r="BT424" s="118">
        <v>0.0</v>
      </c>
      <c r="BU424" s="118">
        <v>0.0</v>
      </c>
      <c r="BV424" s="118">
        <v>0.0</v>
      </c>
      <c r="BW424" s="118"/>
      <c r="BX424" s="118"/>
      <c r="BY424" s="118"/>
      <c r="BZ424" s="118"/>
      <c r="CA424" s="119">
        <v>45812.0</v>
      </c>
      <c r="CB424" s="117" t="s">
        <v>354</v>
      </c>
      <c r="CC424" s="117" t="s">
        <v>420</v>
      </c>
      <c r="CD424" s="117" t="s">
        <v>421</v>
      </c>
      <c r="CE424" s="118">
        <v>22614.65</v>
      </c>
      <c r="CF424" s="118">
        <v>25.0</v>
      </c>
      <c r="CG424" s="118">
        <v>23.0</v>
      </c>
      <c r="CH424" s="117" t="s">
        <v>24</v>
      </c>
      <c r="CI424" s="117"/>
      <c r="CJ424" s="117"/>
      <c r="CK424" s="117" t="s">
        <v>357</v>
      </c>
      <c r="CL424" s="119">
        <v>46178.0</v>
      </c>
      <c r="CM424" s="117" t="s">
        <v>358</v>
      </c>
    </row>
    <row r="425">
      <c r="A425" s="114" t="s">
        <v>628</v>
      </c>
      <c r="B425" s="114" t="s">
        <v>629</v>
      </c>
      <c r="C425" s="114" t="s">
        <v>25</v>
      </c>
      <c r="D425" s="114" t="s">
        <v>389</v>
      </c>
      <c r="E425" s="114" t="s">
        <v>349</v>
      </c>
      <c r="F425" s="114"/>
      <c r="G425" s="114"/>
      <c r="H425" s="114"/>
      <c r="I425" s="115">
        <v>19470.0</v>
      </c>
      <c r="J425" s="114" t="s">
        <v>869</v>
      </c>
      <c r="K425" s="114" t="s">
        <v>390</v>
      </c>
      <c r="L425" s="116">
        <v>45812.0</v>
      </c>
      <c r="M425" s="114" t="s">
        <v>351</v>
      </c>
      <c r="N425" s="115">
        <v>6.0</v>
      </c>
      <c r="O425" s="114" t="s">
        <v>352</v>
      </c>
      <c r="P425" s="114" t="s">
        <v>975</v>
      </c>
      <c r="Q425" s="115">
        <v>-1460.556609397117</v>
      </c>
      <c r="R425" s="115"/>
      <c r="S425" s="115"/>
      <c r="T425" s="115"/>
      <c r="U425" s="115"/>
      <c r="V425" s="115">
        <v>-1460.556609397117</v>
      </c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>
        <v>0.0</v>
      </c>
      <c r="AH425" s="115">
        <v>0.0</v>
      </c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  <c r="AW425" s="115">
        <v>34559.73370231681</v>
      </c>
      <c r="AX425" s="115">
        <v>-22310.287874565274</v>
      </c>
      <c r="AY425" s="115">
        <v>22932.05355623773</v>
      </c>
      <c r="AZ425" s="115">
        <v>-19463.800473324816</v>
      </c>
      <c r="BA425" s="115">
        <v>20759.527996785324</v>
      </c>
      <c r="BB425" s="115">
        <v>-10801.590980566985</v>
      </c>
      <c r="BC425" s="115">
        <v>13293.877197693066</v>
      </c>
      <c r="BD425" s="115">
        <v>-16507.738775129186</v>
      </c>
      <c r="BE425" s="115">
        <v>19298.118986637255</v>
      </c>
      <c r="BF425" s="115">
        <v>-6126.320392982803</v>
      </c>
      <c r="BG425" s="115"/>
      <c r="BH425" s="115"/>
      <c r="BI425" s="115"/>
      <c r="BJ425" s="115"/>
      <c r="BK425" s="115"/>
      <c r="BL425" s="115"/>
      <c r="BM425" s="115"/>
      <c r="BN425" s="115"/>
      <c r="BO425" s="115">
        <v>0.0</v>
      </c>
      <c r="BP425" s="115">
        <v>0.0</v>
      </c>
      <c r="BQ425" s="115"/>
      <c r="BR425" s="115"/>
      <c r="BS425" s="115">
        <v>0.0</v>
      </c>
      <c r="BT425" s="115">
        <v>0.0</v>
      </c>
      <c r="BU425" s="115">
        <v>0.0</v>
      </c>
      <c r="BV425" s="115">
        <v>0.0</v>
      </c>
      <c r="BW425" s="115"/>
      <c r="BX425" s="115"/>
      <c r="BY425" s="115"/>
      <c r="BZ425" s="115"/>
      <c r="CA425" s="116">
        <v>45812.0</v>
      </c>
      <c r="CB425" s="114" t="s">
        <v>384</v>
      </c>
      <c r="CC425" s="114" t="s">
        <v>391</v>
      </c>
      <c r="CD425" s="114" t="s">
        <v>392</v>
      </c>
      <c r="CE425" s="115">
        <v>6657.26</v>
      </c>
      <c r="CF425" s="115">
        <v>25.0</v>
      </c>
      <c r="CG425" s="115">
        <v>23.0</v>
      </c>
      <c r="CH425" s="114" t="s">
        <v>247</v>
      </c>
      <c r="CI425" s="114"/>
      <c r="CJ425" s="114"/>
      <c r="CK425" s="114" t="s">
        <v>372</v>
      </c>
      <c r="CL425" s="116">
        <v>46178.0</v>
      </c>
      <c r="CM425" s="114" t="s">
        <v>358</v>
      </c>
    </row>
    <row r="426">
      <c r="A426" s="117" t="s">
        <v>417</v>
      </c>
      <c r="B426" s="117" t="s">
        <v>168</v>
      </c>
      <c r="C426" s="117" t="s">
        <v>24</v>
      </c>
      <c r="D426" s="117" t="s">
        <v>418</v>
      </c>
      <c r="E426" s="117" t="s">
        <v>349</v>
      </c>
      <c r="F426" s="117"/>
      <c r="G426" s="117"/>
      <c r="H426" s="117"/>
      <c r="I426" s="118">
        <v>22039.0</v>
      </c>
      <c r="J426" s="117" t="s">
        <v>840</v>
      </c>
      <c r="K426" s="117" t="s">
        <v>419</v>
      </c>
      <c r="L426" s="119">
        <v>45812.0</v>
      </c>
      <c r="M426" s="117" t="s">
        <v>351</v>
      </c>
      <c r="N426" s="118">
        <v>6.0</v>
      </c>
      <c r="O426" s="117" t="s">
        <v>352</v>
      </c>
      <c r="P426" s="117" t="s">
        <v>975</v>
      </c>
      <c r="Q426" s="118">
        <v>-4064.415225794523</v>
      </c>
      <c r="R426" s="118"/>
      <c r="S426" s="118"/>
      <c r="T426" s="118"/>
      <c r="U426" s="118"/>
      <c r="V426" s="118">
        <v>-4064.415225794523</v>
      </c>
      <c r="W426" s="118"/>
      <c r="X426" s="118"/>
      <c r="Y426" s="118"/>
      <c r="Z426" s="118"/>
      <c r="AA426" s="118"/>
      <c r="AB426" s="118"/>
      <c r="AC426" s="118"/>
      <c r="AD426" s="118"/>
      <c r="AE426" s="118"/>
      <c r="AF426" s="118"/>
      <c r="AG426" s="118">
        <v>0.0</v>
      </c>
      <c r="AH426" s="118">
        <v>0.0</v>
      </c>
      <c r="AI426" s="118"/>
      <c r="AJ426" s="118"/>
      <c r="AK426" s="118"/>
      <c r="AL426" s="118"/>
      <c r="AM426" s="118"/>
      <c r="AN426" s="118"/>
      <c r="AO426" s="118"/>
      <c r="AP426" s="118"/>
      <c r="AQ426" s="118"/>
      <c r="AR426" s="118"/>
      <c r="AS426" s="118"/>
      <c r="AT426" s="118"/>
      <c r="AU426" s="118"/>
      <c r="AV426" s="118"/>
      <c r="AW426" s="118">
        <v>21285.648231171996</v>
      </c>
      <c r="AX426" s="118">
        <v>-14964.807581920519</v>
      </c>
      <c r="AY426" s="118">
        <v>15182.072945155003</v>
      </c>
      <c r="AZ426" s="118">
        <v>-10003.780053313089</v>
      </c>
      <c r="BA426" s="118">
        <v>9699.016078953147</v>
      </c>
      <c r="BB426" s="118">
        <v>-8127.485525622116</v>
      </c>
      <c r="BC426" s="118">
        <v>3081.8008358264824</v>
      </c>
      <c r="BD426" s="118">
        <v>-8384.238740015157</v>
      </c>
      <c r="BE426" s="118">
        <v>12300.054773529942</v>
      </c>
      <c r="BF426" s="118">
        <v>-5426.086316010238</v>
      </c>
      <c r="BG426" s="118"/>
      <c r="BH426" s="118"/>
      <c r="BI426" s="118"/>
      <c r="BJ426" s="118"/>
      <c r="BK426" s="118"/>
      <c r="BL426" s="118"/>
      <c r="BM426" s="118"/>
      <c r="BN426" s="118"/>
      <c r="BO426" s="118">
        <v>0.0</v>
      </c>
      <c r="BP426" s="118">
        <v>0.0</v>
      </c>
      <c r="BQ426" s="118"/>
      <c r="BR426" s="118"/>
      <c r="BS426" s="118">
        <v>0.0</v>
      </c>
      <c r="BT426" s="118">
        <v>0.0</v>
      </c>
      <c r="BU426" s="118">
        <v>0.0</v>
      </c>
      <c r="BV426" s="118">
        <v>0.0</v>
      </c>
      <c r="BW426" s="118"/>
      <c r="BX426" s="118"/>
      <c r="BY426" s="118"/>
      <c r="BZ426" s="118"/>
      <c r="CA426" s="119">
        <v>45812.0</v>
      </c>
      <c r="CB426" s="117" t="s">
        <v>354</v>
      </c>
      <c r="CC426" s="117" t="s">
        <v>420</v>
      </c>
      <c r="CD426" s="117" t="s">
        <v>421</v>
      </c>
      <c r="CE426" s="118">
        <v>13902.89</v>
      </c>
      <c r="CF426" s="118">
        <v>25.0</v>
      </c>
      <c r="CG426" s="118">
        <v>23.0</v>
      </c>
      <c r="CH426" s="117" t="s">
        <v>24</v>
      </c>
      <c r="CI426" s="117"/>
      <c r="CJ426" s="117"/>
      <c r="CK426" s="117" t="s">
        <v>372</v>
      </c>
      <c r="CL426" s="119">
        <v>46178.0</v>
      </c>
      <c r="CM426" s="117" t="s">
        <v>358</v>
      </c>
    </row>
    <row r="427">
      <c r="A427" s="114" t="s">
        <v>595</v>
      </c>
      <c r="B427" s="114" t="s">
        <v>110</v>
      </c>
      <c r="C427" s="114" t="s">
        <v>24</v>
      </c>
      <c r="D427" s="114" t="s">
        <v>506</v>
      </c>
      <c r="E427" s="114" t="s">
        <v>349</v>
      </c>
      <c r="F427" s="114"/>
      <c r="G427" s="114"/>
      <c r="H427" s="114"/>
      <c r="I427" s="115">
        <v>21575.0</v>
      </c>
      <c r="J427" s="114" t="s">
        <v>834</v>
      </c>
      <c r="K427" s="114" t="s">
        <v>507</v>
      </c>
      <c r="L427" s="116">
        <v>45812.0</v>
      </c>
      <c r="M427" s="114" t="s">
        <v>351</v>
      </c>
      <c r="N427" s="115">
        <v>6.0</v>
      </c>
      <c r="O427" s="114" t="s">
        <v>352</v>
      </c>
      <c r="P427" s="114" t="s">
        <v>975</v>
      </c>
      <c r="Q427" s="115">
        <v>-700.3357347121571</v>
      </c>
      <c r="R427" s="115"/>
      <c r="S427" s="115"/>
      <c r="T427" s="115"/>
      <c r="U427" s="115"/>
      <c r="V427" s="115">
        <v>-700.3357347121571</v>
      </c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>
        <v>0.0</v>
      </c>
      <c r="AH427" s="115">
        <v>0.0</v>
      </c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  <c r="AW427" s="115">
        <v>7795.667654544001</v>
      </c>
      <c r="AX427" s="115">
        <v>-20684.59439258225</v>
      </c>
      <c r="AY427" s="115">
        <v>6642.762798031099</v>
      </c>
      <c r="AZ427" s="115">
        <v>-18836.587262498673</v>
      </c>
      <c r="BA427" s="115">
        <v>7482.17593755767</v>
      </c>
      <c r="BB427" s="115">
        <v>-11756.069157956214</v>
      </c>
      <c r="BC427" s="115">
        <v>8321.009177657766</v>
      </c>
      <c r="BD427" s="115">
        <v>-5325.934968216149</v>
      </c>
      <c r="BE427" s="115">
        <v>5335.441534950829</v>
      </c>
      <c r="BF427" s="115">
        <v>-12604.408964790993</v>
      </c>
      <c r="BG427" s="115"/>
      <c r="BH427" s="115"/>
      <c r="BI427" s="115"/>
      <c r="BJ427" s="115"/>
      <c r="BK427" s="115"/>
      <c r="BL427" s="115"/>
      <c r="BM427" s="115"/>
      <c r="BN427" s="115"/>
      <c r="BO427" s="115">
        <v>0.0</v>
      </c>
      <c r="BP427" s="115">
        <v>0.0</v>
      </c>
      <c r="BQ427" s="115"/>
      <c r="BR427" s="115"/>
      <c r="BS427" s="115">
        <v>0.0</v>
      </c>
      <c r="BT427" s="115">
        <v>0.0</v>
      </c>
      <c r="BU427" s="115">
        <v>0.0</v>
      </c>
      <c r="BV427" s="115">
        <v>0.0</v>
      </c>
      <c r="BW427" s="115"/>
      <c r="BX427" s="115"/>
      <c r="BY427" s="115"/>
      <c r="BZ427" s="115"/>
      <c r="CA427" s="116">
        <v>45812.0</v>
      </c>
      <c r="CB427" s="114" t="s">
        <v>354</v>
      </c>
      <c r="CC427" s="114" t="s">
        <v>508</v>
      </c>
      <c r="CD427" s="114" t="s">
        <v>509</v>
      </c>
      <c r="CE427" s="115">
        <v>4201.77</v>
      </c>
      <c r="CF427" s="115">
        <v>25.0</v>
      </c>
      <c r="CG427" s="115">
        <v>23.0</v>
      </c>
      <c r="CH427" s="114" t="s">
        <v>24</v>
      </c>
      <c r="CI427" s="114"/>
      <c r="CJ427" s="114"/>
      <c r="CK427" s="114" t="s">
        <v>372</v>
      </c>
      <c r="CL427" s="116">
        <v>46178.0</v>
      </c>
      <c r="CM427" s="114" t="s">
        <v>358</v>
      </c>
    </row>
    <row r="428">
      <c r="A428" s="117" t="s">
        <v>365</v>
      </c>
      <c r="B428" s="117" t="s">
        <v>591</v>
      </c>
      <c r="C428" s="117" t="s">
        <v>27</v>
      </c>
      <c r="D428" s="117" t="s">
        <v>411</v>
      </c>
      <c r="E428" s="117" t="s">
        <v>349</v>
      </c>
      <c r="F428" s="117"/>
      <c r="G428" s="117"/>
      <c r="H428" s="117"/>
      <c r="I428" s="118">
        <v>13997.0</v>
      </c>
      <c r="J428" s="117" t="s">
        <v>869</v>
      </c>
      <c r="K428" s="117" t="s">
        <v>412</v>
      </c>
      <c r="L428" s="119">
        <v>45812.0</v>
      </c>
      <c r="M428" s="117" t="s">
        <v>351</v>
      </c>
      <c r="N428" s="118">
        <v>6.0</v>
      </c>
      <c r="O428" s="117" t="s">
        <v>352</v>
      </c>
      <c r="P428" s="117" t="s">
        <v>975</v>
      </c>
      <c r="Q428" s="118">
        <v>4970.390208268869</v>
      </c>
      <c r="R428" s="118"/>
      <c r="S428" s="118"/>
      <c r="T428" s="118"/>
      <c r="U428" s="118"/>
      <c r="V428" s="118">
        <v>4970.390208268869</v>
      </c>
      <c r="W428" s="118"/>
      <c r="X428" s="118"/>
      <c r="Y428" s="118"/>
      <c r="Z428" s="118"/>
      <c r="AA428" s="118"/>
      <c r="AB428" s="118"/>
      <c r="AC428" s="118"/>
      <c r="AD428" s="118"/>
      <c r="AE428" s="118"/>
      <c r="AF428" s="118"/>
      <c r="AG428" s="118">
        <v>0.0</v>
      </c>
      <c r="AH428" s="118">
        <v>0.0</v>
      </c>
      <c r="AI428" s="118"/>
      <c r="AJ428" s="118"/>
      <c r="AK428" s="118"/>
      <c r="AL428" s="118"/>
      <c r="AM428" s="118"/>
      <c r="AN428" s="118"/>
      <c r="AO428" s="118"/>
      <c r="AP428" s="118"/>
      <c r="AQ428" s="118"/>
      <c r="AR428" s="118"/>
      <c r="AS428" s="118"/>
      <c r="AT428" s="118"/>
      <c r="AU428" s="118"/>
      <c r="AV428" s="118"/>
      <c r="AW428" s="118">
        <v>34559.73370231681</v>
      </c>
      <c r="AX428" s="118">
        <v>-22310.287874565274</v>
      </c>
      <c r="AY428" s="118">
        <v>22932.05355623773</v>
      </c>
      <c r="AZ428" s="118">
        <v>-19463.800473324816</v>
      </c>
      <c r="BA428" s="118">
        <v>20759.527996785324</v>
      </c>
      <c r="BB428" s="118">
        <v>-10801.590980566985</v>
      </c>
      <c r="BC428" s="118">
        <v>13293.877197693066</v>
      </c>
      <c r="BD428" s="118">
        <v>-16507.738775129186</v>
      </c>
      <c r="BE428" s="118">
        <v>19298.118986637255</v>
      </c>
      <c r="BF428" s="118">
        <v>-6126.320392982803</v>
      </c>
      <c r="BG428" s="118"/>
      <c r="BH428" s="118"/>
      <c r="BI428" s="118"/>
      <c r="BJ428" s="118"/>
      <c r="BK428" s="118"/>
      <c r="BL428" s="118"/>
      <c r="BM428" s="118"/>
      <c r="BN428" s="118"/>
      <c r="BO428" s="118">
        <v>0.0</v>
      </c>
      <c r="BP428" s="118">
        <v>0.0</v>
      </c>
      <c r="BQ428" s="118"/>
      <c r="BR428" s="118"/>
      <c r="BS428" s="118">
        <v>0.0</v>
      </c>
      <c r="BT428" s="118">
        <v>0.0</v>
      </c>
      <c r="BU428" s="118">
        <v>0.0</v>
      </c>
      <c r="BV428" s="118">
        <v>0.0</v>
      </c>
      <c r="BW428" s="118"/>
      <c r="BX428" s="118"/>
      <c r="BY428" s="118"/>
      <c r="BZ428" s="118"/>
      <c r="CA428" s="119">
        <v>45812.0</v>
      </c>
      <c r="CB428" s="117" t="s">
        <v>369</v>
      </c>
      <c r="CC428" s="117" t="s">
        <v>370</v>
      </c>
      <c r="CD428" s="117" t="s">
        <v>371</v>
      </c>
      <c r="CE428" s="118">
        <v>6193.7</v>
      </c>
      <c r="CF428" s="118">
        <v>25.0</v>
      </c>
      <c r="CG428" s="118">
        <v>23.0</v>
      </c>
      <c r="CH428" s="117" t="s">
        <v>247</v>
      </c>
      <c r="CI428" s="117"/>
      <c r="CJ428" s="117"/>
      <c r="CK428" s="117" t="s">
        <v>357</v>
      </c>
      <c r="CL428" s="119">
        <v>46178.0</v>
      </c>
      <c r="CM428" s="117" t="s">
        <v>358</v>
      </c>
    </row>
    <row r="429">
      <c r="A429" s="114" t="s">
        <v>582</v>
      </c>
      <c r="B429" s="114" t="s">
        <v>594</v>
      </c>
      <c r="C429" s="114" t="s">
        <v>27</v>
      </c>
      <c r="D429" s="114" t="s">
        <v>584</v>
      </c>
      <c r="E429" s="114" t="s">
        <v>349</v>
      </c>
      <c r="F429" s="114"/>
      <c r="G429" s="114"/>
      <c r="H429" s="114"/>
      <c r="I429" s="115">
        <v>21051.0</v>
      </c>
      <c r="J429" s="114" t="s">
        <v>880</v>
      </c>
      <c r="K429" s="114" t="s">
        <v>585</v>
      </c>
      <c r="L429" s="116">
        <v>45812.0</v>
      </c>
      <c r="M429" s="114" t="s">
        <v>351</v>
      </c>
      <c r="N429" s="115">
        <v>6.0</v>
      </c>
      <c r="O429" s="114" t="s">
        <v>352</v>
      </c>
      <c r="P429" s="114" t="s">
        <v>975</v>
      </c>
      <c r="Q429" s="115">
        <v>-241.4930454695392</v>
      </c>
      <c r="R429" s="115"/>
      <c r="S429" s="115"/>
      <c r="T429" s="115"/>
      <c r="U429" s="115"/>
      <c r="V429" s="115">
        <v>-241.4930454695392</v>
      </c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>
        <v>0.0</v>
      </c>
      <c r="AH429" s="115">
        <v>0.0</v>
      </c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  <c r="AW429" s="115">
        <v>23208.646089062924</v>
      </c>
      <c r="AX429" s="115">
        <v>-13000.44592442136</v>
      </c>
      <c r="AY429" s="115">
        <v>20265.786641153125</v>
      </c>
      <c r="AZ429" s="115">
        <v>-8341.354297398157</v>
      </c>
      <c r="BA429" s="115">
        <v>7558.524641382502</v>
      </c>
      <c r="BB429" s="115">
        <v>-8919.636608006727</v>
      </c>
      <c r="BC429" s="115">
        <v>5019.423596432334</v>
      </c>
      <c r="BD429" s="115">
        <v>-9818.898521816596</v>
      </c>
      <c r="BE429" s="115">
        <v>7885.224466007478</v>
      </c>
      <c r="BF429" s="115">
        <v>-4446.86150724744</v>
      </c>
      <c r="BG429" s="115"/>
      <c r="BH429" s="115"/>
      <c r="BI429" s="115"/>
      <c r="BJ429" s="115"/>
      <c r="BK429" s="115"/>
      <c r="BL429" s="115"/>
      <c r="BM429" s="115"/>
      <c r="BN429" s="115"/>
      <c r="BO429" s="115">
        <v>0.0</v>
      </c>
      <c r="BP429" s="115">
        <v>0.0</v>
      </c>
      <c r="BQ429" s="115"/>
      <c r="BR429" s="115"/>
      <c r="BS429" s="115">
        <v>0.0</v>
      </c>
      <c r="BT429" s="115">
        <v>0.0</v>
      </c>
      <c r="BU429" s="115">
        <v>0.0</v>
      </c>
      <c r="BV429" s="115">
        <v>0.0</v>
      </c>
      <c r="BW429" s="115"/>
      <c r="BX429" s="115"/>
      <c r="BY429" s="115"/>
      <c r="BZ429" s="115"/>
      <c r="CA429" s="116">
        <v>45812.0</v>
      </c>
      <c r="CB429" s="114" t="s">
        <v>586</v>
      </c>
      <c r="CC429" s="114" t="s">
        <v>587</v>
      </c>
      <c r="CD429" s="114" t="s">
        <v>588</v>
      </c>
      <c r="CE429" s="115">
        <v>1789.85</v>
      </c>
      <c r="CF429" s="115">
        <v>25.0</v>
      </c>
      <c r="CG429" s="115">
        <v>23.0</v>
      </c>
      <c r="CH429" s="114" t="s">
        <v>247</v>
      </c>
      <c r="CI429" s="114"/>
      <c r="CJ429" s="114"/>
      <c r="CK429" s="114" t="s">
        <v>372</v>
      </c>
      <c r="CL429" s="116">
        <v>46178.0</v>
      </c>
      <c r="CM429" s="114" t="s">
        <v>358</v>
      </c>
    </row>
    <row r="430">
      <c r="A430" s="117" t="s">
        <v>380</v>
      </c>
      <c r="B430" s="117" t="s">
        <v>601</v>
      </c>
      <c r="C430" s="117" t="s">
        <v>25</v>
      </c>
      <c r="D430" s="117" t="s">
        <v>515</v>
      </c>
      <c r="E430" s="117" t="s">
        <v>349</v>
      </c>
      <c r="F430" s="117"/>
      <c r="G430" s="117"/>
      <c r="H430" s="117"/>
      <c r="I430" s="118">
        <v>18857.0</v>
      </c>
      <c r="J430" s="117" t="s">
        <v>877</v>
      </c>
      <c r="K430" s="117" t="s">
        <v>516</v>
      </c>
      <c r="L430" s="119">
        <v>45812.0</v>
      </c>
      <c r="M430" s="117" t="s">
        <v>351</v>
      </c>
      <c r="N430" s="118">
        <v>6.0</v>
      </c>
      <c r="O430" s="117" t="s">
        <v>352</v>
      </c>
      <c r="P430" s="117" t="s">
        <v>975</v>
      </c>
      <c r="Q430" s="118">
        <v>104.25082587203042</v>
      </c>
      <c r="R430" s="118"/>
      <c r="S430" s="118"/>
      <c r="T430" s="118"/>
      <c r="U430" s="118"/>
      <c r="V430" s="118">
        <v>104.25082587203042</v>
      </c>
      <c r="W430" s="118"/>
      <c r="X430" s="118"/>
      <c r="Y430" s="118"/>
      <c r="Z430" s="118"/>
      <c r="AA430" s="118"/>
      <c r="AB430" s="118"/>
      <c r="AC430" s="118"/>
      <c r="AD430" s="118"/>
      <c r="AE430" s="118"/>
      <c r="AF430" s="118"/>
      <c r="AG430" s="118">
        <v>0.0</v>
      </c>
      <c r="AH430" s="118">
        <v>0.0</v>
      </c>
      <c r="AI430" s="118"/>
      <c r="AJ430" s="118"/>
      <c r="AK430" s="118"/>
      <c r="AL430" s="118"/>
      <c r="AM430" s="118"/>
      <c r="AN430" s="118"/>
      <c r="AO430" s="118"/>
      <c r="AP430" s="118"/>
      <c r="AQ430" s="118"/>
      <c r="AR430" s="118"/>
      <c r="AS430" s="118"/>
      <c r="AT430" s="118"/>
      <c r="AU430" s="118"/>
      <c r="AV430" s="118"/>
      <c r="AW430" s="118">
        <v>7606.822165481774</v>
      </c>
      <c r="AX430" s="118">
        <v>-5608.308169437126</v>
      </c>
      <c r="AY430" s="118">
        <v>5096.708320101616</v>
      </c>
      <c r="AZ430" s="118">
        <v>-3318.8911508109004</v>
      </c>
      <c r="BA430" s="118">
        <v>5275.959560098327</v>
      </c>
      <c r="BB430" s="118">
        <v>-4192.971843911735</v>
      </c>
      <c r="BC430" s="118">
        <v>3386.9551300715802</v>
      </c>
      <c r="BD430" s="118">
        <v>-7466.638042955138</v>
      </c>
      <c r="BE430" s="118">
        <v>9195.483889845282</v>
      </c>
      <c r="BF430" s="118">
        <v>-4032.813260775133</v>
      </c>
      <c r="BG430" s="118"/>
      <c r="BH430" s="118"/>
      <c r="BI430" s="118"/>
      <c r="BJ430" s="118"/>
      <c r="BK430" s="118"/>
      <c r="BL430" s="118"/>
      <c r="BM430" s="118"/>
      <c r="BN430" s="118"/>
      <c r="BO430" s="118">
        <v>0.0</v>
      </c>
      <c r="BP430" s="118">
        <v>0.0</v>
      </c>
      <c r="BQ430" s="118"/>
      <c r="BR430" s="118"/>
      <c r="BS430" s="118">
        <v>0.0</v>
      </c>
      <c r="BT430" s="118">
        <v>0.0</v>
      </c>
      <c r="BU430" s="118">
        <v>0.0</v>
      </c>
      <c r="BV430" s="118">
        <v>0.0</v>
      </c>
      <c r="BW430" s="118"/>
      <c r="BX430" s="118"/>
      <c r="BY430" s="118"/>
      <c r="BZ430" s="118"/>
      <c r="CA430" s="119">
        <v>45812.0</v>
      </c>
      <c r="CB430" s="117" t="s">
        <v>384</v>
      </c>
      <c r="CC430" s="117" t="s">
        <v>385</v>
      </c>
      <c r="CD430" s="117" t="s">
        <v>517</v>
      </c>
      <c r="CE430" s="118">
        <v>7479.11</v>
      </c>
      <c r="CF430" s="118">
        <v>25.0</v>
      </c>
      <c r="CG430" s="118">
        <v>23.0</v>
      </c>
      <c r="CH430" s="117" t="s">
        <v>247</v>
      </c>
      <c r="CI430" s="117"/>
      <c r="CJ430" s="117"/>
      <c r="CK430" s="117" t="s">
        <v>357</v>
      </c>
      <c r="CL430" s="119">
        <v>46178.0</v>
      </c>
      <c r="CM430" s="117" t="s">
        <v>358</v>
      </c>
    </row>
    <row r="431">
      <c r="A431" s="114" t="s">
        <v>610</v>
      </c>
      <c r="B431" s="114" t="s">
        <v>611</v>
      </c>
      <c r="C431" s="114" t="s">
        <v>26</v>
      </c>
      <c r="D431" s="114" t="s">
        <v>395</v>
      </c>
      <c r="E431" s="114" t="s">
        <v>349</v>
      </c>
      <c r="F431" s="114"/>
      <c r="G431" s="114"/>
      <c r="H431" s="114"/>
      <c r="I431" s="115">
        <v>19034.0</v>
      </c>
      <c r="J431" s="114" t="s">
        <v>877</v>
      </c>
      <c r="K431" s="114" t="s">
        <v>612</v>
      </c>
      <c r="L431" s="116">
        <v>45812.0</v>
      </c>
      <c r="M431" s="114" t="s">
        <v>351</v>
      </c>
      <c r="N431" s="115">
        <v>6.0</v>
      </c>
      <c r="O431" s="114" t="s">
        <v>352</v>
      </c>
      <c r="P431" s="114" t="s">
        <v>975</v>
      </c>
      <c r="Q431" s="115">
        <v>1872.8472526615797</v>
      </c>
      <c r="R431" s="115"/>
      <c r="S431" s="115"/>
      <c r="T431" s="115"/>
      <c r="U431" s="115"/>
      <c r="V431" s="115">
        <v>1872.8472526615797</v>
      </c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>
        <v>0.0</v>
      </c>
      <c r="AH431" s="115">
        <v>0.0</v>
      </c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  <c r="AW431" s="115">
        <v>7606.822165481774</v>
      </c>
      <c r="AX431" s="115">
        <v>-5608.308169437126</v>
      </c>
      <c r="AY431" s="115">
        <v>5096.708320101616</v>
      </c>
      <c r="AZ431" s="115">
        <v>-3318.8911508109004</v>
      </c>
      <c r="BA431" s="115">
        <v>5275.959560098327</v>
      </c>
      <c r="BB431" s="115">
        <v>-4192.971843911735</v>
      </c>
      <c r="BC431" s="115">
        <v>3386.9551300715802</v>
      </c>
      <c r="BD431" s="115">
        <v>-7466.638042955138</v>
      </c>
      <c r="BE431" s="115">
        <v>9195.483889845282</v>
      </c>
      <c r="BF431" s="115">
        <v>-4032.813260775133</v>
      </c>
      <c r="BG431" s="115"/>
      <c r="BH431" s="115"/>
      <c r="BI431" s="115"/>
      <c r="BJ431" s="115"/>
      <c r="BK431" s="115"/>
      <c r="BL431" s="115"/>
      <c r="BM431" s="115"/>
      <c r="BN431" s="115"/>
      <c r="BO431" s="115">
        <v>0.0</v>
      </c>
      <c r="BP431" s="115">
        <v>0.0</v>
      </c>
      <c r="BQ431" s="115"/>
      <c r="BR431" s="115"/>
      <c r="BS431" s="115">
        <v>0.0</v>
      </c>
      <c r="BT431" s="115">
        <v>0.0</v>
      </c>
      <c r="BU431" s="115">
        <v>0.0</v>
      </c>
      <c r="BV431" s="115">
        <v>0.0</v>
      </c>
      <c r="BW431" s="115"/>
      <c r="BX431" s="115"/>
      <c r="BY431" s="115"/>
      <c r="BZ431" s="115"/>
      <c r="CA431" s="116">
        <v>45812.0</v>
      </c>
      <c r="CB431" s="114" t="s">
        <v>384</v>
      </c>
      <c r="CC431" s="114" t="s">
        <v>396</v>
      </c>
      <c r="CD431" s="114" t="s">
        <v>613</v>
      </c>
      <c r="CE431" s="115">
        <v>8590.09</v>
      </c>
      <c r="CF431" s="115">
        <v>25.0</v>
      </c>
      <c r="CG431" s="115">
        <v>23.0</v>
      </c>
      <c r="CH431" s="114" t="s">
        <v>247</v>
      </c>
      <c r="CI431" s="114"/>
      <c r="CJ431" s="114"/>
      <c r="CK431" s="114" t="s">
        <v>357</v>
      </c>
      <c r="CL431" s="116">
        <v>46178.0</v>
      </c>
      <c r="CM431" s="114" t="s">
        <v>358</v>
      </c>
    </row>
    <row r="432">
      <c r="A432" s="117" t="s">
        <v>582</v>
      </c>
      <c r="B432" s="117" t="s">
        <v>614</v>
      </c>
      <c r="C432" s="117" t="s">
        <v>27</v>
      </c>
      <c r="D432" s="117" t="s">
        <v>584</v>
      </c>
      <c r="E432" s="117" t="s">
        <v>349</v>
      </c>
      <c r="F432" s="117"/>
      <c r="G432" s="117"/>
      <c r="H432" s="117"/>
      <c r="I432" s="118">
        <v>12719.0</v>
      </c>
      <c r="J432" s="117" t="s">
        <v>869</v>
      </c>
      <c r="K432" s="117" t="s">
        <v>585</v>
      </c>
      <c r="L432" s="119">
        <v>45812.0</v>
      </c>
      <c r="M432" s="117" t="s">
        <v>351</v>
      </c>
      <c r="N432" s="118">
        <v>6.0</v>
      </c>
      <c r="O432" s="117" t="s">
        <v>352</v>
      </c>
      <c r="P432" s="117" t="s">
        <v>975</v>
      </c>
      <c r="Q432" s="118">
        <v>-1376.9385556798736</v>
      </c>
      <c r="R432" s="118"/>
      <c r="S432" s="118"/>
      <c r="T432" s="118"/>
      <c r="U432" s="118"/>
      <c r="V432" s="118">
        <v>-1376.9385556798736</v>
      </c>
      <c r="W432" s="118"/>
      <c r="X432" s="118"/>
      <c r="Y432" s="118"/>
      <c r="Z432" s="118"/>
      <c r="AA432" s="118"/>
      <c r="AB432" s="118"/>
      <c r="AC432" s="118"/>
      <c r="AD432" s="118"/>
      <c r="AE432" s="118"/>
      <c r="AF432" s="118"/>
      <c r="AG432" s="118">
        <v>0.0</v>
      </c>
      <c r="AH432" s="118">
        <v>0.0</v>
      </c>
      <c r="AI432" s="118"/>
      <c r="AJ432" s="118"/>
      <c r="AK432" s="118"/>
      <c r="AL432" s="118"/>
      <c r="AM432" s="118"/>
      <c r="AN432" s="118"/>
      <c r="AO432" s="118"/>
      <c r="AP432" s="118"/>
      <c r="AQ432" s="118"/>
      <c r="AR432" s="118"/>
      <c r="AS432" s="118"/>
      <c r="AT432" s="118"/>
      <c r="AU432" s="118"/>
      <c r="AV432" s="118"/>
      <c r="AW432" s="118">
        <v>34559.73370231681</v>
      </c>
      <c r="AX432" s="118">
        <v>-22310.287874565274</v>
      </c>
      <c r="AY432" s="118">
        <v>22932.05355623773</v>
      </c>
      <c r="AZ432" s="118">
        <v>-19463.800473324816</v>
      </c>
      <c r="BA432" s="118">
        <v>20759.527996785324</v>
      </c>
      <c r="BB432" s="118">
        <v>-10801.590980566985</v>
      </c>
      <c r="BC432" s="118">
        <v>13293.877197693066</v>
      </c>
      <c r="BD432" s="118">
        <v>-16507.738775129186</v>
      </c>
      <c r="BE432" s="118">
        <v>19298.118986637255</v>
      </c>
      <c r="BF432" s="118">
        <v>-6126.320392982803</v>
      </c>
      <c r="BG432" s="118"/>
      <c r="BH432" s="118"/>
      <c r="BI432" s="118"/>
      <c r="BJ432" s="118"/>
      <c r="BK432" s="118"/>
      <c r="BL432" s="118"/>
      <c r="BM432" s="118"/>
      <c r="BN432" s="118"/>
      <c r="BO432" s="118">
        <v>0.0</v>
      </c>
      <c r="BP432" s="118">
        <v>0.0</v>
      </c>
      <c r="BQ432" s="118"/>
      <c r="BR432" s="118"/>
      <c r="BS432" s="118">
        <v>0.0</v>
      </c>
      <c r="BT432" s="118">
        <v>0.0</v>
      </c>
      <c r="BU432" s="118">
        <v>0.0</v>
      </c>
      <c r="BV432" s="118">
        <v>0.0</v>
      </c>
      <c r="BW432" s="118"/>
      <c r="BX432" s="118"/>
      <c r="BY432" s="118"/>
      <c r="BZ432" s="118"/>
      <c r="CA432" s="119">
        <v>45812.0</v>
      </c>
      <c r="CB432" s="117" t="s">
        <v>586</v>
      </c>
      <c r="CC432" s="117" t="s">
        <v>587</v>
      </c>
      <c r="CD432" s="117" t="s">
        <v>588</v>
      </c>
      <c r="CE432" s="118">
        <v>2277.08</v>
      </c>
      <c r="CF432" s="118">
        <v>25.0</v>
      </c>
      <c r="CG432" s="118">
        <v>23.0</v>
      </c>
      <c r="CH432" s="117" t="s">
        <v>247</v>
      </c>
      <c r="CI432" s="117"/>
      <c r="CJ432" s="117"/>
      <c r="CK432" s="117" t="s">
        <v>372</v>
      </c>
      <c r="CL432" s="119">
        <v>46178.0</v>
      </c>
      <c r="CM432" s="117" t="s">
        <v>358</v>
      </c>
    </row>
    <row r="433">
      <c r="A433" s="114" t="s">
        <v>393</v>
      </c>
      <c r="B433" s="114" t="s">
        <v>609</v>
      </c>
      <c r="C433" s="114" t="s">
        <v>26</v>
      </c>
      <c r="D433" s="114" t="s">
        <v>406</v>
      </c>
      <c r="E433" s="114" t="s">
        <v>349</v>
      </c>
      <c r="F433" s="114"/>
      <c r="G433" s="114"/>
      <c r="H433" s="114"/>
      <c r="I433" s="115">
        <v>19619.0</v>
      </c>
      <c r="J433" s="114" t="s">
        <v>877</v>
      </c>
      <c r="K433" s="114" t="s">
        <v>407</v>
      </c>
      <c r="L433" s="116">
        <v>45812.0</v>
      </c>
      <c r="M433" s="114" t="s">
        <v>351</v>
      </c>
      <c r="N433" s="115">
        <v>6.0</v>
      </c>
      <c r="O433" s="114" t="s">
        <v>352</v>
      </c>
      <c r="P433" s="114" t="s">
        <v>975</v>
      </c>
      <c r="Q433" s="115">
        <v>948.9289301765889</v>
      </c>
      <c r="R433" s="115"/>
      <c r="S433" s="115"/>
      <c r="T433" s="115"/>
      <c r="U433" s="115"/>
      <c r="V433" s="115">
        <v>948.9289301765889</v>
      </c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>
        <v>0.0</v>
      </c>
      <c r="AH433" s="115">
        <v>0.0</v>
      </c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  <c r="AW433" s="115">
        <v>7606.822165481774</v>
      </c>
      <c r="AX433" s="115">
        <v>-5608.308169437126</v>
      </c>
      <c r="AY433" s="115">
        <v>5096.708320101616</v>
      </c>
      <c r="AZ433" s="115">
        <v>-3318.8911508109004</v>
      </c>
      <c r="BA433" s="115">
        <v>5275.959560098327</v>
      </c>
      <c r="BB433" s="115">
        <v>-4192.971843911735</v>
      </c>
      <c r="BC433" s="115">
        <v>3386.9551300715802</v>
      </c>
      <c r="BD433" s="115">
        <v>-7466.638042955138</v>
      </c>
      <c r="BE433" s="115">
        <v>9195.483889845282</v>
      </c>
      <c r="BF433" s="115">
        <v>-4032.813260775133</v>
      </c>
      <c r="BG433" s="115"/>
      <c r="BH433" s="115"/>
      <c r="BI433" s="115"/>
      <c r="BJ433" s="115"/>
      <c r="BK433" s="115"/>
      <c r="BL433" s="115"/>
      <c r="BM433" s="115"/>
      <c r="BN433" s="115"/>
      <c r="BO433" s="115">
        <v>0.0</v>
      </c>
      <c r="BP433" s="115">
        <v>0.0</v>
      </c>
      <c r="BQ433" s="115"/>
      <c r="BR433" s="115"/>
      <c r="BS433" s="115">
        <v>0.0</v>
      </c>
      <c r="BT433" s="115">
        <v>0.0</v>
      </c>
      <c r="BU433" s="115">
        <v>0.0</v>
      </c>
      <c r="BV433" s="115">
        <v>0.0</v>
      </c>
      <c r="BW433" s="115"/>
      <c r="BX433" s="115"/>
      <c r="BY433" s="115"/>
      <c r="BZ433" s="115"/>
      <c r="CA433" s="116">
        <v>45812.0</v>
      </c>
      <c r="CB433" s="114" t="s">
        <v>384</v>
      </c>
      <c r="CC433" s="114" t="s">
        <v>396</v>
      </c>
      <c r="CD433" s="114" t="s">
        <v>408</v>
      </c>
      <c r="CE433" s="115">
        <v>5287.63</v>
      </c>
      <c r="CF433" s="115">
        <v>25.0</v>
      </c>
      <c r="CG433" s="115">
        <v>23.0</v>
      </c>
      <c r="CH433" s="114" t="s">
        <v>247</v>
      </c>
      <c r="CI433" s="114"/>
      <c r="CJ433" s="114"/>
      <c r="CK433" s="114" t="s">
        <v>357</v>
      </c>
      <c r="CL433" s="116">
        <v>46178.0</v>
      </c>
      <c r="CM433" s="114" t="s">
        <v>358</v>
      </c>
    </row>
    <row r="434">
      <c r="A434" s="117" t="s">
        <v>523</v>
      </c>
      <c r="B434" s="117" t="s">
        <v>589</v>
      </c>
      <c r="C434" s="117" t="s">
        <v>27</v>
      </c>
      <c r="D434" s="117" t="s">
        <v>490</v>
      </c>
      <c r="E434" s="117" t="s">
        <v>349</v>
      </c>
      <c r="F434" s="117"/>
      <c r="G434" s="117"/>
      <c r="H434" s="117"/>
      <c r="I434" s="118">
        <v>21405.0</v>
      </c>
      <c r="J434" s="117" t="s">
        <v>867</v>
      </c>
      <c r="K434" s="117" t="s">
        <v>491</v>
      </c>
      <c r="L434" s="119">
        <v>45812.0</v>
      </c>
      <c r="M434" s="117" t="s">
        <v>351</v>
      </c>
      <c r="N434" s="118">
        <v>6.0</v>
      </c>
      <c r="O434" s="117" t="s">
        <v>352</v>
      </c>
      <c r="P434" s="117" t="s">
        <v>975</v>
      </c>
      <c r="Q434" s="118">
        <v>3765.100689062712</v>
      </c>
      <c r="R434" s="118"/>
      <c r="S434" s="118"/>
      <c r="T434" s="118"/>
      <c r="U434" s="118"/>
      <c r="V434" s="118">
        <v>3765.100689062712</v>
      </c>
      <c r="W434" s="118"/>
      <c r="X434" s="118"/>
      <c r="Y434" s="118"/>
      <c r="Z434" s="118"/>
      <c r="AA434" s="118"/>
      <c r="AB434" s="118"/>
      <c r="AC434" s="118"/>
      <c r="AD434" s="118"/>
      <c r="AE434" s="118"/>
      <c r="AF434" s="118"/>
      <c r="AG434" s="118">
        <v>0.0</v>
      </c>
      <c r="AH434" s="118">
        <v>0.0</v>
      </c>
      <c r="AI434" s="118"/>
      <c r="AJ434" s="118"/>
      <c r="AK434" s="118"/>
      <c r="AL434" s="118"/>
      <c r="AM434" s="118"/>
      <c r="AN434" s="118"/>
      <c r="AO434" s="118"/>
      <c r="AP434" s="118"/>
      <c r="AQ434" s="118"/>
      <c r="AR434" s="118"/>
      <c r="AS434" s="118"/>
      <c r="AT434" s="118"/>
      <c r="AU434" s="118"/>
      <c r="AV434" s="118"/>
      <c r="AW434" s="118">
        <v>30720.76609654235</v>
      </c>
      <c r="AX434" s="118">
        <v>-21303.38117294009</v>
      </c>
      <c r="AY434" s="118">
        <v>26074.108702552006</v>
      </c>
      <c r="AZ434" s="118">
        <v>-9066.421323543134</v>
      </c>
      <c r="BA434" s="118">
        <v>13854.485218116766</v>
      </c>
      <c r="BB434" s="118">
        <v>-11328.131768980427</v>
      </c>
      <c r="BC434" s="118">
        <v>14852.288452374956</v>
      </c>
      <c r="BD434" s="118">
        <v>-17877.717942924057</v>
      </c>
      <c r="BE434" s="118">
        <v>18075.18674339659</v>
      </c>
      <c r="BF434" s="118">
        <v>-12523.403803711151</v>
      </c>
      <c r="BG434" s="118"/>
      <c r="BH434" s="118"/>
      <c r="BI434" s="118"/>
      <c r="BJ434" s="118"/>
      <c r="BK434" s="118"/>
      <c r="BL434" s="118"/>
      <c r="BM434" s="118"/>
      <c r="BN434" s="118"/>
      <c r="BO434" s="118">
        <v>0.0</v>
      </c>
      <c r="BP434" s="118">
        <v>0.0</v>
      </c>
      <c r="BQ434" s="118"/>
      <c r="BR434" s="118"/>
      <c r="BS434" s="118">
        <v>0.0</v>
      </c>
      <c r="BT434" s="118">
        <v>0.0</v>
      </c>
      <c r="BU434" s="118">
        <v>0.0</v>
      </c>
      <c r="BV434" s="118">
        <v>0.0</v>
      </c>
      <c r="BW434" s="118"/>
      <c r="BX434" s="118"/>
      <c r="BY434" s="118"/>
      <c r="BZ434" s="118"/>
      <c r="CA434" s="119">
        <v>45812.0</v>
      </c>
      <c r="CB434" s="117" t="s">
        <v>369</v>
      </c>
      <c r="CC434" s="117" t="s">
        <v>370</v>
      </c>
      <c r="CD434" s="117" t="s">
        <v>525</v>
      </c>
      <c r="CE434" s="118">
        <v>6368.34</v>
      </c>
      <c r="CF434" s="118">
        <v>25.0</v>
      </c>
      <c r="CG434" s="118">
        <v>23.0</v>
      </c>
      <c r="CH434" s="117" t="s">
        <v>247</v>
      </c>
      <c r="CI434" s="117"/>
      <c r="CJ434" s="117"/>
      <c r="CK434" s="117" t="s">
        <v>357</v>
      </c>
      <c r="CL434" s="119">
        <v>46178.0</v>
      </c>
      <c r="CM434" s="117" t="s">
        <v>358</v>
      </c>
    </row>
    <row r="435">
      <c r="A435" s="114" t="s">
        <v>592</v>
      </c>
      <c r="B435" s="114" t="s">
        <v>593</v>
      </c>
      <c r="C435" s="114" t="s">
        <v>25</v>
      </c>
      <c r="D435" s="114" t="s">
        <v>459</v>
      </c>
      <c r="E435" s="114" t="s">
        <v>349</v>
      </c>
      <c r="F435" s="114"/>
      <c r="G435" s="114"/>
      <c r="H435" s="114"/>
      <c r="I435" s="115">
        <v>21593.0</v>
      </c>
      <c r="J435" s="114" t="s">
        <v>876</v>
      </c>
      <c r="K435" s="114" t="s">
        <v>460</v>
      </c>
      <c r="L435" s="116">
        <v>45812.0</v>
      </c>
      <c r="M435" s="114" t="s">
        <v>351</v>
      </c>
      <c r="N435" s="115">
        <v>6.0</v>
      </c>
      <c r="O435" s="114" t="s">
        <v>352</v>
      </c>
      <c r="P435" s="114" t="s">
        <v>975</v>
      </c>
      <c r="Q435" s="115">
        <v>1209.607178438584</v>
      </c>
      <c r="R435" s="115"/>
      <c r="S435" s="115"/>
      <c r="T435" s="115"/>
      <c r="U435" s="115"/>
      <c r="V435" s="115">
        <v>1209.607178438584</v>
      </c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>
        <v>0.0</v>
      </c>
      <c r="AH435" s="115">
        <v>0.0</v>
      </c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  <c r="AW435" s="115">
        <v>10825.810023611979</v>
      </c>
      <c r="AX435" s="115">
        <v>-10082.154899973453</v>
      </c>
      <c r="AY435" s="115">
        <v>11528.38423347722</v>
      </c>
      <c r="AZ435" s="115">
        <v>-3143.415051619529</v>
      </c>
      <c r="BA435" s="115">
        <v>3931.5134196365425</v>
      </c>
      <c r="BB435" s="115">
        <v>-4291.72249324705</v>
      </c>
      <c r="BC435" s="115">
        <v>22.22281067454759</v>
      </c>
      <c r="BD435" s="115">
        <v>-5301.339012817611</v>
      </c>
      <c r="BE435" s="115">
        <v>7054.412208671883</v>
      </c>
      <c r="BF435" s="115">
        <v>-2135.505080139328</v>
      </c>
      <c r="BG435" s="115"/>
      <c r="BH435" s="115"/>
      <c r="BI435" s="115"/>
      <c r="BJ435" s="115"/>
      <c r="BK435" s="115"/>
      <c r="BL435" s="115"/>
      <c r="BM435" s="115"/>
      <c r="BN435" s="115"/>
      <c r="BO435" s="115">
        <v>0.0</v>
      </c>
      <c r="BP435" s="115">
        <v>0.0</v>
      </c>
      <c r="BQ435" s="115"/>
      <c r="BR435" s="115"/>
      <c r="BS435" s="115">
        <v>0.0</v>
      </c>
      <c r="BT435" s="115">
        <v>0.0</v>
      </c>
      <c r="BU435" s="115">
        <v>0.0</v>
      </c>
      <c r="BV435" s="115">
        <v>0.0</v>
      </c>
      <c r="BW435" s="115"/>
      <c r="BX435" s="115"/>
      <c r="BY435" s="115"/>
      <c r="BZ435" s="115"/>
      <c r="CA435" s="116">
        <v>45812.0</v>
      </c>
      <c r="CB435" s="114" t="s">
        <v>384</v>
      </c>
      <c r="CC435" s="114" t="s">
        <v>461</v>
      </c>
      <c r="CD435" s="114" t="s">
        <v>501</v>
      </c>
      <c r="CE435" s="115">
        <v>9575.46</v>
      </c>
      <c r="CF435" s="115">
        <v>25.0</v>
      </c>
      <c r="CG435" s="115">
        <v>23.0</v>
      </c>
      <c r="CH435" s="114" t="s">
        <v>247</v>
      </c>
      <c r="CI435" s="114"/>
      <c r="CJ435" s="114"/>
      <c r="CK435" s="114" t="s">
        <v>357</v>
      </c>
      <c r="CL435" s="116">
        <v>46178.0</v>
      </c>
      <c r="CM435" s="114" t="s">
        <v>358</v>
      </c>
    </row>
    <row r="436">
      <c r="A436" s="117" t="s">
        <v>596</v>
      </c>
      <c r="B436" s="117" t="s">
        <v>105</v>
      </c>
      <c r="C436" s="117" t="s">
        <v>24</v>
      </c>
      <c r="D436" s="117" t="s">
        <v>469</v>
      </c>
      <c r="E436" s="117" t="s">
        <v>349</v>
      </c>
      <c r="F436" s="117"/>
      <c r="G436" s="117"/>
      <c r="H436" s="117"/>
      <c r="I436" s="118">
        <v>19906.0</v>
      </c>
      <c r="J436" s="117" t="s">
        <v>832</v>
      </c>
      <c r="K436" s="117" t="s">
        <v>470</v>
      </c>
      <c r="L436" s="119">
        <v>45812.0</v>
      </c>
      <c r="M436" s="117" t="s">
        <v>351</v>
      </c>
      <c r="N436" s="118">
        <v>6.0</v>
      </c>
      <c r="O436" s="117" t="s">
        <v>352</v>
      </c>
      <c r="P436" s="117" t="s">
        <v>975</v>
      </c>
      <c r="Q436" s="118">
        <v>-990.8989892204872</v>
      </c>
      <c r="R436" s="118"/>
      <c r="S436" s="118"/>
      <c r="T436" s="118"/>
      <c r="U436" s="118"/>
      <c r="V436" s="118">
        <v>-990.8989892204872</v>
      </c>
      <c r="W436" s="118"/>
      <c r="X436" s="118"/>
      <c r="Y436" s="118"/>
      <c r="Z436" s="118"/>
      <c r="AA436" s="118"/>
      <c r="AB436" s="118"/>
      <c r="AC436" s="118"/>
      <c r="AD436" s="118"/>
      <c r="AE436" s="118"/>
      <c r="AF436" s="118"/>
      <c r="AG436" s="118">
        <v>0.0</v>
      </c>
      <c r="AH436" s="118">
        <v>0.0</v>
      </c>
      <c r="AI436" s="118"/>
      <c r="AJ436" s="118"/>
      <c r="AK436" s="118"/>
      <c r="AL436" s="118"/>
      <c r="AM436" s="118"/>
      <c r="AN436" s="118"/>
      <c r="AO436" s="118"/>
      <c r="AP436" s="118"/>
      <c r="AQ436" s="118"/>
      <c r="AR436" s="118"/>
      <c r="AS436" s="118"/>
      <c r="AT436" s="118"/>
      <c r="AU436" s="118"/>
      <c r="AV436" s="118"/>
      <c r="AW436" s="118">
        <v>41610.436587676595</v>
      </c>
      <c r="AX436" s="118">
        <v>-38987.72152277459</v>
      </c>
      <c r="AY436" s="118">
        <v>33108.78813656875</v>
      </c>
      <c r="AZ436" s="118">
        <v>-26293.289478864128</v>
      </c>
      <c r="BA436" s="118">
        <v>23174.29093167372</v>
      </c>
      <c r="BB436" s="118">
        <v>-21137.837274508005</v>
      </c>
      <c r="BC436" s="118">
        <v>10796.368277393169</v>
      </c>
      <c r="BD436" s="118">
        <v>-18267.757138041743</v>
      </c>
      <c r="BE436" s="118">
        <v>22518.368046350388</v>
      </c>
      <c r="BF436" s="118">
        <v>-13010.525528536094</v>
      </c>
      <c r="BG436" s="118"/>
      <c r="BH436" s="118"/>
      <c r="BI436" s="118"/>
      <c r="BJ436" s="118"/>
      <c r="BK436" s="118"/>
      <c r="BL436" s="118"/>
      <c r="BM436" s="118"/>
      <c r="BN436" s="118"/>
      <c r="BO436" s="118">
        <v>0.0</v>
      </c>
      <c r="BP436" s="118">
        <v>0.0</v>
      </c>
      <c r="BQ436" s="118"/>
      <c r="BR436" s="118"/>
      <c r="BS436" s="118">
        <v>0.0</v>
      </c>
      <c r="BT436" s="118">
        <v>0.0</v>
      </c>
      <c r="BU436" s="118">
        <v>0.0</v>
      </c>
      <c r="BV436" s="118">
        <v>0.0</v>
      </c>
      <c r="BW436" s="118"/>
      <c r="BX436" s="118"/>
      <c r="BY436" s="118"/>
      <c r="BZ436" s="118"/>
      <c r="CA436" s="119">
        <v>45812.0</v>
      </c>
      <c r="CB436" s="117" t="s">
        <v>354</v>
      </c>
      <c r="CC436" s="117" t="s">
        <v>471</v>
      </c>
      <c r="CD436" s="117" t="s">
        <v>472</v>
      </c>
      <c r="CE436" s="118">
        <v>2714.44</v>
      </c>
      <c r="CF436" s="118">
        <v>25.0</v>
      </c>
      <c r="CG436" s="118">
        <v>23.0</v>
      </c>
      <c r="CH436" s="117" t="s">
        <v>24</v>
      </c>
      <c r="CI436" s="117"/>
      <c r="CJ436" s="117"/>
      <c r="CK436" s="117" t="s">
        <v>372</v>
      </c>
      <c r="CL436" s="119">
        <v>46178.0</v>
      </c>
      <c r="CM436" s="117" t="s">
        <v>358</v>
      </c>
    </row>
    <row r="437">
      <c r="A437" s="114" t="s">
        <v>447</v>
      </c>
      <c r="B437" s="114" t="s">
        <v>597</v>
      </c>
      <c r="C437" s="114" t="s">
        <v>25</v>
      </c>
      <c r="D437" s="114" t="s">
        <v>389</v>
      </c>
      <c r="E437" s="114" t="s">
        <v>349</v>
      </c>
      <c r="F437" s="114"/>
      <c r="G437" s="114"/>
      <c r="H437" s="114"/>
      <c r="I437" s="115">
        <v>19741.0</v>
      </c>
      <c r="J437" s="114" t="s">
        <v>865</v>
      </c>
      <c r="K437" s="114" t="s">
        <v>390</v>
      </c>
      <c r="L437" s="116">
        <v>45812.0</v>
      </c>
      <c r="M437" s="114" t="s">
        <v>351</v>
      </c>
      <c r="N437" s="115">
        <v>6.0</v>
      </c>
      <c r="O437" s="114" t="s">
        <v>352</v>
      </c>
      <c r="P437" s="114" t="s">
        <v>975</v>
      </c>
      <c r="Q437" s="115">
        <v>-1386.6498534757884</v>
      </c>
      <c r="R437" s="115"/>
      <c r="S437" s="115"/>
      <c r="T437" s="115"/>
      <c r="U437" s="115"/>
      <c r="V437" s="115">
        <v>-1386.6498534757884</v>
      </c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>
        <v>0.0</v>
      </c>
      <c r="AH437" s="115">
        <v>0.0</v>
      </c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  <c r="AW437" s="115">
        <v>23704.482851495595</v>
      </c>
      <c r="AX437" s="115">
        <v>-17804.8668626191</v>
      </c>
      <c r="AY437" s="115">
        <v>19970.060328806034</v>
      </c>
      <c r="AZ437" s="115">
        <v>-10778.392976557396</v>
      </c>
      <c r="BA437" s="115">
        <v>8626.839722516846</v>
      </c>
      <c r="BB437" s="115">
        <v>-8978.403319059256</v>
      </c>
      <c r="BC437" s="115">
        <v>12110.308616643853</v>
      </c>
      <c r="BD437" s="115">
        <v>-12876.39208782483</v>
      </c>
      <c r="BE437" s="115">
        <v>11754.714840081864</v>
      </c>
      <c r="BF437" s="115">
        <v>-11340.194965443301</v>
      </c>
      <c r="BG437" s="115"/>
      <c r="BH437" s="115"/>
      <c r="BI437" s="115"/>
      <c r="BJ437" s="115"/>
      <c r="BK437" s="115"/>
      <c r="BL437" s="115"/>
      <c r="BM437" s="115"/>
      <c r="BN437" s="115"/>
      <c r="BO437" s="115">
        <v>0.0</v>
      </c>
      <c r="BP437" s="115">
        <v>0.0</v>
      </c>
      <c r="BQ437" s="115"/>
      <c r="BR437" s="115"/>
      <c r="BS437" s="115">
        <v>0.0</v>
      </c>
      <c r="BT437" s="115">
        <v>0.0</v>
      </c>
      <c r="BU437" s="115">
        <v>0.0</v>
      </c>
      <c r="BV437" s="115">
        <v>0.0</v>
      </c>
      <c r="BW437" s="115"/>
      <c r="BX437" s="115"/>
      <c r="BY437" s="115"/>
      <c r="BZ437" s="115"/>
      <c r="CA437" s="116">
        <v>45812.0</v>
      </c>
      <c r="CB437" s="114" t="s">
        <v>384</v>
      </c>
      <c r="CC437" s="114" t="s">
        <v>391</v>
      </c>
      <c r="CD437" s="114" t="s">
        <v>392</v>
      </c>
      <c r="CE437" s="115">
        <v>12668.42</v>
      </c>
      <c r="CF437" s="115">
        <v>25.0</v>
      </c>
      <c r="CG437" s="115">
        <v>23.0</v>
      </c>
      <c r="CH437" s="114" t="s">
        <v>247</v>
      </c>
      <c r="CI437" s="114"/>
      <c r="CJ437" s="114"/>
      <c r="CK437" s="114" t="s">
        <v>372</v>
      </c>
      <c r="CL437" s="116">
        <v>46178.0</v>
      </c>
      <c r="CM437" s="114" t="s">
        <v>358</v>
      </c>
    </row>
    <row r="438">
      <c r="A438" s="117" t="s">
        <v>523</v>
      </c>
      <c r="B438" s="117" t="s">
        <v>602</v>
      </c>
      <c r="C438" s="117" t="s">
        <v>27</v>
      </c>
      <c r="D438" s="117" t="s">
        <v>490</v>
      </c>
      <c r="E438" s="117" t="s">
        <v>349</v>
      </c>
      <c r="F438" s="117"/>
      <c r="G438" s="117"/>
      <c r="H438" s="117"/>
      <c r="I438" s="118">
        <v>21396.0</v>
      </c>
      <c r="J438" s="117" t="s">
        <v>867</v>
      </c>
      <c r="K438" s="117" t="s">
        <v>491</v>
      </c>
      <c r="L438" s="119">
        <v>45812.0</v>
      </c>
      <c r="M438" s="117" t="s">
        <v>351</v>
      </c>
      <c r="N438" s="118">
        <v>6.0</v>
      </c>
      <c r="O438" s="117" t="s">
        <v>352</v>
      </c>
      <c r="P438" s="117" t="s">
        <v>975</v>
      </c>
      <c r="Q438" s="118">
        <v>1979.179902337839</v>
      </c>
      <c r="R438" s="118"/>
      <c r="S438" s="118"/>
      <c r="T438" s="118"/>
      <c r="U438" s="118"/>
      <c r="V438" s="118">
        <v>1979.179902337839</v>
      </c>
      <c r="W438" s="118"/>
      <c r="X438" s="118"/>
      <c r="Y438" s="118"/>
      <c r="Z438" s="118"/>
      <c r="AA438" s="118"/>
      <c r="AB438" s="118"/>
      <c r="AC438" s="118"/>
      <c r="AD438" s="118"/>
      <c r="AE438" s="118"/>
      <c r="AF438" s="118"/>
      <c r="AG438" s="118">
        <v>0.0</v>
      </c>
      <c r="AH438" s="118">
        <v>0.0</v>
      </c>
      <c r="AI438" s="118"/>
      <c r="AJ438" s="118"/>
      <c r="AK438" s="118"/>
      <c r="AL438" s="118"/>
      <c r="AM438" s="118"/>
      <c r="AN438" s="118"/>
      <c r="AO438" s="118"/>
      <c r="AP438" s="118"/>
      <c r="AQ438" s="118"/>
      <c r="AR438" s="118"/>
      <c r="AS438" s="118"/>
      <c r="AT438" s="118"/>
      <c r="AU438" s="118"/>
      <c r="AV438" s="118"/>
      <c r="AW438" s="118">
        <v>30720.76609654235</v>
      </c>
      <c r="AX438" s="118">
        <v>-21303.38117294009</v>
      </c>
      <c r="AY438" s="118">
        <v>26074.108702552006</v>
      </c>
      <c r="AZ438" s="118">
        <v>-9066.421323543134</v>
      </c>
      <c r="BA438" s="118">
        <v>13854.485218116766</v>
      </c>
      <c r="BB438" s="118">
        <v>-11328.131768980427</v>
      </c>
      <c r="BC438" s="118">
        <v>14852.288452374956</v>
      </c>
      <c r="BD438" s="118">
        <v>-17877.717942924057</v>
      </c>
      <c r="BE438" s="118">
        <v>18075.18674339659</v>
      </c>
      <c r="BF438" s="118">
        <v>-12523.403803711151</v>
      </c>
      <c r="BG438" s="118"/>
      <c r="BH438" s="118"/>
      <c r="BI438" s="118"/>
      <c r="BJ438" s="118"/>
      <c r="BK438" s="118"/>
      <c r="BL438" s="118"/>
      <c r="BM438" s="118"/>
      <c r="BN438" s="118"/>
      <c r="BO438" s="118">
        <v>0.0</v>
      </c>
      <c r="BP438" s="118">
        <v>0.0</v>
      </c>
      <c r="BQ438" s="118"/>
      <c r="BR438" s="118"/>
      <c r="BS438" s="118">
        <v>0.0</v>
      </c>
      <c r="BT438" s="118">
        <v>0.0</v>
      </c>
      <c r="BU438" s="118">
        <v>0.0</v>
      </c>
      <c r="BV438" s="118">
        <v>0.0</v>
      </c>
      <c r="BW438" s="118"/>
      <c r="BX438" s="118"/>
      <c r="BY438" s="118"/>
      <c r="BZ438" s="118"/>
      <c r="CA438" s="119">
        <v>45812.0</v>
      </c>
      <c r="CB438" s="117" t="s">
        <v>369</v>
      </c>
      <c r="CC438" s="117" t="s">
        <v>370</v>
      </c>
      <c r="CD438" s="117" t="s">
        <v>525</v>
      </c>
      <c r="CE438" s="118">
        <v>2945.65</v>
      </c>
      <c r="CF438" s="118">
        <v>25.0</v>
      </c>
      <c r="CG438" s="118">
        <v>23.0</v>
      </c>
      <c r="CH438" s="117" t="s">
        <v>247</v>
      </c>
      <c r="CI438" s="117"/>
      <c r="CJ438" s="117"/>
      <c r="CK438" s="117" t="s">
        <v>357</v>
      </c>
      <c r="CL438" s="119">
        <v>46178.0</v>
      </c>
      <c r="CM438" s="117" t="s">
        <v>358</v>
      </c>
    </row>
    <row r="439">
      <c r="A439" s="114" t="s">
        <v>431</v>
      </c>
      <c r="B439" s="114" t="s">
        <v>599</v>
      </c>
      <c r="C439" s="114" t="s">
        <v>27</v>
      </c>
      <c r="D439" s="114" t="s">
        <v>426</v>
      </c>
      <c r="E439" s="114" t="s">
        <v>349</v>
      </c>
      <c r="F439" s="114"/>
      <c r="G439" s="114"/>
      <c r="H439" s="114"/>
      <c r="I439" s="115">
        <v>21660.0</v>
      </c>
      <c r="J439" s="114" t="s">
        <v>870</v>
      </c>
      <c r="K439" s="114" t="s">
        <v>427</v>
      </c>
      <c r="L439" s="116">
        <v>45812.0</v>
      </c>
      <c r="M439" s="114" t="s">
        <v>428</v>
      </c>
      <c r="N439" s="115">
        <v>6.0</v>
      </c>
      <c r="O439" s="114" t="s">
        <v>352</v>
      </c>
      <c r="P439" s="114" t="s">
        <v>975</v>
      </c>
      <c r="Q439" s="115">
        <v>-5658.659613616388</v>
      </c>
      <c r="R439" s="115"/>
      <c r="S439" s="115"/>
      <c r="T439" s="115"/>
      <c r="U439" s="115"/>
      <c r="V439" s="115">
        <v>-5658.659613616388</v>
      </c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>
        <v>0.0</v>
      </c>
      <c r="AH439" s="115">
        <v>0.0</v>
      </c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  <c r="AW439" s="115">
        <v>16396.24513421626</v>
      </c>
      <c r="AX439" s="115">
        <v>-17893.246603612268</v>
      </c>
      <c r="AY439" s="115">
        <v>13137.076641241223</v>
      </c>
      <c r="AZ439" s="115">
        <v>-13386.87844712982</v>
      </c>
      <c r="BA439" s="115">
        <v>6047.046725429064</v>
      </c>
      <c r="BB439" s="115">
        <v>-2698.139503141802</v>
      </c>
      <c r="BC439" s="115">
        <v>2567.6111641712314</v>
      </c>
      <c r="BD439" s="115">
        <v>-7576.597519773873</v>
      </c>
      <c r="BE439" s="115">
        <v>9731.106271140901</v>
      </c>
      <c r="BF439" s="115">
        <v>-1373.2126932509977</v>
      </c>
      <c r="BG439" s="115"/>
      <c r="BH439" s="115"/>
      <c r="BI439" s="115"/>
      <c r="BJ439" s="115"/>
      <c r="BK439" s="115"/>
      <c r="BL439" s="115"/>
      <c r="BM439" s="115"/>
      <c r="BN439" s="115"/>
      <c r="BO439" s="115">
        <v>0.0</v>
      </c>
      <c r="BP439" s="115">
        <v>0.0</v>
      </c>
      <c r="BQ439" s="115"/>
      <c r="BR439" s="115"/>
      <c r="BS439" s="115">
        <v>0.0</v>
      </c>
      <c r="BT439" s="115">
        <v>0.0</v>
      </c>
      <c r="BU439" s="115">
        <v>0.0</v>
      </c>
      <c r="BV439" s="115">
        <v>0.0</v>
      </c>
      <c r="BW439" s="115"/>
      <c r="BX439" s="115"/>
      <c r="BY439" s="115"/>
      <c r="BZ439" s="115"/>
      <c r="CA439" s="116">
        <v>45812.0</v>
      </c>
      <c r="CB439" s="114" t="s">
        <v>369</v>
      </c>
      <c r="CC439" s="114" t="s">
        <v>429</v>
      </c>
      <c r="CD439" s="114" t="s">
        <v>430</v>
      </c>
      <c r="CE439" s="115">
        <v>7842.13</v>
      </c>
      <c r="CF439" s="115">
        <v>25.0</v>
      </c>
      <c r="CG439" s="115">
        <v>23.0</v>
      </c>
      <c r="CH439" s="114" t="s">
        <v>247</v>
      </c>
      <c r="CI439" s="114"/>
      <c r="CJ439" s="114"/>
      <c r="CK439" s="114" t="s">
        <v>372</v>
      </c>
      <c r="CL439" s="116">
        <v>46178.0</v>
      </c>
      <c r="CM439" s="114" t="s">
        <v>358</v>
      </c>
    </row>
    <row r="440">
      <c r="A440" s="117" t="s">
        <v>582</v>
      </c>
      <c r="B440" s="117" t="s">
        <v>600</v>
      </c>
      <c r="C440" s="117" t="s">
        <v>27</v>
      </c>
      <c r="D440" s="117" t="s">
        <v>584</v>
      </c>
      <c r="E440" s="117" t="s">
        <v>349</v>
      </c>
      <c r="F440" s="117"/>
      <c r="G440" s="117"/>
      <c r="H440" s="117"/>
      <c r="I440" s="118">
        <v>13069.0</v>
      </c>
      <c r="J440" s="117" t="s">
        <v>878</v>
      </c>
      <c r="K440" s="117" t="s">
        <v>585</v>
      </c>
      <c r="L440" s="119">
        <v>45812.0</v>
      </c>
      <c r="M440" s="117" t="s">
        <v>351</v>
      </c>
      <c r="N440" s="118">
        <v>6.0</v>
      </c>
      <c r="O440" s="117" t="s">
        <v>352</v>
      </c>
      <c r="P440" s="117" t="s">
        <v>975</v>
      </c>
      <c r="Q440" s="118">
        <v>-65.86441955324801</v>
      </c>
      <c r="R440" s="118"/>
      <c r="S440" s="118"/>
      <c r="T440" s="118"/>
      <c r="U440" s="118"/>
      <c r="V440" s="118">
        <v>-65.86441955324801</v>
      </c>
      <c r="W440" s="118"/>
      <c r="X440" s="118"/>
      <c r="Y440" s="118"/>
      <c r="Z440" s="118"/>
      <c r="AA440" s="118"/>
      <c r="AB440" s="118"/>
      <c r="AC440" s="118"/>
      <c r="AD440" s="118"/>
      <c r="AE440" s="118"/>
      <c r="AF440" s="118"/>
      <c r="AG440" s="118">
        <v>0.0</v>
      </c>
      <c r="AH440" s="118">
        <v>0.0</v>
      </c>
      <c r="AI440" s="118"/>
      <c r="AJ440" s="118"/>
      <c r="AK440" s="118"/>
      <c r="AL440" s="118"/>
      <c r="AM440" s="118"/>
      <c r="AN440" s="118"/>
      <c r="AO440" s="118"/>
      <c r="AP440" s="118"/>
      <c r="AQ440" s="118"/>
      <c r="AR440" s="118"/>
      <c r="AS440" s="118"/>
      <c r="AT440" s="118"/>
      <c r="AU440" s="118"/>
      <c r="AV440" s="118"/>
      <c r="AW440" s="118">
        <v>13198.670326699505</v>
      </c>
      <c r="AX440" s="118">
        <v>-6415.82268641006</v>
      </c>
      <c r="AY440" s="118">
        <v>8825.07991129361</v>
      </c>
      <c r="AZ440" s="118">
        <v>-4987.345556195831</v>
      </c>
      <c r="BA440" s="118">
        <v>9329.319819978235</v>
      </c>
      <c r="BB440" s="118">
        <v>-2926.142992964511</v>
      </c>
      <c r="BC440" s="118">
        <v>4821.05764990037</v>
      </c>
      <c r="BD440" s="118">
        <v>-9447.844025349026</v>
      </c>
      <c r="BE440" s="118">
        <v>12561.596440971565</v>
      </c>
      <c r="BF440" s="118">
        <v>-1531.6332385091841</v>
      </c>
      <c r="BG440" s="118"/>
      <c r="BH440" s="118"/>
      <c r="BI440" s="118"/>
      <c r="BJ440" s="118"/>
      <c r="BK440" s="118"/>
      <c r="BL440" s="118"/>
      <c r="BM440" s="118"/>
      <c r="BN440" s="118"/>
      <c r="BO440" s="118">
        <v>0.0</v>
      </c>
      <c r="BP440" s="118">
        <v>0.0</v>
      </c>
      <c r="BQ440" s="118"/>
      <c r="BR440" s="118"/>
      <c r="BS440" s="118">
        <v>0.0</v>
      </c>
      <c r="BT440" s="118">
        <v>0.0</v>
      </c>
      <c r="BU440" s="118">
        <v>0.0</v>
      </c>
      <c r="BV440" s="118">
        <v>0.0</v>
      </c>
      <c r="BW440" s="118"/>
      <c r="BX440" s="118"/>
      <c r="BY440" s="118"/>
      <c r="BZ440" s="118"/>
      <c r="CA440" s="119">
        <v>45812.0</v>
      </c>
      <c r="CB440" s="117" t="s">
        <v>586</v>
      </c>
      <c r="CC440" s="117" t="s">
        <v>587</v>
      </c>
      <c r="CD440" s="117" t="s">
        <v>588</v>
      </c>
      <c r="CE440" s="118">
        <v>3953.11</v>
      </c>
      <c r="CF440" s="118">
        <v>25.0</v>
      </c>
      <c r="CG440" s="118">
        <v>23.0</v>
      </c>
      <c r="CH440" s="117" t="s">
        <v>247</v>
      </c>
      <c r="CI440" s="117"/>
      <c r="CJ440" s="117"/>
      <c r="CK440" s="117" t="s">
        <v>372</v>
      </c>
      <c r="CL440" s="119">
        <v>46178.0</v>
      </c>
      <c r="CM440" s="117" t="s">
        <v>358</v>
      </c>
    </row>
    <row r="441">
      <c r="A441" s="114" t="s">
        <v>595</v>
      </c>
      <c r="B441" s="114" t="s">
        <v>106</v>
      </c>
      <c r="C441" s="114" t="s">
        <v>24</v>
      </c>
      <c r="D441" s="114" t="s">
        <v>506</v>
      </c>
      <c r="E441" s="114" t="s">
        <v>349</v>
      </c>
      <c r="F441" s="114"/>
      <c r="G441" s="114"/>
      <c r="H441" s="114"/>
      <c r="I441" s="115">
        <v>21725.0</v>
      </c>
      <c r="J441" s="114" t="s">
        <v>834</v>
      </c>
      <c r="K441" s="114" t="s">
        <v>507</v>
      </c>
      <c r="L441" s="116">
        <v>45812.0</v>
      </c>
      <c r="M441" s="114" t="s">
        <v>351</v>
      </c>
      <c r="N441" s="115">
        <v>6.0</v>
      </c>
      <c r="O441" s="114" t="s">
        <v>352</v>
      </c>
      <c r="P441" s="114" t="s">
        <v>975</v>
      </c>
      <c r="Q441" s="115">
        <v>1317.5615046072662</v>
      </c>
      <c r="R441" s="115"/>
      <c r="S441" s="115"/>
      <c r="T441" s="115"/>
      <c r="U441" s="115"/>
      <c r="V441" s="115">
        <v>1317.5615046072662</v>
      </c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>
        <v>0.0</v>
      </c>
      <c r="AH441" s="115">
        <v>0.0</v>
      </c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  <c r="AW441" s="115">
        <v>7795.667654544001</v>
      </c>
      <c r="AX441" s="115">
        <v>-20684.59439258225</v>
      </c>
      <c r="AY441" s="115">
        <v>6642.762798031099</v>
      </c>
      <c r="AZ441" s="115">
        <v>-18836.587262498673</v>
      </c>
      <c r="BA441" s="115">
        <v>7482.17593755767</v>
      </c>
      <c r="BB441" s="115">
        <v>-11756.069157956214</v>
      </c>
      <c r="BC441" s="115">
        <v>8321.009177657766</v>
      </c>
      <c r="BD441" s="115">
        <v>-5325.934968216149</v>
      </c>
      <c r="BE441" s="115">
        <v>5335.441534950829</v>
      </c>
      <c r="BF441" s="115">
        <v>-12604.408964790993</v>
      </c>
      <c r="BG441" s="115"/>
      <c r="BH441" s="115"/>
      <c r="BI441" s="115"/>
      <c r="BJ441" s="115"/>
      <c r="BK441" s="115"/>
      <c r="BL441" s="115"/>
      <c r="BM441" s="115"/>
      <c r="BN441" s="115"/>
      <c r="BO441" s="115">
        <v>0.0</v>
      </c>
      <c r="BP441" s="115">
        <v>0.0</v>
      </c>
      <c r="BQ441" s="115"/>
      <c r="BR441" s="115"/>
      <c r="BS441" s="115">
        <v>0.0</v>
      </c>
      <c r="BT441" s="115">
        <v>0.0</v>
      </c>
      <c r="BU441" s="115">
        <v>0.0</v>
      </c>
      <c r="BV441" s="115">
        <v>0.0</v>
      </c>
      <c r="BW441" s="115"/>
      <c r="BX441" s="115"/>
      <c r="BY441" s="115"/>
      <c r="BZ441" s="115"/>
      <c r="CA441" s="116">
        <v>45812.0</v>
      </c>
      <c r="CB441" s="114" t="s">
        <v>354</v>
      </c>
      <c r="CC441" s="114" t="s">
        <v>508</v>
      </c>
      <c r="CD441" s="114" t="s">
        <v>509</v>
      </c>
      <c r="CE441" s="115">
        <v>3491.52</v>
      </c>
      <c r="CF441" s="115">
        <v>25.0</v>
      </c>
      <c r="CG441" s="115">
        <v>23.0</v>
      </c>
      <c r="CH441" s="114" t="s">
        <v>24</v>
      </c>
      <c r="CI441" s="114"/>
      <c r="CJ441" s="114"/>
      <c r="CK441" s="114" t="s">
        <v>357</v>
      </c>
      <c r="CL441" s="116">
        <v>46178.0</v>
      </c>
      <c r="CM441" s="114" t="s">
        <v>358</v>
      </c>
    </row>
    <row r="442">
      <c r="A442" s="117" t="s">
        <v>431</v>
      </c>
      <c r="B442" s="117" t="s">
        <v>615</v>
      </c>
      <c r="C442" s="117" t="s">
        <v>27</v>
      </c>
      <c r="D442" s="117" t="s">
        <v>426</v>
      </c>
      <c r="E442" s="117" t="s">
        <v>349</v>
      </c>
      <c r="F442" s="117"/>
      <c r="G442" s="117"/>
      <c r="H442" s="117"/>
      <c r="I442" s="118">
        <v>21675.0</v>
      </c>
      <c r="J442" s="117" t="s">
        <v>880</v>
      </c>
      <c r="K442" s="117" t="s">
        <v>427</v>
      </c>
      <c r="L442" s="119">
        <v>45812.0</v>
      </c>
      <c r="M442" s="117" t="s">
        <v>428</v>
      </c>
      <c r="N442" s="118">
        <v>6.0</v>
      </c>
      <c r="O442" s="117" t="s">
        <v>352</v>
      </c>
      <c r="P442" s="117" t="s">
        <v>975</v>
      </c>
      <c r="Q442" s="118">
        <v>0.0</v>
      </c>
      <c r="R442" s="118"/>
      <c r="S442" s="118"/>
      <c r="T442" s="118"/>
      <c r="U442" s="118"/>
      <c r="V442" s="118">
        <v>0.0</v>
      </c>
      <c r="W442" s="118"/>
      <c r="X442" s="118"/>
      <c r="Y442" s="118"/>
      <c r="Z442" s="118"/>
      <c r="AA442" s="118"/>
      <c r="AB442" s="118"/>
      <c r="AC442" s="118"/>
      <c r="AD442" s="118"/>
      <c r="AE442" s="118"/>
      <c r="AF442" s="118"/>
      <c r="AG442" s="118">
        <v>0.0</v>
      </c>
      <c r="AH442" s="118">
        <v>0.0</v>
      </c>
      <c r="AI442" s="118"/>
      <c r="AJ442" s="118"/>
      <c r="AK442" s="118"/>
      <c r="AL442" s="118"/>
      <c r="AM442" s="118"/>
      <c r="AN442" s="118"/>
      <c r="AO442" s="118"/>
      <c r="AP442" s="118"/>
      <c r="AQ442" s="118"/>
      <c r="AR442" s="118"/>
      <c r="AS442" s="118"/>
      <c r="AT442" s="118"/>
      <c r="AU442" s="118"/>
      <c r="AV442" s="118"/>
      <c r="AW442" s="118">
        <v>23208.646089062924</v>
      </c>
      <c r="AX442" s="118">
        <v>-13000.44592442136</v>
      </c>
      <c r="AY442" s="118">
        <v>20265.786641153125</v>
      </c>
      <c r="AZ442" s="118">
        <v>-8341.354297398157</v>
      </c>
      <c r="BA442" s="118">
        <v>7558.524641382502</v>
      </c>
      <c r="BB442" s="118">
        <v>-8919.636608006727</v>
      </c>
      <c r="BC442" s="118">
        <v>5019.423596432334</v>
      </c>
      <c r="BD442" s="118">
        <v>-9818.898521816596</v>
      </c>
      <c r="BE442" s="118">
        <v>7885.224466007478</v>
      </c>
      <c r="BF442" s="118">
        <v>-4446.86150724744</v>
      </c>
      <c r="BG442" s="118"/>
      <c r="BH442" s="118"/>
      <c r="BI442" s="118"/>
      <c r="BJ442" s="118"/>
      <c r="BK442" s="118"/>
      <c r="BL442" s="118"/>
      <c r="BM442" s="118"/>
      <c r="BN442" s="118"/>
      <c r="BO442" s="118">
        <v>0.0</v>
      </c>
      <c r="BP442" s="118">
        <v>0.0</v>
      </c>
      <c r="BQ442" s="118"/>
      <c r="BR442" s="118"/>
      <c r="BS442" s="118">
        <v>0.0</v>
      </c>
      <c r="BT442" s="118">
        <v>0.0</v>
      </c>
      <c r="BU442" s="118">
        <v>0.0</v>
      </c>
      <c r="BV442" s="118">
        <v>0.0</v>
      </c>
      <c r="BW442" s="118"/>
      <c r="BX442" s="118"/>
      <c r="BY442" s="118"/>
      <c r="BZ442" s="118"/>
      <c r="CA442" s="119">
        <v>45812.0</v>
      </c>
      <c r="CB442" s="117" t="s">
        <v>369</v>
      </c>
      <c r="CC442" s="117" t="s">
        <v>429</v>
      </c>
      <c r="CD442" s="117" t="s">
        <v>430</v>
      </c>
      <c r="CE442" s="118">
        <v>1189.61</v>
      </c>
      <c r="CF442" s="118">
        <v>25.0</v>
      </c>
      <c r="CG442" s="118">
        <v>23.0</v>
      </c>
      <c r="CH442" s="117" t="s">
        <v>247</v>
      </c>
      <c r="CI442" s="117"/>
      <c r="CJ442" s="117"/>
      <c r="CK442" s="117"/>
      <c r="CL442" s="119">
        <v>46178.0</v>
      </c>
      <c r="CM442" s="117" t="s">
        <v>358</v>
      </c>
    </row>
    <row r="443">
      <c r="A443" s="114" t="s">
        <v>603</v>
      </c>
      <c r="B443" s="114" t="s">
        <v>114</v>
      </c>
      <c r="C443" s="114" t="s">
        <v>24</v>
      </c>
      <c r="D443" s="114" t="s">
        <v>376</v>
      </c>
      <c r="E443" s="114" t="s">
        <v>349</v>
      </c>
      <c r="F443" s="114"/>
      <c r="G443" s="114"/>
      <c r="H443" s="114"/>
      <c r="I443" s="115">
        <v>14158.0</v>
      </c>
      <c r="J443" s="114" t="s">
        <v>832</v>
      </c>
      <c r="K443" s="114" t="s">
        <v>377</v>
      </c>
      <c r="L443" s="116">
        <v>45812.0</v>
      </c>
      <c r="M443" s="114" t="s">
        <v>351</v>
      </c>
      <c r="N443" s="115">
        <v>6.0</v>
      </c>
      <c r="O443" s="114" t="s">
        <v>352</v>
      </c>
      <c r="P443" s="114" t="s">
        <v>975</v>
      </c>
      <c r="Q443" s="115">
        <v>1893.3736932768738</v>
      </c>
      <c r="R443" s="115"/>
      <c r="S443" s="115"/>
      <c r="T443" s="115"/>
      <c r="U443" s="115"/>
      <c r="V443" s="115">
        <v>1893.3736932768738</v>
      </c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>
        <v>0.0</v>
      </c>
      <c r="AH443" s="115">
        <v>0.0</v>
      </c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  <c r="AW443" s="115">
        <v>41610.436587676595</v>
      </c>
      <c r="AX443" s="115">
        <v>-38987.72152277459</v>
      </c>
      <c r="AY443" s="115">
        <v>33108.78813656875</v>
      </c>
      <c r="AZ443" s="115">
        <v>-26293.289478864128</v>
      </c>
      <c r="BA443" s="115">
        <v>23174.29093167372</v>
      </c>
      <c r="BB443" s="115">
        <v>-21137.837274508005</v>
      </c>
      <c r="BC443" s="115">
        <v>10796.368277393169</v>
      </c>
      <c r="BD443" s="115">
        <v>-18267.757138041743</v>
      </c>
      <c r="BE443" s="115">
        <v>22518.368046350388</v>
      </c>
      <c r="BF443" s="115">
        <v>-13010.525528536094</v>
      </c>
      <c r="BG443" s="115"/>
      <c r="BH443" s="115"/>
      <c r="BI443" s="115"/>
      <c r="BJ443" s="115"/>
      <c r="BK443" s="115"/>
      <c r="BL443" s="115"/>
      <c r="BM443" s="115"/>
      <c r="BN443" s="115"/>
      <c r="BO443" s="115">
        <v>0.0</v>
      </c>
      <c r="BP443" s="115">
        <v>0.0</v>
      </c>
      <c r="BQ443" s="115"/>
      <c r="BR443" s="115"/>
      <c r="BS443" s="115">
        <v>0.0</v>
      </c>
      <c r="BT443" s="115">
        <v>0.0</v>
      </c>
      <c r="BU443" s="115">
        <v>0.0</v>
      </c>
      <c r="BV443" s="115">
        <v>0.0</v>
      </c>
      <c r="BW443" s="115"/>
      <c r="BX443" s="115"/>
      <c r="BY443" s="115"/>
      <c r="BZ443" s="115"/>
      <c r="CA443" s="116">
        <v>45812.0</v>
      </c>
      <c r="CB443" s="114" t="s">
        <v>354</v>
      </c>
      <c r="CC443" s="114" t="s">
        <v>378</v>
      </c>
      <c r="CD443" s="114" t="s">
        <v>604</v>
      </c>
      <c r="CE443" s="115">
        <v>7963.42</v>
      </c>
      <c r="CF443" s="115">
        <v>25.0</v>
      </c>
      <c r="CG443" s="115">
        <v>23.0</v>
      </c>
      <c r="CH443" s="114" t="s">
        <v>24</v>
      </c>
      <c r="CI443" s="114"/>
      <c r="CJ443" s="114"/>
      <c r="CK443" s="114" t="s">
        <v>357</v>
      </c>
      <c r="CL443" s="116">
        <v>46178.0</v>
      </c>
      <c r="CM443" s="114" t="s">
        <v>358</v>
      </c>
    </row>
    <row r="444">
      <c r="A444" s="117" t="s">
        <v>488</v>
      </c>
      <c r="B444" s="117" t="s">
        <v>489</v>
      </c>
      <c r="C444" s="117" t="s">
        <v>27</v>
      </c>
      <c r="D444" s="117" t="s">
        <v>490</v>
      </c>
      <c r="E444" s="117" t="s">
        <v>349</v>
      </c>
      <c r="F444" s="117"/>
      <c r="G444" s="117"/>
      <c r="H444" s="117"/>
      <c r="I444" s="118">
        <v>21308.0</v>
      </c>
      <c r="J444" s="117" t="s">
        <v>867</v>
      </c>
      <c r="K444" s="117" t="s">
        <v>491</v>
      </c>
      <c r="L444" s="119">
        <v>45812.0</v>
      </c>
      <c r="M444" s="117" t="s">
        <v>351</v>
      </c>
      <c r="N444" s="118">
        <v>6.0</v>
      </c>
      <c r="O444" s="117" t="s">
        <v>352</v>
      </c>
      <c r="P444" s="117" t="s">
        <v>975</v>
      </c>
      <c r="Q444" s="118">
        <v>1582.421763790181</v>
      </c>
      <c r="R444" s="118"/>
      <c r="S444" s="118"/>
      <c r="T444" s="118"/>
      <c r="U444" s="118"/>
      <c r="V444" s="118">
        <v>1582.421763790181</v>
      </c>
      <c r="W444" s="118"/>
      <c r="X444" s="118"/>
      <c r="Y444" s="118"/>
      <c r="Z444" s="118"/>
      <c r="AA444" s="118"/>
      <c r="AB444" s="118"/>
      <c r="AC444" s="118"/>
      <c r="AD444" s="118"/>
      <c r="AE444" s="118"/>
      <c r="AF444" s="118"/>
      <c r="AG444" s="118">
        <v>0.0</v>
      </c>
      <c r="AH444" s="118">
        <v>0.0</v>
      </c>
      <c r="AI444" s="118"/>
      <c r="AJ444" s="118"/>
      <c r="AK444" s="118"/>
      <c r="AL444" s="118"/>
      <c r="AM444" s="118"/>
      <c r="AN444" s="118"/>
      <c r="AO444" s="118"/>
      <c r="AP444" s="118"/>
      <c r="AQ444" s="118"/>
      <c r="AR444" s="118"/>
      <c r="AS444" s="118"/>
      <c r="AT444" s="118"/>
      <c r="AU444" s="118"/>
      <c r="AV444" s="118"/>
      <c r="AW444" s="118">
        <v>30720.76609654235</v>
      </c>
      <c r="AX444" s="118">
        <v>-21303.38117294009</v>
      </c>
      <c r="AY444" s="118">
        <v>26074.108702552006</v>
      </c>
      <c r="AZ444" s="118">
        <v>-9066.421323543134</v>
      </c>
      <c r="BA444" s="118">
        <v>13854.485218116766</v>
      </c>
      <c r="BB444" s="118">
        <v>-11328.131768980427</v>
      </c>
      <c r="BC444" s="118">
        <v>14852.288452374956</v>
      </c>
      <c r="BD444" s="118">
        <v>-17877.717942924057</v>
      </c>
      <c r="BE444" s="118">
        <v>18075.18674339659</v>
      </c>
      <c r="BF444" s="118">
        <v>-12523.403803711151</v>
      </c>
      <c r="BG444" s="118"/>
      <c r="BH444" s="118"/>
      <c r="BI444" s="118"/>
      <c r="BJ444" s="118"/>
      <c r="BK444" s="118"/>
      <c r="BL444" s="118"/>
      <c r="BM444" s="118"/>
      <c r="BN444" s="118"/>
      <c r="BO444" s="118">
        <v>0.0</v>
      </c>
      <c r="BP444" s="118">
        <v>0.0</v>
      </c>
      <c r="BQ444" s="118"/>
      <c r="BR444" s="118"/>
      <c r="BS444" s="118">
        <v>0.0</v>
      </c>
      <c r="BT444" s="118">
        <v>0.0</v>
      </c>
      <c r="BU444" s="118">
        <v>0.0</v>
      </c>
      <c r="BV444" s="118">
        <v>0.0</v>
      </c>
      <c r="BW444" s="118"/>
      <c r="BX444" s="118"/>
      <c r="BY444" s="118"/>
      <c r="BZ444" s="118"/>
      <c r="CA444" s="119">
        <v>45812.0</v>
      </c>
      <c r="CB444" s="117" t="s">
        <v>369</v>
      </c>
      <c r="CC444" s="117" t="s">
        <v>370</v>
      </c>
      <c r="CD444" s="117" t="s">
        <v>492</v>
      </c>
      <c r="CE444" s="118">
        <v>10771.97</v>
      </c>
      <c r="CF444" s="118">
        <v>25.0</v>
      </c>
      <c r="CG444" s="118">
        <v>23.0</v>
      </c>
      <c r="CH444" s="117" t="s">
        <v>247</v>
      </c>
      <c r="CI444" s="117"/>
      <c r="CJ444" s="117"/>
      <c r="CK444" s="117" t="s">
        <v>357</v>
      </c>
      <c r="CL444" s="119">
        <v>46178.0</v>
      </c>
      <c r="CM444" s="117" t="s">
        <v>358</v>
      </c>
    </row>
    <row r="445">
      <c r="A445" s="114" t="s">
        <v>478</v>
      </c>
      <c r="B445" s="114" t="s">
        <v>503</v>
      </c>
      <c r="C445" s="114" t="s">
        <v>25</v>
      </c>
      <c r="D445" s="114" t="s">
        <v>437</v>
      </c>
      <c r="E445" s="114" t="s">
        <v>349</v>
      </c>
      <c r="F445" s="114"/>
      <c r="G445" s="114"/>
      <c r="H445" s="114"/>
      <c r="I445" s="115">
        <v>21797.0</v>
      </c>
      <c r="J445" s="114" t="s">
        <v>844</v>
      </c>
      <c r="K445" s="114" t="s">
        <v>438</v>
      </c>
      <c r="L445" s="116">
        <v>45812.0</v>
      </c>
      <c r="M445" s="114" t="s">
        <v>351</v>
      </c>
      <c r="N445" s="115">
        <v>6.0</v>
      </c>
      <c r="O445" s="114" t="s">
        <v>352</v>
      </c>
      <c r="P445" s="114" t="s">
        <v>975</v>
      </c>
      <c r="Q445" s="115">
        <v>-4698.87786660136</v>
      </c>
      <c r="R445" s="115"/>
      <c r="S445" s="115"/>
      <c r="T445" s="115"/>
      <c r="U445" s="115"/>
      <c r="V445" s="115">
        <v>-4698.87786660136</v>
      </c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>
        <v>0.0</v>
      </c>
      <c r="AH445" s="115">
        <v>0.0</v>
      </c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  <c r="AW445" s="115">
        <v>8427.37736055612</v>
      </c>
      <c r="AX445" s="115">
        <v>-10069.48904208681</v>
      </c>
      <c r="AY445" s="115">
        <v>4538.245240400056</v>
      </c>
      <c r="AZ445" s="115">
        <v>-5827.349560737332</v>
      </c>
      <c r="BA445" s="115">
        <v>6227.586557022903</v>
      </c>
      <c r="BB445" s="115">
        <v>-7959.135531259033</v>
      </c>
      <c r="BC445" s="115">
        <v>3421.9031669407996</v>
      </c>
      <c r="BD445" s="115">
        <v>-8985.724549080596</v>
      </c>
      <c r="BE445" s="115">
        <v>6678.044811779355</v>
      </c>
      <c r="BF445" s="115">
        <v>-2845.7724038756874</v>
      </c>
      <c r="BG445" s="115"/>
      <c r="BH445" s="115"/>
      <c r="BI445" s="115"/>
      <c r="BJ445" s="115"/>
      <c r="BK445" s="115"/>
      <c r="BL445" s="115"/>
      <c r="BM445" s="115"/>
      <c r="BN445" s="115"/>
      <c r="BO445" s="115">
        <v>0.0</v>
      </c>
      <c r="BP445" s="115">
        <v>0.0</v>
      </c>
      <c r="BQ445" s="115"/>
      <c r="BR445" s="115"/>
      <c r="BS445" s="115">
        <v>0.0</v>
      </c>
      <c r="BT445" s="115">
        <v>0.0</v>
      </c>
      <c r="BU445" s="115">
        <v>0.0</v>
      </c>
      <c r="BV445" s="115">
        <v>0.0</v>
      </c>
      <c r="BW445" s="115"/>
      <c r="BX445" s="115"/>
      <c r="BY445" s="115"/>
      <c r="BZ445" s="115"/>
      <c r="CA445" s="116">
        <v>45812.0</v>
      </c>
      <c r="CB445" s="114" t="s">
        <v>354</v>
      </c>
      <c r="CC445" s="114" t="s">
        <v>466</v>
      </c>
      <c r="CD445" s="114" t="s">
        <v>467</v>
      </c>
      <c r="CE445" s="115">
        <v>27761.42</v>
      </c>
      <c r="CF445" s="115">
        <v>25.0</v>
      </c>
      <c r="CG445" s="115">
        <v>23.0</v>
      </c>
      <c r="CH445" s="114" t="s">
        <v>247</v>
      </c>
      <c r="CI445" s="114"/>
      <c r="CJ445" s="114"/>
      <c r="CK445" s="114" t="s">
        <v>372</v>
      </c>
      <c r="CL445" s="116">
        <v>46178.0</v>
      </c>
      <c r="CM445" s="114" t="s">
        <v>358</v>
      </c>
    </row>
    <row r="446">
      <c r="A446" s="117" t="s">
        <v>595</v>
      </c>
      <c r="B446" s="117" t="s">
        <v>137</v>
      </c>
      <c r="C446" s="117" t="s">
        <v>24</v>
      </c>
      <c r="D446" s="117" t="s">
        <v>469</v>
      </c>
      <c r="E446" s="117" t="s">
        <v>349</v>
      </c>
      <c r="F446" s="117"/>
      <c r="G446" s="117"/>
      <c r="H446" s="117"/>
      <c r="I446" s="118">
        <v>19897.0</v>
      </c>
      <c r="J446" s="117" t="s">
        <v>842</v>
      </c>
      <c r="K446" s="117" t="s">
        <v>470</v>
      </c>
      <c r="L446" s="119">
        <v>45812.0</v>
      </c>
      <c r="M446" s="117" t="s">
        <v>351</v>
      </c>
      <c r="N446" s="118">
        <v>6.0</v>
      </c>
      <c r="O446" s="117" t="s">
        <v>352</v>
      </c>
      <c r="P446" s="117" t="s">
        <v>975</v>
      </c>
      <c r="Q446" s="118">
        <v>-5388.762201476179</v>
      </c>
      <c r="R446" s="118"/>
      <c r="S446" s="118"/>
      <c r="T446" s="118"/>
      <c r="U446" s="118"/>
      <c r="V446" s="118">
        <v>-5388.762201476179</v>
      </c>
      <c r="W446" s="118"/>
      <c r="X446" s="118"/>
      <c r="Y446" s="118"/>
      <c r="Z446" s="118"/>
      <c r="AA446" s="118"/>
      <c r="AB446" s="118"/>
      <c r="AC446" s="118"/>
      <c r="AD446" s="118"/>
      <c r="AE446" s="118"/>
      <c r="AF446" s="118"/>
      <c r="AG446" s="118">
        <v>0.0</v>
      </c>
      <c r="AH446" s="118">
        <v>0.0</v>
      </c>
      <c r="AI446" s="118"/>
      <c r="AJ446" s="118"/>
      <c r="AK446" s="118"/>
      <c r="AL446" s="118"/>
      <c r="AM446" s="118"/>
      <c r="AN446" s="118"/>
      <c r="AO446" s="118"/>
      <c r="AP446" s="118"/>
      <c r="AQ446" s="118"/>
      <c r="AR446" s="118"/>
      <c r="AS446" s="118"/>
      <c r="AT446" s="118"/>
      <c r="AU446" s="118"/>
      <c r="AV446" s="118"/>
      <c r="AW446" s="118">
        <v>4118.852292892614</v>
      </c>
      <c r="AX446" s="118">
        <v>-12391.954681213336</v>
      </c>
      <c r="AY446" s="118">
        <v>5122.875510901235</v>
      </c>
      <c r="AZ446" s="118">
        <v>-7541.33418499867</v>
      </c>
      <c r="BA446" s="118">
        <v>1229.4239544323855</v>
      </c>
      <c r="BB446" s="118">
        <v>-6870.539126310505</v>
      </c>
      <c r="BC446" s="118">
        <v>2928.109551236874</v>
      </c>
      <c r="BD446" s="118">
        <v>-5670.949278018519</v>
      </c>
      <c r="BE446" s="118">
        <v>4785.237545237942</v>
      </c>
      <c r="BF446" s="118">
        <v>-7683.512990334417</v>
      </c>
      <c r="BG446" s="118"/>
      <c r="BH446" s="118"/>
      <c r="BI446" s="118"/>
      <c r="BJ446" s="118"/>
      <c r="BK446" s="118"/>
      <c r="BL446" s="118"/>
      <c r="BM446" s="118"/>
      <c r="BN446" s="118"/>
      <c r="BO446" s="118">
        <v>0.0</v>
      </c>
      <c r="BP446" s="118">
        <v>0.0</v>
      </c>
      <c r="BQ446" s="118"/>
      <c r="BR446" s="118"/>
      <c r="BS446" s="118">
        <v>0.0</v>
      </c>
      <c r="BT446" s="118">
        <v>0.0</v>
      </c>
      <c r="BU446" s="118">
        <v>0.0</v>
      </c>
      <c r="BV446" s="118">
        <v>0.0</v>
      </c>
      <c r="BW446" s="118"/>
      <c r="BX446" s="118"/>
      <c r="BY446" s="118"/>
      <c r="BZ446" s="118"/>
      <c r="CA446" s="119">
        <v>45812.0</v>
      </c>
      <c r="CB446" s="117" t="s">
        <v>354</v>
      </c>
      <c r="CC446" s="117" t="s">
        <v>471</v>
      </c>
      <c r="CD446" s="117" t="s">
        <v>472</v>
      </c>
      <c r="CE446" s="118">
        <v>10493.6</v>
      </c>
      <c r="CF446" s="118">
        <v>25.0</v>
      </c>
      <c r="CG446" s="118">
        <v>23.0</v>
      </c>
      <c r="CH446" s="117" t="s">
        <v>24</v>
      </c>
      <c r="CI446" s="117"/>
      <c r="CJ446" s="117"/>
      <c r="CK446" s="117" t="s">
        <v>372</v>
      </c>
      <c r="CL446" s="119">
        <v>46178.0</v>
      </c>
      <c r="CM446" s="117" t="s">
        <v>358</v>
      </c>
    </row>
    <row r="447">
      <c r="A447" s="114" t="s">
        <v>510</v>
      </c>
      <c r="B447" s="114" t="s">
        <v>511</v>
      </c>
      <c r="C447" s="114" t="s">
        <v>25</v>
      </c>
      <c r="D447" s="114" t="s">
        <v>437</v>
      </c>
      <c r="E447" s="114" t="s">
        <v>349</v>
      </c>
      <c r="F447" s="114"/>
      <c r="G447" s="114"/>
      <c r="H447" s="114"/>
      <c r="I447" s="115">
        <v>21806.0</v>
      </c>
      <c r="J447" s="114" t="s">
        <v>844</v>
      </c>
      <c r="K447" s="114" t="s">
        <v>438</v>
      </c>
      <c r="L447" s="116">
        <v>45812.0</v>
      </c>
      <c r="M447" s="114" t="s">
        <v>351</v>
      </c>
      <c r="N447" s="115">
        <v>6.0</v>
      </c>
      <c r="O447" s="114" t="s">
        <v>352</v>
      </c>
      <c r="P447" s="114" t="s">
        <v>975</v>
      </c>
      <c r="Q447" s="115">
        <v>1610.5057982065055</v>
      </c>
      <c r="R447" s="115"/>
      <c r="S447" s="115"/>
      <c r="T447" s="115"/>
      <c r="U447" s="115"/>
      <c r="V447" s="115">
        <v>1610.5057982065055</v>
      </c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>
        <v>0.0</v>
      </c>
      <c r="AH447" s="115">
        <v>0.0</v>
      </c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  <c r="AW447" s="115">
        <v>8427.37736055612</v>
      </c>
      <c r="AX447" s="115">
        <v>-10069.48904208681</v>
      </c>
      <c r="AY447" s="115">
        <v>4538.245240400056</v>
      </c>
      <c r="AZ447" s="115">
        <v>-5827.349560737332</v>
      </c>
      <c r="BA447" s="115">
        <v>6227.586557022903</v>
      </c>
      <c r="BB447" s="115">
        <v>-7959.135531259033</v>
      </c>
      <c r="BC447" s="115">
        <v>3421.9031669407996</v>
      </c>
      <c r="BD447" s="115">
        <v>-8985.724549080596</v>
      </c>
      <c r="BE447" s="115">
        <v>6678.044811779355</v>
      </c>
      <c r="BF447" s="115">
        <v>-2845.7724038756874</v>
      </c>
      <c r="BG447" s="115"/>
      <c r="BH447" s="115"/>
      <c r="BI447" s="115"/>
      <c r="BJ447" s="115"/>
      <c r="BK447" s="115"/>
      <c r="BL447" s="115"/>
      <c r="BM447" s="115"/>
      <c r="BN447" s="115"/>
      <c r="BO447" s="115">
        <v>0.0</v>
      </c>
      <c r="BP447" s="115">
        <v>0.0</v>
      </c>
      <c r="BQ447" s="115"/>
      <c r="BR447" s="115"/>
      <c r="BS447" s="115">
        <v>0.0</v>
      </c>
      <c r="BT447" s="115">
        <v>0.0</v>
      </c>
      <c r="BU447" s="115">
        <v>0.0</v>
      </c>
      <c r="BV447" s="115">
        <v>0.0</v>
      </c>
      <c r="BW447" s="115"/>
      <c r="BX447" s="115"/>
      <c r="BY447" s="115"/>
      <c r="BZ447" s="115"/>
      <c r="CA447" s="116">
        <v>45812.0</v>
      </c>
      <c r="CB447" s="114" t="s">
        <v>354</v>
      </c>
      <c r="CC447" s="114" t="s">
        <v>466</v>
      </c>
      <c r="CD447" s="114" t="s">
        <v>467</v>
      </c>
      <c r="CE447" s="115">
        <v>15566.46</v>
      </c>
      <c r="CF447" s="115">
        <v>25.0</v>
      </c>
      <c r="CG447" s="115">
        <v>23.0</v>
      </c>
      <c r="CH447" s="114" t="s">
        <v>247</v>
      </c>
      <c r="CI447" s="114"/>
      <c r="CJ447" s="114"/>
      <c r="CK447" s="114" t="s">
        <v>357</v>
      </c>
      <c r="CL447" s="116">
        <v>46178.0</v>
      </c>
      <c r="CM447" s="114" t="s">
        <v>358</v>
      </c>
    </row>
    <row r="448">
      <c r="A448" s="117" t="s">
        <v>476</v>
      </c>
      <c r="B448" s="117" t="s">
        <v>161</v>
      </c>
      <c r="C448" s="117" t="s">
        <v>24</v>
      </c>
      <c r="D448" s="117" t="s">
        <v>469</v>
      </c>
      <c r="E448" s="117" t="s">
        <v>349</v>
      </c>
      <c r="F448" s="117"/>
      <c r="G448" s="117"/>
      <c r="H448" s="117"/>
      <c r="I448" s="118">
        <v>19933.0</v>
      </c>
      <c r="J448" s="117" t="s">
        <v>832</v>
      </c>
      <c r="K448" s="117" t="s">
        <v>470</v>
      </c>
      <c r="L448" s="119">
        <v>45812.0</v>
      </c>
      <c r="M448" s="117" t="s">
        <v>351</v>
      </c>
      <c r="N448" s="118">
        <v>6.0</v>
      </c>
      <c r="O448" s="117" t="s">
        <v>352</v>
      </c>
      <c r="P448" s="117" t="s">
        <v>975</v>
      </c>
      <c r="Q448" s="118">
        <v>-3303.7317752918752</v>
      </c>
      <c r="R448" s="118"/>
      <c r="S448" s="118"/>
      <c r="T448" s="118"/>
      <c r="U448" s="118"/>
      <c r="V448" s="118">
        <v>-3303.7317752918752</v>
      </c>
      <c r="W448" s="118"/>
      <c r="X448" s="118"/>
      <c r="Y448" s="118"/>
      <c r="Z448" s="118"/>
      <c r="AA448" s="118"/>
      <c r="AB448" s="118"/>
      <c r="AC448" s="118"/>
      <c r="AD448" s="118"/>
      <c r="AE448" s="118"/>
      <c r="AF448" s="118"/>
      <c r="AG448" s="118">
        <v>0.0</v>
      </c>
      <c r="AH448" s="118">
        <v>0.0</v>
      </c>
      <c r="AI448" s="118"/>
      <c r="AJ448" s="118"/>
      <c r="AK448" s="118"/>
      <c r="AL448" s="118"/>
      <c r="AM448" s="118"/>
      <c r="AN448" s="118"/>
      <c r="AO448" s="118"/>
      <c r="AP448" s="118"/>
      <c r="AQ448" s="118"/>
      <c r="AR448" s="118"/>
      <c r="AS448" s="118"/>
      <c r="AT448" s="118"/>
      <c r="AU448" s="118"/>
      <c r="AV448" s="118"/>
      <c r="AW448" s="118">
        <v>41610.436587676595</v>
      </c>
      <c r="AX448" s="118">
        <v>-38987.72152277459</v>
      </c>
      <c r="AY448" s="118">
        <v>33108.78813656875</v>
      </c>
      <c r="AZ448" s="118">
        <v>-26293.289478864128</v>
      </c>
      <c r="BA448" s="118">
        <v>23174.29093167372</v>
      </c>
      <c r="BB448" s="118">
        <v>-21137.837274508005</v>
      </c>
      <c r="BC448" s="118">
        <v>10796.368277393169</v>
      </c>
      <c r="BD448" s="118">
        <v>-18267.757138041743</v>
      </c>
      <c r="BE448" s="118">
        <v>22518.368046350388</v>
      </c>
      <c r="BF448" s="118">
        <v>-13010.525528536094</v>
      </c>
      <c r="BG448" s="118"/>
      <c r="BH448" s="118"/>
      <c r="BI448" s="118"/>
      <c r="BJ448" s="118"/>
      <c r="BK448" s="118"/>
      <c r="BL448" s="118"/>
      <c r="BM448" s="118"/>
      <c r="BN448" s="118"/>
      <c r="BO448" s="118">
        <v>0.0</v>
      </c>
      <c r="BP448" s="118">
        <v>0.0</v>
      </c>
      <c r="BQ448" s="118"/>
      <c r="BR448" s="118"/>
      <c r="BS448" s="118">
        <v>0.0</v>
      </c>
      <c r="BT448" s="118">
        <v>0.0</v>
      </c>
      <c r="BU448" s="118">
        <v>0.0</v>
      </c>
      <c r="BV448" s="118">
        <v>0.0</v>
      </c>
      <c r="BW448" s="118"/>
      <c r="BX448" s="118"/>
      <c r="BY448" s="118"/>
      <c r="BZ448" s="118"/>
      <c r="CA448" s="119">
        <v>45812.0</v>
      </c>
      <c r="CB448" s="117" t="s">
        <v>354</v>
      </c>
      <c r="CC448" s="117" t="s">
        <v>471</v>
      </c>
      <c r="CD448" s="117" t="s">
        <v>472</v>
      </c>
      <c r="CE448" s="118">
        <v>4198.28</v>
      </c>
      <c r="CF448" s="118">
        <v>25.0</v>
      </c>
      <c r="CG448" s="118">
        <v>23.0</v>
      </c>
      <c r="CH448" s="117" t="s">
        <v>24</v>
      </c>
      <c r="CI448" s="117"/>
      <c r="CJ448" s="117"/>
      <c r="CK448" s="117" t="s">
        <v>372</v>
      </c>
      <c r="CL448" s="119">
        <v>46178.0</v>
      </c>
      <c r="CM448" s="117" t="s">
        <v>358</v>
      </c>
    </row>
    <row r="449">
      <c r="A449" s="114" t="s">
        <v>510</v>
      </c>
      <c r="B449" s="114" t="s">
        <v>822</v>
      </c>
      <c r="C449" s="114" t="s">
        <v>25</v>
      </c>
      <c r="D449" s="114" t="s">
        <v>437</v>
      </c>
      <c r="E449" s="114" t="s">
        <v>349</v>
      </c>
      <c r="F449" s="114"/>
      <c r="G449" s="114"/>
      <c r="H449" s="114"/>
      <c r="I449" s="115">
        <v>21768.0</v>
      </c>
      <c r="J449" s="114" t="s">
        <v>837</v>
      </c>
      <c r="K449" s="114" t="s">
        <v>438</v>
      </c>
      <c r="L449" s="116">
        <v>45812.0</v>
      </c>
      <c r="M449" s="114" t="s">
        <v>428</v>
      </c>
      <c r="N449" s="115">
        <v>6.0</v>
      </c>
      <c r="O449" s="114" t="s">
        <v>352</v>
      </c>
      <c r="P449" s="114" t="s">
        <v>975</v>
      </c>
      <c r="Q449" s="115">
        <v>0.0</v>
      </c>
      <c r="R449" s="115"/>
      <c r="S449" s="115"/>
      <c r="T449" s="115"/>
      <c r="U449" s="115"/>
      <c r="V449" s="115">
        <v>0.0</v>
      </c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>
        <v>0.0</v>
      </c>
      <c r="AH449" s="115">
        <v>0.0</v>
      </c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  <c r="AW449" s="115">
        <v>7050.012358095435</v>
      </c>
      <c r="AX449" s="115">
        <v>-775.856076977285</v>
      </c>
      <c r="AY449" s="115">
        <v>8585.319759325379</v>
      </c>
      <c r="AZ449" s="115">
        <v>-690.8528977527768</v>
      </c>
      <c r="BA449" s="115">
        <v>128.8397628329361</v>
      </c>
      <c r="BB449" s="115">
        <v>-2660.939799604498</v>
      </c>
      <c r="BC449" s="115">
        <v>904.6482729523134</v>
      </c>
      <c r="BD449" s="115">
        <v>-1810.7820008117624</v>
      </c>
      <c r="BE449" s="115">
        <v>676.6684435561189</v>
      </c>
      <c r="BF449" s="115">
        <v>-2302.6347524682324</v>
      </c>
      <c r="BG449" s="115"/>
      <c r="BH449" s="115"/>
      <c r="BI449" s="115"/>
      <c r="BJ449" s="115"/>
      <c r="BK449" s="115"/>
      <c r="BL449" s="115"/>
      <c r="BM449" s="115"/>
      <c r="BN449" s="115"/>
      <c r="BO449" s="115">
        <v>0.0</v>
      </c>
      <c r="BP449" s="115">
        <v>0.0</v>
      </c>
      <c r="BQ449" s="115"/>
      <c r="BR449" s="115"/>
      <c r="BS449" s="115">
        <v>0.0</v>
      </c>
      <c r="BT449" s="115">
        <v>0.0</v>
      </c>
      <c r="BU449" s="115">
        <v>0.0</v>
      </c>
      <c r="BV449" s="115">
        <v>0.0</v>
      </c>
      <c r="BW449" s="115"/>
      <c r="BX449" s="115"/>
      <c r="BY449" s="115"/>
      <c r="BZ449" s="115"/>
      <c r="CA449" s="116">
        <v>45812.0</v>
      </c>
      <c r="CB449" s="114" t="s">
        <v>354</v>
      </c>
      <c r="CC449" s="114" t="s">
        <v>466</v>
      </c>
      <c r="CD449" s="114" t="s">
        <v>767</v>
      </c>
      <c r="CE449" s="115">
        <v>3823.89</v>
      </c>
      <c r="CF449" s="115">
        <v>25.0</v>
      </c>
      <c r="CG449" s="115">
        <v>23.0</v>
      </c>
      <c r="CH449" s="114" t="s">
        <v>247</v>
      </c>
      <c r="CI449" s="114"/>
      <c r="CJ449" s="114"/>
      <c r="CK449" s="114"/>
      <c r="CL449" s="116">
        <v>46178.0</v>
      </c>
      <c r="CM449" s="114" t="s">
        <v>358</v>
      </c>
    </row>
    <row r="450">
      <c r="A450" s="117" t="s">
        <v>510</v>
      </c>
      <c r="B450" s="117" t="s">
        <v>819</v>
      </c>
      <c r="C450" s="117" t="s">
        <v>25</v>
      </c>
      <c r="D450" s="117" t="s">
        <v>437</v>
      </c>
      <c r="E450" s="117" t="s">
        <v>349</v>
      </c>
      <c r="F450" s="117"/>
      <c r="G450" s="117"/>
      <c r="H450" s="117"/>
      <c r="I450" s="118">
        <v>21800.0</v>
      </c>
      <c r="J450" s="117" t="s">
        <v>845</v>
      </c>
      <c r="K450" s="117" t="s">
        <v>438</v>
      </c>
      <c r="L450" s="119">
        <v>45812.0</v>
      </c>
      <c r="M450" s="117" t="s">
        <v>351</v>
      </c>
      <c r="N450" s="118">
        <v>6.0</v>
      </c>
      <c r="O450" s="117" t="s">
        <v>352</v>
      </c>
      <c r="P450" s="117" t="s">
        <v>975</v>
      </c>
      <c r="Q450" s="118">
        <v>-3208.792954951321</v>
      </c>
      <c r="R450" s="118"/>
      <c r="S450" s="118"/>
      <c r="T450" s="118"/>
      <c r="U450" s="118"/>
      <c r="V450" s="118">
        <v>-3208.792954951321</v>
      </c>
      <c r="W450" s="118"/>
      <c r="X450" s="118"/>
      <c r="Y450" s="118"/>
      <c r="Z450" s="118"/>
      <c r="AA450" s="118"/>
      <c r="AB450" s="118"/>
      <c r="AC450" s="118"/>
      <c r="AD450" s="118"/>
      <c r="AE450" s="118"/>
      <c r="AF450" s="118"/>
      <c r="AG450" s="118">
        <v>0.0</v>
      </c>
      <c r="AH450" s="118">
        <v>0.0</v>
      </c>
      <c r="AI450" s="118"/>
      <c r="AJ450" s="118"/>
      <c r="AK450" s="118"/>
      <c r="AL450" s="118"/>
      <c r="AM450" s="118"/>
      <c r="AN450" s="118"/>
      <c r="AO450" s="118"/>
      <c r="AP450" s="118"/>
      <c r="AQ450" s="118"/>
      <c r="AR450" s="118"/>
      <c r="AS450" s="118"/>
      <c r="AT450" s="118"/>
      <c r="AU450" s="118"/>
      <c r="AV450" s="118"/>
      <c r="AW450" s="118">
        <v>4148.649904174299</v>
      </c>
      <c r="AX450" s="118">
        <v>-7454.265217880513</v>
      </c>
      <c r="AY450" s="118">
        <v>3615.3689080809154</v>
      </c>
      <c r="AZ450" s="118">
        <v>-10114.98437115076</v>
      </c>
      <c r="BA450" s="118">
        <v>1543.5801774273737</v>
      </c>
      <c r="BB450" s="118">
        <v>-2076.329712368487</v>
      </c>
      <c r="BC450" s="118">
        <v>304.96356708703775</v>
      </c>
      <c r="BD450" s="118">
        <v>-6037.394555557456</v>
      </c>
      <c r="BE450" s="118">
        <v>5553.355262235244</v>
      </c>
      <c r="BF450" s="118">
        <v>-353.67380870593837</v>
      </c>
      <c r="BG450" s="118"/>
      <c r="BH450" s="118"/>
      <c r="BI450" s="118"/>
      <c r="BJ450" s="118"/>
      <c r="BK450" s="118"/>
      <c r="BL450" s="118"/>
      <c r="BM450" s="118"/>
      <c r="BN450" s="118"/>
      <c r="BO450" s="118">
        <v>0.0</v>
      </c>
      <c r="BP450" s="118">
        <v>0.0</v>
      </c>
      <c r="BQ450" s="118"/>
      <c r="BR450" s="118"/>
      <c r="BS450" s="118">
        <v>0.0</v>
      </c>
      <c r="BT450" s="118">
        <v>0.0</v>
      </c>
      <c r="BU450" s="118">
        <v>0.0</v>
      </c>
      <c r="BV450" s="118">
        <v>0.0</v>
      </c>
      <c r="BW450" s="118"/>
      <c r="BX450" s="118"/>
      <c r="BY450" s="118"/>
      <c r="BZ450" s="118"/>
      <c r="CA450" s="119">
        <v>45812.0</v>
      </c>
      <c r="CB450" s="117" t="s">
        <v>354</v>
      </c>
      <c r="CC450" s="117" t="s">
        <v>466</v>
      </c>
      <c r="CD450" s="117" t="s">
        <v>467</v>
      </c>
      <c r="CE450" s="118">
        <v>18921.77</v>
      </c>
      <c r="CF450" s="118">
        <v>25.0</v>
      </c>
      <c r="CG450" s="118">
        <v>23.0</v>
      </c>
      <c r="CH450" s="117" t="s">
        <v>247</v>
      </c>
      <c r="CI450" s="117"/>
      <c r="CJ450" s="117"/>
      <c r="CK450" s="117" t="s">
        <v>372</v>
      </c>
      <c r="CL450" s="119">
        <v>46178.0</v>
      </c>
      <c r="CM450" s="117" t="s">
        <v>358</v>
      </c>
    </row>
    <row r="451">
      <c r="A451" s="114" t="s">
        <v>496</v>
      </c>
      <c r="B451" s="114" t="s">
        <v>512</v>
      </c>
      <c r="C451" s="114" t="s">
        <v>27</v>
      </c>
      <c r="D451" s="114" t="s">
        <v>490</v>
      </c>
      <c r="E451" s="114" t="s">
        <v>349</v>
      </c>
      <c r="F451" s="114"/>
      <c r="G451" s="114"/>
      <c r="H451" s="114"/>
      <c r="I451" s="115">
        <v>21295.0</v>
      </c>
      <c r="J451" s="114" t="s">
        <v>867</v>
      </c>
      <c r="K451" s="114" t="s">
        <v>491</v>
      </c>
      <c r="L451" s="116">
        <v>45812.0</v>
      </c>
      <c r="M451" s="114" t="s">
        <v>351</v>
      </c>
      <c r="N451" s="115">
        <v>6.0</v>
      </c>
      <c r="O451" s="114" t="s">
        <v>352</v>
      </c>
      <c r="P451" s="114" t="s">
        <v>975</v>
      </c>
      <c r="Q451" s="115">
        <v>-161.6980453910004</v>
      </c>
      <c r="R451" s="115"/>
      <c r="S451" s="115"/>
      <c r="T451" s="115"/>
      <c r="U451" s="115"/>
      <c r="V451" s="115">
        <v>-161.6980453910004</v>
      </c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>
        <v>0.0</v>
      </c>
      <c r="AH451" s="115">
        <v>0.0</v>
      </c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>
        <v>30720.76609654235</v>
      </c>
      <c r="AX451" s="115">
        <v>-21303.38117294009</v>
      </c>
      <c r="AY451" s="115">
        <v>26074.108702552006</v>
      </c>
      <c r="AZ451" s="115">
        <v>-9066.421323543134</v>
      </c>
      <c r="BA451" s="115">
        <v>13854.485218116766</v>
      </c>
      <c r="BB451" s="115">
        <v>-11328.131768980427</v>
      </c>
      <c r="BC451" s="115">
        <v>14852.288452374956</v>
      </c>
      <c r="BD451" s="115">
        <v>-17877.717942924057</v>
      </c>
      <c r="BE451" s="115">
        <v>18075.18674339659</v>
      </c>
      <c r="BF451" s="115">
        <v>-12523.403803711151</v>
      </c>
      <c r="BG451" s="115"/>
      <c r="BH451" s="115"/>
      <c r="BI451" s="115"/>
      <c r="BJ451" s="115"/>
      <c r="BK451" s="115"/>
      <c r="BL451" s="115"/>
      <c r="BM451" s="115"/>
      <c r="BN451" s="115"/>
      <c r="BO451" s="115">
        <v>0.0</v>
      </c>
      <c r="BP451" s="115">
        <v>0.0</v>
      </c>
      <c r="BQ451" s="115"/>
      <c r="BR451" s="115"/>
      <c r="BS451" s="115">
        <v>0.0</v>
      </c>
      <c r="BT451" s="115">
        <v>0.0</v>
      </c>
      <c r="BU451" s="115">
        <v>0.0</v>
      </c>
      <c r="BV451" s="115">
        <v>0.0</v>
      </c>
      <c r="BW451" s="115"/>
      <c r="BX451" s="115"/>
      <c r="BY451" s="115"/>
      <c r="BZ451" s="115"/>
      <c r="CA451" s="116">
        <v>45812.0</v>
      </c>
      <c r="CB451" s="114" t="s">
        <v>369</v>
      </c>
      <c r="CC451" s="114" t="s">
        <v>370</v>
      </c>
      <c r="CD451" s="114" t="s">
        <v>492</v>
      </c>
      <c r="CE451" s="115">
        <v>7628.64</v>
      </c>
      <c r="CF451" s="115">
        <v>25.0</v>
      </c>
      <c r="CG451" s="115">
        <v>23.0</v>
      </c>
      <c r="CH451" s="114" t="s">
        <v>247</v>
      </c>
      <c r="CI451" s="114"/>
      <c r="CJ451" s="114"/>
      <c r="CK451" s="114" t="s">
        <v>372</v>
      </c>
      <c r="CL451" s="116">
        <v>46178.0</v>
      </c>
      <c r="CM451" s="114" t="s">
        <v>358</v>
      </c>
    </row>
    <row r="452">
      <c r="A452" s="117" t="s">
        <v>595</v>
      </c>
      <c r="B452" s="117" t="s">
        <v>128</v>
      </c>
      <c r="C452" s="117" t="s">
        <v>24</v>
      </c>
      <c r="D452" s="117" t="s">
        <v>469</v>
      </c>
      <c r="E452" s="117" t="s">
        <v>349</v>
      </c>
      <c r="F452" s="117"/>
      <c r="G452" s="117"/>
      <c r="H452" s="117"/>
      <c r="I452" s="118">
        <v>19937.0</v>
      </c>
      <c r="J452" s="117" t="s">
        <v>845</v>
      </c>
      <c r="K452" s="117" t="s">
        <v>470</v>
      </c>
      <c r="L452" s="119">
        <v>45812.0</v>
      </c>
      <c r="M452" s="117" t="s">
        <v>351</v>
      </c>
      <c r="N452" s="118">
        <v>6.0</v>
      </c>
      <c r="O452" s="117" t="s">
        <v>352</v>
      </c>
      <c r="P452" s="117" t="s">
        <v>975</v>
      </c>
      <c r="Q452" s="118">
        <v>-3674.289246723656</v>
      </c>
      <c r="R452" s="118"/>
      <c r="S452" s="118"/>
      <c r="T452" s="118"/>
      <c r="U452" s="118"/>
      <c r="V452" s="118">
        <v>-3674.289246723656</v>
      </c>
      <c r="W452" s="118"/>
      <c r="X452" s="118"/>
      <c r="Y452" s="118"/>
      <c r="Z452" s="118"/>
      <c r="AA452" s="118"/>
      <c r="AB452" s="118"/>
      <c r="AC452" s="118"/>
      <c r="AD452" s="118"/>
      <c r="AE452" s="118"/>
      <c r="AF452" s="118"/>
      <c r="AG452" s="118">
        <v>0.0</v>
      </c>
      <c r="AH452" s="118">
        <v>0.0</v>
      </c>
      <c r="AI452" s="118"/>
      <c r="AJ452" s="118"/>
      <c r="AK452" s="118"/>
      <c r="AL452" s="118"/>
      <c r="AM452" s="118"/>
      <c r="AN452" s="118"/>
      <c r="AO452" s="118"/>
      <c r="AP452" s="118"/>
      <c r="AQ452" s="118"/>
      <c r="AR452" s="118"/>
      <c r="AS452" s="118"/>
      <c r="AT452" s="118"/>
      <c r="AU452" s="118"/>
      <c r="AV452" s="118"/>
      <c r="AW452" s="118">
        <v>4148.649904174299</v>
      </c>
      <c r="AX452" s="118">
        <v>-7454.265217880513</v>
      </c>
      <c r="AY452" s="118">
        <v>3615.3689080809154</v>
      </c>
      <c r="AZ452" s="118">
        <v>-10114.98437115076</v>
      </c>
      <c r="BA452" s="118">
        <v>1543.5801774273737</v>
      </c>
      <c r="BB452" s="118">
        <v>-2076.329712368487</v>
      </c>
      <c r="BC452" s="118">
        <v>304.96356708703775</v>
      </c>
      <c r="BD452" s="118">
        <v>-6037.394555557456</v>
      </c>
      <c r="BE452" s="118">
        <v>5553.355262235244</v>
      </c>
      <c r="BF452" s="118">
        <v>-353.67380870593837</v>
      </c>
      <c r="BG452" s="118"/>
      <c r="BH452" s="118"/>
      <c r="BI452" s="118"/>
      <c r="BJ452" s="118"/>
      <c r="BK452" s="118"/>
      <c r="BL452" s="118"/>
      <c r="BM452" s="118"/>
      <c r="BN452" s="118"/>
      <c r="BO452" s="118">
        <v>0.0</v>
      </c>
      <c r="BP452" s="118">
        <v>0.0</v>
      </c>
      <c r="BQ452" s="118"/>
      <c r="BR452" s="118"/>
      <c r="BS452" s="118">
        <v>0.0</v>
      </c>
      <c r="BT452" s="118">
        <v>0.0</v>
      </c>
      <c r="BU452" s="118">
        <v>0.0</v>
      </c>
      <c r="BV452" s="118">
        <v>0.0</v>
      </c>
      <c r="BW452" s="118"/>
      <c r="BX452" s="118"/>
      <c r="BY452" s="118"/>
      <c r="BZ452" s="118"/>
      <c r="CA452" s="119">
        <v>45812.0</v>
      </c>
      <c r="CB452" s="117" t="s">
        <v>354</v>
      </c>
      <c r="CC452" s="117" t="s">
        <v>471</v>
      </c>
      <c r="CD452" s="117" t="s">
        <v>472</v>
      </c>
      <c r="CE452" s="118">
        <v>18633.21</v>
      </c>
      <c r="CF452" s="118">
        <v>25.0</v>
      </c>
      <c r="CG452" s="118">
        <v>23.0</v>
      </c>
      <c r="CH452" s="117" t="s">
        <v>24</v>
      </c>
      <c r="CI452" s="117"/>
      <c r="CJ452" s="117"/>
      <c r="CK452" s="117" t="s">
        <v>372</v>
      </c>
      <c r="CL452" s="119">
        <v>46178.0</v>
      </c>
      <c r="CM452" s="117" t="s">
        <v>358</v>
      </c>
    </row>
    <row r="453">
      <c r="A453" s="114" t="s">
        <v>592</v>
      </c>
      <c r="B453" s="114" t="s">
        <v>821</v>
      </c>
      <c r="C453" s="114" t="s">
        <v>25</v>
      </c>
      <c r="D453" s="114" t="s">
        <v>437</v>
      </c>
      <c r="E453" s="114" t="s">
        <v>349</v>
      </c>
      <c r="F453" s="114"/>
      <c r="G453" s="114"/>
      <c r="H453" s="114"/>
      <c r="I453" s="115">
        <v>21760.0</v>
      </c>
      <c r="J453" s="114" t="s">
        <v>843</v>
      </c>
      <c r="K453" s="114" t="s">
        <v>438</v>
      </c>
      <c r="L453" s="116">
        <v>45812.0</v>
      </c>
      <c r="M453" s="114" t="s">
        <v>351</v>
      </c>
      <c r="N453" s="115">
        <v>6.0</v>
      </c>
      <c r="O453" s="114" t="s">
        <v>352</v>
      </c>
      <c r="P453" s="114" t="s">
        <v>975</v>
      </c>
      <c r="Q453" s="115">
        <v>268.78809365298076</v>
      </c>
      <c r="R453" s="115"/>
      <c r="S453" s="115"/>
      <c r="T453" s="115"/>
      <c r="U453" s="115"/>
      <c r="V453" s="115">
        <v>268.78809365298076</v>
      </c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>
        <v>0.0</v>
      </c>
      <c r="AH453" s="115">
        <v>0.0</v>
      </c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>
        <v>2324.424710844839</v>
      </c>
      <c r="AX453" s="115">
        <v>-2820.5199981861197</v>
      </c>
      <c r="AY453" s="115">
        <v>1239.3689482210889</v>
      </c>
      <c r="AZ453" s="115">
        <v>-4290.694927733957</v>
      </c>
      <c r="BA453" s="115">
        <v>3116.868852102074</v>
      </c>
      <c r="BB453" s="115">
        <v>-1547.6069199294816</v>
      </c>
      <c r="BC453" s="115">
        <v>5171.170587376149</v>
      </c>
      <c r="BD453" s="115">
        <v>-4980.266754182849</v>
      </c>
      <c r="BE453" s="115">
        <v>3943.710634909486</v>
      </c>
      <c r="BF453" s="115">
        <v>-2565.3525359301925</v>
      </c>
      <c r="BG453" s="115"/>
      <c r="BH453" s="115"/>
      <c r="BI453" s="115"/>
      <c r="BJ453" s="115"/>
      <c r="BK453" s="115"/>
      <c r="BL453" s="115"/>
      <c r="BM453" s="115"/>
      <c r="BN453" s="115"/>
      <c r="BO453" s="115">
        <v>0.0</v>
      </c>
      <c r="BP453" s="115">
        <v>0.0</v>
      </c>
      <c r="BQ453" s="115"/>
      <c r="BR453" s="115"/>
      <c r="BS453" s="115">
        <v>0.0</v>
      </c>
      <c r="BT453" s="115">
        <v>0.0</v>
      </c>
      <c r="BU453" s="115">
        <v>0.0</v>
      </c>
      <c r="BV453" s="115">
        <v>0.0</v>
      </c>
      <c r="BW453" s="115"/>
      <c r="BX453" s="115"/>
      <c r="BY453" s="115"/>
      <c r="BZ453" s="115"/>
      <c r="CA453" s="116">
        <v>45812.0</v>
      </c>
      <c r="CB453" s="114" t="s">
        <v>354</v>
      </c>
      <c r="CC453" s="114" t="s">
        <v>466</v>
      </c>
      <c r="CD453" s="114" t="s">
        <v>467</v>
      </c>
      <c r="CE453" s="115">
        <v>14385.45</v>
      </c>
      <c r="CF453" s="115">
        <v>25.0</v>
      </c>
      <c r="CG453" s="115">
        <v>23.0</v>
      </c>
      <c r="CH453" s="114" t="s">
        <v>247</v>
      </c>
      <c r="CI453" s="114"/>
      <c r="CJ453" s="114"/>
      <c r="CK453" s="114" t="s">
        <v>357</v>
      </c>
      <c r="CL453" s="116">
        <v>46178.0</v>
      </c>
      <c r="CM453" s="114" t="s">
        <v>358</v>
      </c>
    </row>
    <row r="454">
      <c r="A454" s="117" t="s">
        <v>476</v>
      </c>
      <c r="B454" s="117" t="s">
        <v>115</v>
      </c>
      <c r="C454" s="117" t="s">
        <v>24</v>
      </c>
      <c r="D454" s="117" t="s">
        <v>469</v>
      </c>
      <c r="E454" s="117" t="s">
        <v>349</v>
      </c>
      <c r="F454" s="117"/>
      <c r="G454" s="117"/>
      <c r="H454" s="117"/>
      <c r="I454" s="118">
        <v>19893.0</v>
      </c>
      <c r="J454" s="117" t="s">
        <v>844</v>
      </c>
      <c r="K454" s="117" t="s">
        <v>470</v>
      </c>
      <c r="L454" s="119">
        <v>45812.0</v>
      </c>
      <c r="M454" s="117" t="s">
        <v>351</v>
      </c>
      <c r="N454" s="118">
        <v>6.0</v>
      </c>
      <c r="O454" s="117" t="s">
        <v>352</v>
      </c>
      <c r="P454" s="117" t="s">
        <v>975</v>
      </c>
      <c r="Q454" s="118">
        <v>1170.8707860071859</v>
      </c>
      <c r="R454" s="118"/>
      <c r="S454" s="118"/>
      <c r="T454" s="118"/>
      <c r="U454" s="118"/>
      <c r="V454" s="118">
        <v>1170.8707860071859</v>
      </c>
      <c r="W454" s="118"/>
      <c r="X454" s="118"/>
      <c r="Y454" s="118"/>
      <c r="Z454" s="118"/>
      <c r="AA454" s="118"/>
      <c r="AB454" s="118"/>
      <c r="AC454" s="118"/>
      <c r="AD454" s="118"/>
      <c r="AE454" s="118"/>
      <c r="AF454" s="118"/>
      <c r="AG454" s="118">
        <v>0.0</v>
      </c>
      <c r="AH454" s="118">
        <v>0.0</v>
      </c>
      <c r="AI454" s="118"/>
      <c r="AJ454" s="118"/>
      <c r="AK454" s="118"/>
      <c r="AL454" s="118"/>
      <c r="AM454" s="118"/>
      <c r="AN454" s="118"/>
      <c r="AO454" s="118"/>
      <c r="AP454" s="118"/>
      <c r="AQ454" s="118"/>
      <c r="AR454" s="118"/>
      <c r="AS454" s="118"/>
      <c r="AT454" s="118"/>
      <c r="AU454" s="118"/>
      <c r="AV454" s="118"/>
      <c r="AW454" s="118">
        <v>8427.37736055612</v>
      </c>
      <c r="AX454" s="118">
        <v>-10069.48904208681</v>
      </c>
      <c r="AY454" s="118">
        <v>4538.245240400056</v>
      </c>
      <c r="AZ454" s="118">
        <v>-5827.349560737332</v>
      </c>
      <c r="BA454" s="118">
        <v>6227.586557022903</v>
      </c>
      <c r="BB454" s="118">
        <v>-7959.135531259033</v>
      </c>
      <c r="BC454" s="118">
        <v>3421.9031669407996</v>
      </c>
      <c r="BD454" s="118">
        <v>-8985.724549080596</v>
      </c>
      <c r="BE454" s="118">
        <v>6678.044811779355</v>
      </c>
      <c r="BF454" s="118">
        <v>-2845.7724038756874</v>
      </c>
      <c r="BG454" s="118"/>
      <c r="BH454" s="118"/>
      <c r="BI454" s="118"/>
      <c r="BJ454" s="118"/>
      <c r="BK454" s="118"/>
      <c r="BL454" s="118"/>
      <c r="BM454" s="118"/>
      <c r="BN454" s="118"/>
      <c r="BO454" s="118">
        <v>0.0</v>
      </c>
      <c r="BP454" s="118">
        <v>0.0</v>
      </c>
      <c r="BQ454" s="118"/>
      <c r="BR454" s="118"/>
      <c r="BS454" s="118">
        <v>0.0</v>
      </c>
      <c r="BT454" s="118">
        <v>0.0</v>
      </c>
      <c r="BU454" s="118">
        <v>0.0</v>
      </c>
      <c r="BV454" s="118">
        <v>0.0</v>
      </c>
      <c r="BW454" s="118"/>
      <c r="BX454" s="118"/>
      <c r="BY454" s="118"/>
      <c r="BZ454" s="118"/>
      <c r="CA454" s="119">
        <v>45812.0</v>
      </c>
      <c r="CB454" s="117" t="s">
        <v>354</v>
      </c>
      <c r="CC454" s="117" t="s">
        <v>471</v>
      </c>
      <c r="CD454" s="117" t="s">
        <v>472</v>
      </c>
      <c r="CE454" s="118">
        <v>25361.96</v>
      </c>
      <c r="CF454" s="118">
        <v>25.0</v>
      </c>
      <c r="CG454" s="118">
        <v>23.0</v>
      </c>
      <c r="CH454" s="117" t="s">
        <v>24</v>
      </c>
      <c r="CI454" s="117"/>
      <c r="CJ454" s="117"/>
      <c r="CK454" s="117" t="s">
        <v>357</v>
      </c>
      <c r="CL454" s="119">
        <v>46178.0</v>
      </c>
      <c r="CM454" s="117" t="s">
        <v>358</v>
      </c>
    </row>
    <row r="455">
      <c r="A455" s="114" t="s">
        <v>488</v>
      </c>
      <c r="B455" s="114" t="s">
        <v>827</v>
      </c>
      <c r="C455" s="114" t="s">
        <v>27</v>
      </c>
      <c r="D455" s="114" t="s">
        <v>490</v>
      </c>
      <c r="E455" s="114" t="s">
        <v>349</v>
      </c>
      <c r="F455" s="114"/>
      <c r="G455" s="114"/>
      <c r="H455" s="114"/>
      <c r="I455" s="115">
        <v>21272.0</v>
      </c>
      <c r="J455" s="114" t="s">
        <v>867</v>
      </c>
      <c r="K455" s="114" t="s">
        <v>491</v>
      </c>
      <c r="L455" s="116">
        <v>45812.0</v>
      </c>
      <c r="M455" s="114" t="s">
        <v>351</v>
      </c>
      <c r="N455" s="115">
        <v>6.0</v>
      </c>
      <c r="O455" s="114" t="s">
        <v>352</v>
      </c>
      <c r="P455" s="114" t="s">
        <v>975</v>
      </c>
      <c r="Q455" s="115">
        <v>770.9215081268999</v>
      </c>
      <c r="R455" s="115"/>
      <c r="S455" s="115"/>
      <c r="T455" s="115"/>
      <c r="U455" s="115"/>
      <c r="V455" s="115">
        <v>770.9215081268999</v>
      </c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>
        <v>0.0</v>
      </c>
      <c r="AH455" s="115">
        <v>0.0</v>
      </c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  <c r="AW455" s="115">
        <v>30720.76609654235</v>
      </c>
      <c r="AX455" s="115">
        <v>-21303.38117294009</v>
      </c>
      <c r="AY455" s="115">
        <v>26074.108702552006</v>
      </c>
      <c r="AZ455" s="115">
        <v>-9066.421323543134</v>
      </c>
      <c r="BA455" s="115">
        <v>13854.485218116766</v>
      </c>
      <c r="BB455" s="115">
        <v>-11328.131768980427</v>
      </c>
      <c r="BC455" s="115">
        <v>14852.288452374956</v>
      </c>
      <c r="BD455" s="115">
        <v>-17877.717942924057</v>
      </c>
      <c r="BE455" s="115">
        <v>18075.18674339659</v>
      </c>
      <c r="BF455" s="115">
        <v>-12523.403803711151</v>
      </c>
      <c r="BG455" s="115"/>
      <c r="BH455" s="115"/>
      <c r="BI455" s="115"/>
      <c r="BJ455" s="115"/>
      <c r="BK455" s="115"/>
      <c r="BL455" s="115"/>
      <c r="BM455" s="115"/>
      <c r="BN455" s="115"/>
      <c r="BO455" s="115">
        <v>0.0</v>
      </c>
      <c r="BP455" s="115">
        <v>0.0</v>
      </c>
      <c r="BQ455" s="115"/>
      <c r="BR455" s="115"/>
      <c r="BS455" s="115">
        <v>0.0</v>
      </c>
      <c r="BT455" s="115">
        <v>0.0</v>
      </c>
      <c r="BU455" s="115">
        <v>0.0</v>
      </c>
      <c r="BV455" s="115">
        <v>0.0</v>
      </c>
      <c r="BW455" s="115"/>
      <c r="BX455" s="115"/>
      <c r="BY455" s="115"/>
      <c r="BZ455" s="115"/>
      <c r="CA455" s="116">
        <v>45812.0</v>
      </c>
      <c r="CB455" s="114" t="s">
        <v>369</v>
      </c>
      <c r="CC455" s="114" t="s">
        <v>370</v>
      </c>
      <c r="CD455" s="114" t="s">
        <v>492</v>
      </c>
      <c r="CE455" s="115">
        <v>7351.84</v>
      </c>
      <c r="CF455" s="115">
        <v>25.0</v>
      </c>
      <c r="CG455" s="115">
        <v>23.0</v>
      </c>
      <c r="CH455" s="114" t="s">
        <v>247</v>
      </c>
      <c r="CI455" s="114"/>
      <c r="CJ455" s="114"/>
      <c r="CK455" s="114" t="s">
        <v>357</v>
      </c>
      <c r="CL455" s="116">
        <v>46178.0</v>
      </c>
      <c r="CM455" s="114" t="s">
        <v>358</v>
      </c>
    </row>
    <row r="456">
      <c r="A456" s="117" t="s">
        <v>478</v>
      </c>
      <c r="B456" s="117" t="s">
        <v>479</v>
      </c>
      <c r="C456" s="117" t="s">
        <v>25</v>
      </c>
      <c r="D456" s="117" t="s">
        <v>437</v>
      </c>
      <c r="E456" s="117" t="s">
        <v>349</v>
      </c>
      <c r="F456" s="117"/>
      <c r="G456" s="117"/>
      <c r="H456" s="117"/>
      <c r="I456" s="118">
        <v>20985.0</v>
      </c>
      <c r="J456" s="117" t="s">
        <v>838</v>
      </c>
      <c r="K456" s="117" t="s">
        <v>438</v>
      </c>
      <c r="L456" s="119">
        <v>45812.0</v>
      </c>
      <c r="M456" s="117" t="s">
        <v>351</v>
      </c>
      <c r="N456" s="118">
        <v>6.0</v>
      </c>
      <c r="O456" s="117" t="s">
        <v>352</v>
      </c>
      <c r="P456" s="117" t="s">
        <v>975</v>
      </c>
      <c r="Q456" s="118">
        <v>-850.1762837455501</v>
      </c>
      <c r="R456" s="118"/>
      <c r="S456" s="118"/>
      <c r="T456" s="118"/>
      <c r="U456" s="118"/>
      <c r="V456" s="118">
        <v>-850.1762837455501</v>
      </c>
      <c r="W456" s="118"/>
      <c r="X456" s="118"/>
      <c r="Y456" s="118"/>
      <c r="Z456" s="118"/>
      <c r="AA456" s="118"/>
      <c r="AB456" s="118"/>
      <c r="AC456" s="118"/>
      <c r="AD456" s="118"/>
      <c r="AE456" s="118"/>
      <c r="AF456" s="118"/>
      <c r="AG456" s="118">
        <v>0.0</v>
      </c>
      <c r="AH456" s="118">
        <v>0.0</v>
      </c>
      <c r="AI456" s="118"/>
      <c r="AJ456" s="118"/>
      <c r="AK456" s="118"/>
      <c r="AL456" s="118"/>
      <c r="AM456" s="118"/>
      <c r="AN456" s="118"/>
      <c r="AO456" s="118"/>
      <c r="AP456" s="118"/>
      <c r="AQ456" s="118"/>
      <c r="AR456" s="118"/>
      <c r="AS456" s="118"/>
      <c r="AT456" s="118"/>
      <c r="AU456" s="118"/>
      <c r="AV456" s="118"/>
      <c r="AW456" s="118">
        <v>2258.4598797158505</v>
      </c>
      <c r="AX456" s="118">
        <v>-1365.1691752326487</v>
      </c>
      <c r="AY456" s="118">
        <v>2706.3592159853947</v>
      </c>
      <c r="AZ456" s="118">
        <v>0.0</v>
      </c>
      <c r="BA456" s="118">
        <v>1469.486088928821</v>
      </c>
      <c r="BB456" s="118">
        <v>-2623.8451241460853</v>
      </c>
      <c r="BC456" s="118">
        <v>509.93125915465333</v>
      </c>
      <c r="BD456" s="118">
        <v>-1920.3606939894098</v>
      </c>
      <c r="BE456" s="118">
        <v>3325.3404733881953</v>
      </c>
      <c r="BF456" s="118">
        <v>-3069.270073770703</v>
      </c>
      <c r="BG456" s="118"/>
      <c r="BH456" s="118"/>
      <c r="BI456" s="118"/>
      <c r="BJ456" s="118"/>
      <c r="BK456" s="118"/>
      <c r="BL456" s="118"/>
      <c r="BM456" s="118"/>
      <c r="BN456" s="118"/>
      <c r="BO456" s="118">
        <v>0.0</v>
      </c>
      <c r="BP456" s="118">
        <v>0.0</v>
      </c>
      <c r="BQ456" s="118"/>
      <c r="BR456" s="118"/>
      <c r="BS456" s="118">
        <v>0.0</v>
      </c>
      <c r="BT456" s="118">
        <v>0.0</v>
      </c>
      <c r="BU456" s="118">
        <v>0.0</v>
      </c>
      <c r="BV456" s="118">
        <v>0.0</v>
      </c>
      <c r="BW456" s="118"/>
      <c r="BX456" s="118"/>
      <c r="BY456" s="118"/>
      <c r="BZ456" s="118"/>
      <c r="CA456" s="119">
        <v>45812.0</v>
      </c>
      <c r="CB456" s="117" t="s">
        <v>354</v>
      </c>
      <c r="CC456" s="117" t="s">
        <v>466</v>
      </c>
      <c r="CD456" s="117" t="s">
        <v>467</v>
      </c>
      <c r="CE456" s="118">
        <v>5126.85</v>
      </c>
      <c r="CF456" s="118">
        <v>25.0</v>
      </c>
      <c r="CG456" s="118">
        <v>23.0</v>
      </c>
      <c r="CH456" s="117" t="s">
        <v>247</v>
      </c>
      <c r="CI456" s="117"/>
      <c r="CJ456" s="117"/>
      <c r="CK456" s="117" t="s">
        <v>372</v>
      </c>
      <c r="CL456" s="119">
        <v>46178.0</v>
      </c>
      <c r="CM456" s="117" t="s">
        <v>358</v>
      </c>
    </row>
    <row r="457">
      <c r="A457" s="114" t="s">
        <v>476</v>
      </c>
      <c r="B457" s="114" t="s">
        <v>167</v>
      </c>
      <c r="C457" s="114" t="s">
        <v>24</v>
      </c>
      <c r="D457" s="114" t="s">
        <v>469</v>
      </c>
      <c r="E457" s="114" t="s">
        <v>349</v>
      </c>
      <c r="F457" s="114"/>
      <c r="G457" s="114"/>
      <c r="H457" s="114"/>
      <c r="I457" s="115">
        <v>19908.0</v>
      </c>
      <c r="J457" s="114" t="s">
        <v>843</v>
      </c>
      <c r="K457" s="114" t="s">
        <v>470</v>
      </c>
      <c r="L457" s="116">
        <v>45812.0</v>
      </c>
      <c r="M457" s="114" t="s">
        <v>351</v>
      </c>
      <c r="N457" s="115">
        <v>6.0</v>
      </c>
      <c r="O457" s="114" t="s">
        <v>352</v>
      </c>
      <c r="P457" s="114" t="s">
        <v>975</v>
      </c>
      <c r="Q457" s="115">
        <v>703.0819866075142</v>
      </c>
      <c r="R457" s="115"/>
      <c r="S457" s="115"/>
      <c r="T457" s="115"/>
      <c r="U457" s="115"/>
      <c r="V457" s="115">
        <v>703.0819866075142</v>
      </c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>
        <v>0.0</v>
      </c>
      <c r="AH457" s="115">
        <v>0.0</v>
      </c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  <c r="AW457" s="115">
        <v>2324.424710844839</v>
      </c>
      <c r="AX457" s="115">
        <v>-2820.5199981861197</v>
      </c>
      <c r="AY457" s="115">
        <v>1239.3689482210889</v>
      </c>
      <c r="AZ457" s="115">
        <v>-4290.694927733957</v>
      </c>
      <c r="BA457" s="115">
        <v>3116.868852102074</v>
      </c>
      <c r="BB457" s="115">
        <v>-1547.6069199294816</v>
      </c>
      <c r="BC457" s="115">
        <v>5171.170587376149</v>
      </c>
      <c r="BD457" s="115">
        <v>-4980.266754182849</v>
      </c>
      <c r="BE457" s="115">
        <v>3943.710634909486</v>
      </c>
      <c r="BF457" s="115">
        <v>-2565.3525359301925</v>
      </c>
      <c r="BG457" s="115"/>
      <c r="BH457" s="115"/>
      <c r="BI457" s="115"/>
      <c r="BJ457" s="115"/>
      <c r="BK457" s="115"/>
      <c r="BL457" s="115"/>
      <c r="BM457" s="115"/>
      <c r="BN457" s="115"/>
      <c r="BO457" s="115">
        <v>0.0</v>
      </c>
      <c r="BP457" s="115">
        <v>0.0</v>
      </c>
      <c r="BQ457" s="115"/>
      <c r="BR457" s="115"/>
      <c r="BS457" s="115">
        <v>0.0</v>
      </c>
      <c r="BT457" s="115">
        <v>0.0</v>
      </c>
      <c r="BU457" s="115">
        <v>0.0</v>
      </c>
      <c r="BV457" s="115">
        <v>0.0</v>
      </c>
      <c r="BW457" s="115"/>
      <c r="BX457" s="115"/>
      <c r="BY457" s="115"/>
      <c r="BZ457" s="115"/>
      <c r="CA457" s="116">
        <v>45812.0</v>
      </c>
      <c r="CB457" s="114" t="s">
        <v>354</v>
      </c>
      <c r="CC457" s="114" t="s">
        <v>471</v>
      </c>
      <c r="CD457" s="114" t="s">
        <v>472</v>
      </c>
      <c r="CE457" s="115">
        <v>8296.71</v>
      </c>
      <c r="CF457" s="115">
        <v>25.0</v>
      </c>
      <c r="CG457" s="115">
        <v>23.0</v>
      </c>
      <c r="CH457" s="114" t="s">
        <v>24</v>
      </c>
      <c r="CI457" s="114"/>
      <c r="CJ457" s="114"/>
      <c r="CK457" s="114" t="s">
        <v>357</v>
      </c>
      <c r="CL457" s="116">
        <v>46178.0</v>
      </c>
      <c r="CM457" s="114" t="s">
        <v>358</v>
      </c>
    </row>
    <row r="458">
      <c r="A458" s="117" t="s">
        <v>484</v>
      </c>
      <c r="B458" s="117" t="s">
        <v>163</v>
      </c>
      <c r="C458" s="117" t="s">
        <v>24</v>
      </c>
      <c r="D458" s="117" t="s">
        <v>469</v>
      </c>
      <c r="E458" s="117" t="s">
        <v>349</v>
      </c>
      <c r="F458" s="117"/>
      <c r="G458" s="117"/>
      <c r="H458" s="117"/>
      <c r="I458" s="118">
        <v>19900.0</v>
      </c>
      <c r="J458" s="117" t="s">
        <v>840</v>
      </c>
      <c r="K458" s="117" t="s">
        <v>470</v>
      </c>
      <c r="L458" s="119">
        <v>45812.0</v>
      </c>
      <c r="M458" s="117" t="s">
        <v>351</v>
      </c>
      <c r="N458" s="118">
        <v>6.0</v>
      </c>
      <c r="O458" s="117" t="s">
        <v>352</v>
      </c>
      <c r="P458" s="117" t="s">
        <v>975</v>
      </c>
      <c r="Q458" s="118">
        <v>-1146.7627161904238</v>
      </c>
      <c r="R458" s="118"/>
      <c r="S458" s="118"/>
      <c r="T458" s="118"/>
      <c r="U458" s="118"/>
      <c r="V458" s="118">
        <v>-1146.7627161904238</v>
      </c>
      <c r="W458" s="118"/>
      <c r="X458" s="118"/>
      <c r="Y458" s="118"/>
      <c r="Z458" s="118"/>
      <c r="AA458" s="118"/>
      <c r="AB458" s="118"/>
      <c r="AC458" s="118"/>
      <c r="AD458" s="118"/>
      <c r="AE458" s="118"/>
      <c r="AF458" s="118"/>
      <c r="AG458" s="118">
        <v>0.0</v>
      </c>
      <c r="AH458" s="118">
        <v>0.0</v>
      </c>
      <c r="AI458" s="118"/>
      <c r="AJ458" s="118"/>
      <c r="AK458" s="118"/>
      <c r="AL458" s="118"/>
      <c r="AM458" s="118"/>
      <c r="AN458" s="118"/>
      <c r="AO458" s="118"/>
      <c r="AP458" s="118"/>
      <c r="AQ458" s="118"/>
      <c r="AR458" s="118"/>
      <c r="AS458" s="118"/>
      <c r="AT458" s="118"/>
      <c r="AU458" s="118"/>
      <c r="AV458" s="118"/>
      <c r="AW458" s="118">
        <v>21285.648231171996</v>
      </c>
      <c r="AX458" s="118">
        <v>-14964.807581920519</v>
      </c>
      <c r="AY458" s="118">
        <v>15182.072945155003</v>
      </c>
      <c r="AZ458" s="118">
        <v>-10003.780053313089</v>
      </c>
      <c r="BA458" s="118">
        <v>9699.016078953147</v>
      </c>
      <c r="BB458" s="118">
        <v>-8127.485525622116</v>
      </c>
      <c r="BC458" s="118">
        <v>3081.8008358264824</v>
      </c>
      <c r="BD458" s="118">
        <v>-8384.238740015157</v>
      </c>
      <c r="BE458" s="118">
        <v>12300.054773529942</v>
      </c>
      <c r="BF458" s="118">
        <v>-5426.086316010238</v>
      </c>
      <c r="BG458" s="118"/>
      <c r="BH458" s="118"/>
      <c r="BI458" s="118"/>
      <c r="BJ458" s="118"/>
      <c r="BK458" s="118"/>
      <c r="BL458" s="118"/>
      <c r="BM458" s="118"/>
      <c r="BN458" s="118"/>
      <c r="BO458" s="118">
        <v>0.0</v>
      </c>
      <c r="BP458" s="118">
        <v>0.0</v>
      </c>
      <c r="BQ458" s="118"/>
      <c r="BR458" s="118"/>
      <c r="BS458" s="118">
        <v>0.0</v>
      </c>
      <c r="BT458" s="118">
        <v>0.0</v>
      </c>
      <c r="BU458" s="118">
        <v>0.0</v>
      </c>
      <c r="BV458" s="118">
        <v>0.0</v>
      </c>
      <c r="BW458" s="118"/>
      <c r="BX458" s="118"/>
      <c r="BY458" s="118"/>
      <c r="BZ458" s="118"/>
      <c r="CA458" s="119">
        <v>45812.0</v>
      </c>
      <c r="CB458" s="117" t="s">
        <v>354</v>
      </c>
      <c r="CC458" s="117" t="s">
        <v>471</v>
      </c>
      <c r="CD458" s="117" t="s">
        <v>472</v>
      </c>
      <c r="CE458" s="118">
        <v>8867.79</v>
      </c>
      <c r="CF458" s="118">
        <v>25.0</v>
      </c>
      <c r="CG458" s="118">
        <v>23.0</v>
      </c>
      <c r="CH458" s="117" t="s">
        <v>24</v>
      </c>
      <c r="CI458" s="117"/>
      <c r="CJ458" s="117"/>
      <c r="CK458" s="117" t="s">
        <v>372</v>
      </c>
      <c r="CL458" s="119">
        <v>46178.0</v>
      </c>
      <c r="CM458" s="117" t="s">
        <v>358</v>
      </c>
    </row>
    <row r="459">
      <c r="A459" s="114" t="s">
        <v>488</v>
      </c>
      <c r="B459" s="114" t="s">
        <v>502</v>
      </c>
      <c r="C459" s="114" t="s">
        <v>27</v>
      </c>
      <c r="D459" s="114" t="s">
        <v>490</v>
      </c>
      <c r="E459" s="114" t="s">
        <v>349</v>
      </c>
      <c r="F459" s="114"/>
      <c r="G459" s="114"/>
      <c r="H459" s="114"/>
      <c r="I459" s="115">
        <v>21307.0</v>
      </c>
      <c r="J459" s="114" t="s">
        <v>880</v>
      </c>
      <c r="K459" s="114" t="s">
        <v>491</v>
      </c>
      <c r="L459" s="116">
        <v>45812.0</v>
      </c>
      <c r="M459" s="114" t="s">
        <v>351</v>
      </c>
      <c r="N459" s="115">
        <v>6.0</v>
      </c>
      <c r="O459" s="114" t="s">
        <v>352</v>
      </c>
      <c r="P459" s="114" t="s">
        <v>975</v>
      </c>
      <c r="Q459" s="115">
        <v>88.62074001974702</v>
      </c>
      <c r="R459" s="115"/>
      <c r="S459" s="115"/>
      <c r="T459" s="115"/>
      <c r="U459" s="115"/>
      <c r="V459" s="115">
        <v>88.62074001974702</v>
      </c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>
        <v>0.0</v>
      </c>
      <c r="AH459" s="115">
        <v>0.0</v>
      </c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  <c r="AW459" s="115">
        <v>23208.646089062924</v>
      </c>
      <c r="AX459" s="115">
        <v>-13000.44592442136</v>
      </c>
      <c r="AY459" s="115">
        <v>20265.786641153125</v>
      </c>
      <c r="AZ459" s="115">
        <v>-8341.354297398157</v>
      </c>
      <c r="BA459" s="115">
        <v>7558.524641382502</v>
      </c>
      <c r="BB459" s="115">
        <v>-8919.636608006727</v>
      </c>
      <c r="BC459" s="115">
        <v>5019.423596432334</v>
      </c>
      <c r="BD459" s="115">
        <v>-9818.898521816596</v>
      </c>
      <c r="BE459" s="115">
        <v>7885.224466007478</v>
      </c>
      <c r="BF459" s="115">
        <v>-4446.86150724744</v>
      </c>
      <c r="BG459" s="115"/>
      <c r="BH459" s="115"/>
      <c r="BI459" s="115"/>
      <c r="BJ459" s="115"/>
      <c r="BK459" s="115"/>
      <c r="BL459" s="115"/>
      <c r="BM459" s="115"/>
      <c r="BN459" s="115"/>
      <c r="BO459" s="115">
        <v>0.0</v>
      </c>
      <c r="BP459" s="115">
        <v>0.0</v>
      </c>
      <c r="BQ459" s="115"/>
      <c r="BR459" s="115"/>
      <c r="BS459" s="115">
        <v>0.0</v>
      </c>
      <c r="BT459" s="115">
        <v>0.0</v>
      </c>
      <c r="BU459" s="115">
        <v>0.0</v>
      </c>
      <c r="BV459" s="115">
        <v>0.0</v>
      </c>
      <c r="BW459" s="115"/>
      <c r="BX459" s="115"/>
      <c r="BY459" s="115"/>
      <c r="BZ459" s="115"/>
      <c r="CA459" s="116">
        <v>45812.0</v>
      </c>
      <c r="CB459" s="114" t="s">
        <v>369</v>
      </c>
      <c r="CC459" s="114" t="s">
        <v>370</v>
      </c>
      <c r="CD459" s="114" t="s">
        <v>492</v>
      </c>
      <c r="CE459" s="115">
        <v>3457.54</v>
      </c>
      <c r="CF459" s="115">
        <v>25.0</v>
      </c>
      <c r="CG459" s="115">
        <v>23.0</v>
      </c>
      <c r="CH459" s="114" t="s">
        <v>247</v>
      </c>
      <c r="CI459" s="114"/>
      <c r="CJ459" s="114"/>
      <c r="CK459" s="114" t="s">
        <v>357</v>
      </c>
      <c r="CL459" s="116">
        <v>46178.0</v>
      </c>
      <c r="CM459" s="114" t="s">
        <v>358</v>
      </c>
    </row>
    <row r="460">
      <c r="A460" s="117" t="s">
        <v>476</v>
      </c>
      <c r="B460" s="117" t="s">
        <v>126</v>
      </c>
      <c r="C460" s="117" t="s">
        <v>24</v>
      </c>
      <c r="D460" s="117" t="s">
        <v>469</v>
      </c>
      <c r="E460" s="117" t="s">
        <v>349</v>
      </c>
      <c r="F460" s="117"/>
      <c r="G460" s="117"/>
      <c r="H460" s="117"/>
      <c r="I460" s="118">
        <v>19903.0</v>
      </c>
      <c r="J460" s="117" t="s">
        <v>842</v>
      </c>
      <c r="K460" s="117" t="s">
        <v>470</v>
      </c>
      <c r="L460" s="119">
        <v>45812.0</v>
      </c>
      <c r="M460" s="117" t="s">
        <v>351</v>
      </c>
      <c r="N460" s="118">
        <v>6.0</v>
      </c>
      <c r="O460" s="117" t="s">
        <v>352</v>
      </c>
      <c r="P460" s="117" t="s">
        <v>975</v>
      </c>
      <c r="Q460" s="118">
        <v>1476.335933202413</v>
      </c>
      <c r="R460" s="118"/>
      <c r="S460" s="118"/>
      <c r="T460" s="118"/>
      <c r="U460" s="118"/>
      <c r="V460" s="118">
        <v>1476.335933202413</v>
      </c>
      <c r="W460" s="118"/>
      <c r="X460" s="118"/>
      <c r="Y460" s="118"/>
      <c r="Z460" s="118"/>
      <c r="AA460" s="118"/>
      <c r="AB460" s="118"/>
      <c r="AC460" s="118"/>
      <c r="AD460" s="118"/>
      <c r="AE460" s="118"/>
      <c r="AF460" s="118"/>
      <c r="AG460" s="118">
        <v>0.0</v>
      </c>
      <c r="AH460" s="118">
        <v>0.0</v>
      </c>
      <c r="AI460" s="118"/>
      <c r="AJ460" s="118"/>
      <c r="AK460" s="118"/>
      <c r="AL460" s="118"/>
      <c r="AM460" s="118"/>
      <c r="AN460" s="118"/>
      <c r="AO460" s="118"/>
      <c r="AP460" s="118"/>
      <c r="AQ460" s="118"/>
      <c r="AR460" s="118"/>
      <c r="AS460" s="118"/>
      <c r="AT460" s="118"/>
      <c r="AU460" s="118"/>
      <c r="AV460" s="118"/>
      <c r="AW460" s="118">
        <v>4118.852292892614</v>
      </c>
      <c r="AX460" s="118">
        <v>-12391.954681213336</v>
      </c>
      <c r="AY460" s="118">
        <v>5122.875510901235</v>
      </c>
      <c r="AZ460" s="118">
        <v>-7541.33418499867</v>
      </c>
      <c r="BA460" s="118">
        <v>1229.4239544323855</v>
      </c>
      <c r="BB460" s="118">
        <v>-6870.539126310505</v>
      </c>
      <c r="BC460" s="118">
        <v>2928.109551236874</v>
      </c>
      <c r="BD460" s="118">
        <v>-5670.949278018519</v>
      </c>
      <c r="BE460" s="118">
        <v>4785.237545237942</v>
      </c>
      <c r="BF460" s="118">
        <v>-7683.512990334417</v>
      </c>
      <c r="BG460" s="118"/>
      <c r="BH460" s="118"/>
      <c r="BI460" s="118"/>
      <c r="BJ460" s="118"/>
      <c r="BK460" s="118"/>
      <c r="BL460" s="118"/>
      <c r="BM460" s="118"/>
      <c r="BN460" s="118"/>
      <c r="BO460" s="118">
        <v>0.0</v>
      </c>
      <c r="BP460" s="118">
        <v>0.0</v>
      </c>
      <c r="BQ460" s="118"/>
      <c r="BR460" s="118"/>
      <c r="BS460" s="118">
        <v>0.0</v>
      </c>
      <c r="BT460" s="118">
        <v>0.0</v>
      </c>
      <c r="BU460" s="118">
        <v>0.0</v>
      </c>
      <c r="BV460" s="118">
        <v>0.0</v>
      </c>
      <c r="BW460" s="118"/>
      <c r="BX460" s="118"/>
      <c r="BY460" s="118"/>
      <c r="BZ460" s="118"/>
      <c r="CA460" s="119">
        <v>45812.0</v>
      </c>
      <c r="CB460" s="117" t="s">
        <v>354</v>
      </c>
      <c r="CC460" s="117" t="s">
        <v>471</v>
      </c>
      <c r="CD460" s="117" t="s">
        <v>477</v>
      </c>
      <c r="CE460" s="118">
        <v>18530.33</v>
      </c>
      <c r="CF460" s="118">
        <v>25.0</v>
      </c>
      <c r="CG460" s="118">
        <v>23.0</v>
      </c>
      <c r="CH460" s="117" t="s">
        <v>24</v>
      </c>
      <c r="CI460" s="117"/>
      <c r="CJ460" s="117"/>
      <c r="CK460" s="117" t="s">
        <v>357</v>
      </c>
      <c r="CL460" s="119">
        <v>46178.0</v>
      </c>
      <c r="CM460" s="117" t="s">
        <v>358</v>
      </c>
    </row>
    <row r="461">
      <c r="A461" s="114" t="s">
        <v>457</v>
      </c>
      <c r="B461" s="114" t="s">
        <v>661</v>
      </c>
      <c r="C461" s="114" t="s">
        <v>25</v>
      </c>
      <c r="D461" s="114" t="s">
        <v>459</v>
      </c>
      <c r="E461" s="114" t="s">
        <v>349</v>
      </c>
      <c r="F461" s="114"/>
      <c r="G461" s="114"/>
      <c r="H461" s="114"/>
      <c r="I461" s="115">
        <v>21708.0</v>
      </c>
      <c r="J461" s="114" t="s">
        <v>878</v>
      </c>
      <c r="K461" s="114" t="s">
        <v>460</v>
      </c>
      <c r="L461" s="116">
        <v>45812.0</v>
      </c>
      <c r="M461" s="114" t="s">
        <v>351</v>
      </c>
      <c r="N461" s="115">
        <v>6.0</v>
      </c>
      <c r="O461" s="114" t="s">
        <v>352</v>
      </c>
      <c r="P461" s="114" t="s">
        <v>975</v>
      </c>
      <c r="Q461" s="115">
        <v>427.88190651176495</v>
      </c>
      <c r="R461" s="115"/>
      <c r="S461" s="115"/>
      <c r="T461" s="115"/>
      <c r="U461" s="115"/>
      <c r="V461" s="115">
        <v>427.88190651176495</v>
      </c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>
        <v>0.0</v>
      </c>
      <c r="AH461" s="115">
        <v>0.0</v>
      </c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  <c r="AW461" s="115">
        <v>13198.670326699505</v>
      </c>
      <c r="AX461" s="115">
        <v>-6415.82268641006</v>
      </c>
      <c r="AY461" s="115">
        <v>8825.07991129361</v>
      </c>
      <c r="AZ461" s="115">
        <v>-4987.345556195831</v>
      </c>
      <c r="BA461" s="115">
        <v>9329.319819978235</v>
      </c>
      <c r="BB461" s="115">
        <v>-2926.142992964511</v>
      </c>
      <c r="BC461" s="115">
        <v>4821.05764990037</v>
      </c>
      <c r="BD461" s="115">
        <v>-9447.844025349026</v>
      </c>
      <c r="BE461" s="115">
        <v>12561.596440971565</v>
      </c>
      <c r="BF461" s="115">
        <v>-1531.6332385091841</v>
      </c>
      <c r="BG461" s="115"/>
      <c r="BH461" s="115"/>
      <c r="BI461" s="115"/>
      <c r="BJ461" s="115"/>
      <c r="BK461" s="115"/>
      <c r="BL461" s="115"/>
      <c r="BM461" s="115"/>
      <c r="BN461" s="115"/>
      <c r="BO461" s="115">
        <v>0.0</v>
      </c>
      <c r="BP461" s="115">
        <v>0.0</v>
      </c>
      <c r="BQ461" s="115"/>
      <c r="BR461" s="115"/>
      <c r="BS461" s="115">
        <v>0.0</v>
      </c>
      <c r="BT461" s="115">
        <v>0.0</v>
      </c>
      <c r="BU461" s="115">
        <v>0.0</v>
      </c>
      <c r="BV461" s="115">
        <v>0.0</v>
      </c>
      <c r="BW461" s="115"/>
      <c r="BX461" s="115"/>
      <c r="BY461" s="115"/>
      <c r="BZ461" s="115"/>
      <c r="CA461" s="116">
        <v>45812.0</v>
      </c>
      <c r="CB461" s="114" t="s">
        <v>384</v>
      </c>
      <c r="CC461" s="114" t="s">
        <v>461</v>
      </c>
      <c r="CD461" s="114" t="s">
        <v>462</v>
      </c>
      <c r="CE461" s="115">
        <v>3173.13</v>
      </c>
      <c r="CF461" s="115">
        <v>25.0</v>
      </c>
      <c r="CG461" s="115">
        <v>23.0</v>
      </c>
      <c r="CH461" s="114" t="s">
        <v>247</v>
      </c>
      <c r="CI461" s="114"/>
      <c r="CJ461" s="114"/>
      <c r="CK461" s="114" t="s">
        <v>357</v>
      </c>
      <c r="CL461" s="116">
        <v>46178.0</v>
      </c>
      <c r="CM461" s="114" t="s">
        <v>358</v>
      </c>
    </row>
    <row r="462">
      <c r="A462" s="117" t="s">
        <v>542</v>
      </c>
      <c r="B462" s="117" t="s">
        <v>647</v>
      </c>
      <c r="C462" s="117" t="s">
        <v>25</v>
      </c>
      <c r="D462" s="117" t="s">
        <v>382</v>
      </c>
      <c r="E462" s="117" t="s">
        <v>349</v>
      </c>
      <c r="F462" s="117"/>
      <c r="G462" s="117"/>
      <c r="H462" s="117"/>
      <c r="I462" s="118">
        <v>13416.0</v>
      </c>
      <c r="J462" s="117" t="s">
        <v>878</v>
      </c>
      <c r="K462" s="117" t="s">
        <v>383</v>
      </c>
      <c r="L462" s="119">
        <v>45812.0</v>
      </c>
      <c r="M462" s="117" t="s">
        <v>351</v>
      </c>
      <c r="N462" s="118">
        <v>6.0</v>
      </c>
      <c r="O462" s="117" t="s">
        <v>352</v>
      </c>
      <c r="P462" s="117" t="s">
        <v>975</v>
      </c>
      <c r="Q462" s="118">
        <v>-920.9849061264007</v>
      </c>
      <c r="R462" s="118"/>
      <c r="S462" s="118"/>
      <c r="T462" s="118"/>
      <c r="U462" s="118"/>
      <c r="V462" s="118">
        <v>-920.9849061264007</v>
      </c>
      <c r="W462" s="118"/>
      <c r="X462" s="118"/>
      <c r="Y462" s="118"/>
      <c r="Z462" s="118"/>
      <c r="AA462" s="118"/>
      <c r="AB462" s="118"/>
      <c r="AC462" s="118"/>
      <c r="AD462" s="118"/>
      <c r="AE462" s="118"/>
      <c r="AF462" s="118"/>
      <c r="AG462" s="118">
        <v>0.0</v>
      </c>
      <c r="AH462" s="118">
        <v>0.0</v>
      </c>
      <c r="AI462" s="118"/>
      <c r="AJ462" s="118"/>
      <c r="AK462" s="118"/>
      <c r="AL462" s="118"/>
      <c r="AM462" s="118"/>
      <c r="AN462" s="118"/>
      <c r="AO462" s="118"/>
      <c r="AP462" s="118"/>
      <c r="AQ462" s="118"/>
      <c r="AR462" s="118"/>
      <c r="AS462" s="118"/>
      <c r="AT462" s="118"/>
      <c r="AU462" s="118"/>
      <c r="AV462" s="118"/>
      <c r="AW462" s="118">
        <v>13198.670326699505</v>
      </c>
      <c r="AX462" s="118">
        <v>-6415.82268641006</v>
      </c>
      <c r="AY462" s="118">
        <v>8825.07991129361</v>
      </c>
      <c r="AZ462" s="118">
        <v>-4987.345556195831</v>
      </c>
      <c r="BA462" s="118">
        <v>9329.319819978235</v>
      </c>
      <c r="BB462" s="118">
        <v>-2926.142992964511</v>
      </c>
      <c r="BC462" s="118">
        <v>4821.05764990037</v>
      </c>
      <c r="BD462" s="118">
        <v>-9447.844025349026</v>
      </c>
      <c r="BE462" s="118">
        <v>12561.596440971565</v>
      </c>
      <c r="BF462" s="118">
        <v>-1531.6332385091841</v>
      </c>
      <c r="BG462" s="118"/>
      <c r="BH462" s="118"/>
      <c r="BI462" s="118"/>
      <c r="BJ462" s="118"/>
      <c r="BK462" s="118"/>
      <c r="BL462" s="118"/>
      <c r="BM462" s="118"/>
      <c r="BN462" s="118"/>
      <c r="BO462" s="118">
        <v>0.0</v>
      </c>
      <c r="BP462" s="118">
        <v>0.0</v>
      </c>
      <c r="BQ462" s="118"/>
      <c r="BR462" s="118"/>
      <c r="BS462" s="118">
        <v>0.0</v>
      </c>
      <c r="BT462" s="118">
        <v>0.0</v>
      </c>
      <c r="BU462" s="118">
        <v>0.0</v>
      </c>
      <c r="BV462" s="118">
        <v>0.0</v>
      </c>
      <c r="BW462" s="118"/>
      <c r="BX462" s="118"/>
      <c r="BY462" s="118"/>
      <c r="BZ462" s="118"/>
      <c r="CA462" s="119">
        <v>45812.0</v>
      </c>
      <c r="CB462" s="117" t="s">
        <v>384</v>
      </c>
      <c r="CC462" s="117" t="s">
        <v>385</v>
      </c>
      <c r="CD462" s="117" t="s">
        <v>386</v>
      </c>
      <c r="CE462" s="118">
        <v>5174.78</v>
      </c>
      <c r="CF462" s="118">
        <v>25.0</v>
      </c>
      <c r="CG462" s="118">
        <v>23.0</v>
      </c>
      <c r="CH462" s="117" t="s">
        <v>247</v>
      </c>
      <c r="CI462" s="117"/>
      <c r="CJ462" s="117"/>
      <c r="CK462" s="117" t="s">
        <v>372</v>
      </c>
      <c r="CL462" s="119">
        <v>46178.0</v>
      </c>
      <c r="CM462" s="117" t="s">
        <v>358</v>
      </c>
    </row>
    <row r="463">
      <c r="A463" s="114" t="s">
        <v>542</v>
      </c>
      <c r="B463" s="114" t="s">
        <v>649</v>
      </c>
      <c r="C463" s="114" t="s">
        <v>25</v>
      </c>
      <c r="D463" s="114" t="s">
        <v>382</v>
      </c>
      <c r="E463" s="114" t="s">
        <v>349</v>
      </c>
      <c r="F463" s="114"/>
      <c r="G463" s="114"/>
      <c r="H463" s="114"/>
      <c r="I463" s="115">
        <v>21377.0</v>
      </c>
      <c r="J463" s="114" t="s">
        <v>876</v>
      </c>
      <c r="K463" s="114" t="s">
        <v>383</v>
      </c>
      <c r="L463" s="116">
        <v>45812.0</v>
      </c>
      <c r="M463" s="114" t="s">
        <v>351</v>
      </c>
      <c r="N463" s="115">
        <v>6.0</v>
      </c>
      <c r="O463" s="114" t="s">
        <v>352</v>
      </c>
      <c r="P463" s="114" t="s">
        <v>975</v>
      </c>
      <c r="Q463" s="115">
        <v>-964.9336389202546</v>
      </c>
      <c r="R463" s="115"/>
      <c r="S463" s="115"/>
      <c r="T463" s="115"/>
      <c r="U463" s="115"/>
      <c r="V463" s="115">
        <v>-964.9336389202546</v>
      </c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>
        <v>0.0</v>
      </c>
      <c r="AH463" s="115">
        <v>0.0</v>
      </c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  <c r="AW463" s="115">
        <v>10825.810023611979</v>
      </c>
      <c r="AX463" s="115">
        <v>-10082.154899973453</v>
      </c>
      <c r="AY463" s="115">
        <v>11528.38423347722</v>
      </c>
      <c r="AZ463" s="115">
        <v>-3143.415051619529</v>
      </c>
      <c r="BA463" s="115">
        <v>3931.5134196365425</v>
      </c>
      <c r="BB463" s="115">
        <v>-4291.72249324705</v>
      </c>
      <c r="BC463" s="115">
        <v>22.22281067454759</v>
      </c>
      <c r="BD463" s="115">
        <v>-5301.339012817611</v>
      </c>
      <c r="BE463" s="115">
        <v>7054.412208671883</v>
      </c>
      <c r="BF463" s="115">
        <v>-2135.505080139328</v>
      </c>
      <c r="BG463" s="115"/>
      <c r="BH463" s="115"/>
      <c r="BI463" s="115"/>
      <c r="BJ463" s="115"/>
      <c r="BK463" s="115"/>
      <c r="BL463" s="115"/>
      <c r="BM463" s="115"/>
      <c r="BN463" s="115"/>
      <c r="BO463" s="115">
        <v>0.0</v>
      </c>
      <c r="BP463" s="115">
        <v>0.0</v>
      </c>
      <c r="BQ463" s="115"/>
      <c r="BR463" s="115"/>
      <c r="BS463" s="115">
        <v>0.0</v>
      </c>
      <c r="BT463" s="115">
        <v>0.0</v>
      </c>
      <c r="BU463" s="115">
        <v>0.0</v>
      </c>
      <c r="BV463" s="115">
        <v>0.0</v>
      </c>
      <c r="BW463" s="115"/>
      <c r="BX463" s="115"/>
      <c r="BY463" s="115"/>
      <c r="BZ463" s="115"/>
      <c r="CA463" s="116">
        <v>45812.0</v>
      </c>
      <c r="CB463" s="114" t="s">
        <v>384</v>
      </c>
      <c r="CC463" s="114" t="s">
        <v>385</v>
      </c>
      <c r="CD463" s="114" t="s">
        <v>386</v>
      </c>
      <c r="CE463" s="115">
        <v>436.04</v>
      </c>
      <c r="CF463" s="115">
        <v>25.0</v>
      </c>
      <c r="CG463" s="115">
        <v>23.0</v>
      </c>
      <c r="CH463" s="114" t="s">
        <v>247</v>
      </c>
      <c r="CI463" s="114"/>
      <c r="CJ463" s="114"/>
      <c r="CK463" s="114" t="s">
        <v>372</v>
      </c>
      <c r="CL463" s="116">
        <v>46178.0</v>
      </c>
      <c r="CM463" s="114" t="s">
        <v>358</v>
      </c>
    </row>
    <row r="464">
      <c r="A464" s="117" t="s">
        <v>533</v>
      </c>
      <c r="B464" s="117" t="s">
        <v>662</v>
      </c>
      <c r="C464" s="117" t="s">
        <v>27</v>
      </c>
      <c r="D464" s="117" t="s">
        <v>426</v>
      </c>
      <c r="E464" s="117" t="s">
        <v>349</v>
      </c>
      <c r="F464" s="117"/>
      <c r="G464" s="117"/>
      <c r="H464" s="117"/>
      <c r="I464" s="118">
        <v>21670.0</v>
      </c>
      <c r="J464" s="117" t="s">
        <v>870</v>
      </c>
      <c r="K464" s="117" t="s">
        <v>427</v>
      </c>
      <c r="L464" s="119">
        <v>45812.0</v>
      </c>
      <c r="M464" s="117" t="s">
        <v>351</v>
      </c>
      <c r="N464" s="118">
        <v>6.0</v>
      </c>
      <c r="O464" s="117" t="s">
        <v>352</v>
      </c>
      <c r="P464" s="117" t="s">
        <v>975</v>
      </c>
      <c r="Q464" s="118">
        <v>3414.996946668387</v>
      </c>
      <c r="R464" s="118"/>
      <c r="S464" s="118"/>
      <c r="T464" s="118"/>
      <c r="U464" s="118"/>
      <c r="V464" s="118">
        <v>3414.996946668387</v>
      </c>
      <c r="W464" s="118"/>
      <c r="X464" s="118"/>
      <c r="Y464" s="118"/>
      <c r="Z464" s="118"/>
      <c r="AA464" s="118"/>
      <c r="AB464" s="118"/>
      <c r="AC464" s="118"/>
      <c r="AD464" s="118"/>
      <c r="AE464" s="118"/>
      <c r="AF464" s="118"/>
      <c r="AG464" s="118">
        <v>0.0</v>
      </c>
      <c r="AH464" s="118">
        <v>0.0</v>
      </c>
      <c r="AI464" s="118"/>
      <c r="AJ464" s="118"/>
      <c r="AK464" s="118"/>
      <c r="AL464" s="118"/>
      <c r="AM464" s="118"/>
      <c r="AN464" s="118"/>
      <c r="AO464" s="118"/>
      <c r="AP464" s="118"/>
      <c r="AQ464" s="118"/>
      <c r="AR464" s="118"/>
      <c r="AS464" s="118"/>
      <c r="AT464" s="118"/>
      <c r="AU464" s="118"/>
      <c r="AV464" s="118"/>
      <c r="AW464" s="118">
        <v>16396.24513421626</v>
      </c>
      <c r="AX464" s="118">
        <v>-17893.246603612268</v>
      </c>
      <c r="AY464" s="118">
        <v>13137.076641241223</v>
      </c>
      <c r="AZ464" s="118">
        <v>-13386.87844712982</v>
      </c>
      <c r="BA464" s="118">
        <v>6047.046725429064</v>
      </c>
      <c r="BB464" s="118">
        <v>-2698.139503141802</v>
      </c>
      <c r="BC464" s="118">
        <v>2567.6111641712314</v>
      </c>
      <c r="BD464" s="118">
        <v>-7576.597519773873</v>
      </c>
      <c r="BE464" s="118">
        <v>9731.106271140901</v>
      </c>
      <c r="BF464" s="118">
        <v>-1373.2126932509977</v>
      </c>
      <c r="BG464" s="118"/>
      <c r="BH464" s="118"/>
      <c r="BI464" s="118"/>
      <c r="BJ464" s="118"/>
      <c r="BK464" s="118"/>
      <c r="BL464" s="118"/>
      <c r="BM464" s="118"/>
      <c r="BN464" s="118"/>
      <c r="BO464" s="118">
        <v>0.0</v>
      </c>
      <c r="BP464" s="118">
        <v>0.0</v>
      </c>
      <c r="BQ464" s="118"/>
      <c r="BR464" s="118"/>
      <c r="BS464" s="118">
        <v>0.0</v>
      </c>
      <c r="BT464" s="118">
        <v>0.0</v>
      </c>
      <c r="BU464" s="118">
        <v>0.0</v>
      </c>
      <c r="BV464" s="118">
        <v>0.0</v>
      </c>
      <c r="BW464" s="118"/>
      <c r="BX464" s="118"/>
      <c r="BY464" s="118"/>
      <c r="BZ464" s="118"/>
      <c r="CA464" s="119">
        <v>45812.0</v>
      </c>
      <c r="CB464" s="117" t="s">
        <v>369</v>
      </c>
      <c r="CC464" s="117" t="s">
        <v>429</v>
      </c>
      <c r="CD464" s="117" t="s">
        <v>430</v>
      </c>
      <c r="CE464" s="118">
        <v>9017.36</v>
      </c>
      <c r="CF464" s="118">
        <v>25.0</v>
      </c>
      <c r="CG464" s="118">
        <v>23.0</v>
      </c>
      <c r="CH464" s="117" t="s">
        <v>247</v>
      </c>
      <c r="CI464" s="117"/>
      <c r="CJ464" s="117"/>
      <c r="CK464" s="117" t="s">
        <v>357</v>
      </c>
      <c r="CL464" s="119">
        <v>46178.0</v>
      </c>
      <c r="CM464" s="117" t="s">
        <v>358</v>
      </c>
    </row>
    <row r="465">
      <c r="A465" s="114" t="s">
        <v>528</v>
      </c>
      <c r="B465" s="114" t="s">
        <v>657</v>
      </c>
      <c r="C465" s="114" t="s">
        <v>26</v>
      </c>
      <c r="D465" s="114" t="s">
        <v>406</v>
      </c>
      <c r="E465" s="114" t="s">
        <v>349</v>
      </c>
      <c r="F465" s="114"/>
      <c r="G465" s="114"/>
      <c r="H465" s="114"/>
      <c r="I465" s="115">
        <v>18909.0</v>
      </c>
      <c r="J465" s="114" t="s">
        <v>871</v>
      </c>
      <c r="K465" s="114" t="s">
        <v>407</v>
      </c>
      <c r="L465" s="116">
        <v>45812.0</v>
      </c>
      <c r="M465" s="114" t="s">
        <v>351</v>
      </c>
      <c r="N465" s="115">
        <v>6.0</v>
      </c>
      <c r="O465" s="114" t="s">
        <v>352</v>
      </c>
      <c r="P465" s="114" t="s">
        <v>975</v>
      </c>
      <c r="Q465" s="115">
        <v>-1147.2962773157017</v>
      </c>
      <c r="R465" s="115"/>
      <c r="S465" s="115"/>
      <c r="T465" s="115"/>
      <c r="U465" s="115"/>
      <c r="V465" s="115">
        <v>-1147.2962773157017</v>
      </c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>
        <v>0.0</v>
      </c>
      <c r="AH465" s="115">
        <v>0.0</v>
      </c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  <c r="AW465" s="115">
        <v>6934.7605057344</v>
      </c>
      <c r="AX465" s="115">
        <v>-9496.319419100502</v>
      </c>
      <c r="AY465" s="115">
        <v>8040.804051468144</v>
      </c>
      <c r="AZ465" s="115">
        <v>-7957.824012022451</v>
      </c>
      <c r="BA465" s="115">
        <v>4325.707733872561</v>
      </c>
      <c r="BB465" s="115">
        <v>-6766.117680662569</v>
      </c>
      <c r="BC465" s="115">
        <v>2675.26169711045</v>
      </c>
      <c r="BD465" s="115">
        <v>-8641.594126262655</v>
      </c>
      <c r="BE465" s="115">
        <v>6859.330078553641</v>
      </c>
      <c r="BF465" s="115">
        <v>-3333.4075961914446</v>
      </c>
      <c r="BG465" s="115"/>
      <c r="BH465" s="115"/>
      <c r="BI465" s="115"/>
      <c r="BJ465" s="115"/>
      <c r="BK465" s="115"/>
      <c r="BL465" s="115"/>
      <c r="BM465" s="115"/>
      <c r="BN465" s="115"/>
      <c r="BO465" s="115">
        <v>0.0</v>
      </c>
      <c r="BP465" s="115">
        <v>0.0</v>
      </c>
      <c r="BQ465" s="115"/>
      <c r="BR465" s="115"/>
      <c r="BS465" s="115">
        <v>0.0</v>
      </c>
      <c r="BT465" s="115">
        <v>0.0</v>
      </c>
      <c r="BU465" s="115">
        <v>0.0</v>
      </c>
      <c r="BV465" s="115">
        <v>0.0</v>
      </c>
      <c r="BW465" s="115"/>
      <c r="BX465" s="115"/>
      <c r="BY465" s="115"/>
      <c r="BZ465" s="115"/>
      <c r="CA465" s="116">
        <v>45812.0</v>
      </c>
      <c r="CB465" s="114" t="s">
        <v>384</v>
      </c>
      <c r="CC465" s="114" t="s">
        <v>396</v>
      </c>
      <c r="CD465" s="114" t="s">
        <v>408</v>
      </c>
      <c r="CE465" s="115">
        <v>5924.1</v>
      </c>
      <c r="CF465" s="115">
        <v>25.0</v>
      </c>
      <c r="CG465" s="115">
        <v>23.0</v>
      </c>
      <c r="CH465" s="114" t="s">
        <v>247</v>
      </c>
      <c r="CI465" s="114"/>
      <c r="CJ465" s="114"/>
      <c r="CK465" s="114" t="s">
        <v>372</v>
      </c>
      <c r="CL465" s="116">
        <v>46178.0</v>
      </c>
      <c r="CM465" s="114" t="s">
        <v>358</v>
      </c>
    </row>
    <row r="466">
      <c r="A466" s="117" t="s">
        <v>644</v>
      </c>
      <c r="B466" s="117" t="s">
        <v>645</v>
      </c>
      <c r="C466" s="117" t="s">
        <v>27</v>
      </c>
      <c r="D466" s="117" t="s">
        <v>490</v>
      </c>
      <c r="E466" s="117" t="s">
        <v>349</v>
      </c>
      <c r="F466" s="117"/>
      <c r="G466" s="117"/>
      <c r="H466" s="117"/>
      <c r="I466" s="118">
        <v>21401.0</v>
      </c>
      <c r="J466" s="117" t="s">
        <v>867</v>
      </c>
      <c r="K466" s="117" t="s">
        <v>491</v>
      </c>
      <c r="L466" s="119">
        <v>45812.0</v>
      </c>
      <c r="M466" s="117" t="s">
        <v>351</v>
      </c>
      <c r="N466" s="118">
        <v>6.0</v>
      </c>
      <c r="O466" s="117" t="s">
        <v>352</v>
      </c>
      <c r="P466" s="117" t="s">
        <v>975</v>
      </c>
      <c r="Q466" s="118">
        <v>2333.4103045263964</v>
      </c>
      <c r="R466" s="118"/>
      <c r="S466" s="118"/>
      <c r="T466" s="118"/>
      <c r="U466" s="118"/>
      <c r="V466" s="118">
        <v>2333.4103045263964</v>
      </c>
      <c r="W466" s="118"/>
      <c r="X466" s="118"/>
      <c r="Y466" s="118"/>
      <c r="Z466" s="118"/>
      <c r="AA466" s="118"/>
      <c r="AB466" s="118"/>
      <c r="AC466" s="118"/>
      <c r="AD466" s="118"/>
      <c r="AE466" s="118"/>
      <c r="AF466" s="118"/>
      <c r="AG466" s="118">
        <v>0.0</v>
      </c>
      <c r="AH466" s="118">
        <v>0.0</v>
      </c>
      <c r="AI466" s="118"/>
      <c r="AJ466" s="118"/>
      <c r="AK466" s="118"/>
      <c r="AL466" s="118"/>
      <c r="AM466" s="118"/>
      <c r="AN466" s="118"/>
      <c r="AO466" s="118"/>
      <c r="AP466" s="118"/>
      <c r="AQ466" s="118"/>
      <c r="AR466" s="118"/>
      <c r="AS466" s="118"/>
      <c r="AT466" s="118"/>
      <c r="AU466" s="118"/>
      <c r="AV466" s="118"/>
      <c r="AW466" s="118">
        <v>30720.76609654235</v>
      </c>
      <c r="AX466" s="118">
        <v>-21303.38117294009</v>
      </c>
      <c r="AY466" s="118">
        <v>26074.108702552006</v>
      </c>
      <c r="AZ466" s="118">
        <v>-9066.421323543134</v>
      </c>
      <c r="BA466" s="118">
        <v>13854.485218116766</v>
      </c>
      <c r="BB466" s="118">
        <v>-11328.131768980427</v>
      </c>
      <c r="BC466" s="118">
        <v>14852.288452374956</v>
      </c>
      <c r="BD466" s="118">
        <v>-17877.717942924057</v>
      </c>
      <c r="BE466" s="118">
        <v>18075.18674339659</v>
      </c>
      <c r="BF466" s="118">
        <v>-12523.403803711151</v>
      </c>
      <c r="BG466" s="118"/>
      <c r="BH466" s="118"/>
      <c r="BI466" s="118"/>
      <c r="BJ466" s="118"/>
      <c r="BK466" s="118"/>
      <c r="BL466" s="118"/>
      <c r="BM466" s="118"/>
      <c r="BN466" s="118"/>
      <c r="BO466" s="118">
        <v>0.0</v>
      </c>
      <c r="BP466" s="118">
        <v>0.0</v>
      </c>
      <c r="BQ466" s="118"/>
      <c r="BR466" s="118"/>
      <c r="BS466" s="118">
        <v>0.0</v>
      </c>
      <c r="BT466" s="118">
        <v>0.0</v>
      </c>
      <c r="BU466" s="118">
        <v>0.0</v>
      </c>
      <c r="BV466" s="118">
        <v>0.0</v>
      </c>
      <c r="BW466" s="118"/>
      <c r="BX466" s="118"/>
      <c r="BY466" s="118"/>
      <c r="BZ466" s="118"/>
      <c r="CA466" s="119">
        <v>45812.0</v>
      </c>
      <c r="CB466" s="117" t="s">
        <v>369</v>
      </c>
      <c r="CC466" s="117" t="s">
        <v>370</v>
      </c>
      <c r="CD466" s="117" t="s">
        <v>525</v>
      </c>
      <c r="CE466" s="118">
        <v>8106.27</v>
      </c>
      <c r="CF466" s="118">
        <v>25.0</v>
      </c>
      <c r="CG466" s="118">
        <v>23.0</v>
      </c>
      <c r="CH466" s="117" t="s">
        <v>247</v>
      </c>
      <c r="CI466" s="117"/>
      <c r="CJ466" s="117"/>
      <c r="CK466" s="117" t="s">
        <v>357</v>
      </c>
      <c r="CL466" s="119">
        <v>46178.0</v>
      </c>
      <c r="CM466" s="117" t="s">
        <v>358</v>
      </c>
    </row>
    <row r="467">
      <c r="A467" s="114" t="s">
        <v>641</v>
      </c>
      <c r="B467" s="114" t="s">
        <v>653</v>
      </c>
      <c r="C467" s="114" t="s">
        <v>25</v>
      </c>
      <c r="D467" s="114" t="s">
        <v>400</v>
      </c>
      <c r="E467" s="114" t="s">
        <v>349</v>
      </c>
      <c r="F467" s="114"/>
      <c r="G467" s="114"/>
      <c r="H467" s="114"/>
      <c r="I467" s="115">
        <v>19661.0</v>
      </c>
      <c r="J467" s="114" t="s">
        <v>869</v>
      </c>
      <c r="K467" s="114" t="s">
        <v>401</v>
      </c>
      <c r="L467" s="116">
        <v>45812.0</v>
      </c>
      <c r="M467" s="114" t="s">
        <v>351</v>
      </c>
      <c r="N467" s="115">
        <v>6.0</v>
      </c>
      <c r="O467" s="114" t="s">
        <v>352</v>
      </c>
      <c r="P467" s="114" t="s">
        <v>975</v>
      </c>
      <c r="Q467" s="115">
        <v>2934.3838706921365</v>
      </c>
      <c r="R467" s="115"/>
      <c r="S467" s="115"/>
      <c r="T467" s="115"/>
      <c r="U467" s="115"/>
      <c r="V467" s="115">
        <v>2934.3838706921365</v>
      </c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>
        <v>0.0</v>
      </c>
      <c r="AH467" s="115">
        <v>0.0</v>
      </c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  <c r="AW467" s="115">
        <v>34559.73370231681</v>
      </c>
      <c r="AX467" s="115">
        <v>-22310.287874565274</v>
      </c>
      <c r="AY467" s="115">
        <v>22932.05355623773</v>
      </c>
      <c r="AZ467" s="115">
        <v>-19463.800473324816</v>
      </c>
      <c r="BA467" s="115">
        <v>20759.527996785324</v>
      </c>
      <c r="BB467" s="115">
        <v>-10801.590980566985</v>
      </c>
      <c r="BC467" s="115">
        <v>13293.877197693066</v>
      </c>
      <c r="BD467" s="115">
        <v>-16507.738775129186</v>
      </c>
      <c r="BE467" s="115">
        <v>19298.118986637255</v>
      </c>
      <c r="BF467" s="115">
        <v>-6126.320392982803</v>
      </c>
      <c r="BG467" s="115"/>
      <c r="BH467" s="115"/>
      <c r="BI467" s="115"/>
      <c r="BJ467" s="115"/>
      <c r="BK467" s="115"/>
      <c r="BL467" s="115"/>
      <c r="BM467" s="115"/>
      <c r="BN467" s="115"/>
      <c r="BO467" s="115">
        <v>0.0</v>
      </c>
      <c r="BP467" s="115">
        <v>0.0</v>
      </c>
      <c r="BQ467" s="115"/>
      <c r="BR467" s="115"/>
      <c r="BS467" s="115">
        <v>0.0</v>
      </c>
      <c r="BT467" s="115">
        <v>0.0</v>
      </c>
      <c r="BU467" s="115">
        <v>0.0</v>
      </c>
      <c r="BV467" s="115">
        <v>0.0</v>
      </c>
      <c r="BW467" s="115"/>
      <c r="BX467" s="115"/>
      <c r="BY467" s="115"/>
      <c r="BZ467" s="115"/>
      <c r="CA467" s="116">
        <v>45812.0</v>
      </c>
      <c r="CB467" s="114" t="s">
        <v>384</v>
      </c>
      <c r="CC467" s="114" t="s">
        <v>391</v>
      </c>
      <c r="CD467" s="114" t="s">
        <v>392</v>
      </c>
      <c r="CE467" s="115">
        <v>7180.3</v>
      </c>
      <c r="CF467" s="115">
        <v>25.0</v>
      </c>
      <c r="CG467" s="115">
        <v>23.0</v>
      </c>
      <c r="CH467" s="114" t="s">
        <v>247</v>
      </c>
      <c r="CI467" s="114"/>
      <c r="CJ467" s="114"/>
      <c r="CK467" s="114" t="s">
        <v>357</v>
      </c>
      <c r="CL467" s="116">
        <v>46178.0</v>
      </c>
      <c r="CM467" s="114" t="s">
        <v>358</v>
      </c>
    </row>
    <row r="468">
      <c r="A468" s="117" t="s">
        <v>513</v>
      </c>
      <c r="B468" s="117" t="s">
        <v>650</v>
      </c>
      <c r="C468" s="117" t="s">
        <v>25</v>
      </c>
      <c r="D468" s="117" t="s">
        <v>515</v>
      </c>
      <c r="E468" s="117" t="s">
        <v>349</v>
      </c>
      <c r="F468" s="117"/>
      <c r="G468" s="117"/>
      <c r="H468" s="117"/>
      <c r="I468" s="118">
        <v>18994.0</v>
      </c>
      <c r="J468" s="117" t="s">
        <v>868</v>
      </c>
      <c r="K468" s="117" t="s">
        <v>516</v>
      </c>
      <c r="L468" s="119">
        <v>45812.0</v>
      </c>
      <c r="M468" s="117" t="s">
        <v>351</v>
      </c>
      <c r="N468" s="118">
        <v>6.0</v>
      </c>
      <c r="O468" s="117" t="s">
        <v>352</v>
      </c>
      <c r="P468" s="117" t="s">
        <v>975</v>
      </c>
      <c r="Q468" s="118">
        <v>-82.29916425671331</v>
      </c>
      <c r="R468" s="118"/>
      <c r="S468" s="118"/>
      <c r="T468" s="118"/>
      <c r="U468" s="118"/>
      <c r="V468" s="118">
        <v>-82.29916425671331</v>
      </c>
      <c r="W468" s="118"/>
      <c r="X468" s="118"/>
      <c r="Y468" s="118"/>
      <c r="Z468" s="118"/>
      <c r="AA468" s="118"/>
      <c r="AB468" s="118"/>
      <c r="AC468" s="118"/>
      <c r="AD468" s="118"/>
      <c r="AE468" s="118"/>
      <c r="AF468" s="118"/>
      <c r="AG468" s="118">
        <v>0.0</v>
      </c>
      <c r="AH468" s="118">
        <v>0.0</v>
      </c>
      <c r="AI468" s="118"/>
      <c r="AJ468" s="118"/>
      <c r="AK468" s="118"/>
      <c r="AL468" s="118"/>
      <c r="AM468" s="118"/>
      <c r="AN468" s="118"/>
      <c r="AO468" s="118"/>
      <c r="AP468" s="118"/>
      <c r="AQ468" s="118"/>
      <c r="AR468" s="118"/>
      <c r="AS468" s="118"/>
      <c r="AT468" s="118"/>
      <c r="AU468" s="118"/>
      <c r="AV468" s="118"/>
      <c r="AW468" s="118">
        <v>45204.8299549377</v>
      </c>
      <c r="AX468" s="118">
        <v>-30831.36281173875</v>
      </c>
      <c r="AY468" s="118">
        <v>41455.02922074692</v>
      </c>
      <c r="AZ468" s="118">
        <v>-31881.511368756062</v>
      </c>
      <c r="BA468" s="118">
        <v>17823.643827326636</v>
      </c>
      <c r="BB468" s="118">
        <v>-9917.204420293107</v>
      </c>
      <c r="BC468" s="118">
        <v>14278.571248823437</v>
      </c>
      <c r="BD468" s="118">
        <v>-19933.106029910035</v>
      </c>
      <c r="BE468" s="118">
        <v>26014.859830083653</v>
      </c>
      <c r="BF468" s="118">
        <v>-12453.885641963532</v>
      </c>
      <c r="BG468" s="118"/>
      <c r="BH468" s="118"/>
      <c r="BI468" s="118"/>
      <c r="BJ468" s="118"/>
      <c r="BK468" s="118"/>
      <c r="BL468" s="118"/>
      <c r="BM468" s="118"/>
      <c r="BN468" s="118"/>
      <c r="BO468" s="118">
        <v>0.0</v>
      </c>
      <c r="BP468" s="118">
        <v>0.0</v>
      </c>
      <c r="BQ468" s="118"/>
      <c r="BR468" s="118"/>
      <c r="BS468" s="118">
        <v>0.0</v>
      </c>
      <c r="BT468" s="118">
        <v>0.0</v>
      </c>
      <c r="BU468" s="118">
        <v>0.0</v>
      </c>
      <c r="BV468" s="118">
        <v>0.0</v>
      </c>
      <c r="BW468" s="118"/>
      <c r="BX468" s="118"/>
      <c r="BY468" s="118"/>
      <c r="BZ468" s="118"/>
      <c r="CA468" s="119">
        <v>45812.0</v>
      </c>
      <c r="CB468" s="117" t="s">
        <v>384</v>
      </c>
      <c r="CC468" s="117" t="s">
        <v>385</v>
      </c>
      <c r="CD468" s="117" t="s">
        <v>517</v>
      </c>
      <c r="CE468" s="118">
        <v>11285.67</v>
      </c>
      <c r="CF468" s="118">
        <v>25.0</v>
      </c>
      <c r="CG468" s="118">
        <v>23.0</v>
      </c>
      <c r="CH468" s="117" t="s">
        <v>247</v>
      </c>
      <c r="CI468" s="117"/>
      <c r="CJ468" s="117"/>
      <c r="CK468" s="117" t="s">
        <v>372</v>
      </c>
      <c r="CL468" s="119">
        <v>46178.0</v>
      </c>
      <c r="CM468" s="117" t="s">
        <v>358</v>
      </c>
    </row>
    <row r="469">
      <c r="A469" s="114" t="s">
        <v>655</v>
      </c>
      <c r="B469" s="114" t="s">
        <v>656</v>
      </c>
      <c r="C469" s="114" t="s">
        <v>25</v>
      </c>
      <c r="D469" s="114" t="s">
        <v>459</v>
      </c>
      <c r="E469" s="114" t="s">
        <v>349</v>
      </c>
      <c r="F469" s="114"/>
      <c r="G469" s="114"/>
      <c r="H469" s="114"/>
      <c r="I469" s="115">
        <v>21596.0</v>
      </c>
      <c r="J469" s="114" t="s">
        <v>880</v>
      </c>
      <c r="K469" s="114" t="s">
        <v>460</v>
      </c>
      <c r="L469" s="116">
        <v>45812.0</v>
      </c>
      <c r="M469" s="114" t="s">
        <v>351</v>
      </c>
      <c r="N469" s="115">
        <v>6.0</v>
      </c>
      <c r="O469" s="114" t="s">
        <v>352</v>
      </c>
      <c r="P469" s="114" t="s">
        <v>975</v>
      </c>
      <c r="Q469" s="115">
        <v>549.01879592972</v>
      </c>
      <c r="R469" s="115"/>
      <c r="S469" s="115"/>
      <c r="T469" s="115"/>
      <c r="U469" s="115"/>
      <c r="V469" s="115">
        <v>549.01879592972</v>
      </c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>
        <v>0.0</v>
      </c>
      <c r="AH469" s="115">
        <v>0.0</v>
      </c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  <c r="AW469" s="115">
        <v>23208.646089062924</v>
      </c>
      <c r="AX469" s="115">
        <v>-13000.44592442136</v>
      </c>
      <c r="AY469" s="115">
        <v>20265.786641153125</v>
      </c>
      <c r="AZ469" s="115">
        <v>-8341.354297398157</v>
      </c>
      <c r="BA469" s="115">
        <v>7558.524641382502</v>
      </c>
      <c r="BB469" s="115">
        <v>-8919.636608006727</v>
      </c>
      <c r="BC469" s="115">
        <v>5019.423596432334</v>
      </c>
      <c r="BD469" s="115">
        <v>-9818.898521816596</v>
      </c>
      <c r="BE469" s="115">
        <v>7885.224466007478</v>
      </c>
      <c r="BF469" s="115">
        <v>-4446.86150724744</v>
      </c>
      <c r="BG469" s="115"/>
      <c r="BH469" s="115"/>
      <c r="BI469" s="115"/>
      <c r="BJ469" s="115"/>
      <c r="BK469" s="115"/>
      <c r="BL469" s="115"/>
      <c r="BM469" s="115"/>
      <c r="BN469" s="115"/>
      <c r="BO469" s="115">
        <v>0.0</v>
      </c>
      <c r="BP469" s="115">
        <v>0.0</v>
      </c>
      <c r="BQ469" s="115"/>
      <c r="BR469" s="115"/>
      <c r="BS469" s="115">
        <v>0.0</v>
      </c>
      <c r="BT469" s="115">
        <v>0.0</v>
      </c>
      <c r="BU469" s="115">
        <v>0.0</v>
      </c>
      <c r="BV469" s="115">
        <v>0.0</v>
      </c>
      <c r="BW469" s="115"/>
      <c r="BX469" s="115"/>
      <c r="BY469" s="115"/>
      <c r="BZ469" s="115"/>
      <c r="CA469" s="116">
        <v>45812.0</v>
      </c>
      <c r="CB469" s="114" t="s">
        <v>384</v>
      </c>
      <c r="CC469" s="114" t="s">
        <v>461</v>
      </c>
      <c r="CD469" s="114" t="s">
        <v>501</v>
      </c>
      <c r="CE469" s="115">
        <v>2187.4</v>
      </c>
      <c r="CF469" s="115">
        <v>25.0</v>
      </c>
      <c r="CG469" s="115">
        <v>23.0</v>
      </c>
      <c r="CH469" s="114" t="s">
        <v>247</v>
      </c>
      <c r="CI469" s="114"/>
      <c r="CJ469" s="114"/>
      <c r="CK469" s="114" t="s">
        <v>357</v>
      </c>
      <c r="CL469" s="116">
        <v>46178.0</v>
      </c>
      <c r="CM469" s="114" t="s">
        <v>358</v>
      </c>
    </row>
    <row r="470">
      <c r="A470" s="117" t="s">
        <v>639</v>
      </c>
      <c r="B470" s="117" t="s">
        <v>640</v>
      </c>
      <c r="C470" s="117" t="s">
        <v>27</v>
      </c>
      <c r="D470" s="117" t="s">
        <v>573</v>
      </c>
      <c r="E470" s="117" t="s">
        <v>349</v>
      </c>
      <c r="F470" s="117"/>
      <c r="G470" s="117"/>
      <c r="H470" s="117"/>
      <c r="I470" s="118">
        <v>19827.0</v>
      </c>
      <c r="J470" s="117" t="s">
        <v>880</v>
      </c>
      <c r="K470" s="117" t="s">
        <v>574</v>
      </c>
      <c r="L470" s="119">
        <v>45812.0</v>
      </c>
      <c r="M470" s="117" t="s">
        <v>351</v>
      </c>
      <c r="N470" s="118">
        <v>6.0</v>
      </c>
      <c r="O470" s="117" t="s">
        <v>352</v>
      </c>
      <c r="P470" s="117" t="s">
        <v>975</v>
      </c>
      <c r="Q470" s="118">
        <v>191.44488073786624</v>
      </c>
      <c r="R470" s="118"/>
      <c r="S470" s="118"/>
      <c r="T470" s="118"/>
      <c r="U470" s="118"/>
      <c r="V470" s="118">
        <v>191.44488073786624</v>
      </c>
      <c r="W470" s="118"/>
      <c r="X470" s="118"/>
      <c r="Y470" s="118"/>
      <c r="Z470" s="118"/>
      <c r="AA470" s="118"/>
      <c r="AB470" s="118"/>
      <c r="AC470" s="118"/>
      <c r="AD470" s="118"/>
      <c r="AE470" s="118"/>
      <c r="AF470" s="118"/>
      <c r="AG470" s="118">
        <v>0.0</v>
      </c>
      <c r="AH470" s="118">
        <v>0.0</v>
      </c>
      <c r="AI470" s="118"/>
      <c r="AJ470" s="118"/>
      <c r="AK470" s="118"/>
      <c r="AL470" s="118"/>
      <c r="AM470" s="118"/>
      <c r="AN470" s="118"/>
      <c r="AO470" s="118"/>
      <c r="AP470" s="118"/>
      <c r="AQ470" s="118"/>
      <c r="AR470" s="118"/>
      <c r="AS470" s="118"/>
      <c r="AT470" s="118"/>
      <c r="AU470" s="118"/>
      <c r="AV470" s="118"/>
      <c r="AW470" s="118">
        <v>23208.646089062924</v>
      </c>
      <c r="AX470" s="118">
        <v>-13000.44592442136</v>
      </c>
      <c r="AY470" s="118">
        <v>20265.786641153125</v>
      </c>
      <c r="AZ470" s="118">
        <v>-8341.354297398157</v>
      </c>
      <c r="BA470" s="118">
        <v>7558.524641382502</v>
      </c>
      <c r="BB470" s="118">
        <v>-8919.636608006727</v>
      </c>
      <c r="BC470" s="118">
        <v>5019.423596432334</v>
      </c>
      <c r="BD470" s="118">
        <v>-9818.898521816596</v>
      </c>
      <c r="BE470" s="118">
        <v>7885.224466007478</v>
      </c>
      <c r="BF470" s="118">
        <v>-4446.86150724744</v>
      </c>
      <c r="BG470" s="118"/>
      <c r="BH470" s="118"/>
      <c r="BI470" s="118"/>
      <c r="BJ470" s="118"/>
      <c r="BK470" s="118"/>
      <c r="BL470" s="118"/>
      <c r="BM470" s="118"/>
      <c r="BN470" s="118"/>
      <c r="BO470" s="118">
        <v>0.0</v>
      </c>
      <c r="BP470" s="118">
        <v>0.0</v>
      </c>
      <c r="BQ470" s="118"/>
      <c r="BR470" s="118"/>
      <c r="BS470" s="118">
        <v>0.0</v>
      </c>
      <c r="BT470" s="118">
        <v>0.0</v>
      </c>
      <c r="BU470" s="118">
        <v>0.0</v>
      </c>
      <c r="BV470" s="118">
        <v>0.0</v>
      </c>
      <c r="BW470" s="118"/>
      <c r="BX470" s="118"/>
      <c r="BY470" s="118"/>
      <c r="BZ470" s="118"/>
      <c r="CA470" s="119">
        <v>45812.0</v>
      </c>
      <c r="CB470" s="117" t="s">
        <v>369</v>
      </c>
      <c r="CC470" s="117" t="s">
        <v>575</v>
      </c>
      <c r="CD470" s="117" t="s">
        <v>576</v>
      </c>
      <c r="CE470" s="118">
        <v>3110.34</v>
      </c>
      <c r="CF470" s="118">
        <v>25.0</v>
      </c>
      <c r="CG470" s="118">
        <v>23.0</v>
      </c>
      <c r="CH470" s="117" t="s">
        <v>247</v>
      </c>
      <c r="CI470" s="117"/>
      <c r="CJ470" s="117"/>
      <c r="CK470" s="117" t="s">
        <v>357</v>
      </c>
      <c r="CL470" s="119">
        <v>46178.0</v>
      </c>
      <c r="CM470" s="117" t="s">
        <v>358</v>
      </c>
    </row>
    <row r="471">
      <c r="A471" s="114" t="s">
        <v>581</v>
      </c>
      <c r="B471" s="114" t="s">
        <v>131</v>
      </c>
      <c r="C471" s="114" t="s">
        <v>24</v>
      </c>
      <c r="D471" s="114" t="s">
        <v>506</v>
      </c>
      <c r="E471" s="114" t="s">
        <v>349</v>
      </c>
      <c r="F471" s="114"/>
      <c r="G471" s="114"/>
      <c r="H471" s="114"/>
      <c r="I471" s="115">
        <v>21588.0</v>
      </c>
      <c r="J471" s="114" t="s">
        <v>834</v>
      </c>
      <c r="K471" s="114" t="s">
        <v>507</v>
      </c>
      <c r="L471" s="116">
        <v>45812.0</v>
      </c>
      <c r="M471" s="114" t="s">
        <v>351</v>
      </c>
      <c r="N471" s="115">
        <v>6.0</v>
      </c>
      <c r="O471" s="114" t="s">
        <v>352</v>
      </c>
      <c r="P471" s="114" t="s">
        <v>975</v>
      </c>
      <c r="Q471" s="115">
        <v>193.25895791772354</v>
      </c>
      <c r="R471" s="115"/>
      <c r="S471" s="115"/>
      <c r="T471" s="115"/>
      <c r="U471" s="115"/>
      <c r="V471" s="115">
        <v>193.25895791772354</v>
      </c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>
        <v>0.0</v>
      </c>
      <c r="AH471" s="115">
        <v>0.0</v>
      </c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  <c r="AW471" s="115">
        <v>7795.667654544001</v>
      </c>
      <c r="AX471" s="115">
        <v>-20684.59439258225</v>
      </c>
      <c r="AY471" s="115">
        <v>6642.762798031099</v>
      </c>
      <c r="AZ471" s="115">
        <v>-18836.587262498673</v>
      </c>
      <c r="BA471" s="115">
        <v>7482.17593755767</v>
      </c>
      <c r="BB471" s="115">
        <v>-11756.069157956214</v>
      </c>
      <c r="BC471" s="115">
        <v>8321.009177657766</v>
      </c>
      <c r="BD471" s="115">
        <v>-5325.934968216149</v>
      </c>
      <c r="BE471" s="115">
        <v>5335.441534950829</v>
      </c>
      <c r="BF471" s="115">
        <v>-12604.408964790993</v>
      </c>
      <c r="BG471" s="115"/>
      <c r="BH471" s="115"/>
      <c r="BI471" s="115"/>
      <c r="BJ471" s="115"/>
      <c r="BK471" s="115"/>
      <c r="BL471" s="115"/>
      <c r="BM471" s="115"/>
      <c r="BN471" s="115"/>
      <c r="BO471" s="115">
        <v>0.0</v>
      </c>
      <c r="BP471" s="115">
        <v>0.0</v>
      </c>
      <c r="BQ471" s="115"/>
      <c r="BR471" s="115"/>
      <c r="BS471" s="115">
        <v>0.0</v>
      </c>
      <c r="BT471" s="115">
        <v>0.0</v>
      </c>
      <c r="BU471" s="115">
        <v>0.0</v>
      </c>
      <c r="BV471" s="115">
        <v>0.0</v>
      </c>
      <c r="BW471" s="115"/>
      <c r="BX471" s="115"/>
      <c r="BY471" s="115"/>
      <c r="BZ471" s="115"/>
      <c r="CA471" s="116">
        <v>45812.0</v>
      </c>
      <c r="CB471" s="114" t="s">
        <v>354</v>
      </c>
      <c r="CC471" s="114" t="s">
        <v>508</v>
      </c>
      <c r="CD471" s="114" t="s">
        <v>509</v>
      </c>
      <c r="CE471" s="115">
        <v>3770.13</v>
      </c>
      <c r="CF471" s="115">
        <v>25.0</v>
      </c>
      <c r="CG471" s="115">
        <v>23.0</v>
      </c>
      <c r="CH471" s="114" t="s">
        <v>24</v>
      </c>
      <c r="CI471" s="114"/>
      <c r="CJ471" s="114"/>
      <c r="CK471" s="114" t="s">
        <v>357</v>
      </c>
      <c r="CL471" s="116">
        <v>46178.0</v>
      </c>
      <c r="CM471" s="114" t="s">
        <v>358</v>
      </c>
    </row>
    <row r="472">
      <c r="A472" s="117" t="s">
        <v>641</v>
      </c>
      <c r="B472" s="117" t="s">
        <v>648</v>
      </c>
      <c r="C472" s="117" t="s">
        <v>25</v>
      </c>
      <c r="D472" s="117" t="s">
        <v>400</v>
      </c>
      <c r="E472" s="117" t="s">
        <v>349</v>
      </c>
      <c r="F472" s="117"/>
      <c r="G472" s="117"/>
      <c r="H472" s="117"/>
      <c r="I472" s="118">
        <v>16516.0</v>
      </c>
      <c r="J472" s="117" t="s">
        <v>865</v>
      </c>
      <c r="K472" s="117" t="s">
        <v>401</v>
      </c>
      <c r="L472" s="119">
        <v>45812.0</v>
      </c>
      <c r="M472" s="117" t="s">
        <v>351</v>
      </c>
      <c r="N472" s="118">
        <v>6.0</v>
      </c>
      <c r="O472" s="117" t="s">
        <v>352</v>
      </c>
      <c r="P472" s="117" t="s">
        <v>975</v>
      </c>
      <c r="Q472" s="118">
        <v>-1228.7475587412578</v>
      </c>
      <c r="R472" s="118"/>
      <c r="S472" s="118"/>
      <c r="T472" s="118"/>
      <c r="U472" s="118"/>
      <c r="V472" s="118">
        <v>-1228.7475587412578</v>
      </c>
      <c r="W472" s="118"/>
      <c r="X472" s="118"/>
      <c r="Y472" s="118"/>
      <c r="Z472" s="118"/>
      <c r="AA472" s="118"/>
      <c r="AB472" s="118"/>
      <c r="AC472" s="118"/>
      <c r="AD472" s="118"/>
      <c r="AE472" s="118"/>
      <c r="AF472" s="118"/>
      <c r="AG472" s="118">
        <v>0.0</v>
      </c>
      <c r="AH472" s="118">
        <v>0.0</v>
      </c>
      <c r="AI472" s="118"/>
      <c r="AJ472" s="118"/>
      <c r="AK472" s="118"/>
      <c r="AL472" s="118"/>
      <c r="AM472" s="118"/>
      <c r="AN472" s="118"/>
      <c r="AO472" s="118"/>
      <c r="AP472" s="118"/>
      <c r="AQ472" s="118"/>
      <c r="AR472" s="118"/>
      <c r="AS472" s="118"/>
      <c r="AT472" s="118"/>
      <c r="AU472" s="118"/>
      <c r="AV472" s="118"/>
      <c r="AW472" s="118">
        <v>23704.482851495595</v>
      </c>
      <c r="AX472" s="118">
        <v>-17804.8668626191</v>
      </c>
      <c r="AY472" s="118">
        <v>19970.060328806034</v>
      </c>
      <c r="AZ472" s="118">
        <v>-10778.392976557396</v>
      </c>
      <c r="BA472" s="118">
        <v>8626.839722516846</v>
      </c>
      <c r="BB472" s="118">
        <v>-8978.403319059256</v>
      </c>
      <c r="BC472" s="118">
        <v>12110.308616643853</v>
      </c>
      <c r="BD472" s="118">
        <v>-12876.39208782483</v>
      </c>
      <c r="BE472" s="118">
        <v>11754.714840081864</v>
      </c>
      <c r="BF472" s="118">
        <v>-11340.194965443301</v>
      </c>
      <c r="BG472" s="118"/>
      <c r="BH472" s="118"/>
      <c r="BI472" s="118"/>
      <c r="BJ472" s="118"/>
      <c r="BK472" s="118"/>
      <c r="BL472" s="118"/>
      <c r="BM472" s="118"/>
      <c r="BN472" s="118"/>
      <c r="BO472" s="118">
        <v>0.0</v>
      </c>
      <c r="BP472" s="118">
        <v>0.0</v>
      </c>
      <c r="BQ472" s="118"/>
      <c r="BR472" s="118"/>
      <c r="BS472" s="118">
        <v>0.0</v>
      </c>
      <c r="BT472" s="118">
        <v>0.0</v>
      </c>
      <c r="BU472" s="118">
        <v>0.0</v>
      </c>
      <c r="BV472" s="118">
        <v>0.0</v>
      </c>
      <c r="BW472" s="118"/>
      <c r="BX472" s="118"/>
      <c r="BY472" s="118"/>
      <c r="BZ472" s="118"/>
      <c r="CA472" s="119">
        <v>45812.0</v>
      </c>
      <c r="CB472" s="117" t="s">
        <v>384</v>
      </c>
      <c r="CC472" s="117" t="s">
        <v>391</v>
      </c>
      <c r="CD472" s="117" t="s">
        <v>392</v>
      </c>
      <c r="CE472" s="118">
        <v>8114.99</v>
      </c>
      <c r="CF472" s="118">
        <v>25.0</v>
      </c>
      <c r="CG472" s="118">
        <v>23.0</v>
      </c>
      <c r="CH472" s="117" t="s">
        <v>247</v>
      </c>
      <c r="CI472" s="117"/>
      <c r="CJ472" s="117"/>
      <c r="CK472" s="117" t="s">
        <v>372</v>
      </c>
      <c r="CL472" s="119">
        <v>46178.0</v>
      </c>
      <c r="CM472" s="117" t="s">
        <v>358</v>
      </c>
    </row>
    <row r="473">
      <c r="A473" s="114" t="s">
        <v>545</v>
      </c>
      <c r="B473" s="114" t="s">
        <v>654</v>
      </c>
      <c r="C473" s="114" t="s">
        <v>25</v>
      </c>
      <c r="D473" s="114" t="s">
        <v>437</v>
      </c>
      <c r="E473" s="114" t="s">
        <v>349</v>
      </c>
      <c r="F473" s="114"/>
      <c r="G473" s="114"/>
      <c r="H473" s="114"/>
      <c r="I473" s="115">
        <v>21794.0</v>
      </c>
      <c r="J473" s="114" t="s">
        <v>838</v>
      </c>
      <c r="K473" s="114" t="s">
        <v>438</v>
      </c>
      <c r="L473" s="116">
        <v>45812.0</v>
      </c>
      <c r="M473" s="114" t="s">
        <v>351</v>
      </c>
      <c r="N473" s="115">
        <v>6.0</v>
      </c>
      <c r="O473" s="114" t="s">
        <v>352</v>
      </c>
      <c r="P473" s="114" t="s">
        <v>975</v>
      </c>
      <c r="Q473" s="115">
        <v>811.3582187080692</v>
      </c>
      <c r="R473" s="115"/>
      <c r="S473" s="115"/>
      <c r="T473" s="115"/>
      <c r="U473" s="115"/>
      <c r="V473" s="115">
        <v>811.3582187080692</v>
      </c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>
        <v>0.0</v>
      </c>
      <c r="AH473" s="115">
        <v>0.0</v>
      </c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  <c r="AW473" s="115">
        <v>2258.4598797158505</v>
      </c>
      <c r="AX473" s="115">
        <v>-1365.1691752326487</v>
      </c>
      <c r="AY473" s="115">
        <v>2706.3592159853947</v>
      </c>
      <c r="AZ473" s="115">
        <v>0.0</v>
      </c>
      <c r="BA473" s="115">
        <v>1469.486088928821</v>
      </c>
      <c r="BB473" s="115">
        <v>-2623.8451241460853</v>
      </c>
      <c r="BC473" s="115">
        <v>509.93125915465333</v>
      </c>
      <c r="BD473" s="115">
        <v>-1920.3606939894098</v>
      </c>
      <c r="BE473" s="115">
        <v>3325.3404733881953</v>
      </c>
      <c r="BF473" s="115">
        <v>-3069.270073770703</v>
      </c>
      <c r="BG473" s="115"/>
      <c r="BH473" s="115"/>
      <c r="BI473" s="115"/>
      <c r="BJ473" s="115"/>
      <c r="BK473" s="115"/>
      <c r="BL473" s="115"/>
      <c r="BM473" s="115"/>
      <c r="BN473" s="115"/>
      <c r="BO473" s="115">
        <v>0.0</v>
      </c>
      <c r="BP473" s="115">
        <v>0.0</v>
      </c>
      <c r="BQ473" s="115"/>
      <c r="BR473" s="115"/>
      <c r="BS473" s="115">
        <v>0.0</v>
      </c>
      <c r="BT473" s="115">
        <v>0.0</v>
      </c>
      <c r="BU473" s="115">
        <v>0.0</v>
      </c>
      <c r="BV473" s="115">
        <v>0.0</v>
      </c>
      <c r="BW473" s="115"/>
      <c r="BX473" s="115"/>
      <c r="BY473" s="115"/>
      <c r="BZ473" s="115"/>
      <c r="CA473" s="116">
        <v>45812.0</v>
      </c>
      <c r="CB473" s="114" t="s">
        <v>354</v>
      </c>
      <c r="CC473" s="114" t="s">
        <v>466</v>
      </c>
      <c r="CD473" s="114" t="s">
        <v>467</v>
      </c>
      <c r="CE473" s="115">
        <v>3988.43</v>
      </c>
      <c r="CF473" s="115">
        <v>25.0</v>
      </c>
      <c r="CG473" s="115">
        <v>23.0</v>
      </c>
      <c r="CH473" s="114" t="s">
        <v>247</v>
      </c>
      <c r="CI473" s="114"/>
      <c r="CJ473" s="114"/>
      <c r="CK473" s="114" t="s">
        <v>357</v>
      </c>
      <c r="CL473" s="116">
        <v>46178.0</v>
      </c>
      <c r="CM473" s="114" t="s">
        <v>358</v>
      </c>
    </row>
    <row r="474">
      <c r="A474" s="117" t="s">
        <v>643</v>
      </c>
      <c r="B474" s="117" t="s">
        <v>143</v>
      </c>
      <c r="C474" s="117" t="s">
        <v>24</v>
      </c>
      <c r="D474" s="117" t="s">
        <v>469</v>
      </c>
      <c r="E474" s="117" t="s">
        <v>349</v>
      </c>
      <c r="F474" s="117"/>
      <c r="G474" s="117"/>
      <c r="H474" s="117"/>
      <c r="I474" s="118">
        <v>19913.0</v>
      </c>
      <c r="J474" s="117" t="s">
        <v>832</v>
      </c>
      <c r="K474" s="117" t="s">
        <v>470</v>
      </c>
      <c r="L474" s="119">
        <v>45812.0</v>
      </c>
      <c r="M474" s="117" t="s">
        <v>351</v>
      </c>
      <c r="N474" s="118">
        <v>6.0</v>
      </c>
      <c r="O474" s="117" t="s">
        <v>352</v>
      </c>
      <c r="P474" s="117" t="s">
        <v>975</v>
      </c>
      <c r="Q474" s="118">
        <v>-1397.502090074092</v>
      </c>
      <c r="R474" s="118"/>
      <c r="S474" s="118"/>
      <c r="T474" s="118"/>
      <c r="U474" s="118"/>
      <c r="V474" s="118">
        <v>-1397.502090074092</v>
      </c>
      <c r="W474" s="118"/>
      <c r="X474" s="118"/>
      <c r="Y474" s="118"/>
      <c r="Z474" s="118"/>
      <c r="AA474" s="118"/>
      <c r="AB474" s="118"/>
      <c r="AC474" s="118"/>
      <c r="AD474" s="118"/>
      <c r="AE474" s="118"/>
      <c r="AF474" s="118"/>
      <c r="AG474" s="118">
        <v>0.0</v>
      </c>
      <c r="AH474" s="118">
        <v>0.0</v>
      </c>
      <c r="AI474" s="118"/>
      <c r="AJ474" s="118"/>
      <c r="AK474" s="118"/>
      <c r="AL474" s="118"/>
      <c r="AM474" s="118"/>
      <c r="AN474" s="118"/>
      <c r="AO474" s="118"/>
      <c r="AP474" s="118"/>
      <c r="AQ474" s="118"/>
      <c r="AR474" s="118"/>
      <c r="AS474" s="118"/>
      <c r="AT474" s="118"/>
      <c r="AU474" s="118"/>
      <c r="AV474" s="118"/>
      <c r="AW474" s="118">
        <v>41610.436587676595</v>
      </c>
      <c r="AX474" s="118">
        <v>-38987.72152277459</v>
      </c>
      <c r="AY474" s="118">
        <v>33108.78813656875</v>
      </c>
      <c r="AZ474" s="118">
        <v>-26293.289478864128</v>
      </c>
      <c r="BA474" s="118">
        <v>23174.29093167372</v>
      </c>
      <c r="BB474" s="118">
        <v>-21137.837274508005</v>
      </c>
      <c r="BC474" s="118">
        <v>10796.368277393169</v>
      </c>
      <c r="BD474" s="118">
        <v>-18267.757138041743</v>
      </c>
      <c r="BE474" s="118">
        <v>22518.368046350388</v>
      </c>
      <c r="BF474" s="118">
        <v>-13010.525528536094</v>
      </c>
      <c r="BG474" s="118"/>
      <c r="BH474" s="118"/>
      <c r="BI474" s="118"/>
      <c r="BJ474" s="118"/>
      <c r="BK474" s="118"/>
      <c r="BL474" s="118"/>
      <c r="BM474" s="118"/>
      <c r="BN474" s="118"/>
      <c r="BO474" s="118">
        <v>0.0</v>
      </c>
      <c r="BP474" s="118">
        <v>0.0</v>
      </c>
      <c r="BQ474" s="118"/>
      <c r="BR474" s="118"/>
      <c r="BS474" s="118">
        <v>0.0</v>
      </c>
      <c r="BT474" s="118">
        <v>0.0</v>
      </c>
      <c r="BU474" s="118">
        <v>0.0</v>
      </c>
      <c r="BV474" s="118">
        <v>0.0</v>
      </c>
      <c r="BW474" s="118"/>
      <c r="BX474" s="118"/>
      <c r="BY474" s="118"/>
      <c r="BZ474" s="118"/>
      <c r="CA474" s="119">
        <v>45812.0</v>
      </c>
      <c r="CB474" s="117" t="s">
        <v>354</v>
      </c>
      <c r="CC474" s="117" t="s">
        <v>471</v>
      </c>
      <c r="CD474" s="117" t="s">
        <v>477</v>
      </c>
      <c r="CE474" s="118">
        <v>3673.46</v>
      </c>
      <c r="CF474" s="118">
        <v>25.0</v>
      </c>
      <c r="CG474" s="118">
        <v>23.0</v>
      </c>
      <c r="CH474" s="117" t="s">
        <v>24</v>
      </c>
      <c r="CI474" s="117"/>
      <c r="CJ474" s="117"/>
      <c r="CK474" s="117" t="s">
        <v>372</v>
      </c>
      <c r="CL474" s="119">
        <v>46178.0</v>
      </c>
      <c r="CM474" s="117" t="s">
        <v>358</v>
      </c>
    </row>
    <row r="475">
      <c r="A475" s="114" t="s">
        <v>545</v>
      </c>
      <c r="B475" s="114" t="s">
        <v>646</v>
      </c>
      <c r="C475" s="114" t="s">
        <v>25</v>
      </c>
      <c r="D475" s="114" t="s">
        <v>437</v>
      </c>
      <c r="E475" s="114" t="s">
        <v>349</v>
      </c>
      <c r="F475" s="114"/>
      <c r="G475" s="114"/>
      <c r="H475" s="114"/>
      <c r="I475" s="115">
        <v>21773.0</v>
      </c>
      <c r="J475" s="114" t="s">
        <v>832</v>
      </c>
      <c r="K475" s="114" t="s">
        <v>438</v>
      </c>
      <c r="L475" s="116">
        <v>45812.0</v>
      </c>
      <c r="M475" s="114" t="s">
        <v>351</v>
      </c>
      <c r="N475" s="115">
        <v>6.0</v>
      </c>
      <c r="O475" s="114" t="s">
        <v>352</v>
      </c>
      <c r="P475" s="114" t="s">
        <v>975</v>
      </c>
      <c r="Q475" s="115">
        <v>0.0</v>
      </c>
      <c r="R475" s="115"/>
      <c r="S475" s="115"/>
      <c r="T475" s="115"/>
      <c r="U475" s="115"/>
      <c r="V475" s="115">
        <v>0.0</v>
      </c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>
        <v>0.0</v>
      </c>
      <c r="AH475" s="115">
        <v>0.0</v>
      </c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  <c r="AW475" s="115">
        <v>41610.436587676595</v>
      </c>
      <c r="AX475" s="115">
        <v>-38987.72152277459</v>
      </c>
      <c r="AY475" s="115">
        <v>33108.78813656875</v>
      </c>
      <c r="AZ475" s="115">
        <v>-26293.289478864128</v>
      </c>
      <c r="BA475" s="115">
        <v>23174.29093167372</v>
      </c>
      <c r="BB475" s="115">
        <v>-21137.837274508005</v>
      </c>
      <c r="BC475" s="115">
        <v>10796.368277393169</v>
      </c>
      <c r="BD475" s="115">
        <v>-18267.757138041743</v>
      </c>
      <c r="BE475" s="115">
        <v>22518.368046350388</v>
      </c>
      <c r="BF475" s="115">
        <v>-13010.525528536094</v>
      </c>
      <c r="BG475" s="115"/>
      <c r="BH475" s="115"/>
      <c r="BI475" s="115"/>
      <c r="BJ475" s="115"/>
      <c r="BK475" s="115"/>
      <c r="BL475" s="115"/>
      <c r="BM475" s="115"/>
      <c r="BN475" s="115"/>
      <c r="BO475" s="115">
        <v>0.0</v>
      </c>
      <c r="BP475" s="115">
        <v>0.0</v>
      </c>
      <c r="BQ475" s="115"/>
      <c r="BR475" s="115"/>
      <c r="BS475" s="115">
        <v>0.0</v>
      </c>
      <c r="BT475" s="115">
        <v>0.0</v>
      </c>
      <c r="BU475" s="115">
        <v>0.0</v>
      </c>
      <c r="BV475" s="115">
        <v>0.0</v>
      </c>
      <c r="BW475" s="115"/>
      <c r="BX475" s="115"/>
      <c r="BY475" s="115"/>
      <c r="BZ475" s="115"/>
      <c r="CA475" s="116"/>
      <c r="CB475" s="114"/>
      <c r="CC475" s="114"/>
      <c r="CD475" s="114"/>
      <c r="CE475" s="115"/>
      <c r="CF475" s="115">
        <v>25.0</v>
      </c>
      <c r="CG475" s="115">
        <v>23.0</v>
      </c>
      <c r="CH475" s="114" t="s">
        <v>247</v>
      </c>
      <c r="CI475" s="114"/>
      <c r="CJ475" s="114"/>
      <c r="CK475" s="114"/>
      <c r="CL475" s="116">
        <v>366.0</v>
      </c>
      <c r="CM475" s="114" t="s">
        <v>358</v>
      </c>
    </row>
    <row r="476">
      <c r="A476" s="117" t="s">
        <v>641</v>
      </c>
      <c r="B476" s="117" t="s">
        <v>658</v>
      </c>
      <c r="C476" s="117" t="s">
        <v>25</v>
      </c>
      <c r="D476" s="117" t="s">
        <v>400</v>
      </c>
      <c r="E476" s="117" t="s">
        <v>349</v>
      </c>
      <c r="F476" s="117"/>
      <c r="G476" s="117"/>
      <c r="H476" s="117"/>
      <c r="I476" s="118">
        <v>16504.0</v>
      </c>
      <c r="J476" s="117" t="s">
        <v>878</v>
      </c>
      <c r="K476" s="117" t="s">
        <v>401</v>
      </c>
      <c r="L476" s="119">
        <v>45812.0</v>
      </c>
      <c r="M476" s="117" t="s">
        <v>351</v>
      </c>
      <c r="N476" s="118">
        <v>6.0</v>
      </c>
      <c r="O476" s="117" t="s">
        <v>352</v>
      </c>
      <c r="P476" s="117" t="s">
        <v>975</v>
      </c>
      <c r="Q476" s="118">
        <v>1933.5532005812893</v>
      </c>
      <c r="R476" s="118"/>
      <c r="S476" s="118"/>
      <c r="T476" s="118"/>
      <c r="U476" s="118"/>
      <c r="V476" s="118">
        <v>1933.5532005812893</v>
      </c>
      <c r="W476" s="118"/>
      <c r="X476" s="118"/>
      <c r="Y476" s="118"/>
      <c r="Z476" s="118"/>
      <c r="AA476" s="118"/>
      <c r="AB476" s="118"/>
      <c r="AC476" s="118"/>
      <c r="AD476" s="118"/>
      <c r="AE476" s="118"/>
      <c r="AF476" s="118"/>
      <c r="AG476" s="118">
        <v>0.0</v>
      </c>
      <c r="AH476" s="118">
        <v>0.0</v>
      </c>
      <c r="AI476" s="118"/>
      <c r="AJ476" s="118"/>
      <c r="AK476" s="118"/>
      <c r="AL476" s="118"/>
      <c r="AM476" s="118"/>
      <c r="AN476" s="118"/>
      <c r="AO476" s="118"/>
      <c r="AP476" s="118"/>
      <c r="AQ476" s="118"/>
      <c r="AR476" s="118"/>
      <c r="AS476" s="118"/>
      <c r="AT476" s="118"/>
      <c r="AU476" s="118"/>
      <c r="AV476" s="118"/>
      <c r="AW476" s="118">
        <v>13198.670326699505</v>
      </c>
      <c r="AX476" s="118">
        <v>-6415.82268641006</v>
      </c>
      <c r="AY476" s="118">
        <v>8825.07991129361</v>
      </c>
      <c r="AZ476" s="118">
        <v>-4987.345556195831</v>
      </c>
      <c r="BA476" s="118">
        <v>9329.319819978235</v>
      </c>
      <c r="BB476" s="118">
        <v>-2926.142992964511</v>
      </c>
      <c r="BC476" s="118">
        <v>4821.05764990037</v>
      </c>
      <c r="BD476" s="118">
        <v>-9447.844025349026</v>
      </c>
      <c r="BE476" s="118">
        <v>12561.596440971565</v>
      </c>
      <c r="BF476" s="118">
        <v>-1531.6332385091841</v>
      </c>
      <c r="BG476" s="118"/>
      <c r="BH476" s="118"/>
      <c r="BI476" s="118"/>
      <c r="BJ476" s="118"/>
      <c r="BK476" s="118"/>
      <c r="BL476" s="118"/>
      <c r="BM476" s="118"/>
      <c r="BN476" s="118"/>
      <c r="BO476" s="118">
        <v>0.0</v>
      </c>
      <c r="BP476" s="118">
        <v>0.0</v>
      </c>
      <c r="BQ476" s="118"/>
      <c r="BR476" s="118"/>
      <c r="BS476" s="118">
        <v>0.0</v>
      </c>
      <c r="BT476" s="118">
        <v>0.0</v>
      </c>
      <c r="BU476" s="118">
        <v>0.0</v>
      </c>
      <c r="BV476" s="118">
        <v>0.0</v>
      </c>
      <c r="BW476" s="118"/>
      <c r="BX476" s="118"/>
      <c r="BY476" s="118"/>
      <c r="BZ476" s="118"/>
      <c r="CA476" s="119">
        <v>45812.0</v>
      </c>
      <c r="CB476" s="117" t="s">
        <v>384</v>
      </c>
      <c r="CC476" s="117" t="s">
        <v>391</v>
      </c>
      <c r="CD476" s="117" t="s">
        <v>392</v>
      </c>
      <c r="CE476" s="118">
        <v>5621.06</v>
      </c>
      <c r="CF476" s="118">
        <v>25.0</v>
      </c>
      <c r="CG476" s="118">
        <v>23.0</v>
      </c>
      <c r="CH476" s="117" t="s">
        <v>247</v>
      </c>
      <c r="CI476" s="117"/>
      <c r="CJ476" s="117"/>
      <c r="CK476" s="117" t="s">
        <v>357</v>
      </c>
      <c r="CL476" s="119">
        <v>46178.0</v>
      </c>
      <c r="CM476" s="117" t="s">
        <v>358</v>
      </c>
    </row>
    <row r="477">
      <c r="A477" s="114" t="s">
        <v>468</v>
      </c>
      <c r="B477" s="114" t="s">
        <v>123</v>
      </c>
      <c r="C477" s="114" t="s">
        <v>24</v>
      </c>
      <c r="D477" s="114" t="s">
        <v>469</v>
      </c>
      <c r="E477" s="114" t="s">
        <v>349</v>
      </c>
      <c r="F477" s="114"/>
      <c r="G477" s="114"/>
      <c r="H477" s="114"/>
      <c r="I477" s="115">
        <v>19907.0</v>
      </c>
      <c r="J477" s="114" t="s">
        <v>832</v>
      </c>
      <c r="K477" s="114" t="s">
        <v>470</v>
      </c>
      <c r="L477" s="116">
        <v>45812.0</v>
      </c>
      <c r="M477" s="114" t="s">
        <v>351</v>
      </c>
      <c r="N477" s="115">
        <v>6.0</v>
      </c>
      <c r="O477" s="114" t="s">
        <v>352</v>
      </c>
      <c r="P477" s="114" t="s">
        <v>975</v>
      </c>
      <c r="Q477" s="115">
        <v>-381.82736104700945</v>
      </c>
      <c r="R477" s="115"/>
      <c r="S477" s="115"/>
      <c r="T477" s="115"/>
      <c r="U477" s="115"/>
      <c r="V477" s="115">
        <v>-381.82736104700945</v>
      </c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>
        <v>0.0</v>
      </c>
      <c r="AH477" s="115">
        <v>0.0</v>
      </c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  <c r="AW477" s="115">
        <v>41610.436587676595</v>
      </c>
      <c r="AX477" s="115">
        <v>-38987.72152277459</v>
      </c>
      <c r="AY477" s="115">
        <v>33108.78813656875</v>
      </c>
      <c r="AZ477" s="115">
        <v>-26293.289478864128</v>
      </c>
      <c r="BA477" s="115">
        <v>23174.29093167372</v>
      </c>
      <c r="BB477" s="115">
        <v>-21137.837274508005</v>
      </c>
      <c r="BC477" s="115">
        <v>10796.368277393169</v>
      </c>
      <c r="BD477" s="115">
        <v>-18267.757138041743</v>
      </c>
      <c r="BE477" s="115">
        <v>22518.368046350388</v>
      </c>
      <c r="BF477" s="115">
        <v>-13010.525528536094</v>
      </c>
      <c r="BG477" s="115"/>
      <c r="BH477" s="115"/>
      <c r="BI477" s="115"/>
      <c r="BJ477" s="115"/>
      <c r="BK477" s="115"/>
      <c r="BL477" s="115"/>
      <c r="BM477" s="115"/>
      <c r="BN477" s="115"/>
      <c r="BO477" s="115">
        <v>0.0</v>
      </c>
      <c r="BP477" s="115">
        <v>0.0</v>
      </c>
      <c r="BQ477" s="115"/>
      <c r="BR477" s="115"/>
      <c r="BS477" s="115">
        <v>0.0</v>
      </c>
      <c r="BT477" s="115">
        <v>0.0</v>
      </c>
      <c r="BU477" s="115">
        <v>0.0</v>
      </c>
      <c r="BV477" s="115">
        <v>0.0</v>
      </c>
      <c r="BW477" s="115"/>
      <c r="BX477" s="115"/>
      <c r="BY477" s="115"/>
      <c r="BZ477" s="115"/>
      <c r="CA477" s="116">
        <v>45812.0</v>
      </c>
      <c r="CB477" s="114" t="s">
        <v>354</v>
      </c>
      <c r="CC477" s="114" t="s">
        <v>471</v>
      </c>
      <c r="CD477" s="114" t="s">
        <v>472</v>
      </c>
      <c r="CE477" s="115">
        <v>4832.49</v>
      </c>
      <c r="CF477" s="115">
        <v>25.0</v>
      </c>
      <c r="CG477" s="115">
        <v>23.0</v>
      </c>
      <c r="CH477" s="114" t="s">
        <v>24</v>
      </c>
      <c r="CI477" s="114"/>
      <c r="CJ477" s="114"/>
      <c r="CK477" s="114" t="s">
        <v>372</v>
      </c>
      <c r="CL477" s="116">
        <v>46178.0</v>
      </c>
      <c r="CM477" s="114" t="s">
        <v>358</v>
      </c>
    </row>
    <row r="478">
      <c r="A478" s="117" t="s">
        <v>457</v>
      </c>
      <c r="B478" s="117" t="s">
        <v>651</v>
      </c>
      <c r="C478" s="117" t="s">
        <v>25</v>
      </c>
      <c r="D478" s="117" t="s">
        <v>459</v>
      </c>
      <c r="E478" s="117" t="s">
        <v>349</v>
      </c>
      <c r="F478" s="117"/>
      <c r="G478" s="117"/>
      <c r="H478" s="117"/>
      <c r="I478" s="118">
        <v>21594.0</v>
      </c>
      <c r="J478" s="117" t="s">
        <v>876</v>
      </c>
      <c r="K478" s="117" t="s">
        <v>460</v>
      </c>
      <c r="L478" s="119">
        <v>45812.0</v>
      </c>
      <c r="M478" s="117" t="s">
        <v>351</v>
      </c>
      <c r="N478" s="118">
        <v>6.0</v>
      </c>
      <c r="O478" s="117" t="s">
        <v>352</v>
      </c>
      <c r="P478" s="117" t="s">
        <v>975</v>
      </c>
      <c r="Q478" s="118">
        <v>-1065.2991095528578</v>
      </c>
      <c r="R478" s="118"/>
      <c r="S478" s="118"/>
      <c r="T478" s="118"/>
      <c r="U478" s="118"/>
      <c r="V478" s="118">
        <v>-1065.2991095528578</v>
      </c>
      <c r="W478" s="118"/>
      <c r="X478" s="118"/>
      <c r="Y478" s="118"/>
      <c r="Z478" s="118"/>
      <c r="AA478" s="118"/>
      <c r="AB478" s="118"/>
      <c r="AC478" s="118"/>
      <c r="AD478" s="118"/>
      <c r="AE478" s="118"/>
      <c r="AF478" s="118"/>
      <c r="AG478" s="118">
        <v>0.0</v>
      </c>
      <c r="AH478" s="118">
        <v>0.0</v>
      </c>
      <c r="AI478" s="118"/>
      <c r="AJ478" s="118"/>
      <c r="AK478" s="118"/>
      <c r="AL478" s="118"/>
      <c r="AM478" s="118"/>
      <c r="AN478" s="118"/>
      <c r="AO478" s="118"/>
      <c r="AP478" s="118"/>
      <c r="AQ478" s="118"/>
      <c r="AR478" s="118"/>
      <c r="AS478" s="118"/>
      <c r="AT478" s="118"/>
      <c r="AU478" s="118"/>
      <c r="AV478" s="118"/>
      <c r="AW478" s="118">
        <v>10825.810023611979</v>
      </c>
      <c r="AX478" s="118">
        <v>-10082.154899973453</v>
      </c>
      <c r="AY478" s="118">
        <v>11528.38423347722</v>
      </c>
      <c r="AZ478" s="118">
        <v>-3143.415051619529</v>
      </c>
      <c r="BA478" s="118">
        <v>3931.5134196365425</v>
      </c>
      <c r="BB478" s="118">
        <v>-4291.72249324705</v>
      </c>
      <c r="BC478" s="118">
        <v>22.22281067454759</v>
      </c>
      <c r="BD478" s="118">
        <v>-5301.339012817611</v>
      </c>
      <c r="BE478" s="118">
        <v>7054.412208671883</v>
      </c>
      <c r="BF478" s="118">
        <v>-2135.505080139328</v>
      </c>
      <c r="BG478" s="118"/>
      <c r="BH478" s="118"/>
      <c r="BI478" s="118"/>
      <c r="BJ478" s="118"/>
      <c r="BK478" s="118"/>
      <c r="BL478" s="118"/>
      <c r="BM478" s="118"/>
      <c r="BN478" s="118"/>
      <c r="BO478" s="118">
        <v>0.0</v>
      </c>
      <c r="BP478" s="118">
        <v>0.0</v>
      </c>
      <c r="BQ478" s="118"/>
      <c r="BR478" s="118"/>
      <c r="BS478" s="118">
        <v>0.0</v>
      </c>
      <c r="BT478" s="118">
        <v>0.0</v>
      </c>
      <c r="BU478" s="118">
        <v>0.0</v>
      </c>
      <c r="BV478" s="118">
        <v>0.0</v>
      </c>
      <c r="BW478" s="118"/>
      <c r="BX478" s="118"/>
      <c r="BY478" s="118"/>
      <c r="BZ478" s="118"/>
      <c r="CA478" s="119">
        <v>45812.0</v>
      </c>
      <c r="CB478" s="117" t="s">
        <v>384</v>
      </c>
      <c r="CC478" s="117" t="s">
        <v>461</v>
      </c>
      <c r="CD478" s="117" t="s">
        <v>501</v>
      </c>
      <c r="CE478" s="118">
        <v>3805.35</v>
      </c>
      <c r="CF478" s="118">
        <v>25.0</v>
      </c>
      <c r="CG478" s="118">
        <v>23.0</v>
      </c>
      <c r="CH478" s="117" t="s">
        <v>247</v>
      </c>
      <c r="CI478" s="117"/>
      <c r="CJ478" s="117"/>
      <c r="CK478" s="117" t="s">
        <v>372</v>
      </c>
      <c r="CL478" s="119">
        <v>46178.0</v>
      </c>
      <c r="CM478" s="117" t="s">
        <v>358</v>
      </c>
    </row>
    <row r="479">
      <c r="A479" s="114" t="s">
        <v>610</v>
      </c>
      <c r="B479" s="114" t="s">
        <v>665</v>
      </c>
      <c r="C479" s="114" t="s">
        <v>26</v>
      </c>
      <c r="D479" s="114" t="s">
        <v>395</v>
      </c>
      <c r="E479" s="114" t="s">
        <v>349</v>
      </c>
      <c r="F479" s="114"/>
      <c r="G479" s="114"/>
      <c r="H479" s="114"/>
      <c r="I479" s="115">
        <v>20126.0</v>
      </c>
      <c r="J479" s="114" t="s">
        <v>868</v>
      </c>
      <c r="K479" s="114" t="s">
        <v>553</v>
      </c>
      <c r="L479" s="116">
        <v>45812.0</v>
      </c>
      <c r="M479" s="114" t="s">
        <v>351</v>
      </c>
      <c r="N479" s="115">
        <v>6.0</v>
      </c>
      <c r="O479" s="114" t="s">
        <v>352</v>
      </c>
      <c r="P479" s="114" t="s">
        <v>975</v>
      </c>
      <c r="Q479" s="115">
        <v>-1362.4937504002</v>
      </c>
      <c r="R479" s="115"/>
      <c r="S479" s="115"/>
      <c r="T479" s="115"/>
      <c r="U479" s="115"/>
      <c r="V479" s="115">
        <v>-1362.4937504002</v>
      </c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>
        <v>0.0</v>
      </c>
      <c r="AH479" s="115">
        <v>0.0</v>
      </c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  <c r="AW479" s="115">
        <v>45204.8299549377</v>
      </c>
      <c r="AX479" s="115">
        <v>-30831.36281173875</v>
      </c>
      <c r="AY479" s="115">
        <v>41455.02922074692</v>
      </c>
      <c r="AZ479" s="115">
        <v>-31881.511368756062</v>
      </c>
      <c r="BA479" s="115">
        <v>17823.643827326636</v>
      </c>
      <c r="BB479" s="115">
        <v>-9917.204420293107</v>
      </c>
      <c r="BC479" s="115">
        <v>14278.571248823437</v>
      </c>
      <c r="BD479" s="115">
        <v>-19933.106029910035</v>
      </c>
      <c r="BE479" s="115">
        <v>26014.859830083653</v>
      </c>
      <c r="BF479" s="115">
        <v>-12453.885641963532</v>
      </c>
      <c r="BG479" s="115"/>
      <c r="BH479" s="115"/>
      <c r="BI479" s="115"/>
      <c r="BJ479" s="115"/>
      <c r="BK479" s="115"/>
      <c r="BL479" s="115"/>
      <c r="BM479" s="115"/>
      <c r="BN479" s="115"/>
      <c r="BO479" s="115">
        <v>0.0</v>
      </c>
      <c r="BP479" s="115">
        <v>0.0</v>
      </c>
      <c r="BQ479" s="115"/>
      <c r="BR479" s="115"/>
      <c r="BS479" s="115">
        <v>0.0</v>
      </c>
      <c r="BT479" s="115">
        <v>0.0</v>
      </c>
      <c r="BU479" s="115">
        <v>0.0</v>
      </c>
      <c r="BV479" s="115">
        <v>0.0</v>
      </c>
      <c r="BW479" s="115"/>
      <c r="BX479" s="115"/>
      <c r="BY479" s="115"/>
      <c r="BZ479" s="115"/>
      <c r="CA479" s="116">
        <v>45812.0</v>
      </c>
      <c r="CB479" s="114" t="s">
        <v>384</v>
      </c>
      <c r="CC479" s="114" t="s">
        <v>396</v>
      </c>
      <c r="CD479" s="114" t="s">
        <v>554</v>
      </c>
      <c r="CE479" s="115">
        <v>10485.53</v>
      </c>
      <c r="CF479" s="115">
        <v>25.0</v>
      </c>
      <c r="CG479" s="115">
        <v>23.0</v>
      </c>
      <c r="CH479" s="114" t="s">
        <v>247</v>
      </c>
      <c r="CI479" s="114"/>
      <c r="CJ479" s="114"/>
      <c r="CK479" s="114" t="s">
        <v>372</v>
      </c>
      <c r="CL479" s="116">
        <v>46178.0</v>
      </c>
      <c r="CM479" s="114" t="s">
        <v>358</v>
      </c>
    </row>
    <row r="480">
      <c r="A480" s="117" t="s">
        <v>442</v>
      </c>
      <c r="B480" s="117" t="s">
        <v>652</v>
      </c>
      <c r="C480" s="117" t="s">
        <v>25</v>
      </c>
      <c r="D480" s="117" t="s">
        <v>400</v>
      </c>
      <c r="E480" s="117" t="s">
        <v>349</v>
      </c>
      <c r="F480" s="117"/>
      <c r="G480" s="117"/>
      <c r="H480" s="117"/>
      <c r="I480" s="118">
        <v>16497.0</v>
      </c>
      <c r="J480" s="117" t="s">
        <v>868</v>
      </c>
      <c r="K480" s="117" t="s">
        <v>401</v>
      </c>
      <c r="L480" s="119">
        <v>45812.0</v>
      </c>
      <c r="M480" s="117" t="s">
        <v>351</v>
      </c>
      <c r="N480" s="118">
        <v>6.0</v>
      </c>
      <c r="O480" s="117" t="s">
        <v>352</v>
      </c>
      <c r="P480" s="117" t="s">
        <v>975</v>
      </c>
      <c r="Q480" s="118">
        <v>2034.8205046905782</v>
      </c>
      <c r="R480" s="118"/>
      <c r="S480" s="118"/>
      <c r="T480" s="118"/>
      <c r="U480" s="118"/>
      <c r="V480" s="118">
        <v>2034.8205046905782</v>
      </c>
      <c r="W480" s="118"/>
      <c r="X480" s="118"/>
      <c r="Y480" s="118"/>
      <c r="Z480" s="118"/>
      <c r="AA480" s="118"/>
      <c r="AB480" s="118"/>
      <c r="AC480" s="118"/>
      <c r="AD480" s="118"/>
      <c r="AE480" s="118"/>
      <c r="AF480" s="118"/>
      <c r="AG480" s="118">
        <v>0.0</v>
      </c>
      <c r="AH480" s="118">
        <v>0.0</v>
      </c>
      <c r="AI480" s="118"/>
      <c r="AJ480" s="118"/>
      <c r="AK480" s="118"/>
      <c r="AL480" s="118"/>
      <c r="AM480" s="118"/>
      <c r="AN480" s="118"/>
      <c r="AO480" s="118"/>
      <c r="AP480" s="118"/>
      <c r="AQ480" s="118"/>
      <c r="AR480" s="118"/>
      <c r="AS480" s="118"/>
      <c r="AT480" s="118"/>
      <c r="AU480" s="118"/>
      <c r="AV480" s="118"/>
      <c r="AW480" s="118">
        <v>45204.8299549377</v>
      </c>
      <c r="AX480" s="118">
        <v>-30831.36281173875</v>
      </c>
      <c r="AY480" s="118">
        <v>41455.02922074692</v>
      </c>
      <c r="AZ480" s="118">
        <v>-31881.511368756062</v>
      </c>
      <c r="BA480" s="118">
        <v>17823.643827326636</v>
      </c>
      <c r="BB480" s="118">
        <v>-9917.204420293107</v>
      </c>
      <c r="BC480" s="118">
        <v>14278.571248823437</v>
      </c>
      <c r="BD480" s="118">
        <v>-19933.106029910035</v>
      </c>
      <c r="BE480" s="118">
        <v>26014.859830083653</v>
      </c>
      <c r="BF480" s="118">
        <v>-12453.885641963532</v>
      </c>
      <c r="BG480" s="118"/>
      <c r="BH480" s="118"/>
      <c r="BI480" s="118"/>
      <c r="BJ480" s="118"/>
      <c r="BK480" s="118"/>
      <c r="BL480" s="118"/>
      <c r="BM480" s="118"/>
      <c r="BN480" s="118"/>
      <c r="BO480" s="118">
        <v>0.0</v>
      </c>
      <c r="BP480" s="118">
        <v>0.0</v>
      </c>
      <c r="BQ480" s="118"/>
      <c r="BR480" s="118"/>
      <c r="BS480" s="118">
        <v>0.0</v>
      </c>
      <c r="BT480" s="118">
        <v>0.0</v>
      </c>
      <c r="BU480" s="118">
        <v>0.0</v>
      </c>
      <c r="BV480" s="118">
        <v>0.0</v>
      </c>
      <c r="BW480" s="118"/>
      <c r="BX480" s="118"/>
      <c r="BY480" s="118"/>
      <c r="BZ480" s="118"/>
      <c r="CA480" s="119">
        <v>45812.0</v>
      </c>
      <c r="CB480" s="117" t="s">
        <v>384</v>
      </c>
      <c r="CC480" s="117" t="s">
        <v>391</v>
      </c>
      <c r="CD480" s="117" t="s">
        <v>392</v>
      </c>
      <c r="CE480" s="118">
        <v>13817.43</v>
      </c>
      <c r="CF480" s="118">
        <v>25.0</v>
      </c>
      <c r="CG480" s="118">
        <v>23.0</v>
      </c>
      <c r="CH480" s="117" t="s">
        <v>247</v>
      </c>
      <c r="CI480" s="117"/>
      <c r="CJ480" s="117"/>
      <c r="CK480" s="117" t="s">
        <v>357</v>
      </c>
      <c r="CL480" s="119">
        <v>46178.0</v>
      </c>
      <c r="CM480" s="117" t="s">
        <v>358</v>
      </c>
    </row>
    <row r="481">
      <c r="A481" s="114" t="s">
        <v>643</v>
      </c>
      <c r="B481" s="114" t="s">
        <v>121</v>
      </c>
      <c r="C481" s="114" t="s">
        <v>24</v>
      </c>
      <c r="D481" s="114" t="s">
        <v>469</v>
      </c>
      <c r="E481" s="114" t="s">
        <v>349</v>
      </c>
      <c r="F481" s="114"/>
      <c r="G481" s="114"/>
      <c r="H481" s="114"/>
      <c r="I481" s="115">
        <v>19934.0</v>
      </c>
      <c r="J481" s="114" t="s">
        <v>832</v>
      </c>
      <c r="K481" s="114" t="s">
        <v>470</v>
      </c>
      <c r="L481" s="116">
        <v>45812.0</v>
      </c>
      <c r="M481" s="114" t="s">
        <v>351</v>
      </c>
      <c r="N481" s="115">
        <v>6.0</v>
      </c>
      <c r="O481" s="114" t="s">
        <v>352</v>
      </c>
      <c r="P481" s="114" t="s">
        <v>975</v>
      </c>
      <c r="Q481" s="115">
        <v>-672.7030973532528</v>
      </c>
      <c r="R481" s="115"/>
      <c r="S481" s="115"/>
      <c r="T481" s="115"/>
      <c r="U481" s="115"/>
      <c r="V481" s="115">
        <v>-672.7030973532528</v>
      </c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>
        <v>0.0</v>
      </c>
      <c r="AH481" s="115">
        <v>0.0</v>
      </c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  <c r="AW481" s="115">
        <v>41610.436587676595</v>
      </c>
      <c r="AX481" s="115">
        <v>-38987.72152277459</v>
      </c>
      <c r="AY481" s="115">
        <v>33108.78813656875</v>
      </c>
      <c r="AZ481" s="115">
        <v>-26293.289478864128</v>
      </c>
      <c r="BA481" s="115">
        <v>23174.29093167372</v>
      </c>
      <c r="BB481" s="115">
        <v>-21137.837274508005</v>
      </c>
      <c r="BC481" s="115">
        <v>10796.368277393169</v>
      </c>
      <c r="BD481" s="115">
        <v>-18267.757138041743</v>
      </c>
      <c r="BE481" s="115">
        <v>22518.368046350388</v>
      </c>
      <c r="BF481" s="115">
        <v>-13010.525528536094</v>
      </c>
      <c r="BG481" s="115"/>
      <c r="BH481" s="115"/>
      <c r="BI481" s="115"/>
      <c r="BJ481" s="115"/>
      <c r="BK481" s="115"/>
      <c r="BL481" s="115"/>
      <c r="BM481" s="115"/>
      <c r="BN481" s="115"/>
      <c r="BO481" s="115">
        <v>0.0</v>
      </c>
      <c r="BP481" s="115">
        <v>0.0</v>
      </c>
      <c r="BQ481" s="115"/>
      <c r="BR481" s="115"/>
      <c r="BS481" s="115">
        <v>0.0</v>
      </c>
      <c r="BT481" s="115">
        <v>0.0</v>
      </c>
      <c r="BU481" s="115">
        <v>0.0</v>
      </c>
      <c r="BV481" s="115">
        <v>0.0</v>
      </c>
      <c r="BW481" s="115"/>
      <c r="BX481" s="115"/>
      <c r="BY481" s="115"/>
      <c r="BZ481" s="115"/>
      <c r="CA481" s="116">
        <v>45812.0</v>
      </c>
      <c r="CB481" s="114" t="s">
        <v>354</v>
      </c>
      <c r="CC481" s="114" t="s">
        <v>471</v>
      </c>
      <c r="CD481" s="114" t="s">
        <v>472</v>
      </c>
      <c r="CE481" s="115">
        <v>3785.25</v>
      </c>
      <c r="CF481" s="115">
        <v>25.0</v>
      </c>
      <c r="CG481" s="115">
        <v>23.0</v>
      </c>
      <c r="CH481" s="114" t="s">
        <v>24</v>
      </c>
      <c r="CI481" s="114"/>
      <c r="CJ481" s="114"/>
      <c r="CK481" s="114" t="s">
        <v>372</v>
      </c>
      <c r="CL481" s="116">
        <v>46178.0</v>
      </c>
      <c r="CM481" s="114" t="s">
        <v>358</v>
      </c>
    </row>
    <row r="482">
      <c r="A482" s="117" t="s">
        <v>618</v>
      </c>
      <c r="B482" s="117" t="s">
        <v>726</v>
      </c>
      <c r="C482" s="117" t="s">
        <v>25</v>
      </c>
      <c r="D482" s="117" t="s">
        <v>400</v>
      </c>
      <c r="E482" s="117" t="s">
        <v>349</v>
      </c>
      <c r="F482" s="117"/>
      <c r="G482" s="117"/>
      <c r="H482" s="117"/>
      <c r="I482" s="118">
        <v>16491.0</v>
      </c>
      <c r="J482" s="117" t="s">
        <v>869</v>
      </c>
      <c r="K482" s="117" t="s">
        <v>401</v>
      </c>
      <c r="L482" s="119">
        <v>45812.0</v>
      </c>
      <c r="M482" s="117" t="s">
        <v>351</v>
      </c>
      <c r="N482" s="118">
        <v>6.0</v>
      </c>
      <c r="O482" s="117" t="s">
        <v>352</v>
      </c>
      <c r="P482" s="117" t="s">
        <v>975</v>
      </c>
      <c r="Q482" s="118">
        <v>2036.0762872852963</v>
      </c>
      <c r="R482" s="118"/>
      <c r="S482" s="118"/>
      <c r="T482" s="118"/>
      <c r="U482" s="118"/>
      <c r="V482" s="118">
        <v>2036.0762872852963</v>
      </c>
      <c r="W482" s="118"/>
      <c r="X482" s="118"/>
      <c r="Y482" s="118"/>
      <c r="Z482" s="118"/>
      <c r="AA482" s="118"/>
      <c r="AB482" s="118"/>
      <c r="AC482" s="118"/>
      <c r="AD482" s="118"/>
      <c r="AE482" s="118"/>
      <c r="AF482" s="118"/>
      <c r="AG482" s="118">
        <v>0.0</v>
      </c>
      <c r="AH482" s="118">
        <v>0.0</v>
      </c>
      <c r="AI482" s="118"/>
      <c r="AJ482" s="118"/>
      <c r="AK482" s="118"/>
      <c r="AL482" s="118"/>
      <c r="AM482" s="118"/>
      <c r="AN482" s="118"/>
      <c r="AO482" s="118"/>
      <c r="AP482" s="118"/>
      <c r="AQ482" s="118"/>
      <c r="AR482" s="118"/>
      <c r="AS482" s="118"/>
      <c r="AT482" s="118"/>
      <c r="AU482" s="118"/>
      <c r="AV482" s="118"/>
      <c r="AW482" s="118">
        <v>34559.73370231681</v>
      </c>
      <c r="AX482" s="118">
        <v>-22310.287874565274</v>
      </c>
      <c r="AY482" s="118">
        <v>22932.05355623773</v>
      </c>
      <c r="AZ482" s="118">
        <v>-19463.800473324816</v>
      </c>
      <c r="BA482" s="118">
        <v>20759.527996785324</v>
      </c>
      <c r="BB482" s="118">
        <v>-10801.590980566985</v>
      </c>
      <c r="BC482" s="118">
        <v>13293.877197693066</v>
      </c>
      <c r="BD482" s="118">
        <v>-16507.738775129186</v>
      </c>
      <c r="BE482" s="118">
        <v>19298.118986637255</v>
      </c>
      <c r="BF482" s="118">
        <v>-6126.320392982803</v>
      </c>
      <c r="BG482" s="118"/>
      <c r="BH482" s="118"/>
      <c r="BI482" s="118"/>
      <c r="BJ482" s="118"/>
      <c r="BK482" s="118"/>
      <c r="BL482" s="118"/>
      <c r="BM482" s="118"/>
      <c r="BN482" s="118"/>
      <c r="BO482" s="118">
        <v>0.0</v>
      </c>
      <c r="BP482" s="118">
        <v>0.0</v>
      </c>
      <c r="BQ482" s="118"/>
      <c r="BR482" s="118"/>
      <c r="BS482" s="118">
        <v>0.0</v>
      </c>
      <c r="BT482" s="118">
        <v>0.0</v>
      </c>
      <c r="BU482" s="118">
        <v>0.0</v>
      </c>
      <c r="BV482" s="118">
        <v>0.0</v>
      </c>
      <c r="BW482" s="118"/>
      <c r="BX482" s="118"/>
      <c r="BY482" s="118"/>
      <c r="BZ482" s="118"/>
      <c r="CA482" s="119">
        <v>45812.0</v>
      </c>
      <c r="CB482" s="117" t="s">
        <v>384</v>
      </c>
      <c r="CC482" s="117" t="s">
        <v>391</v>
      </c>
      <c r="CD482" s="117" t="s">
        <v>392</v>
      </c>
      <c r="CE482" s="118">
        <v>8375.62</v>
      </c>
      <c r="CF482" s="118">
        <v>25.0</v>
      </c>
      <c r="CG482" s="118">
        <v>23.0</v>
      </c>
      <c r="CH482" s="117" t="s">
        <v>247</v>
      </c>
      <c r="CI482" s="117"/>
      <c r="CJ482" s="117"/>
      <c r="CK482" s="117" t="s">
        <v>357</v>
      </c>
      <c r="CL482" s="119">
        <v>46178.0</v>
      </c>
      <c r="CM482" s="117" t="s">
        <v>358</v>
      </c>
    </row>
    <row r="483">
      <c r="A483" s="114" t="s">
        <v>592</v>
      </c>
      <c r="B483" s="114" t="s">
        <v>718</v>
      </c>
      <c r="C483" s="114" t="s">
        <v>25</v>
      </c>
      <c r="D483" s="114" t="s">
        <v>437</v>
      </c>
      <c r="E483" s="114" t="s">
        <v>349</v>
      </c>
      <c r="F483" s="114"/>
      <c r="G483" s="114"/>
      <c r="H483" s="114"/>
      <c r="I483" s="115">
        <v>21791.0</v>
      </c>
      <c r="J483" s="114" t="s">
        <v>862</v>
      </c>
      <c r="K483" s="114" t="s">
        <v>438</v>
      </c>
      <c r="L483" s="116">
        <v>45812.0</v>
      </c>
      <c r="M483" s="114" t="s">
        <v>351</v>
      </c>
      <c r="N483" s="115">
        <v>6.0</v>
      </c>
      <c r="O483" s="114" t="s">
        <v>352</v>
      </c>
      <c r="P483" s="114" t="s">
        <v>975</v>
      </c>
      <c r="Q483" s="115">
        <v>1302.0618826757332</v>
      </c>
      <c r="R483" s="115"/>
      <c r="S483" s="115"/>
      <c r="T483" s="115"/>
      <c r="U483" s="115"/>
      <c r="V483" s="115">
        <v>1302.0618826757332</v>
      </c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>
        <v>0.0</v>
      </c>
      <c r="AH483" s="115">
        <v>0.0</v>
      </c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  <c r="AW483" s="115">
        <v>960.74074342056</v>
      </c>
      <c r="AX483" s="115">
        <v>-1798.0916399120852</v>
      </c>
      <c r="AY483" s="115">
        <v>805.3602083333334</v>
      </c>
      <c r="AZ483" s="115">
        <v>-2276.051025645556</v>
      </c>
      <c r="BA483" s="115">
        <v>598.8111575896002</v>
      </c>
      <c r="BB483" s="115">
        <v>0.0</v>
      </c>
      <c r="BC483" s="115">
        <v>1024.0996511514059</v>
      </c>
      <c r="BD483" s="115">
        <v>0.0</v>
      </c>
      <c r="BE483" s="115">
        <v>0.0</v>
      </c>
      <c r="BF483" s="115">
        <v>-425.28849356180575</v>
      </c>
      <c r="BG483" s="115"/>
      <c r="BH483" s="115"/>
      <c r="BI483" s="115"/>
      <c r="BJ483" s="115"/>
      <c r="BK483" s="115"/>
      <c r="BL483" s="115"/>
      <c r="BM483" s="115"/>
      <c r="BN483" s="115"/>
      <c r="BO483" s="115">
        <v>0.0</v>
      </c>
      <c r="BP483" s="115">
        <v>0.0</v>
      </c>
      <c r="BQ483" s="115"/>
      <c r="BR483" s="115"/>
      <c r="BS483" s="115">
        <v>0.0</v>
      </c>
      <c r="BT483" s="115">
        <v>0.0</v>
      </c>
      <c r="BU483" s="115">
        <v>0.0</v>
      </c>
      <c r="BV483" s="115">
        <v>0.0</v>
      </c>
      <c r="BW483" s="115"/>
      <c r="BX483" s="115"/>
      <c r="BY483" s="115"/>
      <c r="BZ483" s="115"/>
      <c r="CA483" s="116">
        <v>45812.0</v>
      </c>
      <c r="CB483" s="114" t="s">
        <v>354</v>
      </c>
      <c r="CC483" s="114" t="s">
        <v>466</v>
      </c>
      <c r="CD483" s="114" t="s">
        <v>467</v>
      </c>
      <c r="CE483" s="115">
        <v>1142.58</v>
      </c>
      <c r="CF483" s="115">
        <v>25.0</v>
      </c>
      <c r="CG483" s="115">
        <v>23.0</v>
      </c>
      <c r="CH483" s="114" t="s">
        <v>247</v>
      </c>
      <c r="CI483" s="114"/>
      <c r="CJ483" s="114"/>
      <c r="CK483" s="114" t="s">
        <v>357</v>
      </c>
      <c r="CL483" s="116">
        <v>46178.0</v>
      </c>
      <c r="CM483" s="114" t="s">
        <v>358</v>
      </c>
    </row>
    <row r="484">
      <c r="A484" s="117" t="s">
        <v>630</v>
      </c>
      <c r="B484" s="117" t="s">
        <v>738</v>
      </c>
      <c r="C484" s="117" t="s">
        <v>27</v>
      </c>
      <c r="D484" s="117" t="s">
        <v>426</v>
      </c>
      <c r="E484" s="117" t="s">
        <v>349</v>
      </c>
      <c r="F484" s="117"/>
      <c r="G484" s="117"/>
      <c r="H484" s="117"/>
      <c r="I484" s="118">
        <v>21664.0</v>
      </c>
      <c r="J484" s="117" t="s">
        <v>876</v>
      </c>
      <c r="K484" s="117" t="s">
        <v>427</v>
      </c>
      <c r="L484" s="119">
        <v>45812.0</v>
      </c>
      <c r="M484" s="117" t="s">
        <v>428</v>
      </c>
      <c r="N484" s="118">
        <v>6.0</v>
      </c>
      <c r="O484" s="117" t="s">
        <v>352</v>
      </c>
      <c r="P484" s="117" t="s">
        <v>975</v>
      </c>
      <c r="Q484" s="118">
        <v>0.0</v>
      </c>
      <c r="R484" s="118"/>
      <c r="S484" s="118"/>
      <c r="T484" s="118"/>
      <c r="U484" s="118"/>
      <c r="V484" s="118">
        <v>0.0</v>
      </c>
      <c r="W484" s="118"/>
      <c r="X484" s="118"/>
      <c r="Y484" s="118"/>
      <c r="Z484" s="118"/>
      <c r="AA484" s="118"/>
      <c r="AB484" s="118"/>
      <c r="AC484" s="118"/>
      <c r="AD484" s="118"/>
      <c r="AE484" s="118"/>
      <c r="AF484" s="118"/>
      <c r="AG484" s="118">
        <v>0.0</v>
      </c>
      <c r="AH484" s="118">
        <v>0.0</v>
      </c>
      <c r="AI484" s="118"/>
      <c r="AJ484" s="118"/>
      <c r="AK484" s="118"/>
      <c r="AL484" s="118"/>
      <c r="AM484" s="118"/>
      <c r="AN484" s="118"/>
      <c r="AO484" s="118"/>
      <c r="AP484" s="118"/>
      <c r="AQ484" s="118"/>
      <c r="AR484" s="118"/>
      <c r="AS484" s="118"/>
      <c r="AT484" s="118"/>
      <c r="AU484" s="118"/>
      <c r="AV484" s="118"/>
      <c r="AW484" s="118">
        <v>10825.810023611979</v>
      </c>
      <c r="AX484" s="118">
        <v>-10082.154899973453</v>
      </c>
      <c r="AY484" s="118">
        <v>11528.38423347722</v>
      </c>
      <c r="AZ484" s="118">
        <v>-3143.415051619529</v>
      </c>
      <c r="BA484" s="118">
        <v>3931.5134196365425</v>
      </c>
      <c r="BB484" s="118">
        <v>-4291.72249324705</v>
      </c>
      <c r="BC484" s="118">
        <v>22.22281067454759</v>
      </c>
      <c r="BD484" s="118">
        <v>-5301.339012817611</v>
      </c>
      <c r="BE484" s="118">
        <v>7054.412208671883</v>
      </c>
      <c r="BF484" s="118">
        <v>-2135.505080139328</v>
      </c>
      <c r="BG484" s="118"/>
      <c r="BH484" s="118"/>
      <c r="BI484" s="118"/>
      <c r="BJ484" s="118"/>
      <c r="BK484" s="118"/>
      <c r="BL484" s="118"/>
      <c r="BM484" s="118"/>
      <c r="BN484" s="118"/>
      <c r="BO484" s="118">
        <v>0.0</v>
      </c>
      <c r="BP484" s="118">
        <v>0.0</v>
      </c>
      <c r="BQ484" s="118"/>
      <c r="BR484" s="118"/>
      <c r="BS484" s="118">
        <v>0.0</v>
      </c>
      <c r="BT484" s="118">
        <v>0.0</v>
      </c>
      <c r="BU484" s="118">
        <v>0.0</v>
      </c>
      <c r="BV484" s="118">
        <v>0.0</v>
      </c>
      <c r="BW484" s="118"/>
      <c r="BX484" s="118"/>
      <c r="BY484" s="118"/>
      <c r="BZ484" s="118"/>
      <c r="CA484" s="119">
        <v>45812.0</v>
      </c>
      <c r="CB484" s="117" t="s">
        <v>369</v>
      </c>
      <c r="CC484" s="117" t="s">
        <v>429</v>
      </c>
      <c r="CD484" s="117" t="s">
        <v>430</v>
      </c>
      <c r="CE484" s="118">
        <v>6583.92</v>
      </c>
      <c r="CF484" s="118">
        <v>25.0</v>
      </c>
      <c r="CG484" s="118">
        <v>23.0</v>
      </c>
      <c r="CH484" s="117" t="s">
        <v>247</v>
      </c>
      <c r="CI484" s="117"/>
      <c r="CJ484" s="117"/>
      <c r="CK484" s="117"/>
      <c r="CL484" s="119">
        <v>46178.0</v>
      </c>
      <c r="CM484" s="117" t="s">
        <v>358</v>
      </c>
    </row>
    <row r="485">
      <c r="A485" s="114" t="s">
        <v>596</v>
      </c>
      <c r="B485" s="114" t="s">
        <v>107</v>
      </c>
      <c r="C485" s="114" t="s">
        <v>24</v>
      </c>
      <c r="D485" s="114" t="s">
        <v>469</v>
      </c>
      <c r="E485" s="114" t="s">
        <v>349</v>
      </c>
      <c r="F485" s="114"/>
      <c r="G485" s="114"/>
      <c r="H485" s="114"/>
      <c r="I485" s="115">
        <v>19923.0</v>
      </c>
      <c r="J485" s="114" t="s">
        <v>832</v>
      </c>
      <c r="K485" s="114" t="s">
        <v>470</v>
      </c>
      <c r="L485" s="116">
        <v>45812.0</v>
      </c>
      <c r="M485" s="114" t="s">
        <v>351</v>
      </c>
      <c r="N485" s="115">
        <v>6.0</v>
      </c>
      <c r="O485" s="114" t="s">
        <v>352</v>
      </c>
      <c r="P485" s="114" t="s">
        <v>975</v>
      </c>
      <c r="Q485" s="115">
        <v>-4305.758178868118</v>
      </c>
      <c r="R485" s="115"/>
      <c r="S485" s="115"/>
      <c r="T485" s="115"/>
      <c r="U485" s="115"/>
      <c r="V485" s="115">
        <v>-4305.758178868118</v>
      </c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>
        <v>0.0</v>
      </c>
      <c r="AH485" s="115">
        <v>0.0</v>
      </c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>
        <v>41610.436587676595</v>
      </c>
      <c r="AX485" s="115">
        <v>-38987.72152277459</v>
      </c>
      <c r="AY485" s="115">
        <v>33108.78813656875</v>
      </c>
      <c r="AZ485" s="115">
        <v>-26293.289478864128</v>
      </c>
      <c r="BA485" s="115">
        <v>23174.29093167372</v>
      </c>
      <c r="BB485" s="115">
        <v>-21137.837274508005</v>
      </c>
      <c r="BC485" s="115">
        <v>10796.368277393169</v>
      </c>
      <c r="BD485" s="115">
        <v>-18267.757138041743</v>
      </c>
      <c r="BE485" s="115">
        <v>22518.368046350388</v>
      </c>
      <c r="BF485" s="115">
        <v>-13010.525528536094</v>
      </c>
      <c r="BG485" s="115"/>
      <c r="BH485" s="115"/>
      <c r="BI485" s="115"/>
      <c r="BJ485" s="115"/>
      <c r="BK485" s="115"/>
      <c r="BL485" s="115"/>
      <c r="BM485" s="115"/>
      <c r="BN485" s="115"/>
      <c r="BO485" s="115">
        <v>0.0</v>
      </c>
      <c r="BP485" s="115">
        <v>0.0</v>
      </c>
      <c r="BQ485" s="115"/>
      <c r="BR485" s="115"/>
      <c r="BS485" s="115">
        <v>0.0</v>
      </c>
      <c r="BT485" s="115">
        <v>0.0</v>
      </c>
      <c r="BU485" s="115">
        <v>0.0</v>
      </c>
      <c r="BV485" s="115">
        <v>0.0</v>
      </c>
      <c r="BW485" s="115"/>
      <c r="BX485" s="115"/>
      <c r="BY485" s="115"/>
      <c r="BZ485" s="115"/>
      <c r="CA485" s="116">
        <v>45812.0</v>
      </c>
      <c r="CB485" s="114" t="s">
        <v>354</v>
      </c>
      <c r="CC485" s="114" t="s">
        <v>471</v>
      </c>
      <c r="CD485" s="114" t="s">
        <v>472</v>
      </c>
      <c r="CE485" s="115">
        <v>1223.28</v>
      </c>
      <c r="CF485" s="115">
        <v>25.0</v>
      </c>
      <c r="CG485" s="115">
        <v>23.0</v>
      </c>
      <c r="CH485" s="114" t="s">
        <v>24</v>
      </c>
      <c r="CI485" s="114"/>
      <c r="CJ485" s="114"/>
      <c r="CK485" s="114" t="s">
        <v>372</v>
      </c>
      <c r="CL485" s="116">
        <v>46178.0</v>
      </c>
      <c r="CM485" s="114" t="s">
        <v>358</v>
      </c>
    </row>
    <row r="486">
      <c r="A486" s="117" t="s">
        <v>474</v>
      </c>
      <c r="B486" s="117" t="s">
        <v>732</v>
      </c>
      <c r="C486" s="117" t="s">
        <v>25</v>
      </c>
      <c r="D486" s="117" t="s">
        <v>382</v>
      </c>
      <c r="E486" s="117" t="s">
        <v>349</v>
      </c>
      <c r="F486" s="117"/>
      <c r="G486" s="117"/>
      <c r="H486" s="117"/>
      <c r="I486" s="118">
        <v>13089.0</v>
      </c>
      <c r="J486" s="117" t="s">
        <v>868</v>
      </c>
      <c r="K486" s="117" t="s">
        <v>383</v>
      </c>
      <c r="L486" s="119">
        <v>45812.0</v>
      </c>
      <c r="M486" s="117" t="s">
        <v>351</v>
      </c>
      <c r="N486" s="118">
        <v>6.0</v>
      </c>
      <c r="O486" s="117" t="s">
        <v>352</v>
      </c>
      <c r="P486" s="117" t="s">
        <v>975</v>
      </c>
      <c r="Q486" s="118">
        <v>1115.1141209037514</v>
      </c>
      <c r="R486" s="118"/>
      <c r="S486" s="118"/>
      <c r="T486" s="118"/>
      <c r="U486" s="118"/>
      <c r="V486" s="118">
        <v>1115.1141209037514</v>
      </c>
      <c r="W486" s="118"/>
      <c r="X486" s="118"/>
      <c r="Y486" s="118"/>
      <c r="Z486" s="118"/>
      <c r="AA486" s="118"/>
      <c r="AB486" s="118"/>
      <c r="AC486" s="118"/>
      <c r="AD486" s="118"/>
      <c r="AE486" s="118"/>
      <c r="AF486" s="118"/>
      <c r="AG486" s="118">
        <v>0.0</v>
      </c>
      <c r="AH486" s="118">
        <v>0.0</v>
      </c>
      <c r="AI486" s="118"/>
      <c r="AJ486" s="118"/>
      <c r="AK486" s="118"/>
      <c r="AL486" s="118"/>
      <c r="AM486" s="118"/>
      <c r="AN486" s="118"/>
      <c r="AO486" s="118"/>
      <c r="AP486" s="118"/>
      <c r="AQ486" s="118"/>
      <c r="AR486" s="118"/>
      <c r="AS486" s="118"/>
      <c r="AT486" s="118"/>
      <c r="AU486" s="118"/>
      <c r="AV486" s="118"/>
      <c r="AW486" s="118">
        <v>45204.8299549377</v>
      </c>
      <c r="AX486" s="118">
        <v>-30831.36281173875</v>
      </c>
      <c r="AY486" s="118">
        <v>41455.02922074692</v>
      </c>
      <c r="AZ486" s="118">
        <v>-31881.511368756062</v>
      </c>
      <c r="BA486" s="118">
        <v>17823.643827326636</v>
      </c>
      <c r="BB486" s="118">
        <v>-9917.204420293107</v>
      </c>
      <c r="BC486" s="118">
        <v>14278.571248823437</v>
      </c>
      <c r="BD486" s="118">
        <v>-19933.106029910035</v>
      </c>
      <c r="BE486" s="118">
        <v>26014.859830083653</v>
      </c>
      <c r="BF486" s="118">
        <v>-12453.885641963532</v>
      </c>
      <c r="BG486" s="118"/>
      <c r="BH486" s="118"/>
      <c r="BI486" s="118"/>
      <c r="BJ486" s="118"/>
      <c r="BK486" s="118"/>
      <c r="BL486" s="118"/>
      <c r="BM486" s="118"/>
      <c r="BN486" s="118"/>
      <c r="BO486" s="118">
        <v>0.0</v>
      </c>
      <c r="BP486" s="118">
        <v>0.0</v>
      </c>
      <c r="BQ486" s="118"/>
      <c r="BR486" s="118"/>
      <c r="BS486" s="118">
        <v>0.0</v>
      </c>
      <c r="BT486" s="118">
        <v>0.0</v>
      </c>
      <c r="BU486" s="118">
        <v>0.0</v>
      </c>
      <c r="BV486" s="118">
        <v>0.0</v>
      </c>
      <c r="BW486" s="118"/>
      <c r="BX486" s="118"/>
      <c r="BY486" s="118"/>
      <c r="BZ486" s="118"/>
      <c r="CA486" s="119">
        <v>45812.0</v>
      </c>
      <c r="CB486" s="117" t="s">
        <v>384</v>
      </c>
      <c r="CC486" s="117" t="s">
        <v>385</v>
      </c>
      <c r="CD486" s="117" t="s">
        <v>386</v>
      </c>
      <c r="CE486" s="118">
        <v>10330.27</v>
      </c>
      <c r="CF486" s="118">
        <v>25.0</v>
      </c>
      <c r="CG486" s="118">
        <v>23.0</v>
      </c>
      <c r="CH486" s="117" t="s">
        <v>247</v>
      </c>
      <c r="CI486" s="117"/>
      <c r="CJ486" s="117"/>
      <c r="CK486" s="117" t="s">
        <v>357</v>
      </c>
      <c r="CL486" s="119">
        <v>46178.0</v>
      </c>
      <c r="CM486" s="117" t="s">
        <v>358</v>
      </c>
    </row>
    <row r="487">
      <c r="A487" s="114" t="s">
        <v>359</v>
      </c>
      <c r="B487" s="114" t="s">
        <v>220</v>
      </c>
      <c r="C487" s="114" t="s">
        <v>24</v>
      </c>
      <c r="D487" s="114" t="s">
        <v>360</v>
      </c>
      <c r="E487" s="114" t="s">
        <v>349</v>
      </c>
      <c r="F487" s="114"/>
      <c r="G487" s="114"/>
      <c r="H487" s="114"/>
      <c r="I487" s="115">
        <v>20234.0</v>
      </c>
      <c r="J487" s="114" t="s">
        <v>859</v>
      </c>
      <c r="K487" s="114" t="s">
        <v>361</v>
      </c>
      <c r="L487" s="116">
        <v>45812.0</v>
      </c>
      <c r="M487" s="114" t="s">
        <v>351</v>
      </c>
      <c r="N487" s="115">
        <v>6.0</v>
      </c>
      <c r="O487" s="114" t="s">
        <v>352</v>
      </c>
      <c r="P487" s="114" t="s">
        <v>975</v>
      </c>
      <c r="Q487" s="115">
        <v>-887.1645355102341</v>
      </c>
      <c r="R487" s="115"/>
      <c r="S487" s="115"/>
      <c r="T487" s="115"/>
      <c r="U487" s="115"/>
      <c r="V487" s="115">
        <v>-887.1645355102341</v>
      </c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>
        <v>0.0</v>
      </c>
      <c r="AH487" s="115">
        <v>0.0</v>
      </c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  <c r="AW487" s="115">
        <v>10469.124339620728</v>
      </c>
      <c r="AX487" s="115">
        <v>-9020.294070593929</v>
      </c>
      <c r="AY487" s="115">
        <v>9732.51355352479</v>
      </c>
      <c r="AZ487" s="115">
        <v>-8080.228245401127</v>
      </c>
      <c r="BA487" s="115">
        <v>6740.245766182908</v>
      </c>
      <c r="BB487" s="115">
        <v>-2635.831457477413</v>
      </c>
      <c r="BC487" s="115">
        <v>5175.301446320242</v>
      </c>
      <c r="BD487" s="115">
        <v>-7027.581707250411</v>
      </c>
      <c r="BE487" s="115">
        <v>9078.062519294752</v>
      </c>
      <c r="BF487" s="115">
        <v>-3121.3679496590876</v>
      </c>
      <c r="BG487" s="115"/>
      <c r="BH487" s="115"/>
      <c r="BI487" s="115"/>
      <c r="BJ487" s="115"/>
      <c r="BK487" s="115"/>
      <c r="BL487" s="115"/>
      <c r="BM487" s="115"/>
      <c r="BN487" s="115"/>
      <c r="BO487" s="115">
        <v>0.0</v>
      </c>
      <c r="BP487" s="115">
        <v>0.0</v>
      </c>
      <c r="BQ487" s="115"/>
      <c r="BR487" s="115"/>
      <c r="BS487" s="115">
        <v>0.0</v>
      </c>
      <c r="BT487" s="115">
        <v>0.0</v>
      </c>
      <c r="BU487" s="115">
        <v>0.0</v>
      </c>
      <c r="BV487" s="115">
        <v>0.0</v>
      </c>
      <c r="BW487" s="115"/>
      <c r="BX487" s="115"/>
      <c r="BY487" s="115"/>
      <c r="BZ487" s="115"/>
      <c r="CA487" s="116">
        <v>45812.0</v>
      </c>
      <c r="CB487" s="114" t="s">
        <v>362</v>
      </c>
      <c r="CC487" s="114" t="s">
        <v>363</v>
      </c>
      <c r="CD487" s="114" t="s">
        <v>727</v>
      </c>
      <c r="CE487" s="115">
        <v>9009.05</v>
      </c>
      <c r="CF487" s="115">
        <v>25.0</v>
      </c>
      <c r="CG487" s="115">
        <v>23.0</v>
      </c>
      <c r="CH487" s="114" t="s">
        <v>24</v>
      </c>
      <c r="CI487" s="114"/>
      <c r="CJ487" s="114"/>
      <c r="CK487" s="114" t="s">
        <v>372</v>
      </c>
      <c r="CL487" s="116">
        <v>46178.0</v>
      </c>
      <c r="CM487" s="114" t="s">
        <v>358</v>
      </c>
    </row>
    <row r="488">
      <c r="A488" s="117" t="s">
        <v>493</v>
      </c>
      <c r="B488" s="117" t="s">
        <v>719</v>
      </c>
      <c r="C488" s="117" t="s">
        <v>25</v>
      </c>
      <c r="D488" s="117" t="s">
        <v>437</v>
      </c>
      <c r="E488" s="117" t="s">
        <v>349</v>
      </c>
      <c r="F488" s="117"/>
      <c r="G488" s="117"/>
      <c r="H488" s="117"/>
      <c r="I488" s="118">
        <v>21775.0</v>
      </c>
      <c r="J488" s="117" t="s">
        <v>832</v>
      </c>
      <c r="K488" s="117" t="s">
        <v>438</v>
      </c>
      <c r="L488" s="119">
        <v>45812.0</v>
      </c>
      <c r="M488" s="117" t="s">
        <v>351</v>
      </c>
      <c r="N488" s="118">
        <v>6.0</v>
      </c>
      <c r="O488" s="117" t="s">
        <v>352</v>
      </c>
      <c r="P488" s="117" t="s">
        <v>975</v>
      </c>
      <c r="Q488" s="118">
        <v>690.8296812430273</v>
      </c>
      <c r="R488" s="118"/>
      <c r="S488" s="118"/>
      <c r="T488" s="118"/>
      <c r="U488" s="118"/>
      <c r="V488" s="118">
        <v>690.8296812430273</v>
      </c>
      <c r="W488" s="118"/>
      <c r="X488" s="118"/>
      <c r="Y488" s="118"/>
      <c r="Z488" s="118"/>
      <c r="AA488" s="118"/>
      <c r="AB488" s="118"/>
      <c r="AC488" s="118"/>
      <c r="AD488" s="118"/>
      <c r="AE488" s="118"/>
      <c r="AF488" s="118"/>
      <c r="AG488" s="118">
        <v>0.0</v>
      </c>
      <c r="AH488" s="118">
        <v>0.0</v>
      </c>
      <c r="AI488" s="118"/>
      <c r="AJ488" s="118"/>
      <c r="AK488" s="118"/>
      <c r="AL488" s="118"/>
      <c r="AM488" s="118"/>
      <c r="AN488" s="118"/>
      <c r="AO488" s="118"/>
      <c r="AP488" s="118"/>
      <c r="AQ488" s="118"/>
      <c r="AR488" s="118"/>
      <c r="AS488" s="118"/>
      <c r="AT488" s="118"/>
      <c r="AU488" s="118"/>
      <c r="AV488" s="118"/>
      <c r="AW488" s="118">
        <v>41610.436587676595</v>
      </c>
      <c r="AX488" s="118">
        <v>-38987.72152277459</v>
      </c>
      <c r="AY488" s="118">
        <v>33108.78813656875</v>
      </c>
      <c r="AZ488" s="118">
        <v>-26293.289478864128</v>
      </c>
      <c r="BA488" s="118">
        <v>23174.29093167372</v>
      </c>
      <c r="BB488" s="118">
        <v>-21137.837274508005</v>
      </c>
      <c r="BC488" s="118">
        <v>10796.368277393169</v>
      </c>
      <c r="BD488" s="118">
        <v>-18267.757138041743</v>
      </c>
      <c r="BE488" s="118">
        <v>22518.368046350388</v>
      </c>
      <c r="BF488" s="118">
        <v>-13010.525528536094</v>
      </c>
      <c r="BG488" s="118"/>
      <c r="BH488" s="118"/>
      <c r="BI488" s="118"/>
      <c r="BJ488" s="118"/>
      <c r="BK488" s="118"/>
      <c r="BL488" s="118"/>
      <c r="BM488" s="118"/>
      <c r="BN488" s="118"/>
      <c r="BO488" s="118">
        <v>0.0</v>
      </c>
      <c r="BP488" s="118">
        <v>0.0</v>
      </c>
      <c r="BQ488" s="118"/>
      <c r="BR488" s="118"/>
      <c r="BS488" s="118">
        <v>0.0</v>
      </c>
      <c r="BT488" s="118">
        <v>0.0</v>
      </c>
      <c r="BU488" s="118">
        <v>0.0</v>
      </c>
      <c r="BV488" s="118">
        <v>0.0</v>
      </c>
      <c r="BW488" s="118"/>
      <c r="BX488" s="118"/>
      <c r="BY488" s="118"/>
      <c r="BZ488" s="118"/>
      <c r="CA488" s="119">
        <v>45812.0</v>
      </c>
      <c r="CB488" s="117" t="s">
        <v>354</v>
      </c>
      <c r="CC488" s="117" t="s">
        <v>466</v>
      </c>
      <c r="CD488" s="117" t="s">
        <v>467</v>
      </c>
      <c r="CE488" s="118">
        <v>3603.22</v>
      </c>
      <c r="CF488" s="118">
        <v>25.0</v>
      </c>
      <c r="CG488" s="118">
        <v>23.0</v>
      </c>
      <c r="CH488" s="117" t="s">
        <v>247</v>
      </c>
      <c r="CI488" s="117"/>
      <c r="CJ488" s="117"/>
      <c r="CK488" s="117" t="s">
        <v>357</v>
      </c>
      <c r="CL488" s="119">
        <v>46178.0</v>
      </c>
      <c r="CM488" s="117" t="s">
        <v>358</v>
      </c>
    </row>
    <row r="489">
      <c r="A489" s="114" t="s">
        <v>365</v>
      </c>
      <c r="B489" s="114" t="s">
        <v>723</v>
      </c>
      <c r="C489" s="114" t="s">
        <v>27</v>
      </c>
      <c r="D489" s="114" t="s">
        <v>367</v>
      </c>
      <c r="E489" s="114" t="s">
        <v>349</v>
      </c>
      <c r="F489" s="114"/>
      <c r="G489" s="114"/>
      <c r="H489" s="114"/>
      <c r="I489" s="115">
        <v>13164.0</v>
      </c>
      <c r="J489" s="114" t="s">
        <v>869</v>
      </c>
      <c r="K489" s="114" t="s">
        <v>368</v>
      </c>
      <c r="L489" s="116">
        <v>45812.0</v>
      </c>
      <c r="M489" s="114" t="s">
        <v>351</v>
      </c>
      <c r="N489" s="115">
        <v>6.0</v>
      </c>
      <c r="O489" s="114" t="s">
        <v>352</v>
      </c>
      <c r="P489" s="114" t="s">
        <v>975</v>
      </c>
      <c r="Q489" s="115">
        <v>-3779.266513172399</v>
      </c>
      <c r="R489" s="115"/>
      <c r="S489" s="115"/>
      <c r="T489" s="115"/>
      <c r="U489" s="115"/>
      <c r="V489" s="115">
        <v>-3779.266513172399</v>
      </c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>
        <v>0.0</v>
      </c>
      <c r="AH489" s="115">
        <v>0.0</v>
      </c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>
        <v>34559.73370231681</v>
      </c>
      <c r="AX489" s="115">
        <v>-22310.287874565274</v>
      </c>
      <c r="AY489" s="115">
        <v>22932.05355623773</v>
      </c>
      <c r="AZ489" s="115">
        <v>-19463.800473324816</v>
      </c>
      <c r="BA489" s="115">
        <v>20759.527996785324</v>
      </c>
      <c r="BB489" s="115">
        <v>-10801.590980566985</v>
      </c>
      <c r="BC489" s="115">
        <v>13293.877197693066</v>
      </c>
      <c r="BD489" s="115">
        <v>-16507.738775129186</v>
      </c>
      <c r="BE489" s="115">
        <v>19298.118986637255</v>
      </c>
      <c r="BF489" s="115">
        <v>-6126.320392982803</v>
      </c>
      <c r="BG489" s="115"/>
      <c r="BH489" s="115"/>
      <c r="BI489" s="115"/>
      <c r="BJ489" s="115"/>
      <c r="BK489" s="115"/>
      <c r="BL489" s="115"/>
      <c r="BM489" s="115"/>
      <c r="BN489" s="115"/>
      <c r="BO489" s="115">
        <v>0.0</v>
      </c>
      <c r="BP489" s="115">
        <v>0.0</v>
      </c>
      <c r="BQ489" s="115"/>
      <c r="BR489" s="115"/>
      <c r="BS489" s="115">
        <v>0.0</v>
      </c>
      <c r="BT489" s="115">
        <v>0.0</v>
      </c>
      <c r="BU489" s="115">
        <v>0.0</v>
      </c>
      <c r="BV489" s="115">
        <v>0.0</v>
      </c>
      <c r="BW489" s="115"/>
      <c r="BX489" s="115"/>
      <c r="BY489" s="115"/>
      <c r="BZ489" s="115"/>
      <c r="CA489" s="116">
        <v>45812.0</v>
      </c>
      <c r="CB489" s="114" t="s">
        <v>369</v>
      </c>
      <c r="CC489" s="114" t="s">
        <v>370</v>
      </c>
      <c r="CD489" s="114" t="s">
        <v>371</v>
      </c>
      <c r="CE489" s="115">
        <v>10769.47</v>
      </c>
      <c r="CF489" s="115">
        <v>25.0</v>
      </c>
      <c r="CG489" s="115">
        <v>23.0</v>
      </c>
      <c r="CH489" s="114" t="s">
        <v>247</v>
      </c>
      <c r="CI489" s="114"/>
      <c r="CJ489" s="114"/>
      <c r="CK489" s="114" t="s">
        <v>372</v>
      </c>
      <c r="CL489" s="116">
        <v>46178.0</v>
      </c>
      <c r="CM489" s="114" t="s">
        <v>358</v>
      </c>
    </row>
    <row r="490">
      <c r="A490" s="117" t="s">
        <v>610</v>
      </c>
      <c r="B490" s="117" t="s">
        <v>733</v>
      </c>
      <c r="C490" s="117" t="s">
        <v>26</v>
      </c>
      <c r="D490" s="117" t="s">
        <v>395</v>
      </c>
      <c r="E490" s="117" t="s">
        <v>349</v>
      </c>
      <c r="F490" s="117"/>
      <c r="G490" s="117"/>
      <c r="H490" s="117"/>
      <c r="I490" s="118">
        <v>20125.0</v>
      </c>
      <c r="J490" s="117" t="s">
        <v>881</v>
      </c>
      <c r="K490" s="117" t="s">
        <v>553</v>
      </c>
      <c r="L490" s="119">
        <v>45812.0</v>
      </c>
      <c r="M490" s="117" t="s">
        <v>351</v>
      </c>
      <c r="N490" s="118">
        <v>6.0</v>
      </c>
      <c r="O490" s="117" t="s">
        <v>352</v>
      </c>
      <c r="P490" s="117" t="s">
        <v>975</v>
      </c>
      <c r="Q490" s="118">
        <v>-2219.9933153706343</v>
      </c>
      <c r="R490" s="118"/>
      <c r="S490" s="118"/>
      <c r="T490" s="118"/>
      <c r="U490" s="118"/>
      <c r="V490" s="118">
        <v>-2219.9933153706343</v>
      </c>
      <c r="W490" s="118"/>
      <c r="X490" s="118"/>
      <c r="Y490" s="118"/>
      <c r="Z490" s="118"/>
      <c r="AA490" s="118"/>
      <c r="AB490" s="118"/>
      <c r="AC490" s="118"/>
      <c r="AD490" s="118"/>
      <c r="AE490" s="118"/>
      <c r="AF490" s="118"/>
      <c r="AG490" s="118">
        <v>0.0</v>
      </c>
      <c r="AH490" s="118">
        <v>0.0</v>
      </c>
      <c r="AI490" s="118"/>
      <c r="AJ490" s="118"/>
      <c r="AK490" s="118"/>
      <c r="AL490" s="118"/>
      <c r="AM490" s="118"/>
      <c r="AN490" s="118"/>
      <c r="AO490" s="118"/>
      <c r="AP490" s="118"/>
      <c r="AQ490" s="118"/>
      <c r="AR490" s="118"/>
      <c r="AS490" s="118"/>
      <c r="AT490" s="118"/>
      <c r="AU490" s="118"/>
      <c r="AV490" s="118"/>
      <c r="AW490" s="118">
        <v>12487.340153107361</v>
      </c>
      <c r="AX490" s="118">
        <v>-3503.1467926734413</v>
      </c>
      <c r="AY490" s="118">
        <v>4813.352087992277</v>
      </c>
      <c r="AZ490" s="118">
        <v>-2294.737671446639</v>
      </c>
      <c r="BA490" s="118">
        <v>6393.617092366651</v>
      </c>
      <c r="BB490" s="118">
        <v>-6368.582120303872</v>
      </c>
      <c r="BC490" s="118">
        <v>1789.340601940994</v>
      </c>
      <c r="BD490" s="118">
        <v>-6786.656772348623</v>
      </c>
      <c r="BE490" s="118">
        <v>7778.24044327508</v>
      </c>
      <c r="BF490" s="118">
        <v>-2755.88930080467</v>
      </c>
      <c r="BG490" s="118"/>
      <c r="BH490" s="118"/>
      <c r="BI490" s="118"/>
      <c r="BJ490" s="118"/>
      <c r="BK490" s="118"/>
      <c r="BL490" s="118"/>
      <c r="BM490" s="118"/>
      <c r="BN490" s="118"/>
      <c r="BO490" s="118">
        <v>0.0</v>
      </c>
      <c r="BP490" s="118">
        <v>0.0</v>
      </c>
      <c r="BQ490" s="118"/>
      <c r="BR490" s="118"/>
      <c r="BS490" s="118">
        <v>0.0</v>
      </c>
      <c r="BT490" s="118">
        <v>0.0</v>
      </c>
      <c r="BU490" s="118">
        <v>0.0</v>
      </c>
      <c r="BV490" s="118">
        <v>0.0</v>
      </c>
      <c r="BW490" s="118"/>
      <c r="BX490" s="118"/>
      <c r="BY490" s="118"/>
      <c r="BZ490" s="118"/>
      <c r="CA490" s="119">
        <v>45812.0</v>
      </c>
      <c r="CB490" s="117" t="s">
        <v>384</v>
      </c>
      <c r="CC490" s="117" t="s">
        <v>396</v>
      </c>
      <c r="CD490" s="117" t="s">
        <v>554</v>
      </c>
      <c r="CE490" s="118">
        <v>3620.22</v>
      </c>
      <c r="CF490" s="118">
        <v>25.0</v>
      </c>
      <c r="CG490" s="118">
        <v>23.0</v>
      </c>
      <c r="CH490" s="117" t="s">
        <v>247</v>
      </c>
      <c r="CI490" s="117"/>
      <c r="CJ490" s="117"/>
      <c r="CK490" s="117" t="s">
        <v>372</v>
      </c>
      <c r="CL490" s="119">
        <v>46178.0</v>
      </c>
      <c r="CM490" s="117" t="s">
        <v>358</v>
      </c>
    </row>
    <row r="491">
      <c r="A491" s="114" t="s">
        <v>447</v>
      </c>
      <c r="B491" s="114" t="s">
        <v>722</v>
      </c>
      <c r="C491" s="114" t="s">
        <v>25</v>
      </c>
      <c r="D491" s="114" t="s">
        <v>515</v>
      </c>
      <c r="E491" s="114" t="s">
        <v>349</v>
      </c>
      <c r="F491" s="114"/>
      <c r="G491" s="114"/>
      <c r="H491" s="114"/>
      <c r="I491" s="115">
        <v>18856.0</v>
      </c>
      <c r="J491" s="114" t="s">
        <v>868</v>
      </c>
      <c r="K491" s="114" t="s">
        <v>516</v>
      </c>
      <c r="L491" s="116">
        <v>45812.0</v>
      </c>
      <c r="M491" s="114" t="s">
        <v>351</v>
      </c>
      <c r="N491" s="115">
        <v>6.0</v>
      </c>
      <c r="O491" s="114" t="s">
        <v>352</v>
      </c>
      <c r="P491" s="114" t="s">
        <v>975</v>
      </c>
      <c r="Q491" s="115">
        <v>-4421.071021049265</v>
      </c>
      <c r="R491" s="115"/>
      <c r="S491" s="115"/>
      <c r="T491" s="115"/>
      <c r="U491" s="115"/>
      <c r="V491" s="115">
        <v>-4421.071021049265</v>
      </c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>
        <v>0.0</v>
      </c>
      <c r="AH491" s="115">
        <v>0.0</v>
      </c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  <c r="AW491" s="115">
        <v>45204.8299549377</v>
      </c>
      <c r="AX491" s="115">
        <v>-30831.36281173875</v>
      </c>
      <c r="AY491" s="115">
        <v>41455.02922074692</v>
      </c>
      <c r="AZ491" s="115">
        <v>-31881.511368756062</v>
      </c>
      <c r="BA491" s="115">
        <v>17823.643827326636</v>
      </c>
      <c r="BB491" s="115">
        <v>-9917.204420293107</v>
      </c>
      <c r="BC491" s="115">
        <v>14278.571248823437</v>
      </c>
      <c r="BD491" s="115">
        <v>-19933.106029910035</v>
      </c>
      <c r="BE491" s="115">
        <v>26014.859830083653</v>
      </c>
      <c r="BF491" s="115">
        <v>-12453.885641963532</v>
      </c>
      <c r="BG491" s="115"/>
      <c r="BH491" s="115"/>
      <c r="BI491" s="115"/>
      <c r="BJ491" s="115"/>
      <c r="BK491" s="115"/>
      <c r="BL491" s="115"/>
      <c r="BM491" s="115"/>
      <c r="BN491" s="115"/>
      <c r="BO491" s="115">
        <v>0.0</v>
      </c>
      <c r="BP491" s="115">
        <v>0.0</v>
      </c>
      <c r="BQ491" s="115"/>
      <c r="BR491" s="115"/>
      <c r="BS491" s="115">
        <v>0.0</v>
      </c>
      <c r="BT491" s="115">
        <v>0.0</v>
      </c>
      <c r="BU491" s="115">
        <v>0.0</v>
      </c>
      <c r="BV491" s="115">
        <v>0.0</v>
      </c>
      <c r="BW491" s="115"/>
      <c r="BX491" s="115"/>
      <c r="BY491" s="115"/>
      <c r="BZ491" s="115"/>
      <c r="CA491" s="116">
        <v>45812.0</v>
      </c>
      <c r="CB491" s="114" t="s">
        <v>384</v>
      </c>
      <c r="CC491" s="114" t="s">
        <v>385</v>
      </c>
      <c r="CD491" s="114" t="s">
        <v>517</v>
      </c>
      <c r="CE491" s="115">
        <v>6056.89</v>
      </c>
      <c r="CF491" s="115">
        <v>25.0</v>
      </c>
      <c r="CG491" s="115">
        <v>23.0</v>
      </c>
      <c r="CH491" s="114" t="s">
        <v>247</v>
      </c>
      <c r="CI491" s="114"/>
      <c r="CJ491" s="114"/>
      <c r="CK491" s="114" t="s">
        <v>372</v>
      </c>
      <c r="CL491" s="116">
        <v>46178.0</v>
      </c>
      <c r="CM491" s="114" t="s">
        <v>358</v>
      </c>
    </row>
    <row r="492">
      <c r="A492" s="117" t="s">
        <v>447</v>
      </c>
      <c r="B492" s="117" t="s">
        <v>730</v>
      </c>
      <c r="C492" s="117" t="s">
        <v>25</v>
      </c>
      <c r="D492" s="117" t="s">
        <v>515</v>
      </c>
      <c r="E492" s="117" t="s">
        <v>349</v>
      </c>
      <c r="F492" s="117"/>
      <c r="G492" s="117"/>
      <c r="H492" s="117"/>
      <c r="I492" s="118">
        <v>20374.0</v>
      </c>
      <c r="J492" s="117" t="s">
        <v>880</v>
      </c>
      <c r="K492" s="117" t="s">
        <v>516</v>
      </c>
      <c r="L492" s="119">
        <v>45812.0</v>
      </c>
      <c r="M492" s="117" t="s">
        <v>351</v>
      </c>
      <c r="N492" s="118">
        <v>6.0</v>
      </c>
      <c r="O492" s="117" t="s">
        <v>352</v>
      </c>
      <c r="P492" s="117" t="s">
        <v>975</v>
      </c>
      <c r="Q492" s="118">
        <v>2190.761122518555</v>
      </c>
      <c r="R492" s="118"/>
      <c r="S492" s="118"/>
      <c r="T492" s="118"/>
      <c r="U492" s="118"/>
      <c r="V492" s="118">
        <v>2190.761122518555</v>
      </c>
      <c r="W492" s="118"/>
      <c r="X492" s="118"/>
      <c r="Y492" s="118"/>
      <c r="Z492" s="118"/>
      <c r="AA492" s="118"/>
      <c r="AB492" s="118"/>
      <c r="AC492" s="118"/>
      <c r="AD492" s="118"/>
      <c r="AE492" s="118"/>
      <c r="AF492" s="118"/>
      <c r="AG492" s="118">
        <v>0.0</v>
      </c>
      <c r="AH492" s="118">
        <v>0.0</v>
      </c>
      <c r="AI492" s="118"/>
      <c r="AJ492" s="118"/>
      <c r="AK492" s="118"/>
      <c r="AL492" s="118"/>
      <c r="AM492" s="118"/>
      <c r="AN492" s="118"/>
      <c r="AO492" s="118"/>
      <c r="AP492" s="118"/>
      <c r="AQ492" s="118"/>
      <c r="AR492" s="118"/>
      <c r="AS492" s="118"/>
      <c r="AT492" s="118"/>
      <c r="AU492" s="118"/>
      <c r="AV492" s="118"/>
      <c r="AW492" s="118">
        <v>23208.646089062924</v>
      </c>
      <c r="AX492" s="118">
        <v>-13000.44592442136</v>
      </c>
      <c r="AY492" s="118">
        <v>20265.786641153125</v>
      </c>
      <c r="AZ492" s="118">
        <v>-8341.354297398157</v>
      </c>
      <c r="BA492" s="118">
        <v>7558.524641382502</v>
      </c>
      <c r="BB492" s="118">
        <v>-8919.636608006727</v>
      </c>
      <c r="BC492" s="118">
        <v>5019.423596432334</v>
      </c>
      <c r="BD492" s="118">
        <v>-9818.898521816596</v>
      </c>
      <c r="BE492" s="118">
        <v>7885.224466007478</v>
      </c>
      <c r="BF492" s="118">
        <v>-4446.86150724744</v>
      </c>
      <c r="BG492" s="118"/>
      <c r="BH492" s="118"/>
      <c r="BI492" s="118"/>
      <c r="BJ492" s="118"/>
      <c r="BK492" s="118"/>
      <c r="BL492" s="118"/>
      <c r="BM492" s="118"/>
      <c r="BN492" s="118"/>
      <c r="BO492" s="118">
        <v>0.0</v>
      </c>
      <c r="BP492" s="118">
        <v>0.0</v>
      </c>
      <c r="BQ492" s="118"/>
      <c r="BR492" s="118"/>
      <c r="BS492" s="118">
        <v>0.0</v>
      </c>
      <c r="BT492" s="118">
        <v>0.0</v>
      </c>
      <c r="BU492" s="118">
        <v>0.0</v>
      </c>
      <c r="BV492" s="118">
        <v>0.0</v>
      </c>
      <c r="BW492" s="118"/>
      <c r="BX492" s="118"/>
      <c r="BY492" s="118"/>
      <c r="BZ492" s="118"/>
      <c r="CA492" s="119">
        <v>45812.0</v>
      </c>
      <c r="CB492" s="117" t="s">
        <v>384</v>
      </c>
      <c r="CC492" s="117" t="s">
        <v>385</v>
      </c>
      <c r="CD492" s="117" t="s">
        <v>517</v>
      </c>
      <c r="CE492" s="118">
        <v>5522.1</v>
      </c>
      <c r="CF492" s="118">
        <v>25.0</v>
      </c>
      <c r="CG492" s="118">
        <v>23.0</v>
      </c>
      <c r="CH492" s="117" t="s">
        <v>247</v>
      </c>
      <c r="CI492" s="117"/>
      <c r="CJ492" s="117"/>
      <c r="CK492" s="117" t="s">
        <v>357</v>
      </c>
      <c r="CL492" s="119">
        <v>46178.0</v>
      </c>
      <c r="CM492" s="117" t="s">
        <v>358</v>
      </c>
    </row>
    <row r="493">
      <c r="A493" s="114" t="s">
        <v>548</v>
      </c>
      <c r="B493" s="114" t="s">
        <v>720</v>
      </c>
      <c r="C493" s="114" t="s">
        <v>26</v>
      </c>
      <c r="D493" s="114" t="s">
        <v>406</v>
      </c>
      <c r="E493" s="114" t="s">
        <v>349</v>
      </c>
      <c r="F493" s="114"/>
      <c r="G493" s="114"/>
      <c r="H493" s="114"/>
      <c r="I493" s="115">
        <v>19119.0</v>
      </c>
      <c r="J493" s="114" t="s">
        <v>868</v>
      </c>
      <c r="K493" s="114" t="s">
        <v>521</v>
      </c>
      <c r="L493" s="116">
        <v>45812.0</v>
      </c>
      <c r="M493" s="114" t="s">
        <v>351</v>
      </c>
      <c r="N493" s="115">
        <v>6.0</v>
      </c>
      <c r="O493" s="114" t="s">
        <v>352</v>
      </c>
      <c r="P493" s="114" t="s">
        <v>975</v>
      </c>
      <c r="Q493" s="115">
        <v>1526.1395781383717</v>
      </c>
      <c r="R493" s="115"/>
      <c r="S493" s="115"/>
      <c r="T493" s="115"/>
      <c r="U493" s="115"/>
      <c r="V493" s="115">
        <v>1526.1395781383717</v>
      </c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>
        <v>0.0</v>
      </c>
      <c r="AH493" s="115">
        <v>0.0</v>
      </c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  <c r="AW493" s="115">
        <v>45204.8299549377</v>
      </c>
      <c r="AX493" s="115">
        <v>-30831.36281173875</v>
      </c>
      <c r="AY493" s="115">
        <v>41455.02922074692</v>
      </c>
      <c r="AZ493" s="115">
        <v>-31881.511368756062</v>
      </c>
      <c r="BA493" s="115">
        <v>17823.643827326636</v>
      </c>
      <c r="BB493" s="115">
        <v>-9917.204420293107</v>
      </c>
      <c r="BC493" s="115">
        <v>14278.571248823437</v>
      </c>
      <c r="BD493" s="115">
        <v>-19933.106029910035</v>
      </c>
      <c r="BE493" s="115">
        <v>26014.859830083653</v>
      </c>
      <c r="BF493" s="115">
        <v>-12453.885641963532</v>
      </c>
      <c r="BG493" s="115"/>
      <c r="BH493" s="115"/>
      <c r="BI493" s="115"/>
      <c r="BJ493" s="115"/>
      <c r="BK493" s="115"/>
      <c r="BL493" s="115"/>
      <c r="BM493" s="115"/>
      <c r="BN493" s="115"/>
      <c r="BO493" s="115">
        <v>0.0</v>
      </c>
      <c r="BP493" s="115">
        <v>0.0</v>
      </c>
      <c r="BQ493" s="115"/>
      <c r="BR493" s="115"/>
      <c r="BS493" s="115">
        <v>0.0</v>
      </c>
      <c r="BT493" s="115">
        <v>0.0</v>
      </c>
      <c r="BU493" s="115">
        <v>0.0</v>
      </c>
      <c r="BV493" s="115">
        <v>0.0</v>
      </c>
      <c r="BW493" s="115"/>
      <c r="BX493" s="115"/>
      <c r="BY493" s="115"/>
      <c r="BZ493" s="115"/>
      <c r="CA493" s="116">
        <v>45812.0</v>
      </c>
      <c r="CB493" s="114" t="s">
        <v>384</v>
      </c>
      <c r="CC493" s="114" t="s">
        <v>396</v>
      </c>
      <c r="CD493" s="114" t="s">
        <v>522</v>
      </c>
      <c r="CE493" s="115">
        <v>3536.22</v>
      </c>
      <c r="CF493" s="115">
        <v>25.0</v>
      </c>
      <c r="CG493" s="115">
        <v>23.0</v>
      </c>
      <c r="CH493" s="114" t="s">
        <v>247</v>
      </c>
      <c r="CI493" s="114"/>
      <c r="CJ493" s="114"/>
      <c r="CK493" s="114" t="s">
        <v>357</v>
      </c>
      <c r="CL493" s="116">
        <v>46178.0</v>
      </c>
      <c r="CM493" s="114" t="s">
        <v>358</v>
      </c>
    </row>
    <row r="494">
      <c r="A494" s="117" t="s">
        <v>519</v>
      </c>
      <c r="B494" s="117" t="s">
        <v>725</v>
      </c>
      <c r="C494" s="117" t="s">
        <v>26</v>
      </c>
      <c r="D494" s="117" t="s">
        <v>395</v>
      </c>
      <c r="E494" s="117" t="s">
        <v>349</v>
      </c>
      <c r="F494" s="117"/>
      <c r="G494" s="117"/>
      <c r="H494" s="117"/>
      <c r="I494" s="118">
        <v>19060.0</v>
      </c>
      <c r="J494" s="117" t="s">
        <v>878</v>
      </c>
      <c r="K494" s="117" t="s">
        <v>612</v>
      </c>
      <c r="L494" s="119">
        <v>45812.0</v>
      </c>
      <c r="M494" s="117" t="s">
        <v>351</v>
      </c>
      <c r="N494" s="118">
        <v>6.0</v>
      </c>
      <c r="O494" s="117" t="s">
        <v>352</v>
      </c>
      <c r="P494" s="117" t="s">
        <v>975</v>
      </c>
      <c r="Q494" s="118">
        <v>-1830.4834102757854</v>
      </c>
      <c r="R494" s="118"/>
      <c r="S494" s="118"/>
      <c r="T494" s="118"/>
      <c r="U494" s="118"/>
      <c r="V494" s="118">
        <v>-1830.4834102757854</v>
      </c>
      <c r="W494" s="118"/>
      <c r="X494" s="118"/>
      <c r="Y494" s="118"/>
      <c r="Z494" s="118"/>
      <c r="AA494" s="118"/>
      <c r="AB494" s="118"/>
      <c r="AC494" s="118"/>
      <c r="AD494" s="118"/>
      <c r="AE494" s="118"/>
      <c r="AF494" s="118"/>
      <c r="AG494" s="118">
        <v>0.0</v>
      </c>
      <c r="AH494" s="118">
        <v>0.0</v>
      </c>
      <c r="AI494" s="118"/>
      <c r="AJ494" s="118"/>
      <c r="AK494" s="118"/>
      <c r="AL494" s="118"/>
      <c r="AM494" s="118"/>
      <c r="AN494" s="118"/>
      <c r="AO494" s="118"/>
      <c r="AP494" s="118"/>
      <c r="AQ494" s="118"/>
      <c r="AR494" s="118"/>
      <c r="AS494" s="118"/>
      <c r="AT494" s="118"/>
      <c r="AU494" s="118"/>
      <c r="AV494" s="118"/>
      <c r="AW494" s="118">
        <v>13198.670326699505</v>
      </c>
      <c r="AX494" s="118">
        <v>-6415.82268641006</v>
      </c>
      <c r="AY494" s="118">
        <v>8825.07991129361</v>
      </c>
      <c r="AZ494" s="118">
        <v>-4987.345556195831</v>
      </c>
      <c r="BA494" s="118">
        <v>9329.319819978235</v>
      </c>
      <c r="BB494" s="118">
        <v>-2926.142992964511</v>
      </c>
      <c r="BC494" s="118">
        <v>4821.05764990037</v>
      </c>
      <c r="BD494" s="118">
        <v>-9447.844025349026</v>
      </c>
      <c r="BE494" s="118">
        <v>12561.596440971565</v>
      </c>
      <c r="BF494" s="118">
        <v>-1531.6332385091841</v>
      </c>
      <c r="BG494" s="118"/>
      <c r="BH494" s="118"/>
      <c r="BI494" s="118"/>
      <c r="BJ494" s="118"/>
      <c r="BK494" s="118"/>
      <c r="BL494" s="118"/>
      <c r="BM494" s="118"/>
      <c r="BN494" s="118"/>
      <c r="BO494" s="118">
        <v>0.0</v>
      </c>
      <c r="BP494" s="118">
        <v>0.0</v>
      </c>
      <c r="BQ494" s="118"/>
      <c r="BR494" s="118"/>
      <c r="BS494" s="118">
        <v>0.0</v>
      </c>
      <c r="BT494" s="118">
        <v>0.0</v>
      </c>
      <c r="BU494" s="118">
        <v>0.0</v>
      </c>
      <c r="BV494" s="118">
        <v>0.0</v>
      </c>
      <c r="BW494" s="118"/>
      <c r="BX494" s="118"/>
      <c r="BY494" s="118"/>
      <c r="BZ494" s="118"/>
      <c r="CA494" s="119">
        <v>45812.0</v>
      </c>
      <c r="CB494" s="117" t="s">
        <v>384</v>
      </c>
      <c r="CC494" s="117" t="s">
        <v>396</v>
      </c>
      <c r="CD494" s="117" t="s">
        <v>624</v>
      </c>
      <c r="CE494" s="118">
        <v>896.94</v>
      </c>
      <c r="CF494" s="118">
        <v>25.0</v>
      </c>
      <c r="CG494" s="118">
        <v>23.0</v>
      </c>
      <c r="CH494" s="117" t="s">
        <v>247</v>
      </c>
      <c r="CI494" s="117"/>
      <c r="CJ494" s="117"/>
      <c r="CK494" s="117" t="s">
        <v>372</v>
      </c>
      <c r="CL494" s="119">
        <v>46178.0</v>
      </c>
      <c r="CM494" s="117" t="s">
        <v>358</v>
      </c>
    </row>
    <row r="495">
      <c r="A495" s="114" t="s">
        <v>387</v>
      </c>
      <c r="B495" s="114" t="s">
        <v>724</v>
      </c>
      <c r="C495" s="114" t="s">
        <v>25</v>
      </c>
      <c r="D495" s="114" t="s">
        <v>400</v>
      </c>
      <c r="E495" s="114" t="s">
        <v>349</v>
      </c>
      <c r="F495" s="114"/>
      <c r="G495" s="114"/>
      <c r="H495" s="114"/>
      <c r="I495" s="115">
        <v>19838.0</v>
      </c>
      <c r="J495" s="114" t="s">
        <v>881</v>
      </c>
      <c r="K495" s="114" t="s">
        <v>401</v>
      </c>
      <c r="L495" s="116">
        <v>45812.0</v>
      </c>
      <c r="M495" s="114" t="s">
        <v>351</v>
      </c>
      <c r="N495" s="115">
        <v>6.0</v>
      </c>
      <c r="O495" s="114" t="s">
        <v>352</v>
      </c>
      <c r="P495" s="114" t="s">
        <v>975</v>
      </c>
      <c r="Q495" s="115">
        <v>1096.4825985906846</v>
      </c>
      <c r="R495" s="115"/>
      <c r="S495" s="115"/>
      <c r="T495" s="115"/>
      <c r="U495" s="115"/>
      <c r="V495" s="115">
        <v>1096.4825985906846</v>
      </c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>
        <v>0.0</v>
      </c>
      <c r="AH495" s="115">
        <v>0.0</v>
      </c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>
        <v>12487.340153107361</v>
      </c>
      <c r="AX495" s="115">
        <v>-3503.1467926734413</v>
      </c>
      <c r="AY495" s="115">
        <v>4813.352087992277</v>
      </c>
      <c r="AZ495" s="115">
        <v>-2294.737671446639</v>
      </c>
      <c r="BA495" s="115">
        <v>6393.617092366651</v>
      </c>
      <c r="BB495" s="115">
        <v>-6368.582120303872</v>
      </c>
      <c r="BC495" s="115">
        <v>1789.340601940994</v>
      </c>
      <c r="BD495" s="115">
        <v>-6786.656772348623</v>
      </c>
      <c r="BE495" s="115">
        <v>7778.24044327508</v>
      </c>
      <c r="BF495" s="115">
        <v>-2755.88930080467</v>
      </c>
      <c r="BG495" s="115"/>
      <c r="BH495" s="115"/>
      <c r="BI495" s="115"/>
      <c r="BJ495" s="115"/>
      <c r="BK495" s="115"/>
      <c r="BL495" s="115"/>
      <c r="BM495" s="115"/>
      <c r="BN495" s="115"/>
      <c r="BO495" s="115">
        <v>0.0</v>
      </c>
      <c r="BP495" s="115">
        <v>0.0</v>
      </c>
      <c r="BQ495" s="115"/>
      <c r="BR495" s="115"/>
      <c r="BS495" s="115">
        <v>0.0</v>
      </c>
      <c r="BT495" s="115">
        <v>0.0</v>
      </c>
      <c r="BU495" s="115">
        <v>0.0</v>
      </c>
      <c r="BV495" s="115">
        <v>0.0</v>
      </c>
      <c r="BW495" s="115"/>
      <c r="BX495" s="115"/>
      <c r="BY495" s="115"/>
      <c r="BZ495" s="115"/>
      <c r="CA495" s="116">
        <v>45812.0</v>
      </c>
      <c r="CB495" s="114" t="s">
        <v>384</v>
      </c>
      <c r="CC495" s="114" t="s">
        <v>391</v>
      </c>
      <c r="CD495" s="114" t="s">
        <v>392</v>
      </c>
      <c r="CE495" s="115">
        <v>4889.44</v>
      </c>
      <c r="CF495" s="115">
        <v>25.0</v>
      </c>
      <c r="CG495" s="115">
        <v>23.0</v>
      </c>
      <c r="CH495" s="114" t="s">
        <v>247</v>
      </c>
      <c r="CI495" s="114"/>
      <c r="CJ495" s="114"/>
      <c r="CK495" s="114" t="s">
        <v>357</v>
      </c>
      <c r="CL495" s="116">
        <v>46178.0</v>
      </c>
      <c r="CM495" s="114" t="s">
        <v>358</v>
      </c>
    </row>
    <row r="496">
      <c r="A496" s="117" t="s">
        <v>439</v>
      </c>
      <c r="B496" s="117" t="s">
        <v>174</v>
      </c>
      <c r="C496" s="117" t="s">
        <v>24</v>
      </c>
      <c r="D496" s="117" t="s">
        <v>506</v>
      </c>
      <c r="E496" s="117" t="s">
        <v>349</v>
      </c>
      <c r="F496" s="117"/>
      <c r="G496" s="117"/>
      <c r="H496" s="117"/>
      <c r="I496" s="118">
        <v>21578.0</v>
      </c>
      <c r="J496" s="117" t="s">
        <v>860</v>
      </c>
      <c r="K496" s="117" t="s">
        <v>507</v>
      </c>
      <c r="L496" s="119">
        <v>45812.0</v>
      </c>
      <c r="M496" s="117" t="s">
        <v>351</v>
      </c>
      <c r="N496" s="118">
        <v>6.0</v>
      </c>
      <c r="O496" s="117" t="s">
        <v>352</v>
      </c>
      <c r="P496" s="117" t="s">
        <v>975</v>
      </c>
      <c r="Q496" s="118">
        <v>-2762.4917009002993</v>
      </c>
      <c r="R496" s="118"/>
      <c r="S496" s="118"/>
      <c r="T496" s="118"/>
      <c r="U496" s="118"/>
      <c r="V496" s="118">
        <v>-2762.4917009002993</v>
      </c>
      <c r="W496" s="118"/>
      <c r="X496" s="118"/>
      <c r="Y496" s="118"/>
      <c r="Z496" s="118"/>
      <c r="AA496" s="118"/>
      <c r="AB496" s="118"/>
      <c r="AC496" s="118"/>
      <c r="AD496" s="118"/>
      <c r="AE496" s="118"/>
      <c r="AF496" s="118"/>
      <c r="AG496" s="118">
        <v>0.0</v>
      </c>
      <c r="AH496" s="118">
        <v>0.0</v>
      </c>
      <c r="AI496" s="118"/>
      <c r="AJ496" s="118"/>
      <c r="AK496" s="118"/>
      <c r="AL496" s="118"/>
      <c r="AM496" s="118"/>
      <c r="AN496" s="118"/>
      <c r="AO496" s="118"/>
      <c r="AP496" s="118"/>
      <c r="AQ496" s="118"/>
      <c r="AR496" s="118"/>
      <c r="AS496" s="118"/>
      <c r="AT496" s="118"/>
      <c r="AU496" s="118"/>
      <c r="AV496" s="118"/>
      <c r="AW496" s="118">
        <v>0.0</v>
      </c>
      <c r="AX496" s="118">
        <v>-6691.027040132256</v>
      </c>
      <c r="AY496" s="118">
        <v>0.0</v>
      </c>
      <c r="AZ496" s="118">
        <v>-3424.3141475153816</v>
      </c>
      <c r="BA496" s="118">
        <v>0.0</v>
      </c>
      <c r="BB496" s="118">
        <v>-2729.3061491448393</v>
      </c>
      <c r="BC496" s="118">
        <v>2014.064909439419</v>
      </c>
      <c r="BD496" s="118">
        <v>-2629.892998376186</v>
      </c>
      <c r="BE496" s="118">
        <v>1922.2759526466311</v>
      </c>
      <c r="BF496" s="118">
        <v>-4035.7540128547034</v>
      </c>
      <c r="BG496" s="118"/>
      <c r="BH496" s="118"/>
      <c r="BI496" s="118"/>
      <c r="BJ496" s="118"/>
      <c r="BK496" s="118"/>
      <c r="BL496" s="118"/>
      <c r="BM496" s="118"/>
      <c r="BN496" s="118"/>
      <c r="BO496" s="118">
        <v>0.0</v>
      </c>
      <c r="BP496" s="118">
        <v>0.0</v>
      </c>
      <c r="BQ496" s="118"/>
      <c r="BR496" s="118"/>
      <c r="BS496" s="118">
        <v>0.0</v>
      </c>
      <c r="BT496" s="118">
        <v>0.0</v>
      </c>
      <c r="BU496" s="118">
        <v>0.0</v>
      </c>
      <c r="BV496" s="118">
        <v>0.0</v>
      </c>
      <c r="BW496" s="118"/>
      <c r="BX496" s="118"/>
      <c r="BY496" s="118"/>
      <c r="BZ496" s="118"/>
      <c r="CA496" s="119">
        <v>45812.0</v>
      </c>
      <c r="CB496" s="117" t="s">
        <v>354</v>
      </c>
      <c r="CC496" s="117" t="s">
        <v>508</v>
      </c>
      <c r="CD496" s="117" t="s">
        <v>509</v>
      </c>
      <c r="CE496" s="118">
        <v>17228.12</v>
      </c>
      <c r="CF496" s="118">
        <v>25.0</v>
      </c>
      <c r="CG496" s="118">
        <v>23.0</v>
      </c>
      <c r="CH496" s="117" t="s">
        <v>24</v>
      </c>
      <c r="CI496" s="117"/>
      <c r="CJ496" s="117"/>
      <c r="CK496" s="117" t="s">
        <v>372</v>
      </c>
      <c r="CL496" s="119">
        <v>46178.0</v>
      </c>
      <c r="CM496" s="117" t="s">
        <v>358</v>
      </c>
    </row>
    <row r="497">
      <c r="A497" s="114" t="s">
        <v>618</v>
      </c>
      <c r="B497" s="114" t="s">
        <v>731</v>
      </c>
      <c r="C497" s="114" t="s">
        <v>25</v>
      </c>
      <c r="D497" s="114" t="s">
        <v>400</v>
      </c>
      <c r="E497" s="114" t="s">
        <v>349</v>
      </c>
      <c r="F497" s="114"/>
      <c r="G497" s="114"/>
      <c r="H497" s="114"/>
      <c r="I497" s="115">
        <v>16507.0</v>
      </c>
      <c r="J497" s="114" t="s">
        <v>869</v>
      </c>
      <c r="K497" s="114" t="s">
        <v>401</v>
      </c>
      <c r="L497" s="116">
        <v>45812.0</v>
      </c>
      <c r="M497" s="114" t="s">
        <v>351</v>
      </c>
      <c r="N497" s="115">
        <v>6.0</v>
      </c>
      <c r="O497" s="114" t="s">
        <v>352</v>
      </c>
      <c r="P497" s="114" t="s">
        <v>975</v>
      </c>
      <c r="Q497" s="115">
        <v>911.3287225496297</v>
      </c>
      <c r="R497" s="115"/>
      <c r="S497" s="115"/>
      <c r="T497" s="115"/>
      <c r="U497" s="115"/>
      <c r="V497" s="115">
        <v>911.3287225496297</v>
      </c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>
        <v>0.0</v>
      </c>
      <c r="AH497" s="115">
        <v>0.0</v>
      </c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  <c r="AW497" s="115">
        <v>34559.73370231681</v>
      </c>
      <c r="AX497" s="115">
        <v>-22310.287874565274</v>
      </c>
      <c r="AY497" s="115">
        <v>22932.05355623773</v>
      </c>
      <c r="AZ497" s="115">
        <v>-19463.800473324816</v>
      </c>
      <c r="BA497" s="115">
        <v>20759.527996785324</v>
      </c>
      <c r="BB497" s="115">
        <v>-10801.590980566985</v>
      </c>
      <c r="BC497" s="115">
        <v>13293.877197693066</v>
      </c>
      <c r="BD497" s="115">
        <v>-16507.738775129186</v>
      </c>
      <c r="BE497" s="115">
        <v>19298.118986637255</v>
      </c>
      <c r="BF497" s="115">
        <v>-6126.320392982803</v>
      </c>
      <c r="BG497" s="115"/>
      <c r="BH497" s="115"/>
      <c r="BI497" s="115"/>
      <c r="BJ497" s="115"/>
      <c r="BK497" s="115"/>
      <c r="BL497" s="115"/>
      <c r="BM497" s="115"/>
      <c r="BN497" s="115"/>
      <c r="BO497" s="115">
        <v>0.0</v>
      </c>
      <c r="BP497" s="115">
        <v>0.0</v>
      </c>
      <c r="BQ497" s="115"/>
      <c r="BR497" s="115"/>
      <c r="BS497" s="115">
        <v>0.0</v>
      </c>
      <c r="BT497" s="115">
        <v>0.0</v>
      </c>
      <c r="BU497" s="115">
        <v>0.0</v>
      </c>
      <c r="BV497" s="115">
        <v>0.0</v>
      </c>
      <c r="BW497" s="115"/>
      <c r="BX497" s="115"/>
      <c r="BY497" s="115"/>
      <c r="BZ497" s="115"/>
      <c r="CA497" s="116">
        <v>45812.0</v>
      </c>
      <c r="CB497" s="114" t="s">
        <v>384</v>
      </c>
      <c r="CC497" s="114" t="s">
        <v>391</v>
      </c>
      <c r="CD497" s="114" t="s">
        <v>392</v>
      </c>
      <c r="CE497" s="115">
        <v>7281.18</v>
      </c>
      <c r="CF497" s="115">
        <v>25.0</v>
      </c>
      <c r="CG497" s="115">
        <v>23.0</v>
      </c>
      <c r="CH497" s="114" t="s">
        <v>247</v>
      </c>
      <c r="CI497" s="114"/>
      <c r="CJ497" s="114"/>
      <c r="CK497" s="114" t="s">
        <v>357</v>
      </c>
      <c r="CL497" s="116">
        <v>46178.0</v>
      </c>
      <c r="CM497" s="114" t="s">
        <v>358</v>
      </c>
    </row>
    <row r="498">
      <c r="A498" s="117" t="s">
        <v>618</v>
      </c>
      <c r="B498" s="117" t="s">
        <v>734</v>
      </c>
      <c r="C498" s="117" t="s">
        <v>25</v>
      </c>
      <c r="D498" s="117" t="s">
        <v>400</v>
      </c>
      <c r="E498" s="117" t="s">
        <v>349</v>
      </c>
      <c r="F498" s="117"/>
      <c r="G498" s="117"/>
      <c r="H498" s="117"/>
      <c r="I498" s="118">
        <v>16511.0</v>
      </c>
      <c r="J498" s="117" t="s">
        <v>878</v>
      </c>
      <c r="K498" s="117" t="s">
        <v>401</v>
      </c>
      <c r="L498" s="119">
        <v>45812.0</v>
      </c>
      <c r="M498" s="117" t="s">
        <v>351</v>
      </c>
      <c r="N498" s="118">
        <v>6.0</v>
      </c>
      <c r="O498" s="117" t="s">
        <v>352</v>
      </c>
      <c r="P498" s="117" t="s">
        <v>975</v>
      </c>
      <c r="Q498" s="118">
        <v>314.6532522241197</v>
      </c>
      <c r="R498" s="118"/>
      <c r="S498" s="118"/>
      <c r="T498" s="118"/>
      <c r="U498" s="118"/>
      <c r="V498" s="118">
        <v>314.6532522241197</v>
      </c>
      <c r="W498" s="118"/>
      <c r="X498" s="118"/>
      <c r="Y498" s="118"/>
      <c r="Z498" s="118"/>
      <c r="AA498" s="118"/>
      <c r="AB498" s="118"/>
      <c r="AC498" s="118"/>
      <c r="AD498" s="118"/>
      <c r="AE498" s="118"/>
      <c r="AF498" s="118"/>
      <c r="AG498" s="118">
        <v>0.0</v>
      </c>
      <c r="AH498" s="118">
        <v>0.0</v>
      </c>
      <c r="AI498" s="118"/>
      <c r="AJ498" s="118"/>
      <c r="AK498" s="118"/>
      <c r="AL498" s="118"/>
      <c r="AM498" s="118"/>
      <c r="AN498" s="118"/>
      <c r="AO498" s="118"/>
      <c r="AP498" s="118"/>
      <c r="AQ498" s="118"/>
      <c r="AR498" s="118"/>
      <c r="AS498" s="118"/>
      <c r="AT498" s="118"/>
      <c r="AU498" s="118"/>
      <c r="AV498" s="118"/>
      <c r="AW498" s="118">
        <v>13198.670326699505</v>
      </c>
      <c r="AX498" s="118">
        <v>-6415.82268641006</v>
      </c>
      <c r="AY498" s="118">
        <v>8825.07991129361</v>
      </c>
      <c r="AZ498" s="118">
        <v>-4987.345556195831</v>
      </c>
      <c r="BA498" s="118">
        <v>9329.319819978235</v>
      </c>
      <c r="BB498" s="118">
        <v>-2926.142992964511</v>
      </c>
      <c r="BC498" s="118">
        <v>4821.05764990037</v>
      </c>
      <c r="BD498" s="118">
        <v>-9447.844025349026</v>
      </c>
      <c r="BE498" s="118">
        <v>12561.596440971565</v>
      </c>
      <c r="BF498" s="118">
        <v>-1531.6332385091841</v>
      </c>
      <c r="BG498" s="118"/>
      <c r="BH498" s="118"/>
      <c r="BI498" s="118"/>
      <c r="BJ498" s="118"/>
      <c r="BK498" s="118"/>
      <c r="BL498" s="118"/>
      <c r="BM498" s="118"/>
      <c r="BN498" s="118"/>
      <c r="BO498" s="118">
        <v>0.0</v>
      </c>
      <c r="BP498" s="118">
        <v>0.0</v>
      </c>
      <c r="BQ498" s="118"/>
      <c r="BR498" s="118"/>
      <c r="BS498" s="118">
        <v>0.0</v>
      </c>
      <c r="BT498" s="118">
        <v>0.0</v>
      </c>
      <c r="BU498" s="118">
        <v>0.0</v>
      </c>
      <c r="BV498" s="118">
        <v>0.0</v>
      </c>
      <c r="BW498" s="118"/>
      <c r="BX498" s="118"/>
      <c r="BY498" s="118"/>
      <c r="BZ498" s="118"/>
      <c r="CA498" s="119">
        <v>45812.0</v>
      </c>
      <c r="CB498" s="117" t="s">
        <v>384</v>
      </c>
      <c r="CC498" s="117" t="s">
        <v>391</v>
      </c>
      <c r="CD498" s="117" t="s">
        <v>392</v>
      </c>
      <c r="CE498" s="118">
        <v>6999.25</v>
      </c>
      <c r="CF498" s="118">
        <v>25.0</v>
      </c>
      <c r="CG498" s="118">
        <v>23.0</v>
      </c>
      <c r="CH498" s="117" t="s">
        <v>247</v>
      </c>
      <c r="CI498" s="117"/>
      <c r="CJ498" s="117"/>
      <c r="CK498" s="117" t="s">
        <v>357</v>
      </c>
      <c r="CL498" s="119">
        <v>46178.0</v>
      </c>
      <c r="CM498" s="117" t="s">
        <v>358</v>
      </c>
    </row>
    <row r="499">
      <c r="A499" s="114" t="s">
        <v>409</v>
      </c>
      <c r="B499" s="114" t="s">
        <v>739</v>
      </c>
      <c r="C499" s="114" t="s">
        <v>27</v>
      </c>
      <c r="D499" s="114" t="s">
        <v>411</v>
      </c>
      <c r="E499" s="114" t="s">
        <v>349</v>
      </c>
      <c r="F499" s="114"/>
      <c r="G499" s="114"/>
      <c r="H499" s="114"/>
      <c r="I499" s="115">
        <v>13252.0</v>
      </c>
      <c r="J499" s="114" t="s">
        <v>869</v>
      </c>
      <c r="K499" s="114" t="s">
        <v>412</v>
      </c>
      <c r="L499" s="116">
        <v>45812.0</v>
      </c>
      <c r="M499" s="114" t="s">
        <v>351</v>
      </c>
      <c r="N499" s="115">
        <v>6.0</v>
      </c>
      <c r="O499" s="114" t="s">
        <v>352</v>
      </c>
      <c r="P499" s="114" t="s">
        <v>975</v>
      </c>
      <c r="Q499" s="115">
        <v>788.2340109996599</v>
      </c>
      <c r="R499" s="115"/>
      <c r="S499" s="115"/>
      <c r="T499" s="115"/>
      <c r="U499" s="115"/>
      <c r="V499" s="115">
        <v>788.2340109996599</v>
      </c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>
        <v>0.0</v>
      </c>
      <c r="AH499" s="115">
        <v>0.0</v>
      </c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  <c r="AW499" s="115">
        <v>34559.73370231681</v>
      </c>
      <c r="AX499" s="115">
        <v>-22310.287874565274</v>
      </c>
      <c r="AY499" s="115">
        <v>22932.05355623773</v>
      </c>
      <c r="AZ499" s="115">
        <v>-19463.800473324816</v>
      </c>
      <c r="BA499" s="115">
        <v>20759.527996785324</v>
      </c>
      <c r="BB499" s="115">
        <v>-10801.590980566985</v>
      </c>
      <c r="BC499" s="115">
        <v>13293.877197693066</v>
      </c>
      <c r="BD499" s="115">
        <v>-16507.738775129186</v>
      </c>
      <c r="BE499" s="115">
        <v>19298.118986637255</v>
      </c>
      <c r="BF499" s="115">
        <v>-6126.320392982803</v>
      </c>
      <c r="BG499" s="115"/>
      <c r="BH499" s="115"/>
      <c r="BI499" s="115"/>
      <c r="BJ499" s="115"/>
      <c r="BK499" s="115"/>
      <c r="BL499" s="115"/>
      <c r="BM499" s="115"/>
      <c r="BN499" s="115"/>
      <c r="BO499" s="115">
        <v>0.0</v>
      </c>
      <c r="BP499" s="115">
        <v>0.0</v>
      </c>
      <c r="BQ499" s="115"/>
      <c r="BR499" s="115"/>
      <c r="BS499" s="115">
        <v>0.0</v>
      </c>
      <c r="BT499" s="115">
        <v>0.0</v>
      </c>
      <c r="BU499" s="115">
        <v>0.0</v>
      </c>
      <c r="BV499" s="115">
        <v>0.0</v>
      </c>
      <c r="BW499" s="115"/>
      <c r="BX499" s="115"/>
      <c r="BY499" s="115"/>
      <c r="BZ499" s="115"/>
      <c r="CA499" s="116">
        <v>45812.0</v>
      </c>
      <c r="CB499" s="114" t="s">
        <v>369</v>
      </c>
      <c r="CC499" s="114" t="s">
        <v>370</v>
      </c>
      <c r="CD499" s="114" t="s">
        <v>371</v>
      </c>
      <c r="CE499" s="115">
        <v>4187.54</v>
      </c>
      <c r="CF499" s="115">
        <v>25.0</v>
      </c>
      <c r="CG499" s="115">
        <v>23.0</v>
      </c>
      <c r="CH499" s="114" t="s">
        <v>247</v>
      </c>
      <c r="CI499" s="114"/>
      <c r="CJ499" s="114"/>
      <c r="CK499" s="114" t="s">
        <v>357</v>
      </c>
      <c r="CL499" s="116">
        <v>46178.0</v>
      </c>
      <c r="CM499" s="114" t="s">
        <v>358</v>
      </c>
    </row>
    <row r="500">
      <c r="A500" s="117" t="s">
        <v>675</v>
      </c>
      <c r="B500" s="117" t="s">
        <v>715</v>
      </c>
      <c r="C500" s="117" t="s">
        <v>25</v>
      </c>
      <c r="D500" s="117" t="s">
        <v>389</v>
      </c>
      <c r="E500" s="117" t="s">
        <v>349</v>
      </c>
      <c r="F500" s="117"/>
      <c r="G500" s="117"/>
      <c r="H500" s="117"/>
      <c r="I500" s="118">
        <v>19658.0</v>
      </c>
      <c r="J500" s="117" t="s">
        <v>872</v>
      </c>
      <c r="K500" s="117" t="s">
        <v>390</v>
      </c>
      <c r="L500" s="119">
        <v>45812.0</v>
      </c>
      <c r="M500" s="117" t="s">
        <v>351</v>
      </c>
      <c r="N500" s="118">
        <v>6.0</v>
      </c>
      <c r="O500" s="117" t="s">
        <v>352</v>
      </c>
      <c r="P500" s="117" t="s">
        <v>975</v>
      </c>
      <c r="Q500" s="118">
        <v>5598.563878177671</v>
      </c>
      <c r="R500" s="118"/>
      <c r="S500" s="118"/>
      <c r="T500" s="118"/>
      <c r="U500" s="118"/>
      <c r="V500" s="118">
        <v>5598.563878177671</v>
      </c>
      <c r="W500" s="118"/>
      <c r="X500" s="118"/>
      <c r="Y500" s="118"/>
      <c r="Z500" s="118"/>
      <c r="AA500" s="118"/>
      <c r="AB500" s="118"/>
      <c r="AC500" s="118"/>
      <c r="AD500" s="118"/>
      <c r="AE500" s="118"/>
      <c r="AF500" s="118"/>
      <c r="AG500" s="118">
        <v>0.0</v>
      </c>
      <c r="AH500" s="118">
        <v>0.0</v>
      </c>
      <c r="AI500" s="118"/>
      <c r="AJ500" s="118"/>
      <c r="AK500" s="118"/>
      <c r="AL500" s="118"/>
      <c r="AM500" s="118"/>
      <c r="AN500" s="118"/>
      <c r="AO500" s="118"/>
      <c r="AP500" s="118"/>
      <c r="AQ500" s="118"/>
      <c r="AR500" s="118"/>
      <c r="AS500" s="118"/>
      <c r="AT500" s="118"/>
      <c r="AU500" s="118"/>
      <c r="AV500" s="118"/>
      <c r="AW500" s="118">
        <v>24182.787815521784</v>
      </c>
      <c r="AX500" s="118">
        <v>-9915.89501301875</v>
      </c>
      <c r="AY500" s="118">
        <v>13774.212096215624</v>
      </c>
      <c r="AZ500" s="118">
        <v>-12614.732077702913</v>
      </c>
      <c r="BA500" s="118">
        <v>16832.969500586885</v>
      </c>
      <c r="BB500" s="118">
        <v>-7159.264424615873</v>
      </c>
      <c r="BC500" s="118">
        <v>5255.43120744847</v>
      </c>
      <c r="BD500" s="118">
        <v>-7700.767298889748</v>
      </c>
      <c r="BE500" s="118">
        <v>19222.408166739344</v>
      </c>
      <c r="BF500" s="118">
        <v>-7103.366999327056</v>
      </c>
      <c r="BG500" s="118"/>
      <c r="BH500" s="118"/>
      <c r="BI500" s="118"/>
      <c r="BJ500" s="118"/>
      <c r="BK500" s="118"/>
      <c r="BL500" s="118"/>
      <c r="BM500" s="118"/>
      <c r="BN500" s="118"/>
      <c r="BO500" s="118">
        <v>0.0</v>
      </c>
      <c r="BP500" s="118">
        <v>0.0</v>
      </c>
      <c r="BQ500" s="118"/>
      <c r="BR500" s="118"/>
      <c r="BS500" s="118">
        <v>0.0</v>
      </c>
      <c r="BT500" s="118">
        <v>0.0</v>
      </c>
      <c r="BU500" s="118">
        <v>0.0</v>
      </c>
      <c r="BV500" s="118">
        <v>0.0</v>
      </c>
      <c r="BW500" s="118"/>
      <c r="BX500" s="118"/>
      <c r="BY500" s="118"/>
      <c r="BZ500" s="118"/>
      <c r="CA500" s="119">
        <v>45812.0</v>
      </c>
      <c r="CB500" s="117" t="s">
        <v>384</v>
      </c>
      <c r="CC500" s="117" t="s">
        <v>391</v>
      </c>
      <c r="CD500" s="117" t="s">
        <v>392</v>
      </c>
      <c r="CE500" s="118">
        <v>16349.64</v>
      </c>
      <c r="CF500" s="118">
        <v>25.0</v>
      </c>
      <c r="CG500" s="118">
        <v>23.0</v>
      </c>
      <c r="CH500" s="117" t="s">
        <v>247</v>
      </c>
      <c r="CI500" s="117"/>
      <c r="CJ500" s="117"/>
      <c r="CK500" s="117" t="s">
        <v>357</v>
      </c>
      <c r="CL500" s="119">
        <v>46178.0</v>
      </c>
      <c r="CM500" s="117" t="s">
        <v>358</v>
      </c>
    </row>
    <row r="501">
      <c r="A501" s="114" t="s">
        <v>711</v>
      </c>
      <c r="B501" s="114" t="s">
        <v>130</v>
      </c>
      <c r="C501" s="114" t="s">
        <v>24</v>
      </c>
      <c r="D501" s="114" t="s">
        <v>360</v>
      </c>
      <c r="E501" s="114" t="s">
        <v>349</v>
      </c>
      <c r="F501" s="114"/>
      <c r="G501" s="114"/>
      <c r="H501" s="114"/>
      <c r="I501" s="115">
        <v>20187.0</v>
      </c>
      <c r="J501" s="114" t="s">
        <v>832</v>
      </c>
      <c r="K501" s="114" t="s">
        <v>361</v>
      </c>
      <c r="L501" s="116">
        <v>45812.0</v>
      </c>
      <c r="M501" s="114" t="s">
        <v>351</v>
      </c>
      <c r="N501" s="115">
        <v>6.0</v>
      </c>
      <c r="O501" s="114" t="s">
        <v>352</v>
      </c>
      <c r="P501" s="114" t="s">
        <v>975</v>
      </c>
      <c r="Q501" s="115">
        <v>-2800.8419935641377</v>
      </c>
      <c r="R501" s="115"/>
      <c r="S501" s="115"/>
      <c r="T501" s="115"/>
      <c r="U501" s="115"/>
      <c r="V501" s="115">
        <v>-2800.8419935641377</v>
      </c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>
        <v>0.0</v>
      </c>
      <c r="AH501" s="115">
        <v>0.0</v>
      </c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>
        <v>41610.436587676595</v>
      </c>
      <c r="AX501" s="115">
        <v>-38987.72152277459</v>
      </c>
      <c r="AY501" s="115">
        <v>33108.78813656875</v>
      </c>
      <c r="AZ501" s="115">
        <v>-26293.289478864128</v>
      </c>
      <c r="BA501" s="115">
        <v>23174.29093167372</v>
      </c>
      <c r="BB501" s="115">
        <v>-21137.837274508005</v>
      </c>
      <c r="BC501" s="115">
        <v>10796.368277393169</v>
      </c>
      <c r="BD501" s="115">
        <v>-18267.757138041743</v>
      </c>
      <c r="BE501" s="115">
        <v>22518.368046350388</v>
      </c>
      <c r="BF501" s="115">
        <v>-13010.525528536094</v>
      </c>
      <c r="BG501" s="115"/>
      <c r="BH501" s="115"/>
      <c r="BI501" s="115"/>
      <c r="BJ501" s="115"/>
      <c r="BK501" s="115"/>
      <c r="BL501" s="115"/>
      <c r="BM501" s="115"/>
      <c r="BN501" s="115"/>
      <c r="BO501" s="115">
        <v>0.0</v>
      </c>
      <c r="BP501" s="115">
        <v>0.0</v>
      </c>
      <c r="BQ501" s="115"/>
      <c r="BR501" s="115"/>
      <c r="BS501" s="115">
        <v>0.0</v>
      </c>
      <c r="BT501" s="115">
        <v>0.0</v>
      </c>
      <c r="BU501" s="115">
        <v>0.0</v>
      </c>
      <c r="BV501" s="115">
        <v>0.0</v>
      </c>
      <c r="BW501" s="115"/>
      <c r="BX501" s="115"/>
      <c r="BY501" s="115"/>
      <c r="BZ501" s="115"/>
      <c r="CA501" s="116">
        <v>45812.0</v>
      </c>
      <c r="CB501" s="114" t="s">
        <v>362</v>
      </c>
      <c r="CC501" s="114" t="s">
        <v>363</v>
      </c>
      <c r="CD501" s="114" t="s">
        <v>364</v>
      </c>
      <c r="CE501" s="115">
        <v>2533.66</v>
      </c>
      <c r="CF501" s="115">
        <v>25.0</v>
      </c>
      <c r="CG501" s="115">
        <v>23.0</v>
      </c>
      <c r="CH501" s="114" t="s">
        <v>24</v>
      </c>
      <c r="CI501" s="114"/>
      <c r="CJ501" s="114"/>
      <c r="CK501" s="114" t="s">
        <v>372</v>
      </c>
      <c r="CL501" s="116">
        <v>46178.0</v>
      </c>
      <c r="CM501" s="114" t="s">
        <v>358</v>
      </c>
    </row>
    <row r="502">
      <c r="A502" s="117" t="s">
        <v>711</v>
      </c>
      <c r="B502" s="117" t="s">
        <v>108</v>
      </c>
      <c r="C502" s="117" t="s">
        <v>24</v>
      </c>
      <c r="D502" s="117" t="s">
        <v>360</v>
      </c>
      <c r="E502" s="117" t="s">
        <v>349</v>
      </c>
      <c r="F502" s="117"/>
      <c r="G502" s="117"/>
      <c r="H502" s="117"/>
      <c r="I502" s="118">
        <v>20165.0</v>
      </c>
      <c r="J502" s="117" t="s">
        <v>835</v>
      </c>
      <c r="K502" s="117" t="s">
        <v>361</v>
      </c>
      <c r="L502" s="119">
        <v>45812.0</v>
      </c>
      <c r="M502" s="117" t="s">
        <v>351</v>
      </c>
      <c r="N502" s="118">
        <v>6.0</v>
      </c>
      <c r="O502" s="117" t="s">
        <v>352</v>
      </c>
      <c r="P502" s="117" t="s">
        <v>975</v>
      </c>
      <c r="Q502" s="118">
        <v>502.75179041519186</v>
      </c>
      <c r="R502" s="118"/>
      <c r="S502" s="118"/>
      <c r="T502" s="118"/>
      <c r="U502" s="118"/>
      <c r="V502" s="118">
        <v>502.75179041519186</v>
      </c>
      <c r="W502" s="118"/>
      <c r="X502" s="118"/>
      <c r="Y502" s="118"/>
      <c r="Z502" s="118"/>
      <c r="AA502" s="118"/>
      <c r="AB502" s="118"/>
      <c r="AC502" s="118"/>
      <c r="AD502" s="118"/>
      <c r="AE502" s="118"/>
      <c r="AF502" s="118"/>
      <c r="AG502" s="118">
        <v>0.0</v>
      </c>
      <c r="AH502" s="118">
        <v>0.0</v>
      </c>
      <c r="AI502" s="118"/>
      <c r="AJ502" s="118"/>
      <c r="AK502" s="118"/>
      <c r="AL502" s="118"/>
      <c r="AM502" s="118"/>
      <c r="AN502" s="118"/>
      <c r="AO502" s="118"/>
      <c r="AP502" s="118"/>
      <c r="AQ502" s="118"/>
      <c r="AR502" s="118"/>
      <c r="AS502" s="118"/>
      <c r="AT502" s="118"/>
      <c r="AU502" s="118"/>
      <c r="AV502" s="118"/>
      <c r="AW502" s="118">
        <v>2297.76380543075</v>
      </c>
      <c r="AX502" s="118">
        <v>-7458.931866735159</v>
      </c>
      <c r="AY502" s="118">
        <v>3006.2736184210526</v>
      </c>
      <c r="AZ502" s="118">
        <v>-8271.327305909146</v>
      </c>
      <c r="BA502" s="118">
        <v>3043.6302018342258</v>
      </c>
      <c r="BB502" s="118">
        <v>-2708.531792486141</v>
      </c>
      <c r="BC502" s="118">
        <v>3834.6008445566567</v>
      </c>
      <c r="BD502" s="118">
        <v>-1254.0341245488596</v>
      </c>
      <c r="BE502" s="118">
        <v>1029.9891599440093</v>
      </c>
      <c r="BF502" s="118">
        <v>-3275.457470603722</v>
      </c>
      <c r="BG502" s="118"/>
      <c r="BH502" s="118"/>
      <c r="BI502" s="118"/>
      <c r="BJ502" s="118"/>
      <c r="BK502" s="118"/>
      <c r="BL502" s="118"/>
      <c r="BM502" s="118"/>
      <c r="BN502" s="118"/>
      <c r="BO502" s="118">
        <v>0.0</v>
      </c>
      <c r="BP502" s="118">
        <v>0.0</v>
      </c>
      <c r="BQ502" s="118"/>
      <c r="BR502" s="118"/>
      <c r="BS502" s="118">
        <v>0.0</v>
      </c>
      <c r="BT502" s="118">
        <v>0.0</v>
      </c>
      <c r="BU502" s="118">
        <v>0.0</v>
      </c>
      <c r="BV502" s="118">
        <v>0.0</v>
      </c>
      <c r="BW502" s="118"/>
      <c r="BX502" s="118"/>
      <c r="BY502" s="118"/>
      <c r="BZ502" s="118"/>
      <c r="CA502" s="119">
        <v>45812.0</v>
      </c>
      <c r="CB502" s="117" t="s">
        <v>362</v>
      </c>
      <c r="CC502" s="117" t="s">
        <v>363</v>
      </c>
      <c r="CD502" s="117" t="s">
        <v>364</v>
      </c>
      <c r="CE502" s="118">
        <v>5702.62</v>
      </c>
      <c r="CF502" s="118">
        <v>25.0</v>
      </c>
      <c r="CG502" s="118">
        <v>23.0</v>
      </c>
      <c r="CH502" s="117" t="s">
        <v>24</v>
      </c>
      <c r="CI502" s="117"/>
      <c r="CJ502" s="117"/>
      <c r="CK502" s="117" t="s">
        <v>357</v>
      </c>
      <c r="CL502" s="119">
        <v>46178.0</v>
      </c>
      <c r="CM502" s="117" t="s">
        <v>358</v>
      </c>
    </row>
  </sheetData>
</worksheet>
</file>